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0" yWindow="-398" windowWidth="22065" windowHeight="10403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D19"/>
  <c r="K18"/>
  <c r="D18"/>
  <c r="H18" s="1"/>
  <c r="M17"/>
  <c r="M18" s="1"/>
  <c r="M19" s="1"/>
  <c r="N19" s="1"/>
  <c r="K17"/>
  <c r="D17"/>
  <c r="K11"/>
  <c r="J11"/>
  <c r="H11"/>
  <c r="D11"/>
  <c r="K10"/>
  <c r="J10"/>
  <c r="H10"/>
  <c r="D10"/>
  <c r="L9"/>
  <c r="L10" s="1"/>
  <c r="L11" s="1"/>
  <c r="L17" s="1"/>
  <c r="L18" s="1"/>
  <c r="L19" s="1"/>
  <c r="K9"/>
  <c r="J9"/>
  <c r="D9"/>
  <c r="H9" s="1"/>
  <c r="K49"/>
  <c r="D49"/>
  <c r="H49" s="1"/>
  <c r="K48"/>
  <c r="D48"/>
  <c r="H48" s="1"/>
  <c r="M47"/>
  <c r="M48" s="1"/>
  <c r="M49" s="1"/>
  <c r="N49" s="1"/>
  <c r="K47"/>
  <c r="D47"/>
  <c r="H47" s="1"/>
  <c r="K41"/>
  <c r="J41"/>
  <c r="H41"/>
  <c r="D41"/>
  <c r="K40"/>
  <c r="J40"/>
  <c r="D40"/>
  <c r="H40" s="1"/>
  <c r="L39"/>
  <c r="L40" s="1"/>
  <c r="L41" s="1"/>
  <c r="L47" s="1"/>
  <c r="L48" s="1"/>
  <c r="L49" s="1"/>
  <c r="K39"/>
  <c r="J39"/>
  <c r="D39"/>
  <c r="K79"/>
  <c r="H79"/>
  <c r="D79"/>
  <c r="K78"/>
  <c r="D78"/>
  <c r="H78" s="1"/>
  <c r="M77"/>
  <c r="M78" s="1"/>
  <c r="M79" s="1"/>
  <c r="N79" s="1"/>
  <c r="K77"/>
  <c r="D77"/>
  <c r="H77" s="1"/>
  <c r="K71"/>
  <c r="J71"/>
  <c r="D71"/>
  <c r="H71" s="1"/>
  <c r="K70"/>
  <c r="J70"/>
  <c r="H70"/>
  <c r="D70"/>
  <c r="L69"/>
  <c r="L70" s="1"/>
  <c r="L71" s="1"/>
  <c r="L77" s="1"/>
  <c r="L78" s="1"/>
  <c r="L79" s="1"/>
  <c r="K69"/>
  <c r="J69"/>
  <c r="D69"/>
  <c r="K109"/>
  <c r="D109"/>
  <c r="H109" s="1"/>
  <c r="K108"/>
  <c r="D108"/>
  <c r="H108" s="1"/>
  <c r="M107"/>
  <c r="M108" s="1"/>
  <c r="M109" s="1"/>
  <c r="N109" s="1"/>
  <c r="K107"/>
  <c r="D107"/>
  <c r="H107" s="1"/>
  <c r="K101"/>
  <c r="J101"/>
  <c r="D101"/>
  <c r="H101" s="1"/>
  <c r="K100"/>
  <c r="J100"/>
  <c r="D100"/>
  <c r="H100" s="1"/>
  <c r="L99"/>
  <c r="L100" s="1"/>
  <c r="L101" s="1"/>
  <c r="L107" s="1"/>
  <c r="L108" s="1"/>
  <c r="L109" s="1"/>
  <c r="K99"/>
  <c r="J99"/>
  <c r="D99"/>
  <c r="K139"/>
  <c r="D139"/>
  <c r="H139" s="1"/>
  <c r="K138"/>
  <c r="D138"/>
  <c r="H138" s="1"/>
  <c r="M137"/>
  <c r="M138" s="1"/>
  <c r="M139" s="1"/>
  <c r="N139" s="1"/>
  <c r="K137"/>
  <c r="D137"/>
  <c r="K131"/>
  <c r="J131"/>
  <c r="D131"/>
  <c r="H131" s="1"/>
  <c r="K130"/>
  <c r="J130"/>
  <c r="D130"/>
  <c r="H130" s="1"/>
  <c r="L129"/>
  <c r="L130" s="1"/>
  <c r="L131" s="1"/>
  <c r="L137" s="1"/>
  <c r="L138" s="1"/>
  <c r="L139" s="1"/>
  <c r="K129"/>
  <c r="J129"/>
  <c r="D129"/>
  <c r="K168"/>
  <c r="D168"/>
  <c r="H168" s="1"/>
  <c r="K167"/>
  <c r="D167"/>
  <c r="H167" s="1"/>
  <c r="M166"/>
  <c r="M167" s="1"/>
  <c r="M168" s="1"/>
  <c r="N168" s="1"/>
  <c r="K166"/>
  <c r="D166"/>
  <c r="K160"/>
  <c r="J160"/>
  <c r="D160"/>
  <c r="H160" s="1"/>
  <c r="K159"/>
  <c r="J159"/>
  <c r="D159"/>
  <c r="L158"/>
  <c r="L159" s="1"/>
  <c r="L160" s="1"/>
  <c r="L166" s="1"/>
  <c r="L167" s="1"/>
  <c r="L168" s="1"/>
  <c r="K158"/>
  <c r="J158"/>
  <c r="D158"/>
  <c r="K197"/>
  <c r="D197"/>
  <c r="H197" s="1"/>
  <c r="K196"/>
  <c r="D196"/>
  <c r="H196" s="1"/>
  <c r="M195"/>
  <c r="M196" s="1"/>
  <c r="M197" s="1"/>
  <c r="N197" s="1"/>
  <c r="K195"/>
  <c r="D195"/>
  <c r="H195" s="1"/>
  <c r="K189"/>
  <c r="J189"/>
  <c r="D189"/>
  <c r="H189" s="1"/>
  <c r="K188"/>
  <c r="J188"/>
  <c r="D188"/>
  <c r="H188" s="1"/>
  <c r="L187"/>
  <c r="L188" s="1"/>
  <c r="L189" s="1"/>
  <c r="L195" s="1"/>
  <c r="L196" s="1"/>
  <c r="L197" s="1"/>
  <c r="K187"/>
  <c r="J187"/>
  <c r="D187"/>
  <c r="K227"/>
  <c r="D227"/>
  <c r="H227" s="1"/>
  <c r="K226"/>
  <c r="D226"/>
  <c r="M225"/>
  <c r="M226" s="1"/>
  <c r="M227" s="1"/>
  <c r="N227" s="1"/>
  <c r="K225"/>
  <c r="D225"/>
  <c r="H225" s="1"/>
  <c r="K219"/>
  <c r="J219"/>
  <c r="D219"/>
  <c r="K218"/>
  <c r="J218"/>
  <c r="D218"/>
  <c r="H218" s="1"/>
  <c r="L217"/>
  <c r="L218" s="1"/>
  <c r="L219" s="1"/>
  <c r="L225" s="1"/>
  <c r="L226" s="1"/>
  <c r="L227" s="1"/>
  <c r="K217"/>
  <c r="J217"/>
  <c r="D217"/>
  <c r="K256"/>
  <c r="D256"/>
  <c r="K255"/>
  <c r="D255"/>
  <c r="M254"/>
  <c r="M255" s="1"/>
  <c r="M256" s="1"/>
  <c r="N256" s="1"/>
  <c r="K254"/>
  <c r="D254"/>
  <c r="H254" s="1"/>
  <c r="K248"/>
  <c r="J248"/>
  <c r="D248"/>
  <c r="K247"/>
  <c r="J247"/>
  <c r="D247"/>
  <c r="H247" s="1"/>
  <c r="L246"/>
  <c r="L247" s="1"/>
  <c r="L248" s="1"/>
  <c r="L254" s="1"/>
  <c r="L255" s="1"/>
  <c r="L256" s="1"/>
  <c r="K246"/>
  <c r="J246"/>
  <c r="D246"/>
  <c r="K283"/>
  <c r="D283"/>
  <c r="H283" s="1"/>
  <c r="K282"/>
  <c r="D282"/>
  <c r="H282" s="1"/>
  <c r="M281"/>
  <c r="M282" s="1"/>
  <c r="M283" s="1"/>
  <c r="N283" s="1"/>
  <c r="K281"/>
  <c r="D281"/>
  <c r="K275"/>
  <c r="J275"/>
  <c r="D275"/>
  <c r="H275" s="1"/>
  <c r="K274"/>
  <c r="J274"/>
  <c r="D274"/>
  <c r="L273"/>
  <c r="L274" s="1"/>
  <c r="L275" s="1"/>
  <c r="L281" s="1"/>
  <c r="L282" s="1"/>
  <c r="L283" s="1"/>
  <c r="K273"/>
  <c r="J273"/>
  <c r="D273"/>
  <c r="K310"/>
  <c r="D310"/>
  <c r="H310" s="1"/>
  <c r="K309"/>
  <c r="D309"/>
  <c r="H309" s="1"/>
  <c r="M308"/>
  <c r="M309" s="1"/>
  <c r="M310" s="1"/>
  <c r="N310" s="1"/>
  <c r="K308"/>
  <c r="D308"/>
  <c r="H308" s="1"/>
  <c r="K302"/>
  <c r="J302"/>
  <c r="D302"/>
  <c r="H302" s="1"/>
  <c r="K301"/>
  <c r="J301"/>
  <c r="D301"/>
  <c r="H301" s="1"/>
  <c r="L300"/>
  <c r="L301" s="1"/>
  <c r="L302" s="1"/>
  <c r="L308" s="1"/>
  <c r="L309" s="1"/>
  <c r="L310" s="1"/>
  <c r="K300"/>
  <c r="J300"/>
  <c r="D300"/>
  <c r="K688"/>
  <c r="D688"/>
  <c r="H688" s="1"/>
  <c r="K687"/>
  <c r="D687"/>
  <c r="H687" s="1"/>
  <c r="M686"/>
  <c r="M687" s="1"/>
  <c r="M688" s="1"/>
  <c r="N688" s="1"/>
  <c r="K686"/>
  <c r="D686"/>
  <c r="K680"/>
  <c r="J680"/>
  <c r="D680"/>
  <c r="H680" s="1"/>
  <c r="K679"/>
  <c r="J679"/>
  <c r="D679"/>
  <c r="L678"/>
  <c r="L679" s="1"/>
  <c r="L680" s="1"/>
  <c r="K678"/>
  <c r="J678"/>
  <c r="D678"/>
  <c r="K661"/>
  <c r="D661"/>
  <c r="H661" s="1"/>
  <c r="K660"/>
  <c r="D660"/>
  <c r="M659"/>
  <c r="M660" s="1"/>
  <c r="M661" s="1"/>
  <c r="N661" s="1"/>
  <c r="K659"/>
  <c r="D659"/>
  <c r="K653"/>
  <c r="J653"/>
  <c r="D653"/>
  <c r="H653" s="1"/>
  <c r="K652"/>
  <c r="J652"/>
  <c r="D652"/>
  <c r="H652" s="1"/>
  <c r="L651"/>
  <c r="L652" s="1"/>
  <c r="L653" s="1"/>
  <c r="K651"/>
  <c r="J651"/>
  <c r="D651"/>
  <c r="K634"/>
  <c r="D634"/>
  <c r="H634" s="1"/>
  <c r="K633"/>
  <c r="D633"/>
  <c r="H633" s="1"/>
  <c r="M632"/>
  <c r="M633" s="1"/>
  <c r="M634" s="1"/>
  <c r="N634" s="1"/>
  <c r="K632"/>
  <c r="D632"/>
  <c r="K626"/>
  <c r="J626"/>
  <c r="D626"/>
  <c r="K625"/>
  <c r="J625"/>
  <c r="D625"/>
  <c r="H625" s="1"/>
  <c r="L624"/>
  <c r="L625" s="1"/>
  <c r="L626" s="1"/>
  <c r="K624"/>
  <c r="J624"/>
  <c r="D624"/>
  <c r="K607"/>
  <c r="D607"/>
  <c r="K606"/>
  <c r="D606"/>
  <c r="M605"/>
  <c r="M606" s="1"/>
  <c r="M607" s="1"/>
  <c r="N607" s="1"/>
  <c r="K605"/>
  <c r="D605"/>
  <c r="K599"/>
  <c r="J599"/>
  <c r="D599"/>
  <c r="H599" s="1"/>
  <c r="K598"/>
  <c r="J598"/>
  <c r="D598"/>
  <c r="H598" s="1"/>
  <c r="L597"/>
  <c r="L598" s="1"/>
  <c r="L599" s="1"/>
  <c r="K597"/>
  <c r="J597"/>
  <c r="D597"/>
  <c r="K580"/>
  <c r="D580"/>
  <c r="H580" s="1"/>
  <c r="K579"/>
  <c r="D579"/>
  <c r="H579" s="1"/>
  <c r="M578"/>
  <c r="M579" s="1"/>
  <c r="M580" s="1"/>
  <c r="N580" s="1"/>
  <c r="K578"/>
  <c r="D578"/>
  <c r="H578" s="1"/>
  <c r="K572"/>
  <c r="J572"/>
  <c r="D572"/>
  <c r="H572" s="1"/>
  <c r="K571"/>
  <c r="J571"/>
  <c r="D571"/>
  <c r="L570"/>
  <c r="L571" s="1"/>
  <c r="L572" s="1"/>
  <c r="K570"/>
  <c r="J570"/>
  <c r="D570"/>
  <c r="K553"/>
  <c r="D553"/>
  <c r="K552"/>
  <c r="D552"/>
  <c r="M551"/>
  <c r="M552" s="1"/>
  <c r="M553" s="1"/>
  <c r="N553" s="1"/>
  <c r="K551"/>
  <c r="D551"/>
  <c r="H551" s="1"/>
  <c r="K545"/>
  <c r="J545"/>
  <c r="D545"/>
  <c r="H545" s="1"/>
  <c r="K544"/>
  <c r="J544"/>
  <c r="D544"/>
  <c r="H544" s="1"/>
  <c r="L543"/>
  <c r="L544" s="1"/>
  <c r="L545" s="1"/>
  <c r="K543"/>
  <c r="J543"/>
  <c r="D543"/>
  <c r="K526"/>
  <c r="D526"/>
  <c r="H526" s="1"/>
  <c r="K525"/>
  <c r="D525"/>
  <c r="H525" s="1"/>
  <c r="M524"/>
  <c r="M525" s="1"/>
  <c r="M526" s="1"/>
  <c r="K524"/>
  <c r="D524"/>
  <c r="H524" s="1"/>
  <c r="K518"/>
  <c r="J518"/>
  <c r="D518"/>
  <c r="K517"/>
  <c r="J517"/>
  <c r="D517"/>
  <c r="H517" s="1"/>
  <c r="L516"/>
  <c r="L517" s="1"/>
  <c r="L518" s="1"/>
  <c r="K516"/>
  <c r="J516"/>
  <c r="D516"/>
  <c r="K499"/>
  <c r="D499"/>
  <c r="K498"/>
  <c r="D498"/>
  <c r="H498" s="1"/>
  <c r="M497"/>
  <c r="M498" s="1"/>
  <c r="M499" s="1"/>
  <c r="N499" s="1"/>
  <c r="K497"/>
  <c r="D497"/>
  <c r="K491"/>
  <c r="J491"/>
  <c r="D491"/>
  <c r="H491" s="1"/>
  <c r="K490"/>
  <c r="J490"/>
  <c r="D490"/>
  <c r="H490" s="1"/>
  <c r="L489"/>
  <c r="L490" s="1"/>
  <c r="L491" s="1"/>
  <c r="K489"/>
  <c r="J489"/>
  <c r="D489"/>
  <c r="K472"/>
  <c r="D472"/>
  <c r="H472" s="1"/>
  <c r="K471"/>
  <c r="D471"/>
  <c r="H471" s="1"/>
  <c r="M470"/>
  <c r="M471" s="1"/>
  <c r="M472" s="1"/>
  <c r="N472" s="1"/>
  <c r="K470"/>
  <c r="D470"/>
  <c r="H470" s="1"/>
  <c r="K464"/>
  <c r="J464"/>
  <c r="D464"/>
  <c r="H464" s="1"/>
  <c r="K463"/>
  <c r="J463"/>
  <c r="D463"/>
  <c r="L462"/>
  <c r="L463" s="1"/>
  <c r="L464" s="1"/>
  <c r="K462"/>
  <c r="J462"/>
  <c r="D462"/>
  <c r="K445"/>
  <c r="D445"/>
  <c r="H445" s="1"/>
  <c r="K444"/>
  <c r="D444"/>
  <c r="M443"/>
  <c r="M444" s="1"/>
  <c r="M445" s="1"/>
  <c r="N445" s="1"/>
  <c r="K443"/>
  <c r="D443"/>
  <c r="H443" s="1"/>
  <c r="K437"/>
  <c r="J437"/>
  <c r="D437"/>
  <c r="H437" s="1"/>
  <c r="K436"/>
  <c r="J436"/>
  <c r="D436"/>
  <c r="H436" s="1"/>
  <c r="L435"/>
  <c r="L436" s="1"/>
  <c r="L437" s="1"/>
  <c r="K435"/>
  <c r="J435"/>
  <c r="D435"/>
  <c r="K418"/>
  <c r="D418"/>
  <c r="H418" s="1"/>
  <c r="K417"/>
  <c r="D417"/>
  <c r="H417" s="1"/>
  <c r="M416"/>
  <c r="M417" s="1"/>
  <c r="M418" s="1"/>
  <c r="N418" s="1"/>
  <c r="K416"/>
  <c r="D416"/>
  <c r="K410"/>
  <c r="J410"/>
  <c r="D410"/>
  <c r="K409"/>
  <c r="J409"/>
  <c r="D409"/>
  <c r="H409" s="1"/>
  <c r="L408"/>
  <c r="L409" s="1"/>
  <c r="L410" s="1"/>
  <c r="L416" s="1"/>
  <c r="L417" s="1"/>
  <c r="L418" s="1"/>
  <c r="K408"/>
  <c r="J408"/>
  <c r="D408"/>
  <c r="K391"/>
  <c r="D391"/>
  <c r="K390"/>
  <c r="D390"/>
  <c r="H390" s="1"/>
  <c r="M389"/>
  <c r="M390" s="1"/>
  <c r="M391" s="1"/>
  <c r="N391" s="1"/>
  <c r="K389"/>
  <c r="D389"/>
  <c r="K383"/>
  <c r="J383"/>
  <c r="D383"/>
  <c r="H383" s="1"/>
  <c r="K382"/>
  <c r="J382"/>
  <c r="D382"/>
  <c r="H382" s="1"/>
  <c r="L381"/>
  <c r="L382" s="1"/>
  <c r="L383" s="1"/>
  <c r="K381"/>
  <c r="J381"/>
  <c r="D381"/>
  <c r="K364"/>
  <c r="D364"/>
  <c r="H364" s="1"/>
  <c r="K363"/>
  <c r="D363"/>
  <c r="H363" s="1"/>
  <c r="M362"/>
  <c r="M363" s="1"/>
  <c r="M364" s="1"/>
  <c r="N364" s="1"/>
  <c r="K362"/>
  <c r="D362"/>
  <c r="H362" s="1"/>
  <c r="K356"/>
  <c r="J356"/>
  <c r="D356"/>
  <c r="H356" s="1"/>
  <c r="K355"/>
  <c r="J355"/>
  <c r="D355"/>
  <c r="L354"/>
  <c r="L355" s="1"/>
  <c r="L356" s="1"/>
  <c r="K354"/>
  <c r="J354"/>
  <c r="D354"/>
  <c r="H354" s="1"/>
  <c r="K338"/>
  <c r="D338"/>
  <c r="H338" s="1"/>
  <c r="K337"/>
  <c r="D337"/>
  <c r="H337" s="1"/>
  <c r="M336"/>
  <c r="M337" s="1"/>
  <c r="M338" s="1"/>
  <c r="N338" s="1"/>
  <c r="K336"/>
  <c r="D336"/>
  <c r="H336" s="1"/>
  <c r="K330"/>
  <c r="J330"/>
  <c r="D330"/>
  <c r="K329"/>
  <c r="J329"/>
  <c r="D329"/>
  <c r="H329" s="1"/>
  <c r="L328"/>
  <c r="L329" s="1"/>
  <c r="L330" s="1"/>
  <c r="K328"/>
  <c r="J328"/>
  <c r="D32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20" i="4" l="1"/>
  <c r="F18" s="1"/>
  <c r="J12"/>
  <c r="M21" s="1"/>
  <c r="H12"/>
  <c r="D25" s="1"/>
  <c r="D26" s="1"/>
  <c r="D28" s="1"/>
  <c r="D12"/>
  <c r="F9" s="1"/>
  <c r="H17"/>
  <c r="H20" s="1"/>
  <c r="D27" s="1"/>
  <c r="H19"/>
  <c r="D50"/>
  <c r="F48" s="1"/>
  <c r="D42"/>
  <c r="F39" s="1"/>
  <c r="H39"/>
  <c r="H42" s="1"/>
  <c r="D55" s="1"/>
  <c r="D56" s="1"/>
  <c r="D58" s="1"/>
  <c r="J42"/>
  <c r="M51" s="1"/>
  <c r="H50"/>
  <c r="D57" s="1"/>
  <c r="D72"/>
  <c r="F70" s="1"/>
  <c r="H69"/>
  <c r="H72" s="1"/>
  <c r="D85" s="1"/>
  <c r="D86" s="1"/>
  <c r="H80"/>
  <c r="D87" s="1"/>
  <c r="D80"/>
  <c r="F78" s="1"/>
  <c r="J72"/>
  <c r="N81" s="1"/>
  <c r="D102"/>
  <c r="F101" s="1"/>
  <c r="D110"/>
  <c r="F107" s="1"/>
  <c r="J102"/>
  <c r="N111" s="1"/>
  <c r="H99"/>
  <c r="H102" s="1"/>
  <c r="D115" s="1"/>
  <c r="D116" s="1"/>
  <c r="H110"/>
  <c r="D117" s="1"/>
  <c r="J161"/>
  <c r="N170" s="1"/>
  <c r="D132"/>
  <c r="F129" s="1"/>
  <c r="J132"/>
  <c r="N141" s="1"/>
  <c r="D140"/>
  <c r="F138" s="1"/>
  <c r="H137"/>
  <c r="H140" s="1"/>
  <c r="D147" s="1"/>
  <c r="H129"/>
  <c r="H132" s="1"/>
  <c r="D145" s="1"/>
  <c r="D146" s="1"/>
  <c r="D161"/>
  <c r="F160" s="1"/>
  <c r="D169"/>
  <c r="F166" s="1"/>
  <c r="H159"/>
  <c r="H166"/>
  <c r="H169" s="1"/>
  <c r="D176" s="1"/>
  <c r="H158"/>
  <c r="H198"/>
  <c r="D205" s="1"/>
  <c r="J190"/>
  <c r="N199" s="1"/>
  <c r="D190"/>
  <c r="F188" s="1"/>
  <c r="D198"/>
  <c r="H187"/>
  <c r="H190" s="1"/>
  <c r="D203" s="1"/>
  <c r="D204" s="1"/>
  <c r="D228"/>
  <c r="F227" s="1"/>
  <c r="J220"/>
  <c r="N229" s="1"/>
  <c r="D220"/>
  <c r="F218" s="1"/>
  <c r="H219"/>
  <c r="H226"/>
  <c r="H228" s="1"/>
  <c r="D235" s="1"/>
  <c r="H217"/>
  <c r="D384"/>
  <c r="F382" s="1"/>
  <c r="J492"/>
  <c r="N501" s="1"/>
  <c r="J249"/>
  <c r="N258" s="1"/>
  <c r="D249"/>
  <c r="F247" s="1"/>
  <c r="D257"/>
  <c r="F254" s="1"/>
  <c r="H248"/>
  <c r="H255"/>
  <c r="H256"/>
  <c r="H246"/>
  <c r="J519"/>
  <c r="M528" s="1"/>
  <c r="D689"/>
  <c r="F688" s="1"/>
  <c r="D276"/>
  <c r="F275" s="1"/>
  <c r="J276"/>
  <c r="M285" s="1"/>
  <c r="D284"/>
  <c r="F281" s="1"/>
  <c r="H274"/>
  <c r="H281"/>
  <c r="H284" s="1"/>
  <c r="D291" s="1"/>
  <c r="H273"/>
  <c r="J627"/>
  <c r="M636" s="1"/>
  <c r="D303"/>
  <c r="F300" s="1"/>
  <c r="J438"/>
  <c r="N447" s="1"/>
  <c r="H527"/>
  <c r="D534" s="1"/>
  <c r="H686"/>
  <c r="H689" s="1"/>
  <c r="D696" s="1"/>
  <c r="J384"/>
  <c r="N393" s="1"/>
  <c r="D465"/>
  <c r="F464" s="1"/>
  <c r="D365"/>
  <c r="F362" s="1"/>
  <c r="J681"/>
  <c r="N690" s="1"/>
  <c r="D681"/>
  <c r="F678" s="1"/>
  <c r="D635"/>
  <c r="F634" s="1"/>
  <c r="J654"/>
  <c r="N663" s="1"/>
  <c r="D311"/>
  <c r="F308" s="1"/>
  <c r="H311"/>
  <c r="D318" s="1"/>
  <c r="J303"/>
  <c r="N312" s="1"/>
  <c r="H300"/>
  <c r="H303" s="1"/>
  <c r="D316" s="1"/>
  <c r="D317" s="1"/>
  <c r="L632"/>
  <c r="L633" s="1"/>
  <c r="L634" s="1"/>
  <c r="M631"/>
  <c r="D546"/>
  <c r="F543" s="1"/>
  <c r="M415"/>
  <c r="D492"/>
  <c r="F491" s="1"/>
  <c r="D473"/>
  <c r="F472" s="1"/>
  <c r="H581"/>
  <c r="D588" s="1"/>
  <c r="H365"/>
  <c r="D372" s="1"/>
  <c r="H632"/>
  <c r="H635" s="1"/>
  <c r="D642" s="1"/>
  <c r="D654"/>
  <c r="F653" s="1"/>
  <c r="J411"/>
  <c r="M420" s="1"/>
  <c r="D438"/>
  <c r="F436" s="1"/>
  <c r="J546"/>
  <c r="M555" s="1"/>
  <c r="J573"/>
  <c r="M582" s="1"/>
  <c r="J600"/>
  <c r="N609" s="1"/>
  <c r="J357"/>
  <c r="M366" s="1"/>
  <c r="H416"/>
  <c r="H419" s="1"/>
  <c r="D426" s="1"/>
  <c r="D419"/>
  <c r="F416" s="1"/>
  <c r="J465"/>
  <c r="N474" s="1"/>
  <c r="H543"/>
  <c r="H546" s="1"/>
  <c r="D559" s="1"/>
  <c r="D560" s="1"/>
  <c r="D600"/>
  <c r="F597" s="1"/>
  <c r="H462"/>
  <c r="D554"/>
  <c r="F552" s="1"/>
  <c r="D581"/>
  <c r="F578" s="1"/>
  <c r="H678"/>
  <c r="L686"/>
  <c r="L687" s="1"/>
  <c r="L688" s="1"/>
  <c r="M685"/>
  <c r="L497"/>
  <c r="L498" s="1"/>
  <c r="L499" s="1"/>
  <c r="M496"/>
  <c r="M523"/>
  <c r="L524"/>
  <c r="L525" s="1"/>
  <c r="L526" s="1"/>
  <c r="M658"/>
  <c r="L659"/>
  <c r="L660" s="1"/>
  <c r="L661" s="1"/>
  <c r="L470"/>
  <c r="L471" s="1"/>
  <c r="L472" s="1"/>
  <c r="M469"/>
  <c r="M388"/>
  <c r="L389"/>
  <c r="L390" s="1"/>
  <c r="L391" s="1"/>
  <c r="M442"/>
  <c r="L443"/>
  <c r="L444" s="1"/>
  <c r="L445" s="1"/>
  <c r="H473"/>
  <c r="D480" s="1"/>
  <c r="L551"/>
  <c r="L552" s="1"/>
  <c r="L553" s="1"/>
  <c r="M550"/>
  <c r="L578"/>
  <c r="L579" s="1"/>
  <c r="L580" s="1"/>
  <c r="M577"/>
  <c r="L362"/>
  <c r="L363" s="1"/>
  <c r="L364" s="1"/>
  <c r="M361"/>
  <c r="N526"/>
  <c r="M604"/>
  <c r="L605"/>
  <c r="L606" s="1"/>
  <c r="L607" s="1"/>
  <c r="H381"/>
  <c r="H384" s="1"/>
  <c r="D397" s="1"/>
  <c r="D398" s="1"/>
  <c r="D392"/>
  <c r="F390" s="1"/>
  <c r="H597"/>
  <c r="H600" s="1"/>
  <c r="D613" s="1"/>
  <c r="D614" s="1"/>
  <c r="D608"/>
  <c r="F606" s="1"/>
  <c r="H389"/>
  <c r="H410"/>
  <c r="H463"/>
  <c r="H499"/>
  <c r="H516"/>
  <c r="D519"/>
  <c r="F518" s="1"/>
  <c r="D527"/>
  <c r="H552"/>
  <c r="H605"/>
  <c r="H626"/>
  <c r="H679"/>
  <c r="H435"/>
  <c r="H438" s="1"/>
  <c r="D451" s="1"/>
  <c r="D452" s="1"/>
  <c r="D446"/>
  <c r="F444" s="1"/>
  <c r="H651"/>
  <c r="H654" s="1"/>
  <c r="D667" s="1"/>
  <c r="D668" s="1"/>
  <c r="D662"/>
  <c r="F659" s="1"/>
  <c r="D357"/>
  <c r="F356" s="1"/>
  <c r="H553"/>
  <c r="H570"/>
  <c r="H606"/>
  <c r="H659"/>
  <c r="D573"/>
  <c r="F570" s="1"/>
  <c r="H489"/>
  <c r="H492" s="1"/>
  <c r="D505" s="1"/>
  <c r="D506" s="1"/>
  <c r="D500"/>
  <c r="F498" s="1"/>
  <c r="H408"/>
  <c r="H444"/>
  <c r="H446" s="1"/>
  <c r="D453" s="1"/>
  <c r="H497"/>
  <c r="H518"/>
  <c r="H571"/>
  <c r="H607"/>
  <c r="H624"/>
  <c r="D627"/>
  <c r="F626" s="1"/>
  <c r="H660"/>
  <c r="H355"/>
  <c r="H357" s="1"/>
  <c r="D370" s="1"/>
  <c r="D371" s="1"/>
  <c r="H391"/>
  <c r="D411"/>
  <c r="F409" s="1"/>
  <c r="H339"/>
  <c r="D346" s="1"/>
  <c r="J331"/>
  <c r="N340" s="1"/>
  <c r="L336"/>
  <c r="L337" s="1"/>
  <c r="L338" s="1"/>
  <c r="H328"/>
  <c r="D331"/>
  <c r="F329" s="1"/>
  <c r="D339"/>
  <c r="H33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9" i="4" l="1"/>
  <c r="F17"/>
  <c r="N21"/>
  <c r="F10"/>
  <c r="F12" s="1"/>
  <c r="F11"/>
  <c r="F463"/>
  <c r="F49"/>
  <c r="F47"/>
  <c r="F41"/>
  <c r="F42" s="1"/>
  <c r="F40"/>
  <c r="N51"/>
  <c r="F687"/>
  <c r="F71"/>
  <c r="F69"/>
  <c r="D88"/>
  <c r="F79"/>
  <c r="F77"/>
  <c r="M81"/>
  <c r="N420"/>
  <c r="F100"/>
  <c r="F99"/>
  <c r="F109"/>
  <c r="F108"/>
  <c r="M111"/>
  <c r="D118"/>
  <c r="M170"/>
  <c r="D373"/>
  <c r="N636"/>
  <c r="H161"/>
  <c r="D174" s="1"/>
  <c r="D175" s="1"/>
  <c r="D177" s="1"/>
  <c r="F131"/>
  <c r="F130"/>
  <c r="M141"/>
  <c r="F137"/>
  <c r="F139"/>
  <c r="D148"/>
  <c r="F383"/>
  <c r="F381"/>
  <c r="F364"/>
  <c r="F158"/>
  <c r="F161" s="1"/>
  <c r="F159"/>
  <c r="F168"/>
  <c r="F167"/>
  <c r="F462"/>
  <c r="F226"/>
  <c r="H465"/>
  <c r="D478" s="1"/>
  <c r="D479" s="1"/>
  <c r="D481" s="1"/>
  <c r="M199"/>
  <c r="D206"/>
  <c r="F189"/>
  <c r="F187"/>
  <c r="F197"/>
  <c r="F195"/>
  <c r="F196"/>
  <c r="N528"/>
  <c r="M501"/>
  <c r="M690"/>
  <c r="F301"/>
  <c r="F225"/>
  <c r="F598"/>
  <c r="M229"/>
  <c r="F219"/>
  <c r="F217"/>
  <c r="H220"/>
  <c r="D233" s="1"/>
  <c r="D234" s="1"/>
  <c r="D236" s="1"/>
  <c r="M447"/>
  <c r="F302"/>
  <c r="H627"/>
  <c r="D640" s="1"/>
  <c r="D641" s="1"/>
  <c r="D643" s="1"/>
  <c r="F355"/>
  <c r="F599"/>
  <c r="F363"/>
  <c r="F686"/>
  <c r="F689" s="1"/>
  <c r="F632"/>
  <c r="H257"/>
  <c r="D264" s="1"/>
  <c r="F255"/>
  <c r="H249"/>
  <c r="D262" s="1"/>
  <c r="D263" s="1"/>
  <c r="M258"/>
  <c r="F248"/>
  <c r="F246"/>
  <c r="F256"/>
  <c r="M663"/>
  <c r="N366"/>
  <c r="F553"/>
  <c r="F443"/>
  <c r="M393"/>
  <c r="H681"/>
  <c r="D694" s="1"/>
  <c r="D695" s="1"/>
  <c r="D697" s="1"/>
  <c r="F661"/>
  <c r="F572"/>
  <c r="F274"/>
  <c r="F273"/>
  <c r="N285"/>
  <c r="H276"/>
  <c r="D289" s="1"/>
  <c r="D290" s="1"/>
  <c r="D292" s="1"/>
  <c r="F283"/>
  <c r="F282"/>
  <c r="H411"/>
  <c r="D424" s="1"/>
  <c r="D425" s="1"/>
  <c r="D427" s="1"/>
  <c r="F410"/>
  <c r="F652"/>
  <c r="H573"/>
  <c r="D586" s="1"/>
  <c r="D587" s="1"/>
  <c r="D589" s="1"/>
  <c r="H519"/>
  <c r="D532" s="1"/>
  <c r="D533" s="1"/>
  <c r="D535" s="1"/>
  <c r="F389"/>
  <c r="F680"/>
  <c r="F679"/>
  <c r="F445"/>
  <c r="F471"/>
  <c r="F633"/>
  <c r="F470"/>
  <c r="F551"/>
  <c r="F435"/>
  <c r="F571"/>
  <c r="D319"/>
  <c r="F310"/>
  <c r="F309"/>
  <c r="M312"/>
  <c r="N555"/>
  <c r="F605"/>
  <c r="M474"/>
  <c r="F489"/>
  <c r="N582"/>
  <c r="F607"/>
  <c r="F490"/>
  <c r="H554"/>
  <c r="D561" s="1"/>
  <c r="D562" s="1"/>
  <c r="F354"/>
  <c r="F580"/>
  <c r="F579"/>
  <c r="F545"/>
  <c r="F544"/>
  <c r="M609"/>
  <c r="F651"/>
  <c r="F391"/>
  <c r="F417"/>
  <c r="F419" s="1"/>
  <c r="F418"/>
  <c r="F437"/>
  <c r="F525"/>
  <c r="F524"/>
  <c r="F526"/>
  <c r="H500"/>
  <c r="D507" s="1"/>
  <c r="D508" s="1"/>
  <c r="H662"/>
  <c r="D669" s="1"/>
  <c r="D670" s="1"/>
  <c r="F497"/>
  <c r="F517"/>
  <c r="D454"/>
  <c r="H392"/>
  <c r="D399" s="1"/>
  <c r="D400" s="1"/>
  <c r="F516"/>
  <c r="F408"/>
  <c r="H608"/>
  <c r="D615" s="1"/>
  <c r="D616" s="1"/>
  <c r="F660"/>
  <c r="F625"/>
  <c r="F499"/>
  <c r="F624"/>
  <c r="M340"/>
  <c r="F328"/>
  <c r="F330"/>
  <c r="H331"/>
  <c r="D344" s="1"/>
  <c r="D345" s="1"/>
  <c r="D347" s="1"/>
  <c r="F338"/>
  <c r="F336"/>
  <c r="F33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20" i="4" l="1"/>
  <c r="F465"/>
  <c r="F50"/>
  <c r="F600"/>
  <c r="F228"/>
  <c r="F80"/>
  <c r="F72"/>
  <c r="F384"/>
  <c r="F110"/>
  <c r="F102"/>
  <c r="F357"/>
  <c r="F140"/>
  <c r="F132"/>
  <c r="F365"/>
  <c r="F303"/>
  <c r="F608"/>
  <c r="F169"/>
  <c r="F190"/>
  <c r="F198"/>
  <c r="F662"/>
  <c r="F635"/>
  <c r="F257"/>
  <c r="F220"/>
  <c r="F438"/>
  <c r="F681"/>
  <c r="F446"/>
  <c r="F249"/>
  <c r="D265"/>
  <c r="F411"/>
  <c r="F654"/>
  <c r="F473"/>
  <c r="F554"/>
  <c r="F500"/>
  <c r="F392"/>
  <c r="F573"/>
  <c r="F276"/>
  <c r="F284"/>
  <c r="F546"/>
  <c r="F627"/>
  <c r="F311"/>
  <c r="F581"/>
  <c r="F492"/>
  <c r="F527"/>
  <c r="F519"/>
  <c r="F331"/>
  <c r="F33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<sst xmlns="http://schemas.openxmlformats.org/spreadsheetml/2006/main" count="2996" uniqueCount="178">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</sst>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99"/>
  <sheetViews>
    <sheetView tabSelected="1" zoomScale="80" zoomScaleNormal="80" workbookViewId="0">
      <selection activeCell="I16" sqref="I16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45505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201110.93</v>
      </c>
      <c r="M8" s="35" t="s">
        <v>118</v>
      </c>
      <c r="N8" s="35"/>
      <c r="O8" s="35"/>
      <c r="P8" s="35"/>
      <c r="Q8" s="10"/>
    </row>
    <row r="9" spans="1:17">
      <c r="A9" s="13" t="s">
        <v>164</v>
      </c>
      <c r="B9" s="35">
        <v>15</v>
      </c>
      <c r="C9" s="9">
        <v>52.82</v>
      </c>
      <c r="D9" s="9">
        <f>C9*B9</f>
        <v>792.3</v>
      </c>
      <c r="E9" s="36" t="s">
        <v>37</v>
      </c>
      <c r="F9" s="38">
        <f>D9/D12</f>
        <v>0.14577710068610727</v>
      </c>
      <c r="G9" s="45">
        <v>52.95</v>
      </c>
      <c r="H9" s="9">
        <f>(B9*G9)-D9</f>
        <v>1.9500000000000455</v>
      </c>
      <c r="I9" s="35" t="s">
        <v>71</v>
      </c>
      <c r="J9" s="36">
        <f>G9*B9</f>
        <v>794.25</v>
      </c>
      <c r="K9" s="35" t="str">
        <f>"sell "&amp;B9&amp;" "&amp;A9&amp;" @ $"&amp;G9</f>
        <v>sell 15 BMA @ $52.95</v>
      </c>
      <c r="L9" s="9">
        <f>L8+(G9*B9)</f>
        <v>201905.18</v>
      </c>
      <c r="M9" s="35"/>
      <c r="N9" s="35"/>
      <c r="O9" s="35"/>
      <c r="P9" s="35"/>
      <c r="Q9" s="10"/>
    </row>
    <row r="10" spans="1:17">
      <c r="A10" s="13" t="s">
        <v>144</v>
      </c>
      <c r="B10" s="35">
        <v>27</v>
      </c>
      <c r="C10" s="9">
        <v>78.7</v>
      </c>
      <c r="D10" s="9">
        <f>C10*B10</f>
        <v>2124.9</v>
      </c>
      <c r="E10" s="36" t="s">
        <v>37</v>
      </c>
      <c r="F10" s="38">
        <f>D10/D12</f>
        <v>0.39096524201427413</v>
      </c>
      <c r="G10" s="45">
        <v>79.75</v>
      </c>
      <c r="H10" s="9">
        <f>(B10*G10)-D10</f>
        <v>28.349999999999909</v>
      </c>
      <c r="I10" s="35" t="s">
        <v>71</v>
      </c>
      <c r="J10" s="36">
        <f>G10*B10</f>
        <v>2153.25</v>
      </c>
      <c r="K10" s="35" t="str">
        <f>"sell "&amp;B10&amp;" "&amp;A10&amp;" @ $"&amp;G10</f>
        <v>sell 27 VRT @ $79.75</v>
      </c>
      <c r="L10" s="9">
        <f>L9+(G10*B10)</f>
        <v>204058.43</v>
      </c>
      <c r="M10" s="35"/>
      <c r="N10" s="35"/>
      <c r="O10" s="35"/>
      <c r="P10" s="35"/>
      <c r="Q10" s="10"/>
    </row>
    <row r="11" spans="1:17">
      <c r="A11" s="13" t="s">
        <v>165</v>
      </c>
      <c r="B11" s="35">
        <v>69</v>
      </c>
      <c r="C11" s="9">
        <v>36.49</v>
      </c>
      <c r="D11" s="9">
        <f>C11*B11</f>
        <v>2517.81</v>
      </c>
      <c r="E11" s="36" t="s">
        <v>37</v>
      </c>
      <c r="F11" s="38">
        <f>D11/D12</f>
        <v>0.46325765729961854</v>
      </c>
      <c r="G11" s="45">
        <v>36.86</v>
      </c>
      <c r="H11" s="9">
        <f>(B11*G11)-D11</f>
        <v>25.5300000000002</v>
      </c>
      <c r="I11" s="35" t="s">
        <v>71</v>
      </c>
      <c r="J11" s="36">
        <f>G11*B11</f>
        <v>2543.34</v>
      </c>
      <c r="K11" s="35" t="str">
        <f>"sell "&amp;B11&amp;" "&amp;A11&amp;" @ $"&amp;G11</f>
        <v>sell 69 VITL @ $36.86</v>
      </c>
      <c r="L11" s="9">
        <f>L10+(G11*B11)</f>
        <v>206601.77</v>
      </c>
      <c r="M11" s="35" t="s">
        <v>22</v>
      </c>
      <c r="N11" s="35"/>
      <c r="O11" s="35"/>
      <c r="P11" s="35"/>
      <c r="Q11" s="10"/>
    </row>
    <row r="12" spans="1:17">
      <c r="A12" s="13"/>
      <c r="B12" s="35"/>
      <c r="C12" s="9"/>
      <c r="D12" s="9">
        <f>SUM(D9:D11)</f>
        <v>5435.01</v>
      </c>
      <c r="E12" s="36"/>
      <c r="F12" s="38">
        <f>SUM(F9:F11)</f>
        <v>1</v>
      </c>
      <c r="G12" s="41"/>
      <c r="H12" s="9">
        <f>SUM(H9:H11)</f>
        <v>55.830000000000155</v>
      </c>
      <c r="I12" s="35"/>
      <c r="J12" s="36">
        <f>SUM(J9:J11)</f>
        <v>5490.84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175</v>
      </c>
      <c r="B17" s="35">
        <v>47</v>
      </c>
      <c r="C17" s="9">
        <v>24.16</v>
      </c>
      <c r="D17" s="9">
        <f>C17*B17</f>
        <v>1135.52</v>
      </c>
      <c r="E17" s="36" t="s">
        <v>37</v>
      </c>
      <c r="F17" s="38">
        <f>D17/D20</f>
        <v>0.16778174424927303</v>
      </c>
      <c r="G17" s="21">
        <v>24.2</v>
      </c>
      <c r="H17" s="9">
        <f>(B17*G17)-D17</f>
        <v>1.8799999999998818</v>
      </c>
      <c r="I17" s="35" t="s">
        <v>71</v>
      </c>
      <c r="J17" s="35"/>
      <c r="K17" s="35" t="str">
        <f>"buy "&amp;B17&amp;" "&amp;A17&amp;" @ $"&amp;G17</f>
        <v>buy 47 AMSC @ $24.2</v>
      </c>
      <c r="L17" s="9">
        <f>L11-(G17*B17)</f>
        <v>205464.37</v>
      </c>
      <c r="M17" s="36">
        <f>L8-(G17*B17)</f>
        <v>199973.53</v>
      </c>
      <c r="N17" s="35"/>
      <c r="O17" s="35"/>
      <c r="P17" s="35"/>
      <c r="Q17" s="10"/>
    </row>
    <row r="18" spans="1:17">
      <c r="A18" s="13" t="s">
        <v>176</v>
      </c>
      <c r="B18" s="35">
        <v>40</v>
      </c>
      <c r="C18" s="9">
        <v>111.45</v>
      </c>
      <c r="D18" s="9">
        <f>C18*B18</f>
        <v>4458</v>
      </c>
      <c r="E18" s="36" t="s">
        <v>37</v>
      </c>
      <c r="F18" s="38">
        <f>D18/D20</f>
        <v>0.65870351544953776</v>
      </c>
      <c r="G18" s="21">
        <v>111.4</v>
      </c>
      <c r="H18" s="9">
        <f>(B18*G18)-D18</f>
        <v>-2</v>
      </c>
      <c r="I18" s="35" t="s">
        <v>71</v>
      </c>
      <c r="J18" s="35"/>
      <c r="K18" s="35" t="str">
        <f>"buy "&amp;B18&amp;" "&amp;A18&amp;" @ $"&amp;G18</f>
        <v>buy 40 FTAI @ $111.4</v>
      </c>
      <c r="L18" s="9">
        <f>L17-(G18*B18)</f>
        <v>201008.37</v>
      </c>
      <c r="M18" s="36">
        <f>M17-(G18*B18)</f>
        <v>195517.53</v>
      </c>
      <c r="N18" s="35"/>
      <c r="O18" s="35"/>
      <c r="P18" s="35"/>
      <c r="Q18" s="10"/>
    </row>
    <row r="19" spans="1:17">
      <c r="A19" s="23" t="s">
        <v>177</v>
      </c>
      <c r="B19" s="24">
        <v>9</v>
      </c>
      <c r="C19" s="25">
        <v>130.47999999999999</v>
      </c>
      <c r="D19" s="25">
        <f>C19*B19</f>
        <v>1174.32</v>
      </c>
      <c r="E19" s="36" t="s">
        <v>37</v>
      </c>
      <c r="F19" s="38">
        <f>D19/D20</f>
        <v>0.17351474030118913</v>
      </c>
      <c r="G19" s="26">
        <v>129.25</v>
      </c>
      <c r="H19" s="25">
        <f>(B19*G19)-D19</f>
        <v>-11.069999999999936</v>
      </c>
      <c r="I19" s="35" t="s">
        <v>71</v>
      </c>
      <c r="J19" s="35"/>
      <c r="K19" s="35" t="str">
        <f>"buy "&amp;B19&amp;" "&amp;A19&amp;" @ $"&amp;G19</f>
        <v>buy 9 CRUS @ $129.25</v>
      </c>
      <c r="L19" s="9">
        <f>L18-(G19*B19)</f>
        <v>199845.12</v>
      </c>
      <c r="M19" s="36">
        <f>M18-(G19*B19)</f>
        <v>194354.28</v>
      </c>
      <c r="N19" s="35" t="str">
        <f>TEXT(ROUND(M19,2),"$#,##0.00")&amp;" will be the balance in the account after purchases.  "</f>
        <v xml:space="preserve">$194,354.28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6767.84</v>
      </c>
      <c r="E20" s="35"/>
      <c r="F20" s="38">
        <f>SUM(F17:F19)</f>
        <v>1</v>
      </c>
      <c r="G20" s="9" t="s">
        <v>15</v>
      </c>
      <c r="H20" s="9">
        <f>SUM(H17:H19)</f>
        <v>-11.190000000000055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199845.12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1109.73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55.830000000000155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1165.5600000000002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-11.190000000000055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1176.7500000000002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45474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200839.67</v>
      </c>
      <c r="M38" s="35" t="s">
        <v>118</v>
      </c>
      <c r="N38" s="35"/>
      <c r="O38" s="35"/>
      <c r="P38" s="35"/>
      <c r="Q38" s="10"/>
    </row>
    <row r="39" spans="1:17">
      <c r="A39" s="13" t="s">
        <v>161</v>
      </c>
      <c r="B39" s="35">
        <v>52</v>
      </c>
      <c r="C39" s="9">
        <v>85.98</v>
      </c>
      <c r="D39" s="9">
        <f>C39*B39</f>
        <v>4470.96</v>
      </c>
      <c r="E39" s="36" t="s">
        <v>37</v>
      </c>
      <c r="F39" s="38">
        <f>D39/D42</f>
        <v>0.64980444649856761</v>
      </c>
      <c r="G39" s="45">
        <v>87.608000000000004</v>
      </c>
      <c r="H39" s="9">
        <f>(B39*G39)-D39</f>
        <v>84.655999999999949</v>
      </c>
      <c r="I39" s="35" t="s">
        <v>71</v>
      </c>
      <c r="J39" s="36">
        <f>G39*B39</f>
        <v>4555.616</v>
      </c>
      <c r="K39" s="35" t="str">
        <f>"sell "&amp;B39&amp;" "&amp;A39&amp;" @ $"&amp;G39</f>
        <v>sell 52 VST @ $87.608</v>
      </c>
      <c r="L39" s="9">
        <f>L38+(G39*B39)</f>
        <v>205395.28600000002</v>
      </c>
      <c r="M39" s="35"/>
      <c r="N39" s="35"/>
      <c r="O39" s="35"/>
      <c r="P39" s="35"/>
      <c r="Q39" s="10"/>
    </row>
    <row r="40" spans="1:17">
      <c r="A40" s="13" t="s">
        <v>162</v>
      </c>
      <c r="B40" s="35">
        <v>9</v>
      </c>
      <c r="C40" s="9">
        <v>100.19</v>
      </c>
      <c r="D40" s="9">
        <f>C40*B40</f>
        <v>901.71</v>
      </c>
      <c r="E40" s="36" t="s">
        <v>37</v>
      </c>
      <c r="F40" s="38">
        <f>D40/D42</f>
        <v>0.13105354721407114</v>
      </c>
      <c r="G40" s="45">
        <v>101.22</v>
      </c>
      <c r="H40" s="9">
        <f>(B40*G40)-D40</f>
        <v>9.2699999999999818</v>
      </c>
      <c r="I40" s="35" t="s">
        <v>71</v>
      </c>
      <c r="J40" s="36">
        <f>G40*B40</f>
        <v>910.98</v>
      </c>
      <c r="K40" s="35" t="str">
        <f>"sell "&amp;B40&amp;" "&amp;A40&amp;" @ $"&amp;G40</f>
        <v>sell 9 MOD @ $101.22</v>
      </c>
      <c r="L40" s="9">
        <f>L39+(G40*B40)</f>
        <v>206306.26600000003</v>
      </c>
      <c r="M40" s="35"/>
      <c r="N40" s="35"/>
      <c r="O40" s="35"/>
      <c r="P40" s="35"/>
      <c r="Q40" s="10"/>
    </row>
    <row r="41" spans="1:17">
      <c r="A41" s="13" t="s">
        <v>163</v>
      </c>
      <c r="B41" s="35">
        <v>28</v>
      </c>
      <c r="C41" s="9">
        <v>53.85</v>
      </c>
      <c r="D41" s="9">
        <f>C41*B41</f>
        <v>1507.8</v>
      </c>
      <c r="E41" s="36" t="s">
        <v>37</v>
      </c>
      <c r="F41" s="38">
        <f>D41/D42</f>
        <v>0.21914200628736116</v>
      </c>
      <c r="G41" s="45">
        <v>53.67</v>
      </c>
      <c r="H41" s="9">
        <f>(B41*G41)-D41</f>
        <v>-5.0399999999999636</v>
      </c>
      <c r="I41" s="35" t="s">
        <v>71</v>
      </c>
      <c r="J41" s="36">
        <f>G41*B41</f>
        <v>1502.76</v>
      </c>
      <c r="K41" s="35" t="str">
        <f>"sell "&amp;B41&amp;" "&amp;A41&amp;" @ $"&amp;G41</f>
        <v>sell 28 BLBD @ $53.67</v>
      </c>
      <c r="L41" s="9">
        <f>L40+(G41*B41)</f>
        <v>207809.02600000004</v>
      </c>
      <c r="M41" s="35" t="s">
        <v>22</v>
      </c>
      <c r="N41" s="35"/>
      <c r="O41" s="35"/>
      <c r="P41" s="35"/>
      <c r="Q41" s="10"/>
    </row>
    <row r="42" spans="1:17">
      <c r="A42" s="13"/>
      <c r="B42" s="35"/>
      <c r="C42" s="9"/>
      <c r="D42" s="9">
        <f>SUM(D39:D41)</f>
        <v>6880.47</v>
      </c>
      <c r="E42" s="36"/>
      <c r="F42" s="38">
        <f>SUM(F39:F41)</f>
        <v>0.99999999999999989</v>
      </c>
      <c r="G42" s="41"/>
      <c r="H42" s="9">
        <f>SUM(H39:H41)</f>
        <v>88.885999999999967</v>
      </c>
      <c r="I42" s="35"/>
      <c r="J42" s="36">
        <f>SUM(J39:J41)</f>
        <v>6969.3559999999998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173</v>
      </c>
      <c r="B47" s="35">
        <v>405</v>
      </c>
      <c r="C47" s="9">
        <v>5.62</v>
      </c>
      <c r="D47" s="9">
        <f>C47*B47</f>
        <v>2276.1</v>
      </c>
      <c r="E47" s="36" t="s">
        <v>37</v>
      </c>
      <c r="F47" s="38">
        <f>D47/D50</f>
        <v>0.33633449922200198</v>
      </c>
      <c r="G47" s="21">
        <v>5.63</v>
      </c>
      <c r="H47" s="9">
        <f>(B47*G47)-D47</f>
        <v>4.0500000000001819</v>
      </c>
      <c r="I47" s="35" t="s">
        <v>71</v>
      </c>
      <c r="J47" s="35"/>
      <c r="K47" s="35" t="str">
        <f>"buy "&amp;B47&amp;" "&amp;A47&amp;" @ $"&amp;G47</f>
        <v>buy 405 CDE @ $5.63</v>
      </c>
      <c r="L47" s="9">
        <f>L41-(G47*B47)</f>
        <v>205528.87600000005</v>
      </c>
      <c r="M47" s="36">
        <f>L38-(G47*B47)</f>
        <v>198559.52000000002</v>
      </c>
      <c r="N47" s="35"/>
      <c r="O47" s="35"/>
      <c r="P47" s="35"/>
      <c r="Q47" s="10"/>
    </row>
    <row r="48" spans="1:17">
      <c r="A48" s="13" t="s">
        <v>174</v>
      </c>
      <c r="B48" s="35">
        <v>3</v>
      </c>
      <c r="C48" s="9">
        <v>92.75</v>
      </c>
      <c r="D48" s="9">
        <f>C48*B48</f>
        <v>278.25</v>
      </c>
      <c r="E48" s="36" t="s">
        <v>37</v>
      </c>
      <c r="F48" s="38">
        <f>D48/D50</f>
        <v>4.1116415978437702E-2</v>
      </c>
      <c r="G48" s="21">
        <v>93.93</v>
      </c>
      <c r="H48" s="9">
        <f>(B48*G48)-D48</f>
        <v>3.5400000000000205</v>
      </c>
      <c r="I48" s="35" t="s">
        <v>71</v>
      </c>
      <c r="J48" s="35"/>
      <c r="K48" s="35" t="str">
        <f>"buy "&amp;B48&amp;" "&amp;A48&amp;" @ $"&amp;G48</f>
        <v>buy 3 CAVA @ $93.93</v>
      </c>
      <c r="L48" s="9">
        <f>L47-(G48*B48)</f>
        <v>205247.08600000004</v>
      </c>
      <c r="M48" s="36">
        <f>M47-(G48*B48)</f>
        <v>198277.73</v>
      </c>
      <c r="N48" s="35"/>
      <c r="O48" s="35"/>
      <c r="P48" s="35"/>
      <c r="Q48" s="10"/>
    </row>
    <row r="49" spans="1:17">
      <c r="A49" s="23" t="s">
        <v>161</v>
      </c>
      <c r="B49" s="24">
        <v>49</v>
      </c>
      <c r="C49" s="25">
        <v>85.98</v>
      </c>
      <c r="D49" s="25">
        <f>C49*B49</f>
        <v>4213.0200000000004</v>
      </c>
      <c r="E49" s="36" t="s">
        <v>37</v>
      </c>
      <c r="F49" s="38">
        <f>D49/D50</f>
        <v>0.62254908479956028</v>
      </c>
      <c r="G49" s="26">
        <v>87.454999999999998</v>
      </c>
      <c r="H49" s="25">
        <f>(B49*G49)-D49</f>
        <v>72.274999999999636</v>
      </c>
      <c r="I49" s="35" t="s">
        <v>71</v>
      </c>
      <c r="J49" s="35"/>
      <c r="K49" s="35" t="str">
        <f>"buy "&amp;B49&amp;" "&amp;A49&amp;" @ $"&amp;G49</f>
        <v>buy 49 VST @ $87.455</v>
      </c>
      <c r="L49" s="9">
        <f>L48-(G49*B49)</f>
        <v>200961.79100000003</v>
      </c>
      <c r="M49" s="36">
        <f>M48-(G49*B49)</f>
        <v>193992.435</v>
      </c>
      <c r="N49" s="35" t="str">
        <f>TEXT(ROUND(M49,2),"$#,##0.00")&amp;" will be the balance in the account after purchases.  "</f>
        <v xml:space="preserve">$193,992.44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6767.3700000000008</v>
      </c>
      <c r="E50" s="35"/>
      <c r="F50" s="38">
        <f>SUM(F47:F49)</f>
        <v>1</v>
      </c>
      <c r="G50" s="9" t="s">
        <v>15</v>
      </c>
      <c r="H50" s="9">
        <f>SUM(H47:H49)</f>
        <v>79.864999999999839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200961.791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2433.54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88.885999999999967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2522.4259999999999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79.864999999999839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2442.5610000000001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45444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199942.66</v>
      </c>
      <c r="M68" s="35" t="s">
        <v>118</v>
      </c>
      <c r="N68" s="35"/>
      <c r="O68" s="35"/>
      <c r="P68" s="35"/>
      <c r="Q68" s="10"/>
    </row>
    <row r="69" spans="1:17">
      <c r="A69" s="13" t="s">
        <v>166</v>
      </c>
      <c r="B69" s="35">
        <v>35</v>
      </c>
      <c r="C69" s="9">
        <v>45.64</v>
      </c>
      <c r="D69" s="9">
        <f>C69*B69</f>
        <v>1597.4</v>
      </c>
      <c r="E69" s="36" t="s">
        <v>37</v>
      </c>
      <c r="F69" s="38">
        <f>D69/D72</f>
        <v>0.22778088317495807</v>
      </c>
      <c r="G69" s="45">
        <v>46.49</v>
      </c>
      <c r="H69" s="9">
        <f>(B69*G69)-D69</f>
        <v>29.75</v>
      </c>
      <c r="I69" s="35" t="s">
        <v>71</v>
      </c>
      <c r="J69" s="36">
        <f>G69*B69</f>
        <v>1627.15</v>
      </c>
      <c r="K69" s="35" t="str">
        <f>"sell "&amp;B69&amp;" "&amp;A69&amp;" @ $"&amp;G69</f>
        <v>sell 35 APGE @ $46.49</v>
      </c>
      <c r="L69" s="9">
        <f>L68+(G69*B69)</f>
        <v>201569.81</v>
      </c>
      <c r="M69" s="35"/>
      <c r="N69" s="35"/>
      <c r="O69" s="35"/>
      <c r="P69" s="35"/>
      <c r="Q69" s="10"/>
    </row>
    <row r="70" spans="1:17">
      <c r="A70" s="13" t="s">
        <v>167</v>
      </c>
      <c r="B70" s="35">
        <v>4</v>
      </c>
      <c r="C70" s="9">
        <v>143.78</v>
      </c>
      <c r="D70" s="9">
        <f>C70*B70</f>
        <v>575.12</v>
      </c>
      <c r="E70" s="36" t="s">
        <v>37</v>
      </c>
      <c r="F70" s="38">
        <f>D70/D72</f>
        <v>8.2009103250019949E-2</v>
      </c>
      <c r="G70" s="45">
        <v>146.66999999999999</v>
      </c>
      <c r="H70" s="9">
        <f>(B70*G70)-D70</f>
        <v>11.559999999999945</v>
      </c>
      <c r="I70" s="35" t="s">
        <v>71</v>
      </c>
      <c r="J70" s="36">
        <f>G70*B70</f>
        <v>586.67999999999995</v>
      </c>
      <c r="K70" s="35" t="str">
        <f>"sell "&amp;B70&amp;" "&amp;A70&amp;" @ $"&amp;G70</f>
        <v>sell 4 HOV @ $146.67</v>
      </c>
      <c r="L70" s="9">
        <f>L69+(G70*B70)</f>
        <v>202156.49</v>
      </c>
      <c r="M70" s="35"/>
      <c r="N70" s="35"/>
      <c r="O70" s="35"/>
      <c r="P70" s="35"/>
      <c r="Q70" s="10"/>
    </row>
    <row r="71" spans="1:17">
      <c r="A71" s="13" t="s">
        <v>168</v>
      </c>
      <c r="B71" s="35">
        <v>28</v>
      </c>
      <c r="C71" s="9">
        <v>172.87</v>
      </c>
      <c r="D71" s="9">
        <f>C71*B71</f>
        <v>4840.3600000000006</v>
      </c>
      <c r="E71" s="36" t="s">
        <v>37</v>
      </c>
      <c r="F71" s="38">
        <f>D71/D72</f>
        <v>0.69021001357502199</v>
      </c>
      <c r="G71" s="45">
        <v>176.76</v>
      </c>
      <c r="H71" s="9">
        <f>(B71*G71)-D71</f>
        <v>108.91999999999916</v>
      </c>
      <c r="I71" s="35" t="s">
        <v>71</v>
      </c>
      <c r="J71" s="36">
        <f>G71*B71</f>
        <v>4949.28</v>
      </c>
      <c r="K71" s="35" t="str">
        <f>"sell "&amp;B71&amp;" "&amp;A71&amp;" @ $"&amp;G71</f>
        <v>sell 28 ANF @ $176.76</v>
      </c>
      <c r="L71" s="9">
        <f>L70+(G71*B71)</f>
        <v>207105.77</v>
      </c>
      <c r="M71" s="35" t="s">
        <v>22</v>
      </c>
      <c r="N71" s="35"/>
      <c r="O71" s="35"/>
      <c r="P71" s="35"/>
      <c r="Q71" s="10"/>
    </row>
    <row r="72" spans="1:17">
      <c r="A72" s="13"/>
      <c r="B72" s="35"/>
      <c r="C72" s="9"/>
      <c r="D72" s="9">
        <f>SUM(D69:D71)</f>
        <v>7012.880000000001</v>
      </c>
      <c r="E72" s="36"/>
      <c r="F72" s="38">
        <f>SUM(F69:F71)</f>
        <v>1</v>
      </c>
      <c r="G72" s="41"/>
      <c r="H72" s="9">
        <f>SUM(H69:H71)</f>
        <v>150.22999999999911</v>
      </c>
      <c r="I72" s="35"/>
      <c r="J72" s="36">
        <f>SUM(J69:J71)</f>
        <v>7163.11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169</v>
      </c>
      <c r="B77" s="35">
        <v>27</v>
      </c>
      <c r="C77" s="9">
        <v>38.89</v>
      </c>
      <c r="D77" s="9">
        <f>C77*B77</f>
        <v>1050.03</v>
      </c>
      <c r="E77" s="36" t="s">
        <v>37</v>
      </c>
      <c r="F77" s="38">
        <f>D77/D80</f>
        <v>0.16445674441332905</v>
      </c>
      <c r="G77" s="21">
        <v>40.33</v>
      </c>
      <c r="H77" s="9">
        <f>(B77*G77)-D77</f>
        <v>38.879999999999882</v>
      </c>
      <c r="I77" s="35" t="s">
        <v>71</v>
      </c>
      <c r="J77" s="35"/>
      <c r="K77" s="35" t="str">
        <f>"buy "&amp;B77&amp;" "&amp;A77&amp;" @ $"&amp;G77</f>
        <v>buy 27 SMTC @ $40.33</v>
      </c>
      <c r="L77" s="9">
        <f>L71-(G77*B77)</f>
        <v>206016.86</v>
      </c>
      <c r="M77" s="36">
        <f>L68-(G77*B77)</f>
        <v>198853.75</v>
      </c>
      <c r="N77" s="35"/>
      <c r="O77" s="35"/>
      <c r="P77" s="35"/>
      <c r="Q77" s="10"/>
    </row>
    <row r="78" spans="1:17">
      <c r="A78" s="13" t="s">
        <v>170</v>
      </c>
      <c r="B78" s="35">
        <v>361</v>
      </c>
      <c r="C78" s="9">
        <v>6.24</v>
      </c>
      <c r="D78" s="9">
        <f>C78*B78</f>
        <v>2252.64</v>
      </c>
      <c r="E78" s="36" t="s">
        <v>37</v>
      </c>
      <c r="F78" s="38">
        <f>D78/D80</f>
        <v>0.35281072039393307</v>
      </c>
      <c r="G78" s="21">
        <v>6.25</v>
      </c>
      <c r="H78" s="9">
        <f>(B78*G78)-D78</f>
        <v>3.6100000000001273</v>
      </c>
      <c r="I78" s="35" t="s">
        <v>71</v>
      </c>
      <c r="J78" s="35"/>
      <c r="K78" s="35" t="str">
        <f>"buy "&amp;B78&amp;" "&amp;A78&amp;" @ $"&amp;G78</f>
        <v>buy 361 FSM @ $6.25</v>
      </c>
      <c r="L78" s="9">
        <f>L77-(G78*B78)</f>
        <v>203760.61</v>
      </c>
      <c r="M78" s="36">
        <f>M77-(G78*B78)</f>
        <v>196597.5</v>
      </c>
      <c r="N78" s="35"/>
      <c r="O78" s="35"/>
      <c r="P78" s="35"/>
      <c r="Q78" s="10"/>
    </row>
    <row r="79" spans="1:17">
      <c r="A79" s="23" t="s">
        <v>171</v>
      </c>
      <c r="B79" s="24">
        <v>273</v>
      </c>
      <c r="C79" s="25">
        <v>11.29</v>
      </c>
      <c r="D79" s="25">
        <f>C79*B79</f>
        <v>3082.1699999999996</v>
      </c>
      <c r="E79" s="36" t="s">
        <v>37</v>
      </c>
      <c r="F79" s="38">
        <f>D79/D80</f>
        <v>0.48273253519273773</v>
      </c>
      <c r="G79" s="26">
        <v>11.29</v>
      </c>
      <c r="H79" s="25">
        <f>(B79*G79)-D79</f>
        <v>0</v>
      </c>
      <c r="I79" s="35" t="s">
        <v>71</v>
      </c>
      <c r="J79" s="35"/>
      <c r="K79" s="35" t="str">
        <f>"buy "&amp;B79&amp;" "&amp;A79&amp;" @ $"&amp;G79</f>
        <v>buy 273 BBAR @ $11.29</v>
      </c>
      <c r="L79" s="9">
        <f>L78-(G79*B79)</f>
        <v>200678.43999999997</v>
      </c>
      <c r="M79" s="36">
        <f>M78-(G79*B79)</f>
        <v>193515.33</v>
      </c>
      <c r="N79" s="35" t="str">
        <f>TEXT(ROUND(M79,2),"$#,##0.00")&amp;" will be the balance in the account after purchases.  "</f>
        <v xml:space="preserve">$193,515.33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6384.84</v>
      </c>
      <c r="E80" s="35"/>
      <c r="F80" s="38">
        <f>SUM(F77:F79)</f>
        <v>0.99999999999999989</v>
      </c>
      <c r="G80" s="9" t="s">
        <v>15</v>
      </c>
      <c r="H80" s="9">
        <f>SUM(H77:H79)</f>
        <v>42.490000000000009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200678.43999999997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2212.6999999999998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150.22999999999911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2362.9299999999989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42.490000000000009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 t="s">
        <v>13</v>
      </c>
      <c r="B88" s="16"/>
      <c r="C88" s="17"/>
      <c r="D88" s="46">
        <f>D86-D87</f>
        <v>2320.4399999999987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5" spans="1:17" ht="14.65" thickBot="1"/>
    <row r="96" spans="1:17" ht="14.65" thickTop="1">
      <c r="A96" s="2"/>
      <c r="B96" s="3"/>
      <c r="C96" s="4">
        <v>45412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200466.22</v>
      </c>
      <c r="M98" s="35" t="s">
        <v>118</v>
      </c>
      <c r="N98" s="35"/>
      <c r="O98" s="35"/>
      <c r="P98" s="35"/>
      <c r="Q98" s="10"/>
    </row>
    <row r="99" spans="1:17">
      <c r="A99" s="13" t="s">
        <v>158</v>
      </c>
      <c r="B99" s="35">
        <v>45</v>
      </c>
      <c r="C99" s="9">
        <v>17.87</v>
      </c>
      <c r="D99" s="9">
        <f>C99*B99</f>
        <v>804.15000000000009</v>
      </c>
      <c r="E99" s="36" t="s">
        <v>37</v>
      </c>
      <c r="F99" s="38">
        <f>D99/D102</f>
        <v>0.17472899243199552</v>
      </c>
      <c r="G99" s="45">
        <v>17.91</v>
      </c>
      <c r="H99" s="9">
        <f>(B99*G99)-D99</f>
        <v>1.7999999999999545</v>
      </c>
      <c r="I99" s="35" t="s">
        <v>71</v>
      </c>
      <c r="J99" s="36">
        <f>G99*B99</f>
        <v>805.95</v>
      </c>
      <c r="K99" s="35" t="str">
        <f>"sell "&amp;B99&amp;" "&amp;A99&amp;" @ $"&amp;G99</f>
        <v>sell 45 XMTR @ $17.91</v>
      </c>
      <c r="L99" s="9">
        <f>L98+(G99*B99)</f>
        <v>201272.17</v>
      </c>
      <c r="M99" s="35"/>
      <c r="N99" s="35"/>
      <c r="O99" s="35"/>
      <c r="P99" s="35"/>
      <c r="Q99" s="10"/>
    </row>
    <row r="100" spans="1:17">
      <c r="A100" s="13" t="s">
        <v>159</v>
      </c>
      <c r="B100" s="35">
        <v>63</v>
      </c>
      <c r="C100" s="9">
        <v>34.04</v>
      </c>
      <c r="D100" s="9">
        <f>C100*B100</f>
        <v>2144.52</v>
      </c>
      <c r="E100" s="36" t="s">
        <v>37</v>
      </c>
      <c r="F100" s="38">
        <f>D100/D102</f>
        <v>0.46597005390818003</v>
      </c>
      <c r="G100" s="45">
        <v>34.22</v>
      </c>
      <c r="H100" s="9">
        <f>(B100*G100)-D100</f>
        <v>11.340000000000146</v>
      </c>
      <c r="I100" s="35" t="s">
        <v>71</v>
      </c>
      <c r="J100" s="36">
        <f>G100*B100</f>
        <v>2155.86</v>
      </c>
      <c r="K100" s="35" t="str">
        <f>"sell "&amp;B100&amp;" "&amp;A100&amp;" @ $"&amp;G100</f>
        <v>sell 63 INBX @ $34.22</v>
      </c>
      <c r="L100" s="9">
        <f>L99+(G100*B100)</f>
        <v>203428.03</v>
      </c>
      <c r="M100" s="35"/>
      <c r="N100" s="35"/>
      <c r="O100" s="35"/>
      <c r="P100" s="35"/>
      <c r="Q100" s="10"/>
    </row>
    <row r="101" spans="1:17">
      <c r="A101" s="13" t="s">
        <v>160</v>
      </c>
      <c r="B101" s="35">
        <v>106</v>
      </c>
      <c r="C101" s="9">
        <v>15.6</v>
      </c>
      <c r="D101" s="9">
        <f>C101*B101</f>
        <v>1653.6</v>
      </c>
      <c r="E101" s="36" t="s">
        <v>37</v>
      </c>
      <c r="F101" s="38">
        <f>D101/D102</f>
        <v>0.35930095365982434</v>
      </c>
      <c r="G101" s="45">
        <v>15.58</v>
      </c>
      <c r="H101" s="9">
        <f>(B101*G101)-D101</f>
        <v>-2.1199999999998909</v>
      </c>
      <c r="I101" s="35" t="s">
        <v>71</v>
      </c>
      <c r="J101" s="36">
        <f>G101*B101</f>
        <v>1651.48</v>
      </c>
      <c r="K101" s="35" t="str">
        <f>"sell "&amp;B101&amp;" "&amp;A101&amp;" @ $"&amp;G101</f>
        <v>sell 106 STNE @ $15.58</v>
      </c>
      <c r="L101" s="9">
        <f>L100+(G101*B101)</f>
        <v>205079.51</v>
      </c>
      <c r="M101" s="35" t="s">
        <v>22</v>
      </c>
      <c r="N101" s="35"/>
      <c r="O101" s="35"/>
      <c r="P101" s="35"/>
      <c r="Q101" s="10"/>
    </row>
    <row r="102" spans="1:17">
      <c r="A102" s="13"/>
      <c r="B102" s="35"/>
      <c r="C102" s="9"/>
      <c r="D102" s="9">
        <f>SUM(D99:D101)</f>
        <v>4602.2700000000004</v>
      </c>
      <c r="E102" s="36"/>
      <c r="F102" s="38">
        <f>SUM(F99:F101)</f>
        <v>1</v>
      </c>
      <c r="G102" s="41"/>
      <c r="H102" s="9">
        <f>SUM(H99:H101)</f>
        <v>11.020000000000209</v>
      </c>
      <c r="I102" s="35"/>
      <c r="J102" s="36">
        <f>SUM(J99:J101)</f>
        <v>4613.2900000000009</v>
      </c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>
      <c r="A107" s="13" t="s">
        <v>164</v>
      </c>
      <c r="B107" s="35">
        <v>15</v>
      </c>
      <c r="C107" s="9">
        <v>54.16</v>
      </c>
      <c r="D107" s="9">
        <f>C107*B107</f>
        <v>812.4</v>
      </c>
      <c r="E107" s="36" t="s">
        <v>37</v>
      </c>
      <c r="F107" s="38">
        <f>D107/D110</f>
        <v>0.15714219395571236</v>
      </c>
      <c r="G107" s="21">
        <v>53.71</v>
      </c>
      <c r="H107" s="9">
        <f>(B107*G107)-D107</f>
        <v>-6.75</v>
      </c>
      <c r="I107" s="35" t="s">
        <v>71</v>
      </c>
      <c r="J107" s="35"/>
      <c r="K107" s="35" t="str">
        <f>"buy "&amp;B107&amp;" "&amp;A107&amp;" @ $"&amp;G107</f>
        <v>buy 15 BMA @ $53.71</v>
      </c>
      <c r="L107" s="9">
        <f>L101-(G107*B107)</f>
        <v>204273.86000000002</v>
      </c>
      <c r="M107" s="36">
        <f>L98-(G107*B107)</f>
        <v>199660.57</v>
      </c>
      <c r="N107" s="35"/>
      <c r="O107" s="35"/>
      <c r="P107" s="35"/>
      <c r="Q107" s="10"/>
    </row>
    <row r="108" spans="1:17">
      <c r="A108" s="13" t="s">
        <v>144</v>
      </c>
      <c r="B108" s="35">
        <v>27</v>
      </c>
      <c r="C108" s="9">
        <v>93</v>
      </c>
      <c r="D108" s="9">
        <f>C108*B108</f>
        <v>2511</v>
      </c>
      <c r="E108" s="36" t="s">
        <v>37</v>
      </c>
      <c r="F108" s="38">
        <f>D108/D110</f>
        <v>0.48570168515853485</v>
      </c>
      <c r="G108" s="21">
        <v>92.13</v>
      </c>
      <c r="H108" s="9">
        <f>(B108*G108)-D108</f>
        <v>-23.490000000000236</v>
      </c>
      <c r="I108" s="35" t="s">
        <v>71</v>
      </c>
      <c r="J108" s="35"/>
      <c r="K108" s="35" t="str">
        <f>"buy "&amp;B108&amp;" "&amp;A108&amp;" @ $"&amp;G108</f>
        <v>buy 27 VRT @ $92.13</v>
      </c>
      <c r="L108" s="9">
        <f>L107-(G108*B108)</f>
        <v>201786.35</v>
      </c>
      <c r="M108" s="36">
        <f>M107-(G108*B108)</f>
        <v>197173.06</v>
      </c>
      <c r="N108" s="35"/>
      <c r="O108" s="35"/>
      <c r="P108" s="35"/>
      <c r="Q108" s="10"/>
    </row>
    <row r="109" spans="1:17">
      <c r="A109" s="23" t="s">
        <v>165</v>
      </c>
      <c r="B109" s="24">
        <v>69</v>
      </c>
      <c r="C109" s="25">
        <v>26.76</v>
      </c>
      <c r="D109" s="25">
        <f>C109*B109</f>
        <v>1846.44</v>
      </c>
      <c r="E109" s="36" t="s">
        <v>37</v>
      </c>
      <c r="F109" s="38">
        <f>D109/D110</f>
        <v>0.35715612088575277</v>
      </c>
      <c r="G109" s="26">
        <v>26.77</v>
      </c>
      <c r="H109" s="25">
        <f>(B109*G109)-D109</f>
        <v>0.6899999999998272</v>
      </c>
      <c r="I109" s="35" t="s">
        <v>71</v>
      </c>
      <c r="J109" s="35"/>
      <c r="K109" s="35" t="str">
        <f>"buy "&amp;B109&amp;" "&amp;A109&amp;" @ $"&amp;G109</f>
        <v>buy 69 VITL @ $26.77</v>
      </c>
      <c r="L109" s="9">
        <f>L108-(G109*B109)</f>
        <v>199939.22</v>
      </c>
      <c r="M109" s="36">
        <f>M108-(G109*B109)</f>
        <v>195325.93</v>
      </c>
      <c r="N109" s="35" t="str">
        <f>TEXT(ROUND(M109,2),"$#,##0.00")&amp;" will be the balance in the account after purchases.  "</f>
        <v xml:space="preserve">$195,325.93 will be the balance in the account after purchases.  </v>
      </c>
      <c r="O109" s="35"/>
      <c r="P109" s="35"/>
      <c r="Q109" s="10"/>
    </row>
    <row r="110" spans="1:17">
      <c r="A110" s="13"/>
      <c r="B110" s="35"/>
      <c r="C110" s="9"/>
      <c r="D110" s="9">
        <f>SUM(D107:D109)</f>
        <v>5169.84</v>
      </c>
      <c r="E110" s="35"/>
      <c r="F110" s="38">
        <f>SUM(F107:F109)</f>
        <v>1</v>
      </c>
      <c r="G110" s="9" t="s">
        <v>15</v>
      </c>
      <c r="H110" s="9">
        <f>SUM(H107:H109)</f>
        <v>-29.550000000000409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199939.22</v>
      </c>
      <c r="O111" s="35" t="s">
        <v>60</v>
      </c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11</v>
      </c>
      <c r="B114" s="35"/>
      <c r="C114" s="9"/>
      <c r="D114" s="21">
        <v>44.09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12</v>
      </c>
      <c r="B115" s="35"/>
      <c r="C115" s="9"/>
      <c r="D115" s="9">
        <f>H102</f>
        <v>11.020000000000209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9">
        <f>D114+D115</f>
        <v>55.110000000000213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14</v>
      </c>
      <c r="B117" s="35"/>
      <c r="C117" s="9"/>
      <c r="D117" s="9">
        <f>H110</f>
        <v>-29.550000000000409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>
      <c r="A118" s="15" t="s">
        <v>13</v>
      </c>
      <c r="B118" s="16"/>
      <c r="C118" s="17"/>
      <c r="D118" s="46">
        <f>D116-D117</f>
        <v>84.660000000000622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/>
    <row r="125" spans="1:17" ht="14.65" thickBot="1"/>
    <row r="126" spans="1:17" ht="14.65" thickTop="1">
      <c r="A126" s="2"/>
      <c r="B126" s="3"/>
      <c r="C126" s="4">
        <v>45379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200489.76</v>
      </c>
      <c r="M128" s="35" t="s">
        <v>118</v>
      </c>
      <c r="N128" s="35"/>
      <c r="O128" s="35"/>
      <c r="P128" s="35"/>
      <c r="Q128" s="10"/>
    </row>
    <row r="129" spans="1:17">
      <c r="A129" s="13" t="s">
        <v>155</v>
      </c>
      <c r="B129" s="35">
        <v>7</v>
      </c>
      <c r="C129" s="9">
        <v>265.12</v>
      </c>
      <c r="D129" s="9">
        <f>C129*B129</f>
        <v>1855.8400000000001</v>
      </c>
      <c r="E129" s="36" t="s">
        <v>37</v>
      </c>
      <c r="F129" s="38">
        <f>D129/D132</f>
        <v>0.33404732505102946</v>
      </c>
      <c r="G129" s="45">
        <v>261.87</v>
      </c>
      <c r="H129" s="9">
        <f>(B129*G129)-D129</f>
        <v>-22.75</v>
      </c>
      <c r="I129" s="35" t="s">
        <v>71</v>
      </c>
      <c r="J129" s="36">
        <f>G129*B129</f>
        <v>1833.0900000000001</v>
      </c>
      <c r="K129" s="35" t="str">
        <f>"sell "&amp;B129&amp;" "&amp;A129&amp;" @ $"&amp;G129</f>
        <v>sell 7 COIN @ $261.87</v>
      </c>
      <c r="L129" s="9">
        <f>L128+(G129*B129)</f>
        <v>202322.85</v>
      </c>
      <c r="M129" s="35"/>
      <c r="N129" s="35"/>
      <c r="O129" s="35"/>
      <c r="P129" s="35"/>
      <c r="Q129" s="10"/>
    </row>
    <row r="130" spans="1:17">
      <c r="A130" s="13" t="s">
        <v>156</v>
      </c>
      <c r="B130" s="35">
        <v>111</v>
      </c>
      <c r="C130" s="9">
        <v>11.48</v>
      </c>
      <c r="D130" s="9">
        <f>C130*B130</f>
        <v>1274.28</v>
      </c>
      <c r="E130" s="36" t="s">
        <v>37</v>
      </c>
      <c r="F130" s="38">
        <f>D130/D132</f>
        <v>0.22936773933422372</v>
      </c>
      <c r="G130" s="45">
        <v>11.48</v>
      </c>
      <c r="H130" s="9">
        <f>(B130*G130)-D130</f>
        <v>0</v>
      </c>
      <c r="I130" s="35" t="s">
        <v>71</v>
      </c>
      <c r="J130" s="36">
        <f>G130*B130</f>
        <v>1274.28</v>
      </c>
      <c r="K130" s="35" t="str">
        <f>"sell "&amp;B130&amp;" "&amp;A130&amp;" @ $"&amp;G130</f>
        <v>sell 111 SNAP @ $11.48</v>
      </c>
      <c r="L130" s="9">
        <f>L129+(G130*B130)</f>
        <v>203597.13</v>
      </c>
      <c r="M130" s="35"/>
      <c r="N130" s="35"/>
      <c r="O130" s="35"/>
      <c r="P130" s="35"/>
      <c r="Q130" s="10"/>
    </row>
    <row r="131" spans="1:17">
      <c r="A131" s="13" t="s">
        <v>157</v>
      </c>
      <c r="B131" s="35">
        <v>99</v>
      </c>
      <c r="C131" s="9">
        <v>24.5</v>
      </c>
      <c r="D131" s="9">
        <f>C131*B131</f>
        <v>2425.5</v>
      </c>
      <c r="E131" s="36" t="s">
        <v>37</v>
      </c>
      <c r="F131" s="38">
        <f>D131/D132</f>
        <v>0.43658493561474687</v>
      </c>
      <c r="G131" s="45">
        <v>24.59</v>
      </c>
      <c r="H131" s="9">
        <f>(B131*G131)-D131</f>
        <v>8.9099999999998545</v>
      </c>
      <c r="I131" s="35" t="s">
        <v>71</v>
      </c>
      <c r="J131" s="36">
        <f>G131*B131</f>
        <v>2434.41</v>
      </c>
      <c r="K131" s="35" t="str">
        <f>"sell "&amp;B131&amp;" "&amp;A131&amp;" @ $"&amp;G131</f>
        <v>sell 99 FYBR @ $24.59</v>
      </c>
      <c r="L131" s="9">
        <f>L130+(G131*B131)</f>
        <v>206031.54</v>
      </c>
      <c r="M131" s="35" t="s">
        <v>22</v>
      </c>
      <c r="N131" s="35"/>
      <c r="O131" s="35"/>
      <c r="P131" s="35"/>
      <c r="Q131" s="10"/>
    </row>
    <row r="132" spans="1:17">
      <c r="A132" s="13"/>
      <c r="B132" s="35"/>
      <c r="C132" s="9"/>
      <c r="D132" s="9">
        <f>SUM(D129:D131)</f>
        <v>5555.62</v>
      </c>
      <c r="E132" s="36"/>
      <c r="F132" s="38">
        <f>SUM(F129:F131)</f>
        <v>1</v>
      </c>
      <c r="G132" s="41"/>
      <c r="H132" s="9">
        <f>SUM(H129:H131)</f>
        <v>-13.840000000000146</v>
      </c>
      <c r="I132" s="35"/>
      <c r="J132" s="36">
        <f>SUM(J129:J131)</f>
        <v>5541.78</v>
      </c>
      <c r="K132" s="35"/>
      <c r="L132" s="9"/>
      <c r="M132" s="35"/>
      <c r="N132" s="35"/>
      <c r="O132" s="35"/>
      <c r="P132" s="35"/>
      <c r="Q132" s="10"/>
    </row>
    <row r="133" spans="1:17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>
      <c r="A137" s="13" t="s">
        <v>161</v>
      </c>
      <c r="B137" s="35">
        <v>52</v>
      </c>
      <c r="C137" s="9">
        <v>69.650000000000006</v>
      </c>
      <c r="D137" s="9">
        <f>C137*B137</f>
        <v>3621.8</v>
      </c>
      <c r="E137" s="36" t="s">
        <v>37</v>
      </c>
      <c r="F137" s="38">
        <f>D137/D140</f>
        <v>0.65233797367809609</v>
      </c>
      <c r="G137" s="21">
        <v>69.709999999999994</v>
      </c>
      <c r="H137" s="9">
        <f>(B137*G137)-D137</f>
        <v>3.1199999999994361</v>
      </c>
      <c r="I137" s="35" t="s">
        <v>71</v>
      </c>
      <c r="J137" s="35"/>
      <c r="K137" s="35" t="str">
        <f>"buy "&amp;B137&amp;" "&amp;A137&amp;" @ $"&amp;G137</f>
        <v>buy 52 VST @ $69.71</v>
      </c>
      <c r="L137" s="9">
        <f>L131-(G137*B137)</f>
        <v>202406.62</v>
      </c>
      <c r="M137" s="36">
        <f>L128-(G137*B137)</f>
        <v>196864.84</v>
      </c>
      <c r="N137" s="35"/>
      <c r="O137" s="35"/>
      <c r="P137" s="35"/>
      <c r="Q137" s="10"/>
    </row>
    <row r="138" spans="1:17">
      <c r="A138" s="13" t="s">
        <v>162</v>
      </c>
      <c r="B138" s="35">
        <v>9</v>
      </c>
      <c r="C138" s="9">
        <v>95.19</v>
      </c>
      <c r="D138" s="9">
        <f>C138*B138</f>
        <v>856.71</v>
      </c>
      <c r="E138" s="36" t="s">
        <v>37</v>
      </c>
      <c r="F138" s="38">
        <f>D138/D140</f>
        <v>0.1543057224114423</v>
      </c>
      <c r="G138" s="21">
        <v>95.6</v>
      </c>
      <c r="H138" s="9">
        <f>(B138*G138)-D138</f>
        <v>3.6899999999999409</v>
      </c>
      <c r="I138" s="35" t="s">
        <v>71</v>
      </c>
      <c r="J138" s="35"/>
      <c r="K138" s="35" t="str">
        <f>"buy "&amp;B138&amp;" "&amp;A138&amp;" @ $"&amp;G138</f>
        <v>buy 9 MOD @ $95.6</v>
      </c>
      <c r="L138" s="9">
        <f>L137-(G138*B138)</f>
        <v>201546.22</v>
      </c>
      <c r="M138" s="36">
        <f>M137-(G138*B138)</f>
        <v>196004.44</v>
      </c>
      <c r="N138" s="35"/>
      <c r="O138" s="35"/>
      <c r="P138" s="35"/>
      <c r="Q138" s="10"/>
    </row>
    <row r="139" spans="1:17">
      <c r="A139" s="23" t="s">
        <v>163</v>
      </c>
      <c r="B139" s="24">
        <v>28</v>
      </c>
      <c r="C139" s="25">
        <v>38.340000000000003</v>
      </c>
      <c r="D139" s="25">
        <f>C139*B139</f>
        <v>1073.52</v>
      </c>
      <c r="E139" s="36" t="s">
        <v>37</v>
      </c>
      <c r="F139" s="38">
        <f>D139/D140</f>
        <v>0.19335630391046155</v>
      </c>
      <c r="G139" s="26">
        <v>38.57</v>
      </c>
      <c r="H139" s="25">
        <f>(B139*G139)-D139</f>
        <v>6.4400000000000546</v>
      </c>
      <c r="I139" s="35" t="s">
        <v>71</v>
      </c>
      <c r="J139" s="35"/>
      <c r="K139" s="35" t="str">
        <f>"buy "&amp;B139&amp;" "&amp;A139&amp;" @ $"&amp;G139</f>
        <v>buy 28 BLBD @ $38.57</v>
      </c>
      <c r="L139" s="9">
        <f>L138-(G139*B139)</f>
        <v>200466.26</v>
      </c>
      <c r="M139" s="36">
        <f>M138-(G139*B139)</f>
        <v>194924.48</v>
      </c>
      <c r="N139" s="35" t="str">
        <f>TEXT(ROUND(M139,2),"$#,##0.00")&amp;" will be the balance in the account after purchases.  "</f>
        <v xml:space="preserve">$194,924.48 will be the balance in the account after purchases.  </v>
      </c>
      <c r="O139" s="35"/>
      <c r="P139" s="35"/>
      <c r="Q139" s="10"/>
    </row>
    <row r="140" spans="1:17">
      <c r="A140" s="13"/>
      <c r="B140" s="35"/>
      <c r="C140" s="9"/>
      <c r="D140" s="9">
        <f>SUM(D137:D139)</f>
        <v>5552.0300000000007</v>
      </c>
      <c r="E140" s="35"/>
      <c r="F140" s="38">
        <f>SUM(F137:F139)</f>
        <v>1</v>
      </c>
      <c r="G140" s="9" t="s">
        <v>15</v>
      </c>
      <c r="H140" s="9">
        <f>SUM(H137:H139)</f>
        <v>13.249999999999432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200466.26</v>
      </c>
      <c r="O141" s="35" t="s">
        <v>60</v>
      </c>
      <c r="P141" s="35"/>
      <c r="Q141" s="10"/>
    </row>
    <row r="142" spans="1:17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11</v>
      </c>
      <c r="B144" s="35"/>
      <c r="C144" s="9"/>
      <c r="D144" s="21">
        <v>638.75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12</v>
      </c>
      <c r="B145" s="35"/>
      <c r="C145" s="9"/>
      <c r="D145" s="9">
        <f>H132</f>
        <v>-13.840000000000146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9">
        <f>D144+D145</f>
        <v>624.90999999999985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>
      <c r="A147" s="13" t="s">
        <v>14</v>
      </c>
      <c r="B147" s="35"/>
      <c r="C147" s="9"/>
      <c r="D147" s="9">
        <f>H140</f>
        <v>13.249999999999432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>
      <c r="A148" s="13" t="s">
        <v>13</v>
      </c>
      <c r="B148" s="35"/>
      <c r="C148" s="9"/>
      <c r="D148" s="27">
        <f>D146-D147</f>
        <v>611.66000000000042</v>
      </c>
      <c r="E148" s="19" t="s">
        <v>18</v>
      </c>
      <c r="F148" s="35"/>
      <c r="G148" s="9"/>
      <c r="H148" s="9"/>
      <c r="I148" s="35"/>
      <c r="J148" s="35"/>
      <c r="K148" s="35"/>
      <c r="L148" s="35"/>
      <c r="M148" s="35"/>
      <c r="N148" s="35"/>
      <c r="O148" s="35"/>
      <c r="P148" s="35"/>
      <c r="Q148" s="10"/>
    </row>
    <row r="149" spans="1:17" ht="14.65" thickBot="1">
      <c r="A149" s="15"/>
      <c r="B149" s="16"/>
      <c r="C149" s="17"/>
      <c r="D149" s="17"/>
      <c r="E149" s="16"/>
      <c r="F149" s="16"/>
      <c r="G149" s="17"/>
      <c r="H149" s="17"/>
      <c r="I149" s="16"/>
      <c r="J149" s="16"/>
      <c r="K149" s="16"/>
      <c r="L149" s="16"/>
      <c r="M149" s="16"/>
      <c r="N149" s="16"/>
      <c r="O149" s="16"/>
      <c r="P149" s="16"/>
      <c r="Q149" s="18"/>
    </row>
    <row r="150" spans="1:17" ht="14.65" thickTop="1"/>
    <row r="154" spans="1:17" ht="14.65" thickBot="1"/>
    <row r="155" spans="1:17" ht="14.65" thickTop="1">
      <c r="A155" s="2"/>
      <c r="B155" s="3"/>
      <c r="C155" s="4">
        <v>45322</v>
      </c>
      <c r="D155" s="5"/>
      <c r="E155" s="3"/>
      <c r="F155" s="3"/>
      <c r="G155" s="5"/>
      <c r="H155" s="5"/>
      <c r="I155" s="3"/>
      <c r="J155" s="3"/>
      <c r="K155" s="3"/>
      <c r="L155" s="20" t="s">
        <v>19</v>
      </c>
      <c r="M155" s="3"/>
      <c r="N155" s="3"/>
      <c r="O155" s="3"/>
      <c r="P155" s="3"/>
      <c r="Q155" s="6"/>
    </row>
    <row r="156" spans="1:17">
      <c r="A156" s="7" t="s">
        <v>5</v>
      </c>
      <c r="B156" s="35"/>
      <c r="C156" s="9"/>
      <c r="D156" s="9"/>
      <c r="E156" s="35"/>
      <c r="F156" s="35"/>
      <c r="G156" s="9"/>
      <c r="H156" s="9"/>
      <c r="I156" s="35"/>
      <c r="J156" s="11" t="s">
        <v>24</v>
      </c>
      <c r="K156" s="35"/>
      <c r="L156" s="11" t="s">
        <v>10</v>
      </c>
      <c r="M156" s="35"/>
      <c r="N156" s="35"/>
      <c r="O156" s="35"/>
      <c r="P156" s="35"/>
      <c r="Q156" s="10"/>
    </row>
    <row r="157" spans="1:17">
      <c r="A157" s="7" t="s">
        <v>0</v>
      </c>
      <c r="B157" s="11" t="s">
        <v>3</v>
      </c>
      <c r="C157" s="12" t="s">
        <v>1</v>
      </c>
      <c r="D157" s="12" t="s">
        <v>4</v>
      </c>
      <c r="E157" s="11" t="s">
        <v>7</v>
      </c>
      <c r="F157" s="37" t="s">
        <v>92</v>
      </c>
      <c r="G157" s="12" t="s">
        <v>8</v>
      </c>
      <c r="H157" s="12" t="s">
        <v>9</v>
      </c>
      <c r="I157" s="33" t="s">
        <v>70</v>
      </c>
      <c r="J157" s="11" t="s">
        <v>23</v>
      </c>
      <c r="K157" s="35"/>
      <c r="L157" s="31">
        <v>204962.18</v>
      </c>
      <c r="M157" s="35" t="s">
        <v>118</v>
      </c>
      <c r="N157" s="35"/>
      <c r="O157" s="35"/>
      <c r="P157" s="35"/>
      <c r="Q157" s="10"/>
    </row>
    <row r="158" spans="1:17">
      <c r="A158" s="13" t="s">
        <v>151</v>
      </c>
      <c r="B158" s="35">
        <v>20</v>
      </c>
      <c r="C158" s="9">
        <v>50.75</v>
      </c>
      <c r="D158" s="9">
        <f>C158*B158</f>
        <v>1015</v>
      </c>
      <c r="E158" s="36" t="s">
        <v>93</v>
      </c>
      <c r="F158" s="38">
        <f>D158/D161</f>
        <v>1</v>
      </c>
      <c r="G158" s="40">
        <v>50.6</v>
      </c>
      <c r="H158" s="9">
        <f>(B158*G158)-D158</f>
        <v>-3</v>
      </c>
      <c r="I158" s="35" t="s">
        <v>71</v>
      </c>
      <c r="J158" s="36">
        <f>G158*B158</f>
        <v>1012</v>
      </c>
      <c r="K158" s="35" t="str">
        <f>"sell "&amp;B158&amp;" "&amp;A158&amp;" @ $"&amp;G158</f>
        <v>sell 20 NEAR @ $50.6</v>
      </c>
      <c r="L158" s="9">
        <f>L157+(G158*B158)</f>
        <v>205974.18</v>
      </c>
      <c r="M158" s="35"/>
      <c r="N158" s="35"/>
      <c r="O158" s="35"/>
      <c r="P158" s="35"/>
      <c r="Q158" s="10"/>
    </row>
    <row r="159" spans="1:17">
      <c r="A159" s="13"/>
      <c r="B159" s="35"/>
      <c r="C159" s="9"/>
      <c r="D159" s="9">
        <f>C159*B159</f>
        <v>0</v>
      </c>
      <c r="E159" s="36" t="s">
        <v>93</v>
      </c>
      <c r="F159" s="38">
        <f>D159/D161</f>
        <v>0</v>
      </c>
      <c r="G159" s="40"/>
      <c r="H159" s="9">
        <f>(B159*G159)-D159</f>
        <v>0</v>
      </c>
      <c r="I159" s="35" t="s">
        <v>71</v>
      </c>
      <c r="J159" s="36">
        <f>G159*B159</f>
        <v>0</v>
      </c>
      <c r="K159" s="35" t="str">
        <f>"sell "&amp;B159&amp;" "&amp;A159&amp;" @ $"&amp;G159</f>
        <v>sell   @ $</v>
      </c>
      <c r="L159" s="9">
        <f>L158+(G159*B159)</f>
        <v>205974.18</v>
      </c>
      <c r="M159" s="35"/>
      <c r="N159" s="35"/>
      <c r="O159" s="35"/>
      <c r="P159" s="35"/>
      <c r="Q159" s="10"/>
    </row>
    <row r="160" spans="1:17">
      <c r="A160" s="13"/>
      <c r="B160" s="35"/>
      <c r="C160" s="9"/>
      <c r="D160" s="9">
        <f>C160*B160</f>
        <v>0</v>
      </c>
      <c r="E160" s="36" t="s">
        <v>93</v>
      </c>
      <c r="F160" s="38">
        <f>D160/D161</f>
        <v>0</v>
      </c>
      <c r="G160" s="40"/>
      <c r="H160" s="9">
        <f>(B160*G160)-D160</f>
        <v>0</v>
      </c>
      <c r="I160" s="35" t="s">
        <v>71</v>
      </c>
      <c r="J160" s="36">
        <f>G160*B160</f>
        <v>0</v>
      </c>
      <c r="K160" s="35" t="str">
        <f>"sell "&amp;B160&amp;" "&amp;A160&amp;" @ $"&amp;G160</f>
        <v>sell   @ $</v>
      </c>
      <c r="L160" s="9">
        <f>L159+(G160*B160)</f>
        <v>205974.18</v>
      </c>
      <c r="M160" s="35" t="s">
        <v>22</v>
      </c>
      <c r="N160" s="35"/>
      <c r="O160" s="35"/>
      <c r="P160" s="35"/>
      <c r="Q160" s="10"/>
    </row>
    <row r="161" spans="1:17">
      <c r="A161" s="13"/>
      <c r="B161" s="35"/>
      <c r="C161" s="9"/>
      <c r="D161" s="9">
        <f>SUM(D158:D160)</f>
        <v>1015</v>
      </c>
      <c r="E161" s="36"/>
      <c r="F161" s="38">
        <f>SUM(F158:F160)</f>
        <v>1</v>
      </c>
      <c r="G161" s="41"/>
      <c r="H161" s="9">
        <f>SUM(H158:H160)</f>
        <v>-3</v>
      </c>
      <c r="I161" s="35"/>
      <c r="J161" s="36">
        <f>SUM(J158:J160)</f>
        <v>1012</v>
      </c>
      <c r="K161" s="35"/>
      <c r="L161" s="9"/>
      <c r="M161" s="35"/>
      <c r="N161" s="35"/>
      <c r="O161" s="35"/>
      <c r="P161" s="35"/>
      <c r="Q161" s="10"/>
    </row>
    <row r="162" spans="1:17">
      <c r="A162" s="13"/>
      <c r="B162" s="35"/>
      <c r="C162" s="9"/>
      <c r="D162" s="9"/>
      <c r="E162" s="35"/>
      <c r="F162" s="35"/>
      <c r="G162" s="41"/>
      <c r="H162" s="9"/>
      <c r="I162" s="35"/>
      <c r="J162" s="35"/>
      <c r="K162" s="35"/>
      <c r="L162" s="9"/>
      <c r="M162" s="35"/>
      <c r="N162" s="35"/>
      <c r="O162" s="35"/>
      <c r="P162" s="35"/>
      <c r="Q162" s="10"/>
    </row>
    <row r="163" spans="1:17">
      <c r="A163" s="13"/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20</v>
      </c>
      <c r="N163" s="35"/>
      <c r="O163" s="35"/>
      <c r="P163" s="35"/>
      <c r="Q163" s="10"/>
    </row>
    <row r="164" spans="1:17">
      <c r="A164" s="7" t="s">
        <v>6</v>
      </c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21</v>
      </c>
      <c r="N164" s="35"/>
      <c r="O164" s="35"/>
      <c r="P164" s="35"/>
      <c r="Q164" s="10"/>
    </row>
    <row r="165" spans="1:17">
      <c r="A165" s="7" t="s">
        <v>0</v>
      </c>
      <c r="B165" s="11" t="s">
        <v>3</v>
      </c>
      <c r="C165" s="12" t="s">
        <v>1</v>
      </c>
      <c r="D165" s="12" t="s">
        <v>2</v>
      </c>
      <c r="E165" s="22" t="s">
        <v>7</v>
      </c>
      <c r="F165" s="39" t="s">
        <v>92</v>
      </c>
      <c r="G165" s="42" t="s">
        <v>8</v>
      </c>
      <c r="H165" s="12" t="s">
        <v>9</v>
      </c>
      <c r="I165" s="35"/>
      <c r="J165" s="35"/>
      <c r="K165" s="35"/>
      <c r="L165" s="9"/>
      <c r="M165" s="36">
        <v>206048.96</v>
      </c>
      <c r="N165" s="35"/>
      <c r="O165" s="44"/>
      <c r="P165" s="35"/>
      <c r="Q165" s="10"/>
    </row>
    <row r="166" spans="1:17">
      <c r="A166" s="13" t="s">
        <v>158</v>
      </c>
      <c r="B166" s="35">
        <v>45</v>
      </c>
      <c r="C166" s="9">
        <v>32.18</v>
      </c>
      <c r="D166" s="9">
        <f>C166*B166</f>
        <v>1448.1</v>
      </c>
      <c r="E166" s="36" t="s">
        <v>93</v>
      </c>
      <c r="F166" s="38">
        <f>D166/D169</f>
        <v>0.25415830792803323</v>
      </c>
      <c r="G166" s="9">
        <v>33.020000000000003</v>
      </c>
      <c r="H166" s="9">
        <f>(B166*G166)-D166</f>
        <v>37.800000000000182</v>
      </c>
      <c r="I166" s="35" t="s">
        <v>71</v>
      </c>
      <c r="J166" s="35"/>
      <c r="K166" s="35" t="str">
        <f>"buy "&amp;B166&amp;" "&amp;A166&amp;" @ $"&amp;G166</f>
        <v>buy 45 XMTR @ $33.02</v>
      </c>
      <c r="L166" s="9">
        <f>L160-(G166*B166)</f>
        <v>204488.28</v>
      </c>
      <c r="M166" s="36">
        <f>L157-(G166*B166)</f>
        <v>203476.28</v>
      </c>
      <c r="N166" s="35"/>
      <c r="O166" s="35"/>
      <c r="P166" s="35"/>
      <c r="Q166" s="10"/>
    </row>
    <row r="167" spans="1:17">
      <c r="A167" s="13" t="s">
        <v>159</v>
      </c>
      <c r="B167" s="35">
        <v>63</v>
      </c>
      <c r="C167" s="9">
        <v>38.53</v>
      </c>
      <c r="D167" s="9">
        <f>C167*B167</f>
        <v>2427.39</v>
      </c>
      <c r="E167" s="36" t="s">
        <v>93</v>
      </c>
      <c r="F167" s="38">
        <f>D167/D169</f>
        <v>0.42603503562007355</v>
      </c>
      <c r="G167" s="9">
        <v>38.72</v>
      </c>
      <c r="H167" s="9">
        <f>(B167*G167)-D167</f>
        <v>11.970000000000255</v>
      </c>
      <c r="I167" s="35" t="s">
        <v>71</v>
      </c>
      <c r="J167" s="35"/>
      <c r="K167" s="35" t="str">
        <f>"buy "&amp;B167&amp;" "&amp;A167&amp;" @ $"&amp;G167</f>
        <v>buy 63 INBX @ $38.72</v>
      </c>
      <c r="L167" s="9">
        <f>L166-(G167*B167)</f>
        <v>202048.92</v>
      </c>
      <c r="M167" s="36">
        <f>M166-(G167*B167)</f>
        <v>201036.92</v>
      </c>
      <c r="N167" s="35"/>
      <c r="O167" s="35"/>
      <c r="P167" s="35"/>
      <c r="Q167" s="10"/>
    </row>
    <row r="168" spans="1:17">
      <c r="A168" s="23" t="s">
        <v>160</v>
      </c>
      <c r="B168" s="24">
        <v>106</v>
      </c>
      <c r="C168" s="25">
        <v>17.190000000000001</v>
      </c>
      <c r="D168" s="25">
        <f>C168*B168</f>
        <v>1822.14</v>
      </c>
      <c r="E168" s="36" t="s">
        <v>93</v>
      </c>
      <c r="F168" s="38">
        <f>D168/D169</f>
        <v>0.31980665645189316</v>
      </c>
      <c r="G168" s="25">
        <v>17.100000000000001</v>
      </c>
      <c r="H168" s="25">
        <f>(B168*G168)-D168</f>
        <v>-9.5399999999999636</v>
      </c>
      <c r="I168" s="35" t="s">
        <v>71</v>
      </c>
      <c r="J168" s="35"/>
      <c r="K168" s="35" t="str">
        <f>"buy "&amp;B168&amp;" "&amp;A168&amp;" @ $"&amp;G168</f>
        <v>buy 106 STNE @ $17.1</v>
      </c>
      <c r="L168" s="9">
        <f>L167-(G168*B168)</f>
        <v>200236.32</v>
      </c>
      <c r="M168" s="36">
        <f>M167-(G168*B168)</f>
        <v>199224.32000000001</v>
      </c>
      <c r="N168" s="35" t="str">
        <f>TEXT(ROUND(M168,2),"$#,##0.00")&amp;" will be the balance in the account after purchases.  "</f>
        <v xml:space="preserve">$199,224.32 will be the balance in the account after purchases.  </v>
      </c>
      <c r="O168" s="35"/>
      <c r="P168" s="35"/>
      <c r="Q168" s="10"/>
    </row>
    <row r="169" spans="1:17">
      <c r="A169" s="13"/>
      <c r="B169" s="35"/>
      <c r="C169" s="9"/>
      <c r="D169" s="9">
        <f>SUM(D166:D168)</f>
        <v>5697.63</v>
      </c>
      <c r="E169" s="35"/>
      <c r="F169" s="38">
        <f>SUM(F166:F168)</f>
        <v>1</v>
      </c>
      <c r="G169" s="9" t="s">
        <v>15</v>
      </c>
      <c r="H169" s="9">
        <f>SUM(H166:H168)</f>
        <v>40.230000000000473</v>
      </c>
      <c r="I169" s="35"/>
      <c r="J169" s="35"/>
      <c r="K169" s="35"/>
      <c r="L169" s="9"/>
      <c r="M169" s="35"/>
      <c r="N169" s="35" t="s">
        <v>27</v>
      </c>
      <c r="O169" s="35"/>
      <c r="P169" s="35"/>
      <c r="Q169" s="10"/>
    </row>
    <row r="170" spans="1:17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11" t="str">
        <f>IF(J161+M168&gt;0,"Credit Surplus","Credit Shortage")</f>
        <v>Credit Surplus</v>
      </c>
      <c r="N170" s="36">
        <f>J161+M168</f>
        <v>200236.32</v>
      </c>
      <c r="O170" s="35" t="s">
        <v>60</v>
      </c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35"/>
      <c r="N171" s="35"/>
      <c r="O171" s="35"/>
      <c r="P171" s="35"/>
      <c r="Q171" s="10"/>
    </row>
    <row r="172" spans="1:17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>
      <c r="A173" s="13" t="s">
        <v>11</v>
      </c>
      <c r="B173" s="35"/>
      <c r="C173" s="9"/>
      <c r="D173" s="21">
        <v>456.81</v>
      </c>
      <c r="E173" s="35" t="s">
        <v>76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12</v>
      </c>
      <c r="B174" s="35"/>
      <c r="C174" s="9"/>
      <c r="D174" s="9">
        <f>H161</f>
        <v>-3</v>
      </c>
      <c r="E174" s="35" t="s">
        <v>16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13</v>
      </c>
      <c r="B175" s="35"/>
      <c r="C175" s="9"/>
      <c r="D175" s="9">
        <f>D173+D174</f>
        <v>453.81</v>
      </c>
      <c r="E175" s="35"/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14</v>
      </c>
      <c r="B176" s="35"/>
      <c r="C176" s="9"/>
      <c r="D176" s="9">
        <f>H169</f>
        <v>40.230000000000473</v>
      </c>
      <c r="E176" s="35" t="s">
        <v>17</v>
      </c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>
      <c r="A177" s="13" t="s">
        <v>13</v>
      </c>
      <c r="B177" s="35"/>
      <c r="C177" s="9"/>
      <c r="D177" s="27">
        <f>D175-D176</f>
        <v>413.57999999999953</v>
      </c>
      <c r="E177" s="19" t="s">
        <v>18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>
      <c r="A178" s="15"/>
      <c r="B178" s="16"/>
      <c r="C178" s="17"/>
      <c r="D178" s="17"/>
      <c r="E178" s="16"/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/>
    <row r="183" spans="1:17" ht="14.65" thickBot="1"/>
    <row r="184" spans="1:17" ht="14.65" thickTop="1">
      <c r="A184" s="2"/>
      <c r="B184" s="3"/>
      <c r="C184" s="4">
        <v>45291</v>
      </c>
      <c r="D184" s="5"/>
      <c r="E184" s="3"/>
      <c r="F184" s="3"/>
      <c r="G184" s="5"/>
      <c r="H184" s="5"/>
      <c r="I184" s="3"/>
      <c r="J184" s="3"/>
      <c r="K184" s="3"/>
      <c r="L184" s="20" t="s">
        <v>19</v>
      </c>
      <c r="M184" s="3"/>
      <c r="N184" s="3"/>
      <c r="O184" s="3"/>
      <c r="P184" s="3"/>
      <c r="Q184" s="6"/>
    </row>
    <row r="185" spans="1:17">
      <c r="A185" s="7" t="s">
        <v>5</v>
      </c>
      <c r="B185" s="35"/>
      <c r="C185" s="9"/>
      <c r="D185" s="9"/>
      <c r="E185" s="35"/>
      <c r="F185" s="35"/>
      <c r="G185" s="9"/>
      <c r="H185" s="9"/>
      <c r="I185" s="35"/>
      <c r="J185" s="11" t="s">
        <v>24</v>
      </c>
      <c r="K185" s="35"/>
      <c r="L185" s="11" t="s">
        <v>10</v>
      </c>
      <c r="M185" s="35"/>
      <c r="N185" s="35"/>
      <c r="O185" s="35"/>
      <c r="P185" s="35"/>
      <c r="Q185" s="10"/>
    </row>
    <row r="186" spans="1:17">
      <c r="A186" s="7" t="s">
        <v>0</v>
      </c>
      <c r="B186" s="11" t="s">
        <v>3</v>
      </c>
      <c r="C186" s="12" t="s">
        <v>1</v>
      </c>
      <c r="D186" s="12" t="s">
        <v>4</v>
      </c>
      <c r="E186" s="11" t="s">
        <v>7</v>
      </c>
      <c r="F186" s="37" t="s">
        <v>92</v>
      </c>
      <c r="G186" s="12" t="s">
        <v>8</v>
      </c>
      <c r="H186" s="12" t="s">
        <v>9</v>
      </c>
      <c r="I186" s="33" t="s">
        <v>70</v>
      </c>
      <c r="J186" s="11" t="s">
        <v>23</v>
      </c>
      <c r="K186" s="35"/>
      <c r="L186" s="31">
        <v>204874.75</v>
      </c>
      <c r="M186" s="35" t="s">
        <v>118</v>
      </c>
      <c r="N186" s="35"/>
      <c r="O186" s="35"/>
      <c r="P186" s="35"/>
      <c r="Q186" s="10"/>
    </row>
    <row r="187" spans="1:17">
      <c r="A187" s="13" t="s">
        <v>148</v>
      </c>
      <c r="B187" s="35">
        <v>198</v>
      </c>
      <c r="C187" s="9">
        <v>6.4</v>
      </c>
      <c r="D187" s="9">
        <f>C187*B187</f>
        <v>1267.2</v>
      </c>
      <c r="E187" s="36" t="s">
        <v>93</v>
      </c>
      <c r="F187" s="38">
        <f>D187/D190</f>
        <v>0.22441783654263353</v>
      </c>
      <c r="G187" s="40">
        <v>6.41</v>
      </c>
      <c r="H187" s="9">
        <f>(B187*G187)-D187</f>
        <v>1.9800000000000182</v>
      </c>
      <c r="I187" s="35" t="s">
        <v>71</v>
      </c>
      <c r="J187" s="36">
        <f>G187*B187</f>
        <v>1269.18</v>
      </c>
      <c r="K187" s="35" t="str">
        <f>"sell "&amp;B187&amp;" "&amp;A187&amp;" @ $"&amp;G187</f>
        <v>sell 198 UEC @ $6.41</v>
      </c>
      <c r="L187" s="9">
        <f>L186+(G187*B187)</f>
        <v>206143.93</v>
      </c>
      <c r="M187" s="35"/>
      <c r="N187" s="35"/>
      <c r="O187" s="35"/>
      <c r="P187" s="35"/>
      <c r="Q187" s="10"/>
    </row>
    <row r="188" spans="1:17">
      <c r="A188" s="13" t="s">
        <v>149</v>
      </c>
      <c r="B188" s="35">
        <v>338</v>
      </c>
      <c r="C188" s="9">
        <v>10.28</v>
      </c>
      <c r="D188" s="9">
        <f>C188*B188</f>
        <v>3474.64</v>
      </c>
      <c r="E188" s="36" t="s">
        <v>93</v>
      </c>
      <c r="F188" s="38">
        <f>D188/D190</f>
        <v>0.61534974081794203</v>
      </c>
      <c r="G188" s="40">
        <v>10.15</v>
      </c>
      <c r="H188" s="9">
        <f>(B188*G188)-D188</f>
        <v>-43.9399999999996</v>
      </c>
      <c r="I188" s="35" t="s">
        <v>71</v>
      </c>
      <c r="J188" s="36">
        <f>G188*B188</f>
        <v>3430.7000000000003</v>
      </c>
      <c r="K188" s="35" t="str">
        <f>"sell "&amp;B188&amp;" "&amp;A188&amp;" @ $"&amp;G188</f>
        <v>sell 338 HLX @ $10.15</v>
      </c>
      <c r="L188" s="9">
        <f>L187+(G188*B188)</f>
        <v>209574.63</v>
      </c>
      <c r="M188" s="35"/>
      <c r="N188" s="35"/>
      <c r="O188" s="35"/>
      <c r="P188" s="35"/>
      <c r="Q188" s="10"/>
    </row>
    <row r="189" spans="1:17">
      <c r="A189" s="13" t="s">
        <v>150</v>
      </c>
      <c r="B189" s="35">
        <v>9</v>
      </c>
      <c r="C189" s="9">
        <v>100.53</v>
      </c>
      <c r="D189" s="9">
        <f>C189*B189</f>
        <v>904.77</v>
      </c>
      <c r="E189" s="36" t="s">
        <v>93</v>
      </c>
      <c r="F189" s="38">
        <f>D189/D190</f>
        <v>0.16023242263942433</v>
      </c>
      <c r="G189" s="40">
        <v>101</v>
      </c>
      <c r="H189" s="9">
        <f>(B189*G189)-D189</f>
        <v>4.2300000000000182</v>
      </c>
      <c r="I189" s="35" t="s">
        <v>71</v>
      </c>
      <c r="J189" s="36">
        <f>G189*B189</f>
        <v>909</v>
      </c>
      <c r="K189" s="35" t="str">
        <f>"sell "&amp;B189&amp;" "&amp;A189&amp;" @ $"&amp;G189</f>
        <v>sell 9 CEIX @ $101</v>
      </c>
      <c r="L189" s="9">
        <f>L188+(G189*B189)</f>
        <v>210483.63</v>
      </c>
      <c r="M189" s="35" t="s">
        <v>22</v>
      </c>
      <c r="N189" s="35"/>
      <c r="O189" s="35"/>
      <c r="P189" s="35"/>
      <c r="Q189" s="10"/>
    </row>
    <row r="190" spans="1:17">
      <c r="A190" s="13"/>
      <c r="B190" s="35"/>
      <c r="C190" s="9"/>
      <c r="D190" s="9">
        <f>SUM(D187:D189)</f>
        <v>5646.6100000000006</v>
      </c>
      <c r="E190" s="36"/>
      <c r="F190" s="38">
        <f>SUM(F187:F189)</f>
        <v>0.99999999999999978</v>
      </c>
      <c r="G190" s="41"/>
      <c r="H190" s="9">
        <f>SUM(H187:H189)</f>
        <v>-37.729999999999563</v>
      </c>
      <c r="I190" s="35"/>
      <c r="J190" s="36">
        <f>SUM(J187:J189)</f>
        <v>5608.88</v>
      </c>
      <c r="K190" s="35"/>
      <c r="L190" s="9"/>
      <c r="M190" s="35"/>
      <c r="N190" s="35"/>
      <c r="O190" s="35"/>
      <c r="P190" s="35"/>
      <c r="Q190" s="10"/>
    </row>
    <row r="191" spans="1:17">
      <c r="A191" s="13"/>
      <c r="B191" s="35"/>
      <c r="C191" s="9"/>
      <c r="D191" s="9"/>
      <c r="E191" s="35"/>
      <c r="F191" s="35"/>
      <c r="G191" s="41"/>
      <c r="H191" s="9"/>
      <c r="I191" s="35"/>
      <c r="J191" s="35"/>
      <c r="K191" s="35"/>
      <c r="L191" s="9"/>
      <c r="M191" s="35"/>
      <c r="N191" s="35"/>
      <c r="O191" s="35"/>
      <c r="P191" s="35"/>
      <c r="Q191" s="10"/>
    </row>
    <row r="192" spans="1:17">
      <c r="A192" s="13"/>
      <c r="B192" s="35"/>
      <c r="C192" s="9"/>
      <c r="D192" s="9"/>
      <c r="E192" s="19"/>
      <c r="F192" s="35"/>
      <c r="G192" s="41"/>
      <c r="H192" s="9"/>
      <c r="I192" s="35"/>
      <c r="J192" s="35"/>
      <c r="K192" s="35"/>
      <c r="L192" s="9"/>
      <c r="M192" s="11" t="s">
        <v>20</v>
      </c>
      <c r="N192" s="35"/>
      <c r="O192" s="35"/>
      <c r="P192" s="35"/>
      <c r="Q192" s="10"/>
    </row>
    <row r="193" spans="1:17">
      <c r="A193" s="7" t="s">
        <v>6</v>
      </c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21</v>
      </c>
      <c r="N193" s="35"/>
      <c r="O193" s="35"/>
      <c r="P193" s="35"/>
      <c r="Q193" s="10"/>
    </row>
    <row r="194" spans="1:17">
      <c r="A194" s="7" t="s">
        <v>0</v>
      </c>
      <c r="B194" s="11" t="s">
        <v>3</v>
      </c>
      <c r="C194" s="12" t="s">
        <v>1</v>
      </c>
      <c r="D194" s="12" t="s">
        <v>2</v>
      </c>
      <c r="E194" s="22" t="s">
        <v>7</v>
      </c>
      <c r="F194" s="39" t="s">
        <v>92</v>
      </c>
      <c r="G194" s="42" t="s">
        <v>8</v>
      </c>
      <c r="H194" s="12" t="s">
        <v>9</v>
      </c>
      <c r="I194" s="35"/>
      <c r="J194" s="35"/>
      <c r="K194" s="35"/>
      <c r="L194" s="9"/>
      <c r="M194" s="36">
        <v>206048.96</v>
      </c>
      <c r="N194" s="35"/>
      <c r="O194" s="44"/>
      <c r="P194" s="35"/>
      <c r="Q194" s="10"/>
    </row>
    <row r="195" spans="1:17">
      <c r="A195" s="13" t="s">
        <v>155</v>
      </c>
      <c r="B195" s="35">
        <v>7</v>
      </c>
      <c r="C195" s="9">
        <v>173.92</v>
      </c>
      <c r="D195" s="9">
        <f>C195*B195</f>
        <v>1217.4399999999998</v>
      </c>
      <c r="E195" s="36" t="s">
        <v>93</v>
      </c>
      <c r="F195" s="38">
        <f>D195/D198</f>
        <v>0.21719327854024648</v>
      </c>
      <c r="G195" s="9">
        <v>173.32</v>
      </c>
      <c r="H195" s="9">
        <f>(B195*G195)-D195</f>
        <v>-4.1999999999998181</v>
      </c>
      <c r="I195" s="35" t="s">
        <v>71</v>
      </c>
      <c r="J195" s="35"/>
      <c r="K195" s="35" t="str">
        <f>"buy "&amp;B195&amp;" "&amp;A195&amp;" @ $"&amp;G195</f>
        <v>buy 7 COIN @ $173.32</v>
      </c>
      <c r="L195" s="9">
        <f>L189-(G195*B195)</f>
        <v>209270.39</v>
      </c>
      <c r="M195" s="36">
        <f>L186-(G195*B195)</f>
        <v>203661.51</v>
      </c>
      <c r="N195" s="35"/>
      <c r="O195" s="35"/>
      <c r="P195" s="35"/>
      <c r="Q195" s="10"/>
    </row>
    <row r="196" spans="1:17">
      <c r="A196" s="13" t="s">
        <v>156</v>
      </c>
      <c r="B196" s="35">
        <v>111</v>
      </c>
      <c r="C196" s="9">
        <v>16.93</v>
      </c>
      <c r="D196" s="9">
        <f>C196*B196</f>
        <v>1879.23</v>
      </c>
      <c r="E196" s="36" t="s">
        <v>93</v>
      </c>
      <c r="F196" s="38">
        <f>D196/D198</f>
        <v>0.33525769223221469</v>
      </c>
      <c r="G196" s="9">
        <v>16.53</v>
      </c>
      <c r="H196" s="9">
        <f>(B196*G196)-D196</f>
        <v>-44.399999999999864</v>
      </c>
      <c r="I196" s="35" t="s">
        <v>71</v>
      </c>
      <c r="J196" s="35"/>
      <c r="K196" s="35" t="str">
        <f>"buy "&amp;B196&amp;" "&amp;A196&amp;" @ $"&amp;G196</f>
        <v>buy 111 SNAP @ $16.53</v>
      </c>
      <c r="L196" s="9">
        <f>L195-(G196*B196)</f>
        <v>207435.56000000003</v>
      </c>
      <c r="M196" s="36">
        <f>M195-(G196*B196)</f>
        <v>201826.68000000002</v>
      </c>
      <c r="N196" s="35"/>
      <c r="O196" s="35"/>
      <c r="P196" s="35"/>
      <c r="Q196" s="10"/>
    </row>
    <row r="197" spans="1:17">
      <c r="A197" s="23" t="s">
        <v>157</v>
      </c>
      <c r="B197" s="24">
        <v>99</v>
      </c>
      <c r="C197" s="25">
        <v>25.34</v>
      </c>
      <c r="D197" s="25">
        <f>C197*B197</f>
        <v>2508.66</v>
      </c>
      <c r="E197" s="36" t="s">
        <v>93</v>
      </c>
      <c r="F197" s="38">
        <f>D197/D198</f>
        <v>0.44754902922753875</v>
      </c>
      <c r="G197" s="25">
        <v>25</v>
      </c>
      <c r="H197" s="25">
        <f>(B197*G197)-D197</f>
        <v>-33.659999999999854</v>
      </c>
      <c r="I197" s="35" t="s">
        <v>71</v>
      </c>
      <c r="J197" s="35"/>
      <c r="K197" s="35" t="str">
        <f>"buy "&amp;B197&amp;" "&amp;A197&amp;" @ $"&amp;G197</f>
        <v>buy 99 FYBR @ $25</v>
      </c>
      <c r="L197" s="9">
        <f>L196-(G197*B197)</f>
        <v>204960.56000000003</v>
      </c>
      <c r="M197" s="36">
        <f>M196-(G197*B197)</f>
        <v>199351.68000000002</v>
      </c>
      <c r="N197" s="35" t="str">
        <f>TEXT(ROUND(M197,2),"$#,##0.00")&amp;" will be the balance in the account after purchases.  "</f>
        <v xml:space="preserve">$199,351.68 will be the balance in the account after purchases.  </v>
      </c>
      <c r="O197" s="35"/>
      <c r="P197" s="35"/>
      <c r="Q197" s="10"/>
    </row>
    <row r="198" spans="1:17">
      <c r="A198" s="13"/>
      <c r="B198" s="35"/>
      <c r="C198" s="9"/>
      <c r="D198" s="9">
        <f>SUM(D195:D197)</f>
        <v>5605.33</v>
      </c>
      <c r="E198" s="35"/>
      <c r="F198" s="38">
        <f>SUM(F195:F197)</f>
        <v>1</v>
      </c>
      <c r="G198" s="9" t="s">
        <v>15</v>
      </c>
      <c r="H198" s="9">
        <f>SUM(H195:H197)</f>
        <v>-82.259999999999536</v>
      </c>
      <c r="I198" s="35"/>
      <c r="J198" s="35"/>
      <c r="K198" s="35"/>
      <c r="L198" s="9"/>
      <c r="M198" s="35"/>
      <c r="N198" s="35" t="s">
        <v>27</v>
      </c>
      <c r="O198" s="35"/>
      <c r="P198" s="35"/>
      <c r="Q198" s="10"/>
    </row>
    <row r="199" spans="1:17">
      <c r="A199" s="13"/>
      <c r="B199" s="35"/>
      <c r="C199" s="9"/>
      <c r="D199" s="9"/>
      <c r="E199" s="35"/>
      <c r="F199" s="35"/>
      <c r="G199" s="9"/>
      <c r="H199" s="9"/>
      <c r="I199" s="35"/>
      <c r="J199" s="35"/>
      <c r="K199" s="35"/>
      <c r="L199" s="9"/>
      <c r="M199" s="11" t="str">
        <f>IF(J190+M197&gt;0,"Credit Surplus","Credit Shortage")</f>
        <v>Credit Surplus</v>
      </c>
      <c r="N199" s="36">
        <f>J190+M197</f>
        <v>204960.56000000003</v>
      </c>
      <c r="O199" s="35" t="s">
        <v>60</v>
      </c>
      <c r="P199" s="35"/>
      <c r="Q199" s="10"/>
    </row>
    <row r="200" spans="1:17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35"/>
      <c r="N200" s="35"/>
      <c r="O200" s="35"/>
      <c r="P200" s="35"/>
      <c r="Q200" s="10"/>
    </row>
    <row r="201" spans="1:17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35"/>
      <c r="M201" s="35"/>
      <c r="N201" s="35"/>
      <c r="O201" s="35"/>
      <c r="P201" s="35"/>
      <c r="Q201" s="10"/>
    </row>
    <row r="202" spans="1:17">
      <c r="A202" s="13" t="s">
        <v>11</v>
      </c>
      <c r="B202" s="35"/>
      <c r="C202" s="9"/>
      <c r="D202" s="21">
        <v>5094.91</v>
      </c>
      <c r="E202" s="35" t="s">
        <v>76</v>
      </c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>
      <c r="A203" s="13" t="s">
        <v>12</v>
      </c>
      <c r="B203" s="35"/>
      <c r="C203" s="9"/>
      <c r="D203" s="9">
        <f>H190</f>
        <v>-37.729999999999563</v>
      </c>
      <c r="E203" s="35" t="s">
        <v>16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13</v>
      </c>
      <c r="B204" s="35"/>
      <c r="C204" s="9"/>
      <c r="D204" s="9">
        <f>D202+D203</f>
        <v>5057.18</v>
      </c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14</v>
      </c>
      <c r="B205" s="35"/>
      <c r="C205" s="9"/>
      <c r="D205" s="9">
        <f>H198</f>
        <v>-82.259999999999536</v>
      </c>
      <c r="E205" s="35" t="s">
        <v>17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13</v>
      </c>
      <c r="B206" s="35"/>
      <c r="C206" s="9"/>
      <c r="D206" s="27">
        <f>D204-D205</f>
        <v>5139.4399999999996</v>
      </c>
      <c r="E206" s="19" t="s">
        <v>18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ht="14.65" thickBot="1">
      <c r="A207" s="15"/>
      <c r="B207" s="16"/>
      <c r="C207" s="17"/>
      <c r="D207" s="17"/>
      <c r="E207" s="16"/>
      <c r="F207" s="16"/>
      <c r="G207" s="17"/>
      <c r="H207" s="17"/>
      <c r="I207" s="16"/>
      <c r="J207" s="16"/>
      <c r="K207" s="16"/>
      <c r="L207" s="16"/>
      <c r="M207" s="16"/>
      <c r="N207" s="16"/>
      <c r="O207" s="16"/>
      <c r="P207" s="16"/>
      <c r="Q207" s="18"/>
    </row>
    <row r="208" spans="1:17" ht="14.65" thickTop="1"/>
    <row r="213" spans="1:17" ht="14.65" thickBot="1">
      <c r="C213" s="1"/>
      <c r="D213" s="1"/>
      <c r="G213" s="1"/>
      <c r="H213" s="1"/>
    </row>
    <row r="214" spans="1:17" ht="14.65" thickTop="1">
      <c r="A214" s="2"/>
      <c r="B214" s="3"/>
      <c r="C214" s="4">
        <v>45260</v>
      </c>
      <c r="D214" s="5"/>
      <c r="E214" s="3"/>
      <c r="F214" s="3"/>
      <c r="G214" s="5"/>
      <c r="H214" s="5"/>
      <c r="I214" s="3"/>
      <c r="J214" s="3"/>
      <c r="K214" s="3"/>
      <c r="L214" s="20" t="s">
        <v>19</v>
      </c>
      <c r="M214" s="3"/>
      <c r="N214" s="3"/>
      <c r="O214" s="3"/>
      <c r="P214" s="3"/>
      <c r="Q214" s="6"/>
    </row>
    <row r="215" spans="1:17">
      <c r="A215" s="7" t="s">
        <v>5</v>
      </c>
      <c r="B215" s="35"/>
      <c r="C215" s="9"/>
      <c r="D215" s="9"/>
      <c r="E215" s="35"/>
      <c r="F215" s="35"/>
      <c r="G215" s="9"/>
      <c r="H215" s="9"/>
      <c r="I215" s="35"/>
      <c r="J215" s="11" t="s">
        <v>24</v>
      </c>
      <c r="K215" s="35"/>
      <c r="L215" s="11" t="s">
        <v>10</v>
      </c>
      <c r="M215" s="35"/>
      <c r="N215" s="35"/>
      <c r="O215" s="35"/>
      <c r="P215" s="35"/>
      <c r="Q215" s="10"/>
    </row>
    <row r="216" spans="1:17">
      <c r="A216" s="7" t="s">
        <v>0</v>
      </c>
      <c r="B216" s="11" t="s">
        <v>3</v>
      </c>
      <c r="C216" s="12" t="s">
        <v>1</v>
      </c>
      <c r="D216" s="12" t="s">
        <v>4</v>
      </c>
      <c r="E216" s="11" t="s">
        <v>7</v>
      </c>
      <c r="F216" s="37" t="s">
        <v>92</v>
      </c>
      <c r="G216" s="12" t="s">
        <v>8</v>
      </c>
      <c r="H216" s="12" t="s">
        <v>9</v>
      </c>
      <c r="I216" s="33" t="s">
        <v>70</v>
      </c>
      <c r="J216" s="11" t="s">
        <v>23</v>
      </c>
      <c r="K216" s="35"/>
      <c r="L216" s="31">
        <v>206118.71</v>
      </c>
      <c r="M216" s="35" t="s">
        <v>118</v>
      </c>
      <c r="N216" s="35"/>
      <c r="O216" s="35"/>
      <c r="P216" s="35"/>
      <c r="Q216" s="10"/>
    </row>
    <row r="217" spans="1:17">
      <c r="A217" s="13" t="s">
        <v>145</v>
      </c>
      <c r="B217" s="35">
        <v>139</v>
      </c>
      <c r="C217" s="9">
        <v>16.14</v>
      </c>
      <c r="D217" s="9">
        <f>C217*B217</f>
        <v>2243.46</v>
      </c>
      <c r="E217" s="36" t="s">
        <v>37</v>
      </c>
      <c r="F217" s="38">
        <f>D217/D220</f>
        <v>0.53072763144821322</v>
      </c>
      <c r="G217" s="40">
        <v>16.11</v>
      </c>
      <c r="H217" s="9">
        <f>(B217*G217)-D217</f>
        <v>-4.1700000000000728</v>
      </c>
      <c r="I217" s="35" t="s">
        <v>71</v>
      </c>
      <c r="J217" s="36">
        <f>G217*B217</f>
        <v>2239.29</v>
      </c>
      <c r="K217" s="35" t="str">
        <f>"sell "&amp;B217&amp;" "&amp;A217&amp;" @ $"&amp;G217</f>
        <v>sell 139 EXTR @ $16.11</v>
      </c>
      <c r="L217" s="9">
        <f>L216+(G217*B217)</f>
        <v>208358</v>
      </c>
      <c r="M217" s="35"/>
      <c r="N217" s="35"/>
      <c r="O217" s="35"/>
      <c r="P217" s="35"/>
      <c r="Q217" s="10"/>
    </row>
    <row r="218" spans="1:17">
      <c r="A218" s="13" t="s">
        <v>146</v>
      </c>
      <c r="B218" s="35">
        <v>11</v>
      </c>
      <c r="C218" s="9">
        <v>86.28</v>
      </c>
      <c r="D218" s="9">
        <f>C218*B218</f>
        <v>949.08</v>
      </c>
      <c r="E218" s="36" t="s">
        <v>37</v>
      </c>
      <c r="F218" s="38">
        <f>D218/D220</f>
        <v>0.22452059785102929</v>
      </c>
      <c r="G218" s="40">
        <v>86.3</v>
      </c>
      <c r="H218" s="9">
        <f>(B218*G218)-D218</f>
        <v>0.2199999999999136</v>
      </c>
      <c r="I218" s="35" t="s">
        <v>71</v>
      </c>
      <c r="J218" s="36">
        <f>G218*B218</f>
        <v>949.3</v>
      </c>
      <c r="K218" s="35" t="str">
        <f>"sell "&amp;B218&amp;" "&amp;A218&amp;" @ $"&amp;G218</f>
        <v>sell 11 XPO @ $86.3</v>
      </c>
      <c r="L218" s="9">
        <f>L217+(G218*B218)</f>
        <v>209307.3</v>
      </c>
      <c r="M218" s="35"/>
      <c r="N218" s="35"/>
      <c r="O218" s="35"/>
      <c r="P218" s="35"/>
      <c r="Q218" s="10"/>
    </row>
    <row r="219" spans="1:17">
      <c r="A219" s="13" t="s">
        <v>147</v>
      </c>
      <c r="B219" s="35">
        <v>28</v>
      </c>
      <c r="C219" s="9">
        <v>36.950000000000003</v>
      </c>
      <c r="D219" s="9">
        <f>C219*B219</f>
        <v>1034.6000000000001</v>
      </c>
      <c r="E219" s="36" t="s">
        <v>37</v>
      </c>
      <c r="F219" s="38">
        <f>D219/D220</f>
        <v>0.24475177070075749</v>
      </c>
      <c r="G219" s="40">
        <v>37.72</v>
      </c>
      <c r="H219" s="9">
        <f>(B219*G219)-D219</f>
        <v>21.559999999999718</v>
      </c>
      <c r="I219" s="35" t="s">
        <v>71</v>
      </c>
      <c r="J219" s="36">
        <f>G219*B219</f>
        <v>1056.1599999999999</v>
      </c>
      <c r="K219" s="35" t="str">
        <f>"sell "&amp;B219&amp;" "&amp;A219&amp;" @ $"&amp;G219</f>
        <v>sell 28 LI @ $37.72</v>
      </c>
      <c r="L219" s="9">
        <f>L218+(G219*B219)</f>
        <v>210363.46</v>
      </c>
      <c r="M219" s="35" t="s">
        <v>22</v>
      </c>
      <c r="N219" s="35"/>
      <c r="O219" s="35"/>
      <c r="P219" s="35"/>
      <c r="Q219" s="10"/>
    </row>
    <row r="220" spans="1:17">
      <c r="A220" s="13"/>
      <c r="B220" s="35"/>
      <c r="C220" s="9"/>
      <c r="D220" s="9">
        <f>SUM(D217:D219)</f>
        <v>4227.1400000000003</v>
      </c>
      <c r="E220" s="36"/>
      <c r="F220" s="38">
        <f>SUM(F217:F219)</f>
        <v>1</v>
      </c>
      <c r="G220" s="41"/>
      <c r="H220" s="9">
        <f>SUM(H217:H219)</f>
        <v>17.609999999999559</v>
      </c>
      <c r="I220" s="35"/>
      <c r="J220" s="36">
        <f>SUM(J217:J219)</f>
        <v>4244.75</v>
      </c>
      <c r="K220" s="35"/>
      <c r="L220" s="9"/>
      <c r="M220" s="35"/>
      <c r="N220" s="35"/>
      <c r="O220" s="35"/>
      <c r="P220" s="35"/>
      <c r="Q220" s="10"/>
    </row>
    <row r="221" spans="1:17">
      <c r="A221" s="13"/>
      <c r="B221" s="35"/>
      <c r="C221" s="9"/>
      <c r="D221" s="9"/>
      <c r="E221" s="35"/>
      <c r="F221" s="35"/>
      <c r="G221" s="41"/>
      <c r="H221" s="9"/>
      <c r="I221" s="35"/>
      <c r="J221" s="35"/>
      <c r="K221" s="35"/>
      <c r="L221" s="9"/>
      <c r="M221" s="35"/>
      <c r="N221" s="35"/>
      <c r="O221" s="35"/>
      <c r="P221" s="35"/>
      <c r="Q221" s="10"/>
    </row>
    <row r="222" spans="1:17">
      <c r="A222" s="13"/>
      <c r="B222" s="35"/>
      <c r="C222" s="9"/>
      <c r="D222" s="9"/>
      <c r="E222" s="19"/>
      <c r="F222" s="35"/>
      <c r="G222" s="41"/>
      <c r="H222" s="9"/>
      <c r="I222" s="35"/>
      <c r="J222" s="35"/>
      <c r="K222" s="35"/>
      <c r="L222" s="9"/>
      <c r="M222" s="11" t="s">
        <v>20</v>
      </c>
      <c r="N222" s="35"/>
      <c r="O222" s="35"/>
      <c r="P222" s="35"/>
      <c r="Q222" s="10"/>
    </row>
    <row r="223" spans="1:17">
      <c r="A223" s="7" t="s">
        <v>6</v>
      </c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21</v>
      </c>
      <c r="N223" s="35"/>
      <c r="O223" s="35"/>
      <c r="P223" s="35"/>
      <c r="Q223" s="10"/>
    </row>
    <row r="224" spans="1:17">
      <c r="A224" s="7" t="s">
        <v>0</v>
      </c>
      <c r="B224" s="11" t="s">
        <v>3</v>
      </c>
      <c r="C224" s="12" t="s">
        <v>1</v>
      </c>
      <c r="D224" s="12" t="s">
        <v>2</v>
      </c>
      <c r="E224" s="22" t="s">
        <v>7</v>
      </c>
      <c r="F224" s="39" t="s">
        <v>92</v>
      </c>
      <c r="G224" s="42" t="s">
        <v>8</v>
      </c>
      <c r="H224" s="12" t="s">
        <v>9</v>
      </c>
      <c r="I224" s="35"/>
      <c r="J224" s="35"/>
      <c r="K224" s="35"/>
      <c r="L224" s="9"/>
      <c r="M224" s="36">
        <v>206048.96</v>
      </c>
      <c r="N224" s="35"/>
      <c r="O224" s="44"/>
      <c r="P224" s="35"/>
      <c r="Q224" s="10"/>
    </row>
    <row r="225" spans="1:17">
      <c r="A225" s="13" t="s">
        <v>152</v>
      </c>
      <c r="B225" s="35">
        <v>11</v>
      </c>
      <c r="C225" s="9">
        <v>81.38</v>
      </c>
      <c r="D225" s="9">
        <f>C225*B225</f>
        <v>895.18</v>
      </c>
      <c r="E225" s="36" t="s">
        <v>37</v>
      </c>
      <c r="F225" s="38">
        <f>D225/D228</f>
        <v>0.16234645929187652</v>
      </c>
      <c r="G225" s="9">
        <v>81.739999999999995</v>
      </c>
      <c r="H225" s="9">
        <f>(B225*G225)-D225</f>
        <v>3.9600000000000364</v>
      </c>
      <c r="I225" s="35" t="s">
        <v>71</v>
      </c>
      <c r="J225" s="35"/>
      <c r="K225" s="35" t="str">
        <f>"buy "&amp;B225&amp;" "&amp;A225&amp;" @ $"&amp;G225</f>
        <v>buy 11 EDU @ $81.74</v>
      </c>
      <c r="L225" s="9">
        <f>L219-(G225*B225)</f>
        <v>209464.31999999998</v>
      </c>
      <c r="M225" s="36">
        <f>L216-(G225*B225)</f>
        <v>205219.56999999998</v>
      </c>
      <c r="N225" s="35"/>
      <c r="O225" s="35"/>
      <c r="P225" s="35"/>
      <c r="Q225" s="10"/>
    </row>
    <row r="226" spans="1:17">
      <c r="A226" s="13" t="s">
        <v>153</v>
      </c>
      <c r="B226" s="35">
        <v>445</v>
      </c>
      <c r="C226" s="9">
        <v>8.19</v>
      </c>
      <c r="D226" s="9">
        <f>C226*B226</f>
        <v>3644.5499999999997</v>
      </c>
      <c r="E226" s="36" t="s">
        <v>37</v>
      </c>
      <c r="F226" s="38">
        <f>D226/D228</f>
        <v>0.66096180456691234</v>
      </c>
      <c r="G226" s="9">
        <v>8.16</v>
      </c>
      <c r="H226" s="9">
        <f>(B226*G226)-D226</f>
        <v>-13.349999999999454</v>
      </c>
      <c r="I226" s="35" t="s">
        <v>71</v>
      </c>
      <c r="J226" s="35"/>
      <c r="K226" s="35" t="str">
        <f>"buy "&amp;B226&amp;" "&amp;A226&amp;" @ $"&amp;G226</f>
        <v>buy 445 AVPT @ $8.16</v>
      </c>
      <c r="L226" s="9">
        <f>L225-(G226*B226)</f>
        <v>205833.11999999997</v>
      </c>
      <c r="M226" s="36">
        <f>M225-(G226*B226)</f>
        <v>201588.36999999997</v>
      </c>
      <c r="N226" s="35"/>
      <c r="O226" s="35"/>
      <c r="P226" s="35"/>
      <c r="Q226" s="10"/>
    </row>
    <row r="227" spans="1:17">
      <c r="A227" s="23" t="s">
        <v>154</v>
      </c>
      <c r="B227" s="24">
        <v>23</v>
      </c>
      <c r="C227" s="25">
        <v>42.36</v>
      </c>
      <c r="D227" s="25">
        <f>C227*B227</f>
        <v>974.28</v>
      </c>
      <c r="E227" s="36" t="s">
        <v>37</v>
      </c>
      <c r="F227" s="38">
        <f>D227/D228</f>
        <v>0.17669173614121123</v>
      </c>
      <c r="G227" s="25">
        <v>42.22</v>
      </c>
      <c r="H227" s="25">
        <f>(B227*G227)-D227</f>
        <v>-3.2200000000000273</v>
      </c>
      <c r="I227" s="35" t="s">
        <v>71</v>
      </c>
      <c r="J227" s="35"/>
      <c r="K227" s="35" t="str">
        <f>"buy "&amp;B227&amp;" "&amp;A227&amp;" @ $"&amp;G227</f>
        <v>buy 23 LPG @ $42.22</v>
      </c>
      <c r="L227" s="9">
        <f>L226-(G227*B227)</f>
        <v>204862.05999999997</v>
      </c>
      <c r="M227" s="36">
        <f>M226-(G227*B227)</f>
        <v>200617.30999999997</v>
      </c>
      <c r="N227" s="35" t="str">
        <f>TEXT(ROUND(M227,2),"$#,##0.00")&amp;" will be the balance in the account after purchases.  "</f>
        <v xml:space="preserve">$200,617.31 will be the balance in the account after purchases.  </v>
      </c>
      <c r="O227" s="35"/>
      <c r="P227" s="35"/>
      <c r="Q227" s="10"/>
    </row>
    <row r="228" spans="1:17">
      <c r="A228" s="13"/>
      <c r="B228" s="35"/>
      <c r="C228" s="9"/>
      <c r="D228" s="9">
        <f>SUM(D225:D227)</f>
        <v>5514.0099999999993</v>
      </c>
      <c r="E228" s="35"/>
      <c r="F228" s="38">
        <f>SUM(F225:F227)</f>
        <v>1</v>
      </c>
      <c r="G228" s="9" t="s">
        <v>15</v>
      </c>
      <c r="H228" s="9">
        <f>SUM(H225:H227)</f>
        <v>-12.609999999999445</v>
      </c>
      <c r="I228" s="35"/>
      <c r="J228" s="35"/>
      <c r="K228" s="35"/>
      <c r="L228" s="9"/>
      <c r="M228" s="35"/>
      <c r="N228" s="35" t="s">
        <v>27</v>
      </c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9"/>
      <c r="M229" s="11" t="str">
        <f>IF(J220+M227&gt;0,"Credit Surplus","Credit Shortage")</f>
        <v>Credit Surplus</v>
      </c>
      <c r="N229" s="36">
        <f>J220+M227</f>
        <v>204862.05999999997</v>
      </c>
      <c r="O229" s="35" t="s">
        <v>60</v>
      </c>
      <c r="P229" s="35"/>
      <c r="Q229" s="10"/>
    </row>
    <row r="230" spans="1:17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35"/>
      <c r="N230" s="35"/>
      <c r="O230" s="35"/>
      <c r="P230" s="35"/>
      <c r="Q230" s="10"/>
    </row>
    <row r="231" spans="1:17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11</v>
      </c>
      <c r="B232" s="35"/>
      <c r="C232" s="9"/>
      <c r="D232" s="21">
        <v>5023.41</v>
      </c>
      <c r="E232" s="35" t="s">
        <v>76</v>
      </c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12</v>
      </c>
      <c r="B233" s="35"/>
      <c r="C233" s="9"/>
      <c r="D233" s="9">
        <f>H220</f>
        <v>17.609999999999559</v>
      </c>
      <c r="E233" s="35" t="s">
        <v>16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9">
        <f>D232+D233</f>
        <v>5041.0199999999995</v>
      </c>
      <c r="E234" s="35"/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>
      <c r="A235" s="13" t="s">
        <v>14</v>
      </c>
      <c r="B235" s="35"/>
      <c r="C235" s="9"/>
      <c r="D235" s="9">
        <f>H228</f>
        <v>-12.609999999999445</v>
      </c>
      <c r="E235" s="35" t="s">
        <v>17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>
      <c r="A236" s="13" t="s">
        <v>13</v>
      </c>
      <c r="B236" s="35"/>
      <c r="C236" s="9"/>
      <c r="D236" s="27">
        <f>D234-D235</f>
        <v>5053.6299999999992</v>
      </c>
      <c r="E236" s="19" t="s">
        <v>18</v>
      </c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 ht="14.65" thickBot="1">
      <c r="A237" s="15"/>
      <c r="B237" s="16"/>
      <c r="C237" s="17"/>
      <c r="D237" s="17"/>
      <c r="E237" s="16"/>
      <c r="F237" s="16"/>
      <c r="G237" s="17"/>
      <c r="H237" s="17"/>
      <c r="I237" s="16"/>
      <c r="J237" s="16"/>
      <c r="K237" s="16"/>
      <c r="L237" s="16"/>
      <c r="M237" s="16"/>
      <c r="N237" s="16"/>
      <c r="O237" s="16"/>
      <c r="P237" s="16"/>
      <c r="Q237" s="18"/>
    </row>
    <row r="238" spans="1:17" ht="14.65" thickTop="1"/>
    <row r="242" spans="1:17" ht="14.65" thickBot="1"/>
    <row r="243" spans="1:17" ht="14.65" thickTop="1">
      <c r="A243" s="2"/>
      <c r="B243" s="3"/>
      <c r="C243" s="4">
        <v>45230</v>
      </c>
      <c r="D243" s="5"/>
      <c r="E243" s="3"/>
      <c r="F243" s="3"/>
      <c r="G243" s="5"/>
      <c r="H243" s="5"/>
      <c r="I243" s="3"/>
      <c r="J243" s="3"/>
      <c r="K243" s="3"/>
      <c r="L243" s="20" t="s">
        <v>19</v>
      </c>
      <c r="M243" s="3"/>
      <c r="N243" s="3"/>
      <c r="O243" s="3"/>
      <c r="P243" s="3"/>
      <c r="Q243" s="6"/>
    </row>
    <row r="244" spans="1:17">
      <c r="A244" s="7" t="s">
        <v>5</v>
      </c>
      <c r="B244" s="35"/>
      <c r="C244" s="9"/>
      <c r="D244" s="9"/>
      <c r="E244" s="35"/>
      <c r="F244" s="35"/>
      <c r="G244" s="9"/>
      <c r="H244" s="9"/>
      <c r="I244" s="35"/>
      <c r="J244" s="11" t="s">
        <v>24</v>
      </c>
      <c r="K244" s="35"/>
      <c r="L244" s="11" t="s">
        <v>10</v>
      </c>
      <c r="M244" s="35"/>
      <c r="N244" s="35"/>
      <c r="O244" s="35"/>
      <c r="P244" s="35"/>
      <c r="Q244" s="10"/>
    </row>
    <row r="245" spans="1:17">
      <c r="A245" s="7" t="s">
        <v>0</v>
      </c>
      <c r="B245" s="11" t="s">
        <v>3</v>
      </c>
      <c r="C245" s="12" t="s">
        <v>1</v>
      </c>
      <c r="D245" s="12" t="s">
        <v>4</v>
      </c>
      <c r="E245" s="11" t="s">
        <v>7</v>
      </c>
      <c r="F245" s="37" t="s">
        <v>92</v>
      </c>
      <c r="G245" s="12" t="s">
        <v>8</v>
      </c>
      <c r="H245" s="12" t="s">
        <v>9</v>
      </c>
      <c r="I245" s="33" t="s">
        <v>70</v>
      </c>
      <c r="J245" s="11" t="s">
        <v>23</v>
      </c>
      <c r="K245" s="35"/>
      <c r="L245" s="31">
        <v>200591.49</v>
      </c>
      <c r="M245" s="35" t="s">
        <v>118</v>
      </c>
      <c r="N245" s="35"/>
      <c r="O245" s="35"/>
      <c r="P245" s="35"/>
      <c r="Q245" s="10"/>
    </row>
    <row r="246" spans="1:17">
      <c r="A246" s="13" t="s">
        <v>142</v>
      </c>
      <c r="B246" s="35">
        <v>224</v>
      </c>
      <c r="C246" s="9">
        <v>4.45</v>
      </c>
      <c r="D246" s="9">
        <f>C246*B246</f>
        <v>996.80000000000007</v>
      </c>
      <c r="E246" s="36" t="s">
        <v>93</v>
      </c>
      <c r="F246" s="38">
        <f>D246/D249</f>
        <v>0.15374554248978936</v>
      </c>
      <c r="G246" s="40">
        <v>4.57</v>
      </c>
      <c r="H246" s="9">
        <f>(B246*G246)-D246</f>
        <v>26.879999999999995</v>
      </c>
      <c r="I246" s="35" t="s">
        <v>71</v>
      </c>
      <c r="J246" s="36">
        <f>G246*B246</f>
        <v>1023.6800000000001</v>
      </c>
      <c r="K246" s="35" t="str">
        <f>"sell "&amp;B246&amp;" "&amp;A246&amp;" @ $"&amp;G246</f>
        <v>sell 224 INTR @ $4.57</v>
      </c>
      <c r="L246" s="9">
        <f>L245+(G246*B246)</f>
        <v>201615.16999999998</v>
      </c>
      <c r="M246" s="35"/>
      <c r="N246" s="35"/>
      <c r="O246" s="35"/>
      <c r="P246" s="35"/>
      <c r="Q246" s="10"/>
    </row>
    <row r="247" spans="1:17">
      <c r="A247" s="13" t="s">
        <v>143</v>
      </c>
      <c r="B247" s="35">
        <v>47</v>
      </c>
      <c r="C247" s="9">
        <v>11.46</v>
      </c>
      <c r="D247" s="9">
        <f>C247*B247</f>
        <v>538.62</v>
      </c>
      <c r="E247" s="36" t="s">
        <v>93</v>
      </c>
      <c r="F247" s="38">
        <f>D247/D249</f>
        <v>8.3076268153942964E-2</v>
      </c>
      <c r="G247" s="40">
        <v>11.45</v>
      </c>
      <c r="H247" s="9">
        <f>(B247*G247)-D247</f>
        <v>-0.47000000000002728</v>
      </c>
      <c r="I247" s="35" t="s">
        <v>71</v>
      </c>
      <c r="J247" s="36">
        <f>G247*B247</f>
        <v>538.15</v>
      </c>
      <c r="K247" s="35" t="str">
        <f>"sell "&amp;B247&amp;" "&amp;A247&amp;" @ $"&amp;G247</f>
        <v>sell 47 CCL @ $11.45</v>
      </c>
      <c r="L247" s="9">
        <f>L246+(G247*B247)</f>
        <v>202153.31999999998</v>
      </c>
      <c r="M247" s="35"/>
      <c r="N247" s="35"/>
      <c r="O247" s="35"/>
      <c r="P247" s="35"/>
      <c r="Q247" s="10"/>
    </row>
    <row r="248" spans="1:17">
      <c r="A248" s="13" t="s">
        <v>144</v>
      </c>
      <c r="B248" s="35">
        <v>126</v>
      </c>
      <c r="C248" s="9">
        <v>39.270000000000003</v>
      </c>
      <c r="D248" s="9">
        <f>C248*B248</f>
        <v>4948.0200000000004</v>
      </c>
      <c r="E248" s="36" t="s">
        <v>93</v>
      </c>
      <c r="F248" s="38">
        <f>D248/D249</f>
        <v>0.76317818935626769</v>
      </c>
      <c r="G248" s="40">
        <v>39.35</v>
      </c>
      <c r="H248" s="9">
        <f>(B248*G248)-D248</f>
        <v>10.079999999999927</v>
      </c>
      <c r="I248" s="35" t="s">
        <v>71</v>
      </c>
      <c r="J248" s="36">
        <f>G248*B248</f>
        <v>4958.1000000000004</v>
      </c>
      <c r="K248" s="35" t="str">
        <f>"sell "&amp;B248&amp;" "&amp;A248&amp;" @ $"&amp;G248</f>
        <v>sell 126 VRT @ $39.35</v>
      </c>
      <c r="L248" s="9">
        <f>L247+(G248*B248)</f>
        <v>207111.41999999998</v>
      </c>
      <c r="M248" s="35" t="s">
        <v>22</v>
      </c>
      <c r="N248" s="35"/>
      <c r="O248" s="35"/>
      <c r="P248" s="35"/>
      <c r="Q248" s="10"/>
    </row>
    <row r="249" spans="1:17">
      <c r="A249" s="13"/>
      <c r="B249" s="35"/>
      <c r="C249" s="9"/>
      <c r="D249" s="9">
        <f>SUM(D246:D248)</f>
        <v>6483.4400000000005</v>
      </c>
      <c r="E249" s="36"/>
      <c r="F249" s="38">
        <f>SUM(F246:F248)</f>
        <v>1</v>
      </c>
      <c r="G249" s="41"/>
      <c r="H249" s="9">
        <f>SUM(H246:H248)</f>
        <v>36.489999999999895</v>
      </c>
      <c r="I249" s="35"/>
      <c r="J249" s="36">
        <f>SUM(J246:J248)</f>
        <v>6519.93</v>
      </c>
      <c r="K249" s="35"/>
      <c r="L249" s="9"/>
      <c r="M249" s="35"/>
      <c r="N249" s="35"/>
      <c r="O249" s="35"/>
      <c r="P249" s="35"/>
      <c r="Q249" s="10"/>
    </row>
    <row r="250" spans="1:17">
      <c r="A250" s="13"/>
      <c r="B250" s="35"/>
      <c r="C250" s="9"/>
      <c r="D250" s="9"/>
      <c r="E250" s="35"/>
      <c r="F250" s="35"/>
      <c r="G250" s="41"/>
      <c r="H250" s="9"/>
      <c r="I250" s="35"/>
      <c r="J250" s="35"/>
      <c r="K250" s="35"/>
      <c r="L250" s="9"/>
      <c r="M250" s="35"/>
      <c r="N250" s="35"/>
      <c r="O250" s="35"/>
      <c r="P250" s="35"/>
      <c r="Q250" s="10"/>
    </row>
    <row r="251" spans="1:17">
      <c r="A251" s="13"/>
      <c r="B251" s="35"/>
      <c r="C251" s="9"/>
      <c r="D251" s="9"/>
      <c r="E251" s="19"/>
      <c r="F251" s="35"/>
      <c r="G251" s="41"/>
      <c r="H251" s="9"/>
      <c r="I251" s="35"/>
      <c r="J251" s="35"/>
      <c r="K251" s="35"/>
      <c r="L251" s="9"/>
      <c r="M251" s="11" t="s">
        <v>20</v>
      </c>
      <c r="N251" s="35"/>
      <c r="O251" s="35"/>
      <c r="P251" s="35"/>
      <c r="Q251" s="10"/>
    </row>
    <row r="252" spans="1:17">
      <c r="A252" s="7" t="s">
        <v>6</v>
      </c>
      <c r="B252" s="35"/>
      <c r="C252" s="9"/>
      <c r="D252" s="9"/>
      <c r="E252" s="19"/>
      <c r="F252" s="35"/>
      <c r="G252" s="41"/>
      <c r="H252" s="9"/>
      <c r="I252" s="35"/>
      <c r="J252" s="35"/>
      <c r="K252" s="35"/>
      <c r="L252" s="9"/>
      <c r="M252" s="11" t="s">
        <v>21</v>
      </c>
      <c r="N252" s="35"/>
      <c r="O252" s="35"/>
      <c r="P252" s="35"/>
      <c r="Q252" s="10"/>
    </row>
    <row r="253" spans="1:17">
      <c r="A253" s="7" t="s">
        <v>0</v>
      </c>
      <c r="B253" s="11" t="s">
        <v>3</v>
      </c>
      <c r="C253" s="12" t="s">
        <v>1</v>
      </c>
      <c r="D253" s="12" t="s">
        <v>2</v>
      </c>
      <c r="E253" s="22" t="s">
        <v>7</v>
      </c>
      <c r="F253" s="39" t="s">
        <v>92</v>
      </c>
      <c r="G253" s="42" t="s">
        <v>8</v>
      </c>
      <c r="H253" s="12" t="s">
        <v>9</v>
      </c>
      <c r="I253" s="35"/>
      <c r="J253" s="35"/>
      <c r="K253" s="35"/>
      <c r="L253" s="9"/>
      <c r="M253" s="36">
        <v>206048.96</v>
      </c>
      <c r="N253" s="35"/>
      <c r="O253" s="44"/>
      <c r="P253" s="35"/>
      <c r="Q253" s="10"/>
    </row>
    <row r="254" spans="1:17">
      <c r="A254" s="13" t="s">
        <v>151</v>
      </c>
      <c r="B254" s="35">
        <v>20</v>
      </c>
      <c r="C254" s="9">
        <v>49.92</v>
      </c>
      <c r="D254" s="9">
        <f>C254*B254</f>
        <v>998.40000000000009</v>
      </c>
      <c r="E254" s="36" t="s">
        <v>93</v>
      </c>
      <c r="F254" s="38">
        <f>D254/D257</f>
        <v>1</v>
      </c>
      <c r="G254" s="9">
        <v>49.72</v>
      </c>
      <c r="H254" s="9">
        <f>(B254*G254)-D254</f>
        <v>-4.0000000000001137</v>
      </c>
      <c r="I254" s="35" t="s">
        <v>71</v>
      </c>
      <c r="J254" s="35"/>
      <c r="K254" s="35" t="str">
        <f>"buy "&amp;B254&amp;" "&amp;A254&amp;" @ $"&amp;G254</f>
        <v>buy 20 NEAR @ $49.72</v>
      </c>
      <c r="L254" s="9">
        <f>L248-(G254*B254)</f>
        <v>206117.02</v>
      </c>
      <c r="M254" s="36">
        <f>L245-(G254*B254)</f>
        <v>199597.09</v>
      </c>
      <c r="N254" s="35"/>
      <c r="O254" s="35"/>
      <c r="P254" s="35"/>
      <c r="Q254" s="10"/>
    </row>
    <row r="255" spans="1:17">
      <c r="A255" s="13"/>
      <c r="B255" s="35"/>
      <c r="C255" s="9">
        <v>0</v>
      </c>
      <c r="D255" s="9">
        <f>C255*B255</f>
        <v>0</v>
      </c>
      <c r="E255" s="36" t="s">
        <v>93</v>
      </c>
      <c r="F255" s="38">
        <f>D255/D257</f>
        <v>0</v>
      </c>
      <c r="G255" s="9">
        <v>0</v>
      </c>
      <c r="H255" s="9">
        <f>(B255*G255)-D255</f>
        <v>0</v>
      </c>
      <c r="I255" s="35" t="s">
        <v>71</v>
      </c>
      <c r="J255" s="35"/>
      <c r="K255" s="35" t="str">
        <f>"buy "&amp;B255&amp;" "&amp;A255&amp;" @ $"&amp;G255</f>
        <v>buy   @ $0</v>
      </c>
      <c r="L255" s="9">
        <f>L254-(G255*B255)</f>
        <v>206117.02</v>
      </c>
      <c r="M255" s="36">
        <f>M254-(G255*B255)</f>
        <v>199597.09</v>
      </c>
      <c r="N255" s="35"/>
      <c r="O255" s="35"/>
      <c r="P255" s="35"/>
      <c r="Q255" s="10"/>
    </row>
    <row r="256" spans="1:17">
      <c r="A256" s="23"/>
      <c r="B256" s="24"/>
      <c r="C256" s="25">
        <v>0</v>
      </c>
      <c r="D256" s="25">
        <f>C256*B256</f>
        <v>0</v>
      </c>
      <c r="E256" s="36" t="s">
        <v>93</v>
      </c>
      <c r="F256" s="38">
        <f>D256/D257</f>
        <v>0</v>
      </c>
      <c r="G256" s="25">
        <v>0</v>
      </c>
      <c r="H256" s="25">
        <f>(B256*G256)-D256</f>
        <v>0</v>
      </c>
      <c r="I256" s="35" t="s">
        <v>71</v>
      </c>
      <c r="J256" s="35"/>
      <c r="K256" s="35" t="str">
        <f>"buy "&amp;B256&amp;" "&amp;A256&amp;" @ $"&amp;G256</f>
        <v>buy   @ $0</v>
      </c>
      <c r="L256" s="9">
        <f>L255-(G256*B256)</f>
        <v>206117.02</v>
      </c>
      <c r="M256" s="36">
        <f>M255-(G256*B256)</f>
        <v>199597.09</v>
      </c>
      <c r="N256" s="35" t="str">
        <f>TEXT(ROUND(M256,2),"$#,##0.00")&amp;" will be the balance in the account after purchases.  "</f>
        <v xml:space="preserve">$199,597.09 will be the balance in the account after purchases.  </v>
      </c>
      <c r="O256" s="35"/>
      <c r="P256" s="35"/>
      <c r="Q256" s="10"/>
    </row>
    <row r="257" spans="1:17">
      <c r="A257" s="13"/>
      <c r="B257" s="35"/>
      <c r="C257" s="9"/>
      <c r="D257" s="9">
        <f>SUM(D254:D256)</f>
        <v>998.40000000000009</v>
      </c>
      <c r="E257" s="35"/>
      <c r="F257" s="38">
        <f>SUM(F254:F256)</f>
        <v>1</v>
      </c>
      <c r="G257" s="9" t="s">
        <v>15</v>
      </c>
      <c r="H257" s="9">
        <f>SUM(H254:H256)</f>
        <v>-4.0000000000001137</v>
      </c>
      <c r="I257" s="35"/>
      <c r="J257" s="35"/>
      <c r="K257" s="35"/>
      <c r="L257" s="9"/>
      <c r="M257" s="35"/>
      <c r="N257" s="35" t="s">
        <v>27</v>
      </c>
      <c r="O257" s="35"/>
      <c r="P257" s="35"/>
      <c r="Q257" s="10"/>
    </row>
    <row r="258" spans="1:17">
      <c r="A258" s="13"/>
      <c r="B258" s="35"/>
      <c r="C258" s="9"/>
      <c r="D258" s="9"/>
      <c r="E258" s="35"/>
      <c r="F258" s="35"/>
      <c r="G258" s="9"/>
      <c r="H258" s="9"/>
      <c r="I258" s="35"/>
      <c r="J258" s="35"/>
      <c r="K258" s="35"/>
      <c r="L258" s="9"/>
      <c r="M258" s="11" t="str">
        <f>IF(J249+M256&gt;0,"Credit Surplus","Credit Shortage")</f>
        <v>Credit Surplus</v>
      </c>
      <c r="N258" s="36">
        <f>J249+M256</f>
        <v>206117.02</v>
      </c>
      <c r="O258" s="35" t="s">
        <v>60</v>
      </c>
      <c r="P258" s="35"/>
      <c r="Q258" s="10"/>
    </row>
    <row r="259" spans="1:17">
      <c r="A259" s="13"/>
      <c r="B259" s="35"/>
      <c r="C259" s="9"/>
      <c r="D259" s="9"/>
      <c r="E259" s="35"/>
      <c r="F259" s="35"/>
      <c r="G259" s="9"/>
      <c r="H259" s="9"/>
      <c r="I259" s="35"/>
      <c r="J259" s="35"/>
      <c r="K259" s="35"/>
      <c r="L259" s="9"/>
      <c r="M259" s="35"/>
      <c r="N259" s="35"/>
      <c r="O259" s="35"/>
      <c r="P259" s="35"/>
      <c r="Q259" s="10"/>
    </row>
    <row r="260" spans="1:17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>
      <c r="A261" s="13" t="s">
        <v>11</v>
      </c>
      <c r="B261" s="35"/>
      <c r="C261" s="9"/>
      <c r="D261" s="21">
        <v>6269.79</v>
      </c>
      <c r="E261" s="35" t="s">
        <v>76</v>
      </c>
      <c r="F261" s="35"/>
      <c r="G261" s="9"/>
      <c r="H261" s="9"/>
      <c r="I261" s="35"/>
      <c r="J261" s="35"/>
      <c r="K261" s="35"/>
      <c r="L261" s="35"/>
      <c r="M261" s="35"/>
      <c r="N261" s="35"/>
      <c r="O261" s="35"/>
      <c r="P261" s="35"/>
      <c r="Q261" s="10"/>
    </row>
    <row r="262" spans="1:17">
      <c r="A262" s="13" t="s">
        <v>12</v>
      </c>
      <c r="B262" s="35"/>
      <c r="C262" s="9"/>
      <c r="D262" s="9">
        <f>H249</f>
        <v>36.489999999999895</v>
      </c>
      <c r="E262" s="35" t="s">
        <v>16</v>
      </c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>
      <c r="A263" s="13" t="s">
        <v>13</v>
      </c>
      <c r="B263" s="35"/>
      <c r="C263" s="9"/>
      <c r="D263" s="9">
        <f>D261+D262</f>
        <v>6306.28</v>
      </c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>
      <c r="A264" s="13" t="s">
        <v>14</v>
      </c>
      <c r="B264" s="35"/>
      <c r="C264" s="9"/>
      <c r="D264" s="9">
        <f>H257</f>
        <v>-4.0000000000001137</v>
      </c>
      <c r="E264" s="35" t="s">
        <v>17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>
      <c r="A265" s="13" t="s">
        <v>13</v>
      </c>
      <c r="B265" s="35"/>
      <c r="C265" s="9"/>
      <c r="D265" s="27">
        <f>D263-D264</f>
        <v>6310.28</v>
      </c>
      <c r="E265" s="19" t="s">
        <v>18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ht="14.65" thickBot="1">
      <c r="A266" s="15"/>
      <c r="B266" s="16"/>
      <c r="C266" s="17"/>
      <c r="D266" s="17"/>
      <c r="E266" s="16"/>
      <c r="F266" s="16"/>
      <c r="G266" s="17"/>
      <c r="H266" s="17"/>
      <c r="I266" s="16"/>
      <c r="J266" s="16"/>
      <c r="K266" s="16"/>
      <c r="L266" s="16"/>
      <c r="M266" s="16"/>
      <c r="N266" s="16"/>
      <c r="O266" s="16"/>
      <c r="P266" s="16"/>
      <c r="Q266" s="18"/>
    </row>
    <row r="267" spans="1:17" ht="14.65" thickTop="1"/>
    <row r="269" spans="1:17" ht="14.65" thickBot="1"/>
    <row r="270" spans="1:17" ht="14.65" thickTop="1">
      <c r="A270" s="2"/>
      <c r="B270" s="3"/>
      <c r="C270" s="4">
        <v>45201</v>
      </c>
      <c r="D270" s="5"/>
      <c r="E270" s="3"/>
      <c r="F270" s="3"/>
      <c r="G270" s="5"/>
      <c r="H270" s="5"/>
      <c r="I270" s="3"/>
      <c r="J270" s="3"/>
      <c r="K270" s="3"/>
      <c r="L270" s="20" t="s">
        <v>19</v>
      </c>
      <c r="M270" s="3"/>
      <c r="N270" s="3"/>
      <c r="O270" s="3"/>
      <c r="P270" s="3"/>
      <c r="Q270" s="6"/>
    </row>
    <row r="271" spans="1:17">
      <c r="A271" s="7" t="s">
        <v>5</v>
      </c>
      <c r="B271" s="35"/>
      <c r="C271" s="9"/>
      <c r="D271" s="9"/>
      <c r="E271" s="35"/>
      <c r="F271" s="35"/>
      <c r="G271" s="9"/>
      <c r="H271" s="9"/>
      <c r="I271" s="35"/>
      <c r="J271" s="11" t="s">
        <v>24</v>
      </c>
      <c r="K271" s="35"/>
      <c r="L271" s="11" t="s">
        <v>10</v>
      </c>
      <c r="M271" s="35"/>
      <c r="N271" s="35"/>
      <c r="O271" s="35"/>
      <c r="P271" s="35"/>
      <c r="Q271" s="10"/>
    </row>
    <row r="272" spans="1:17">
      <c r="A272" s="7" t="s">
        <v>0</v>
      </c>
      <c r="B272" s="11" t="s">
        <v>3</v>
      </c>
      <c r="C272" s="12" t="s">
        <v>1</v>
      </c>
      <c r="D272" s="12" t="s">
        <v>4</v>
      </c>
      <c r="E272" s="11" t="s">
        <v>7</v>
      </c>
      <c r="F272" s="37" t="s">
        <v>92</v>
      </c>
      <c r="G272" s="12" t="s">
        <v>8</v>
      </c>
      <c r="H272" s="12" t="s">
        <v>9</v>
      </c>
      <c r="I272" s="33" t="s">
        <v>70</v>
      </c>
      <c r="J272" s="11" t="s">
        <v>23</v>
      </c>
      <c r="K272" s="35"/>
      <c r="L272" s="31">
        <v>202495.58</v>
      </c>
      <c r="M272" s="35" t="s">
        <v>118</v>
      </c>
      <c r="N272" s="35"/>
      <c r="O272" s="35"/>
      <c r="P272" s="35"/>
      <c r="Q272" s="10"/>
    </row>
    <row r="273" spans="1:17">
      <c r="A273" s="13" t="s">
        <v>139</v>
      </c>
      <c r="B273" s="35">
        <v>87</v>
      </c>
      <c r="C273" s="9">
        <v>24.44</v>
      </c>
      <c r="D273" s="9">
        <f>C273*B273</f>
        <v>2126.2800000000002</v>
      </c>
      <c r="E273" s="36" t="s">
        <v>93</v>
      </c>
      <c r="F273" s="38">
        <f>D273/D276</f>
        <v>0.51708012227358835</v>
      </c>
      <c r="G273" s="40">
        <v>22</v>
      </c>
      <c r="H273" s="9">
        <f>(B273*G273)-D273</f>
        <v>-212.2800000000002</v>
      </c>
      <c r="I273" s="35" t="s">
        <v>71</v>
      </c>
      <c r="J273" s="36">
        <f>G273*B273</f>
        <v>1914</v>
      </c>
      <c r="K273" s="35" t="str">
        <f>"sell "&amp;B273&amp;" "&amp;A273&amp;" @ $"&amp;G273</f>
        <v>sell 87 DFH @ $22</v>
      </c>
      <c r="L273" s="9">
        <f>L272+(G273*B273)</f>
        <v>204409.58</v>
      </c>
      <c r="M273" s="35"/>
      <c r="N273" s="35"/>
      <c r="O273" s="35"/>
      <c r="P273" s="35"/>
      <c r="Q273" s="10"/>
    </row>
    <row r="274" spans="1:17">
      <c r="A274" s="13" t="s">
        <v>140</v>
      </c>
      <c r="B274" s="35">
        <v>31</v>
      </c>
      <c r="C274" s="9">
        <v>23.59</v>
      </c>
      <c r="D274" s="9">
        <f>C274*B274</f>
        <v>731.29</v>
      </c>
      <c r="E274" s="36" t="s">
        <v>93</v>
      </c>
      <c r="F274" s="38">
        <f>D274/D276</f>
        <v>0.17783900644197961</v>
      </c>
      <c r="G274" s="40">
        <v>22.82</v>
      </c>
      <c r="H274" s="9">
        <f>(B274*G274)-D274</f>
        <v>-23.870000000000005</v>
      </c>
      <c r="I274" s="35" t="s">
        <v>71</v>
      </c>
      <c r="J274" s="36">
        <f>G274*B274</f>
        <v>707.42</v>
      </c>
      <c r="K274" s="35" t="str">
        <f>"sell "&amp;B274&amp;" "&amp;A274&amp;" @ $"&amp;G274</f>
        <v>sell 31 XP @ $22.82</v>
      </c>
      <c r="L274" s="9">
        <f>L273+(G274*B274)</f>
        <v>205117</v>
      </c>
      <c r="M274" s="35"/>
      <c r="N274" s="35"/>
      <c r="O274" s="35"/>
      <c r="P274" s="35"/>
      <c r="Q274" s="10"/>
    </row>
    <row r="275" spans="1:17">
      <c r="A275" s="13" t="s">
        <v>141</v>
      </c>
      <c r="B275" s="35">
        <v>158</v>
      </c>
      <c r="C275" s="9">
        <v>7.94</v>
      </c>
      <c r="D275" s="9">
        <f>C275*B275</f>
        <v>1254.52</v>
      </c>
      <c r="E275" s="36" t="s">
        <v>93</v>
      </c>
      <c r="F275" s="38">
        <f>D275/D276</f>
        <v>0.30508087128443201</v>
      </c>
      <c r="G275" s="40">
        <v>7.24</v>
      </c>
      <c r="H275" s="9">
        <f>(B275*G275)-D275</f>
        <v>-110.59999999999991</v>
      </c>
      <c r="I275" s="35" t="s">
        <v>71</v>
      </c>
      <c r="J275" s="36">
        <f>G275*B275</f>
        <v>1143.92</v>
      </c>
      <c r="K275" s="35" t="str">
        <f>"sell "&amp;B275&amp;" "&amp;A275&amp;" @ $"&amp;G275</f>
        <v>sell 158 NU @ $7.24</v>
      </c>
      <c r="L275" s="9">
        <f>L274+(G275*B275)</f>
        <v>206260.92</v>
      </c>
      <c r="M275" s="35" t="s">
        <v>22</v>
      </c>
      <c r="N275" s="35"/>
      <c r="O275" s="35"/>
      <c r="P275" s="35"/>
      <c r="Q275" s="10"/>
    </row>
    <row r="276" spans="1:17">
      <c r="A276" s="13"/>
      <c r="B276" s="35"/>
      <c r="C276" s="9"/>
      <c r="D276" s="9">
        <f>SUM(D273:D275)</f>
        <v>4112.09</v>
      </c>
      <c r="E276" s="36"/>
      <c r="F276" s="38">
        <f>SUM(F273:F275)</f>
        <v>1</v>
      </c>
      <c r="G276" s="41"/>
      <c r="H276" s="9">
        <f>SUM(H273:H275)</f>
        <v>-346.75000000000011</v>
      </c>
      <c r="I276" s="35"/>
      <c r="J276" s="36">
        <f>SUM(J273:J275)</f>
        <v>3765.34</v>
      </c>
      <c r="K276" s="35"/>
      <c r="L276" s="9"/>
      <c r="M276" s="35"/>
      <c r="N276" s="35"/>
      <c r="O276" s="35"/>
      <c r="P276" s="35"/>
      <c r="Q276" s="10"/>
    </row>
    <row r="277" spans="1:17">
      <c r="A277" s="13"/>
      <c r="B277" s="35"/>
      <c r="C277" s="9"/>
      <c r="D277" s="9"/>
      <c r="E277" s="35"/>
      <c r="F277" s="35"/>
      <c r="G277" s="41"/>
      <c r="H277" s="9"/>
      <c r="I277" s="35"/>
      <c r="J277" s="35"/>
      <c r="K277" s="35"/>
      <c r="L277" s="9"/>
      <c r="M277" s="35"/>
      <c r="N277" s="35"/>
      <c r="O277" s="35"/>
      <c r="P277" s="35"/>
      <c r="Q277" s="10"/>
    </row>
    <row r="278" spans="1:17">
      <c r="A278" s="13"/>
      <c r="B278" s="35"/>
      <c r="C278" s="9"/>
      <c r="D278" s="9"/>
      <c r="E278" s="19"/>
      <c r="F278" s="35"/>
      <c r="G278" s="41"/>
      <c r="H278" s="9"/>
      <c r="I278" s="35"/>
      <c r="J278" s="35"/>
      <c r="K278" s="35"/>
      <c r="L278" s="9"/>
      <c r="M278" s="11" t="s">
        <v>20</v>
      </c>
      <c r="N278" s="35"/>
      <c r="O278" s="35"/>
      <c r="P278" s="35"/>
      <c r="Q278" s="10"/>
    </row>
    <row r="279" spans="1:17">
      <c r="A279" s="7" t="s">
        <v>6</v>
      </c>
      <c r="B279" s="35"/>
      <c r="C279" s="9"/>
      <c r="D279" s="9"/>
      <c r="E279" s="19"/>
      <c r="F279" s="35"/>
      <c r="G279" s="41"/>
      <c r="H279" s="9"/>
      <c r="I279" s="35"/>
      <c r="J279" s="35"/>
      <c r="K279" s="35"/>
      <c r="L279" s="9"/>
      <c r="M279" s="11" t="s">
        <v>21</v>
      </c>
      <c r="N279" s="35"/>
      <c r="O279" s="35"/>
      <c r="P279" s="35"/>
      <c r="Q279" s="10"/>
    </row>
    <row r="280" spans="1:17">
      <c r="A280" s="7" t="s">
        <v>0</v>
      </c>
      <c r="B280" s="11" t="s">
        <v>3</v>
      </c>
      <c r="C280" s="12" t="s">
        <v>1</v>
      </c>
      <c r="D280" s="12" t="s">
        <v>2</v>
      </c>
      <c r="E280" s="22" t="s">
        <v>7</v>
      </c>
      <c r="F280" s="39" t="s">
        <v>92</v>
      </c>
      <c r="G280" s="42" t="s">
        <v>8</v>
      </c>
      <c r="H280" s="12" t="s">
        <v>9</v>
      </c>
      <c r="I280" s="35"/>
      <c r="J280" s="35"/>
      <c r="K280" s="35"/>
      <c r="L280" s="9"/>
      <c r="M280" s="36">
        <v>206048.96</v>
      </c>
      <c r="N280" s="35"/>
      <c r="O280" s="44"/>
      <c r="P280" s="35"/>
      <c r="Q280" s="10"/>
    </row>
    <row r="281" spans="1:17">
      <c r="A281" s="13" t="s">
        <v>148</v>
      </c>
      <c r="B281" s="35">
        <v>198</v>
      </c>
      <c r="C281" s="9">
        <v>5.15</v>
      </c>
      <c r="D281" s="9">
        <f>C281*B281</f>
        <v>1019.7</v>
      </c>
      <c r="E281" s="36" t="s">
        <v>93</v>
      </c>
      <c r="F281" s="38">
        <f>D281/D284</f>
        <v>0.17766820284526996</v>
      </c>
      <c r="G281" s="9">
        <v>5.0199999999999996</v>
      </c>
      <c r="H281" s="9">
        <f>(B281*G281)-D281</f>
        <v>-25.740000000000123</v>
      </c>
      <c r="I281" s="35" t="s">
        <v>71</v>
      </c>
      <c r="J281" s="35"/>
      <c r="K281" s="35" t="str">
        <f>"buy "&amp;B281&amp;" "&amp;A281&amp;" @ $"&amp;G281</f>
        <v>buy 198 UEC @ $5.02</v>
      </c>
      <c r="L281" s="9">
        <f>L275-(G281*B281)</f>
        <v>205266.96000000002</v>
      </c>
      <c r="M281" s="36">
        <f>L272-(G281*B281)</f>
        <v>201501.62</v>
      </c>
      <c r="N281" s="35"/>
      <c r="O281" s="35"/>
      <c r="P281" s="35"/>
      <c r="Q281" s="10"/>
    </row>
    <row r="282" spans="1:17">
      <c r="A282" s="13" t="s">
        <v>149</v>
      </c>
      <c r="B282" s="35">
        <v>338</v>
      </c>
      <c r="C282" s="9">
        <v>11.17</v>
      </c>
      <c r="D282" s="9">
        <f>C282*B282</f>
        <v>3775.46</v>
      </c>
      <c r="E282" s="36" t="s">
        <v>93</v>
      </c>
      <c r="F282" s="38">
        <f>D282/D284</f>
        <v>0.65782013642659887</v>
      </c>
      <c r="G282" s="9">
        <v>11.02</v>
      </c>
      <c r="H282" s="9">
        <f>(B282*G282)-D282</f>
        <v>-50.700000000000273</v>
      </c>
      <c r="I282" s="35" t="s">
        <v>71</v>
      </c>
      <c r="J282" s="35"/>
      <c r="K282" s="35" t="str">
        <f>"buy "&amp;B282&amp;" "&amp;A282&amp;" @ $"&amp;G282</f>
        <v>buy 338 HLX @ $11.02</v>
      </c>
      <c r="L282" s="9">
        <f>L281-(G282*B282)</f>
        <v>201542.2</v>
      </c>
      <c r="M282" s="36">
        <f>M281-(G282*B282)</f>
        <v>197776.86</v>
      </c>
      <c r="N282" s="35"/>
      <c r="O282" s="35"/>
      <c r="P282" s="35"/>
      <c r="Q282" s="10"/>
    </row>
    <row r="283" spans="1:17">
      <c r="A283" s="23" t="s">
        <v>150</v>
      </c>
      <c r="B283" s="24">
        <v>9</v>
      </c>
      <c r="C283" s="25">
        <v>104.91</v>
      </c>
      <c r="D283" s="25">
        <f>C283*B283</f>
        <v>944.18999999999994</v>
      </c>
      <c r="E283" s="36" t="s">
        <v>93</v>
      </c>
      <c r="F283" s="38">
        <f>D283/D284</f>
        <v>0.16451166072813123</v>
      </c>
      <c r="G283" s="25">
        <v>103.81</v>
      </c>
      <c r="H283" s="25">
        <f>(B283*G283)-D283</f>
        <v>-9.8999999999999773</v>
      </c>
      <c r="I283" s="35" t="s">
        <v>71</v>
      </c>
      <c r="J283" s="35"/>
      <c r="K283" s="35" t="str">
        <f>"buy "&amp;B283&amp;" "&amp;A283&amp;" @ $"&amp;G283</f>
        <v>buy 9 CEIX @ $103.81</v>
      </c>
      <c r="L283" s="9">
        <f>L282-(G283*B283)</f>
        <v>200607.91</v>
      </c>
      <c r="M283" s="36">
        <f>M282-(G283*B283)</f>
        <v>196842.56999999998</v>
      </c>
      <c r="N283" s="35" t="str">
        <f>TEXT(ROUND(M283,2),"$#,##0.00")&amp;" will be the balance in the account after purchases.  "</f>
        <v xml:space="preserve">$196,842.57 will be the balance in the account after purchases.  </v>
      </c>
      <c r="O283" s="35"/>
      <c r="P283" s="35"/>
      <c r="Q283" s="10"/>
    </row>
    <row r="284" spans="1:17">
      <c r="A284" s="13"/>
      <c r="B284" s="35"/>
      <c r="C284" s="9"/>
      <c r="D284" s="9">
        <f>SUM(D281:D283)</f>
        <v>5739.3499999999995</v>
      </c>
      <c r="E284" s="35"/>
      <c r="F284" s="38">
        <f>SUM(F281:F283)</f>
        <v>1</v>
      </c>
      <c r="G284" s="9" t="s">
        <v>15</v>
      </c>
      <c r="H284" s="9">
        <f>SUM(H281:H283)</f>
        <v>-86.340000000000373</v>
      </c>
      <c r="I284" s="35"/>
      <c r="J284" s="35"/>
      <c r="K284" s="35"/>
      <c r="L284" s="9"/>
      <c r="M284" s="35"/>
      <c r="N284" s="35" t="s">
        <v>27</v>
      </c>
      <c r="O284" s="35"/>
      <c r="P284" s="35"/>
      <c r="Q284" s="10"/>
    </row>
    <row r="285" spans="1:17">
      <c r="A285" s="13"/>
      <c r="B285" s="35"/>
      <c r="C285" s="9"/>
      <c r="D285" s="9"/>
      <c r="E285" s="35"/>
      <c r="F285" s="35"/>
      <c r="G285" s="9"/>
      <c r="H285" s="9"/>
      <c r="I285" s="35"/>
      <c r="J285" s="35"/>
      <c r="K285" s="35"/>
      <c r="L285" s="9"/>
      <c r="M285" s="11" t="str">
        <f>IF(J276+M283&gt;0,"Credit Surplus","Credit Shortage")</f>
        <v>Credit Surplus</v>
      </c>
      <c r="N285" s="36">
        <f>J276+M283</f>
        <v>200607.90999999997</v>
      </c>
      <c r="O285" s="35" t="s">
        <v>60</v>
      </c>
      <c r="P285" s="35"/>
      <c r="Q285" s="10"/>
    </row>
    <row r="286" spans="1:17">
      <c r="A286" s="13"/>
      <c r="B286" s="35"/>
      <c r="C286" s="9"/>
      <c r="D286" s="9"/>
      <c r="E286" s="35"/>
      <c r="F286" s="35"/>
      <c r="G286" s="9"/>
      <c r="H286" s="9"/>
      <c r="I286" s="35"/>
      <c r="J286" s="35"/>
      <c r="K286" s="35"/>
      <c r="L286" s="9"/>
      <c r="M286" s="35"/>
      <c r="N286" s="35"/>
      <c r="O286" s="35"/>
      <c r="P286" s="35"/>
      <c r="Q286" s="10"/>
    </row>
    <row r="287" spans="1:17">
      <c r="A287" s="13"/>
      <c r="B287" s="35"/>
      <c r="C287" s="9"/>
      <c r="D287" s="9"/>
      <c r="E287" s="35"/>
      <c r="F287" s="35"/>
      <c r="G287" s="9"/>
      <c r="H287" s="9"/>
      <c r="I287" s="35"/>
      <c r="J287" s="35"/>
      <c r="K287" s="35"/>
      <c r="L287" s="35"/>
      <c r="M287" s="35"/>
      <c r="N287" s="35"/>
      <c r="O287" s="35"/>
      <c r="P287" s="35"/>
      <c r="Q287" s="10"/>
    </row>
    <row r="288" spans="1:17">
      <c r="A288" s="13" t="s">
        <v>11</v>
      </c>
      <c r="B288" s="35"/>
      <c r="C288" s="9"/>
      <c r="D288" s="21">
        <v>1045.1600000000001</v>
      </c>
      <c r="E288" s="35" t="s">
        <v>76</v>
      </c>
      <c r="F288" s="35"/>
      <c r="G288" s="9"/>
      <c r="H288" s="9"/>
      <c r="I288" s="35"/>
      <c r="J288" s="35"/>
      <c r="K288" s="35"/>
      <c r="L288" s="35"/>
      <c r="M288" s="35"/>
      <c r="N288" s="35"/>
      <c r="O288" s="35"/>
      <c r="P288" s="35"/>
      <c r="Q288" s="10"/>
    </row>
    <row r="289" spans="1:17">
      <c r="A289" s="13" t="s">
        <v>12</v>
      </c>
      <c r="B289" s="35"/>
      <c r="C289" s="9"/>
      <c r="D289" s="9">
        <f>H276</f>
        <v>-346.75000000000011</v>
      </c>
      <c r="E289" s="35" t="s">
        <v>16</v>
      </c>
      <c r="F289" s="35"/>
      <c r="G289" s="9"/>
      <c r="H289" s="9"/>
      <c r="I289" s="35"/>
      <c r="J289" s="35"/>
      <c r="K289" s="35"/>
      <c r="L289" s="35"/>
      <c r="M289" s="35"/>
      <c r="N289" s="35"/>
      <c r="O289" s="35"/>
      <c r="P289" s="35"/>
      <c r="Q289" s="10"/>
    </row>
    <row r="290" spans="1:17">
      <c r="A290" s="13" t="s">
        <v>13</v>
      </c>
      <c r="B290" s="35"/>
      <c r="C290" s="9"/>
      <c r="D290" s="9">
        <f>D288+D289</f>
        <v>698.41</v>
      </c>
      <c r="E290" s="35"/>
      <c r="F290" s="35"/>
      <c r="G290" s="9"/>
      <c r="H290" s="9"/>
      <c r="I290" s="35"/>
      <c r="J290" s="35"/>
      <c r="K290" s="35"/>
      <c r="L290" s="35"/>
      <c r="M290" s="35"/>
      <c r="N290" s="35"/>
      <c r="O290" s="35"/>
      <c r="P290" s="35"/>
      <c r="Q290" s="10"/>
    </row>
    <row r="291" spans="1:17">
      <c r="A291" s="13" t="s">
        <v>14</v>
      </c>
      <c r="B291" s="35"/>
      <c r="C291" s="9"/>
      <c r="D291" s="9">
        <f>H284</f>
        <v>-86.340000000000373</v>
      </c>
      <c r="E291" s="35" t="s">
        <v>17</v>
      </c>
      <c r="F291" s="35"/>
      <c r="G291" s="9"/>
      <c r="H291" s="9"/>
      <c r="I291" s="35"/>
      <c r="J291" s="35"/>
      <c r="K291" s="35"/>
      <c r="L291" s="35"/>
      <c r="M291" s="35"/>
      <c r="N291" s="35"/>
      <c r="O291" s="35"/>
      <c r="P291" s="35"/>
      <c r="Q291" s="10"/>
    </row>
    <row r="292" spans="1:17">
      <c r="A292" s="13" t="s">
        <v>13</v>
      </c>
      <c r="B292" s="35"/>
      <c r="C292" s="9"/>
      <c r="D292" s="27">
        <f>D290-D291</f>
        <v>784.75000000000034</v>
      </c>
      <c r="E292" s="19" t="s">
        <v>18</v>
      </c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 ht="14.65" thickBot="1">
      <c r="A293" s="15"/>
      <c r="B293" s="16"/>
      <c r="C293" s="17"/>
      <c r="D293" s="17"/>
      <c r="E293" s="16"/>
      <c r="F293" s="16"/>
      <c r="G293" s="17"/>
      <c r="H293" s="17"/>
      <c r="I293" s="16"/>
      <c r="J293" s="16"/>
      <c r="K293" s="16"/>
      <c r="L293" s="16"/>
      <c r="M293" s="16"/>
      <c r="N293" s="16"/>
      <c r="O293" s="16"/>
      <c r="P293" s="16"/>
      <c r="Q293" s="18"/>
    </row>
    <row r="294" spans="1:17" ht="14.65" thickTop="1"/>
    <row r="296" spans="1:17" ht="14.65" thickBot="1"/>
    <row r="297" spans="1:17" ht="14.65" thickTop="1">
      <c r="A297" s="2"/>
      <c r="B297" s="3"/>
      <c r="C297" s="4">
        <v>45169</v>
      </c>
      <c r="D297" s="5"/>
      <c r="E297" s="3"/>
      <c r="F297" s="3"/>
      <c r="G297" s="5"/>
      <c r="H297" s="5"/>
      <c r="I297" s="3"/>
      <c r="J297" s="3"/>
      <c r="K297" s="3"/>
      <c r="L297" s="20" t="s">
        <v>19</v>
      </c>
      <c r="M297" s="3"/>
      <c r="N297" s="3"/>
      <c r="O297" s="3"/>
      <c r="P297" s="3"/>
      <c r="Q297" s="6"/>
    </row>
    <row r="298" spans="1:17">
      <c r="A298" s="7" t="s">
        <v>5</v>
      </c>
      <c r="B298" s="35"/>
      <c r="C298" s="9"/>
      <c r="D298" s="9"/>
      <c r="E298" s="35"/>
      <c r="F298" s="35"/>
      <c r="G298" s="9"/>
      <c r="H298" s="9"/>
      <c r="I298" s="35"/>
      <c r="J298" s="11" t="s">
        <v>24</v>
      </c>
      <c r="K298" s="35"/>
      <c r="L298" s="11" t="s">
        <v>10</v>
      </c>
      <c r="M298" s="35"/>
      <c r="N298" s="35"/>
      <c r="O298" s="35"/>
      <c r="P298" s="35"/>
      <c r="Q298" s="10"/>
    </row>
    <row r="299" spans="1:17">
      <c r="A299" s="7" t="s">
        <v>0</v>
      </c>
      <c r="B299" s="11" t="s">
        <v>3</v>
      </c>
      <c r="C299" s="12" t="s">
        <v>1</v>
      </c>
      <c r="D299" s="12" t="s">
        <v>4</v>
      </c>
      <c r="E299" s="11" t="s">
        <v>7</v>
      </c>
      <c r="F299" s="37" t="s">
        <v>92</v>
      </c>
      <c r="G299" s="12" t="s">
        <v>8</v>
      </c>
      <c r="H299" s="12" t="s">
        <v>9</v>
      </c>
      <c r="I299" s="33" t="s">
        <v>70</v>
      </c>
      <c r="J299" s="11" t="s">
        <v>23</v>
      </c>
      <c r="K299" s="35"/>
      <c r="L299" s="31">
        <v>205313.9</v>
      </c>
      <c r="M299" s="35" t="s">
        <v>118</v>
      </c>
      <c r="N299" s="35"/>
      <c r="O299" s="35"/>
      <c r="P299" s="35"/>
      <c r="Q299" s="10"/>
    </row>
    <row r="300" spans="1:17">
      <c r="A300" s="13" t="s">
        <v>136</v>
      </c>
      <c r="B300" s="35">
        <v>43</v>
      </c>
      <c r="C300" s="9">
        <v>13.84</v>
      </c>
      <c r="D300" s="9">
        <f>C300*B300</f>
        <v>595.12</v>
      </c>
      <c r="E300" s="36" t="s">
        <v>93</v>
      </c>
      <c r="F300" s="38">
        <f>D300/D303</f>
        <v>0.19977039429073992</v>
      </c>
      <c r="G300" s="40">
        <v>13.74</v>
      </c>
      <c r="H300" s="9">
        <f>(B300*G300)-D300</f>
        <v>-4.2999999999999545</v>
      </c>
      <c r="I300" s="35" t="s">
        <v>71</v>
      </c>
      <c r="J300" s="36">
        <f>G300*B300</f>
        <v>590.82000000000005</v>
      </c>
      <c r="K300" s="35" t="str">
        <f>"sell "&amp;B300&amp;" "&amp;A300&amp;" @ $"&amp;G300</f>
        <v>sell 43 AVDL @ $13.74</v>
      </c>
      <c r="L300" s="9">
        <f>L299+(G300*B300)</f>
        <v>205904.72</v>
      </c>
      <c r="M300" s="35"/>
      <c r="N300" s="35"/>
      <c r="O300" s="35"/>
      <c r="P300" s="35"/>
      <c r="Q300" s="10"/>
    </row>
    <row r="301" spans="1:17">
      <c r="A301" s="13" t="s">
        <v>137</v>
      </c>
      <c r="B301" s="35">
        <v>147</v>
      </c>
      <c r="C301" s="9">
        <v>10.220000000000001</v>
      </c>
      <c r="D301" s="9">
        <f>C301*B301</f>
        <v>1502.3400000000001</v>
      </c>
      <c r="E301" s="36" t="s">
        <v>93</v>
      </c>
      <c r="F301" s="38">
        <f>D301/D303</f>
        <v>0.50430678545293428</v>
      </c>
      <c r="G301" s="40">
        <v>10.28</v>
      </c>
      <c r="H301" s="9">
        <f>(B301*G301)-D301</f>
        <v>8.819999999999709</v>
      </c>
      <c r="I301" s="35" t="s">
        <v>71</v>
      </c>
      <c r="J301" s="36">
        <f>G301*B301</f>
        <v>1511.1599999999999</v>
      </c>
      <c r="K301" s="35" t="str">
        <f>"sell "&amp;B301&amp;" "&amp;A301&amp;" @ $"&amp;G301</f>
        <v>sell 147 DRD @ $10.28</v>
      </c>
      <c r="L301" s="9">
        <f>L300+(G301*B301)</f>
        <v>207415.88</v>
      </c>
      <c r="M301" s="35"/>
      <c r="N301" s="35"/>
      <c r="O301" s="35"/>
      <c r="P301" s="35"/>
      <c r="Q301" s="10"/>
    </row>
    <row r="302" spans="1:17">
      <c r="A302" s="13" t="s">
        <v>138</v>
      </c>
      <c r="B302" s="35">
        <v>4</v>
      </c>
      <c r="C302" s="9">
        <v>220.39</v>
      </c>
      <c r="D302" s="9">
        <f>C302*B302</f>
        <v>881.56</v>
      </c>
      <c r="E302" s="36" t="s">
        <v>93</v>
      </c>
      <c r="F302" s="38">
        <f>D302/D303</f>
        <v>0.29592282025632588</v>
      </c>
      <c r="G302" s="40">
        <v>221.22</v>
      </c>
      <c r="H302" s="9">
        <f>(B302*G302)-D302</f>
        <v>3.32000000000005</v>
      </c>
      <c r="I302" s="35" t="s">
        <v>71</v>
      </c>
      <c r="J302" s="36">
        <f>G302*B302</f>
        <v>884.88</v>
      </c>
      <c r="K302" s="35" t="str">
        <f>"sell "&amp;B302&amp;" "&amp;A302&amp;" @ $"&amp;G302</f>
        <v>sell 4 SWAV @ $221.22</v>
      </c>
      <c r="L302" s="9">
        <f>L301+(G302*B302)</f>
        <v>208300.76</v>
      </c>
      <c r="M302" s="35" t="s">
        <v>22</v>
      </c>
      <c r="N302" s="35"/>
      <c r="O302" s="35"/>
      <c r="P302" s="35"/>
      <c r="Q302" s="10"/>
    </row>
    <row r="303" spans="1:17">
      <c r="A303" s="13"/>
      <c r="B303" s="35"/>
      <c r="C303" s="9"/>
      <c r="D303" s="9">
        <f>SUM(D300:D302)</f>
        <v>2979.02</v>
      </c>
      <c r="E303" s="36"/>
      <c r="F303" s="38">
        <f>SUM(F300:F302)</f>
        <v>1</v>
      </c>
      <c r="G303" s="41"/>
      <c r="H303" s="9">
        <f>SUM(H300:H302)</f>
        <v>7.8399999999998045</v>
      </c>
      <c r="I303" s="35"/>
      <c r="J303" s="36">
        <f>SUM(J300:J302)</f>
        <v>2986.86</v>
      </c>
      <c r="K303" s="35"/>
      <c r="L303" s="9"/>
      <c r="M303" s="35"/>
      <c r="N303" s="35"/>
      <c r="O303" s="35"/>
      <c r="P303" s="35"/>
      <c r="Q303" s="10"/>
    </row>
    <row r="304" spans="1:17">
      <c r="A304" s="13"/>
      <c r="B304" s="35"/>
      <c r="C304" s="9"/>
      <c r="D304" s="9"/>
      <c r="E304" s="35"/>
      <c r="F304" s="35"/>
      <c r="G304" s="41"/>
      <c r="H304" s="9"/>
      <c r="I304" s="35"/>
      <c r="J304" s="35"/>
      <c r="K304" s="35"/>
      <c r="L304" s="9"/>
      <c r="M304" s="35"/>
      <c r="N304" s="35"/>
      <c r="O304" s="35"/>
      <c r="P304" s="35"/>
      <c r="Q304" s="10"/>
    </row>
    <row r="305" spans="1:17">
      <c r="A305" s="13"/>
      <c r="B305" s="35"/>
      <c r="C305" s="9"/>
      <c r="D305" s="9"/>
      <c r="E305" s="19"/>
      <c r="F305" s="35"/>
      <c r="G305" s="41"/>
      <c r="H305" s="9"/>
      <c r="I305" s="35"/>
      <c r="J305" s="35"/>
      <c r="K305" s="35"/>
      <c r="L305" s="9"/>
      <c r="M305" s="11" t="s">
        <v>20</v>
      </c>
      <c r="N305" s="35"/>
      <c r="O305" s="35"/>
      <c r="P305" s="35"/>
      <c r="Q305" s="10"/>
    </row>
    <row r="306" spans="1:17">
      <c r="A306" s="7" t="s">
        <v>6</v>
      </c>
      <c r="B306" s="35"/>
      <c r="C306" s="9"/>
      <c r="D306" s="9"/>
      <c r="E306" s="19"/>
      <c r="F306" s="35"/>
      <c r="G306" s="41"/>
      <c r="H306" s="9"/>
      <c r="I306" s="35"/>
      <c r="J306" s="35"/>
      <c r="K306" s="35"/>
      <c r="L306" s="9"/>
      <c r="M306" s="11" t="s">
        <v>21</v>
      </c>
      <c r="N306" s="35"/>
      <c r="O306" s="35"/>
      <c r="P306" s="35"/>
      <c r="Q306" s="10"/>
    </row>
    <row r="307" spans="1:17">
      <c r="A307" s="7" t="s">
        <v>0</v>
      </c>
      <c r="B307" s="11" t="s">
        <v>3</v>
      </c>
      <c r="C307" s="12" t="s">
        <v>1</v>
      </c>
      <c r="D307" s="12" t="s">
        <v>2</v>
      </c>
      <c r="E307" s="22" t="s">
        <v>7</v>
      </c>
      <c r="F307" s="39" t="s">
        <v>92</v>
      </c>
      <c r="G307" s="42" t="s">
        <v>8</v>
      </c>
      <c r="H307" s="12" t="s">
        <v>9</v>
      </c>
      <c r="I307" s="35"/>
      <c r="J307" s="35"/>
      <c r="K307" s="35"/>
      <c r="L307" s="9"/>
      <c r="M307" s="36">
        <v>206048.96</v>
      </c>
      <c r="N307" s="35"/>
      <c r="O307" s="44"/>
      <c r="P307" s="35"/>
      <c r="Q307" s="10"/>
    </row>
    <row r="308" spans="1:17">
      <c r="A308" s="13" t="s">
        <v>145</v>
      </c>
      <c r="B308" s="35">
        <v>139</v>
      </c>
      <c r="C308" s="9">
        <v>27.45</v>
      </c>
      <c r="D308" s="9">
        <f>C308*B308</f>
        <v>3815.5499999999997</v>
      </c>
      <c r="E308" s="36" t="s">
        <v>93</v>
      </c>
      <c r="F308" s="38">
        <f>D308/D311</f>
        <v>0.65754961500548026</v>
      </c>
      <c r="G308" s="9">
        <v>27.5</v>
      </c>
      <c r="H308" s="9">
        <f>(B308*G308)-D308</f>
        <v>6.9500000000002728</v>
      </c>
      <c r="I308" s="35" t="s">
        <v>71</v>
      </c>
      <c r="J308" s="35"/>
      <c r="K308" s="35" t="str">
        <f>"buy "&amp;B308&amp;" "&amp;A308&amp;" @ $"&amp;G308</f>
        <v>buy 139 EXTR @ $27.5</v>
      </c>
      <c r="L308" s="9">
        <f>L302-(G308*B308)</f>
        <v>204478.26</v>
      </c>
      <c r="M308" s="36">
        <f>L299-(G308*B308)</f>
        <v>201491.4</v>
      </c>
      <c r="N308" s="35"/>
      <c r="O308" s="35"/>
      <c r="P308" s="35"/>
      <c r="Q308" s="10"/>
    </row>
    <row r="309" spans="1:17">
      <c r="A309" s="13" t="s">
        <v>146</v>
      </c>
      <c r="B309" s="35">
        <v>11</v>
      </c>
      <c r="C309" s="9">
        <v>74.63</v>
      </c>
      <c r="D309" s="9">
        <f>C309*B309</f>
        <v>820.93</v>
      </c>
      <c r="E309" s="36" t="s">
        <v>93</v>
      </c>
      <c r="F309" s="38">
        <f>D309/D311</f>
        <v>0.14147428429622175</v>
      </c>
      <c r="G309" s="9">
        <v>75</v>
      </c>
      <c r="H309" s="9">
        <f>(B309*G309)-D309</f>
        <v>4.07000000000005</v>
      </c>
      <c r="I309" s="35" t="s">
        <v>71</v>
      </c>
      <c r="J309" s="35"/>
      <c r="K309" s="35" t="str">
        <f>"buy "&amp;B309&amp;" "&amp;A309&amp;" @ $"&amp;G309</f>
        <v>buy 11 XPO @ $75</v>
      </c>
      <c r="L309" s="9">
        <f>L308-(G309*B309)</f>
        <v>203653.26</v>
      </c>
      <c r="M309" s="36">
        <f>M308-(G309*B309)</f>
        <v>200666.4</v>
      </c>
      <c r="N309" s="35"/>
      <c r="O309" s="35"/>
      <c r="P309" s="35"/>
      <c r="Q309" s="10"/>
    </row>
    <row r="310" spans="1:17">
      <c r="A310" s="23" t="s">
        <v>147</v>
      </c>
      <c r="B310" s="24">
        <v>28</v>
      </c>
      <c r="C310" s="25">
        <v>41.65</v>
      </c>
      <c r="D310" s="25">
        <f>C310*B310</f>
        <v>1166.2</v>
      </c>
      <c r="E310" s="36" t="s">
        <v>93</v>
      </c>
      <c r="F310" s="38">
        <f>D310/D311</f>
        <v>0.20097610069829805</v>
      </c>
      <c r="G310" s="25">
        <v>42.7</v>
      </c>
      <c r="H310" s="25">
        <f>(B310*G310)-D310</f>
        <v>29.400000000000091</v>
      </c>
      <c r="I310" s="35" t="s">
        <v>71</v>
      </c>
      <c r="J310" s="35"/>
      <c r="K310" s="35" t="str">
        <f>"buy "&amp;B310&amp;" "&amp;A310&amp;" @ $"&amp;G310</f>
        <v>buy 28 LI @ $42.7</v>
      </c>
      <c r="L310" s="9">
        <f>L309-(G310*B310)</f>
        <v>202457.66</v>
      </c>
      <c r="M310" s="36">
        <f>M309-(G310*B310)</f>
        <v>199470.8</v>
      </c>
      <c r="N310" s="35" t="str">
        <f>TEXT(ROUND(M310,2),"$#,##0.00")&amp;" will be the balance in the account after purchases.  "</f>
        <v xml:space="preserve">$199,470.80 will be the balance in the account after purchases.  </v>
      </c>
      <c r="O310" s="35"/>
      <c r="P310" s="35"/>
      <c r="Q310" s="10"/>
    </row>
    <row r="311" spans="1:17">
      <c r="A311" s="13"/>
      <c r="B311" s="35"/>
      <c r="C311" s="9"/>
      <c r="D311" s="9">
        <f>SUM(D308:D310)</f>
        <v>5802.6799999999994</v>
      </c>
      <c r="E311" s="35"/>
      <c r="F311" s="38">
        <f>SUM(F308:F310)</f>
        <v>1</v>
      </c>
      <c r="G311" s="9" t="s">
        <v>15</v>
      </c>
      <c r="H311" s="9">
        <f>SUM(H308:H310)</f>
        <v>40.420000000000414</v>
      </c>
      <c r="I311" s="35"/>
      <c r="J311" s="35"/>
      <c r="K311" s="35"/>
      <c r="L311" s="9"/>
      <c r="M311" s="35"/>
      <c r="N311" s="35" t="s">
        <v>27</v>
      </c>
      <c r="O311" s="35"/>
      <c r="P311" s="35"/>
      <c r="Q311" s="10"/>
    </row>
    <row r="312" spans="1:17">
      <c r="A312" s="13"/>
      <c r="B312" s="35"/>
      <c r="C312" s="9"/>
      <c r="D312" s="9"/>
      <c r="E312" s="35"/>
      <c r="F312" s="35"/>
      <c r="G312" s="9"/>
      <c r="H312" s="9"/>
      <c r="I312" s="35"/>
      <c r="J312" s="35"/>
      <c r="K312" s="35"/>
      <c r="L312" s="9"/>
      <c r="M312" s="11" t="str">
        <f>IF(J303+M310&gt;0,"Credit Surplus","Credit Shortage")</f>
        <v>Credit Surplus</v>
      </c>
      <c r="N312" s="36">
        <f>J303+M310</f>
        <v>202457.65999999997</v>
      </c>
      <c r="O312" s="35" t="s">
        <v>60</v>
      </c>
      <c r="P312" s="35"/>
      <c r="Q312" s="10"/>
    </row>
    <row r="313" spans="1:17">
      <c r="A313" s="13"/>
      <c r="B313" s="35"/>
      <c r="C313" s="9"/>
      <c r="D313" s="9"/>
      <c r="E313" s="35"/>
      <c r="F313" s="35"/>
      <c r="G313" s="9"/>
      <c r="H313" s="9"/>
      <c r="I313" s="35"/>
      <c r="J313" s="35"/>
      <c r="K313" s="35"/>
      <c r="L313" s="9"/>
      <c r="M313" s="35"/>
      <c r="N313" s="35"/>
      <c r="O313" s="35"/>
      <c r="P313" s="35"/>
      <c r="Q313" s="10"/>
    </row>
    <row r="314" spans="1:17">
      <c r="A314" s="13"/>
      <c r="B314" s="35"/>
      <c r="C314" s="9"/>
      <c r="D314" s="9"/>
      <c r="E314" s="35"/>
      <c r="F314" s="35"/>
      <c r="G314" s="9"/>
      <c r="H314" s="9"/>
      <c r="I314" s="35"/>
      <c r="J314" s="35"/>
      <c r="K314" s="35"/>
      <c r="L314" s="35"/>
      <c r="M314" s="35"/>
      <c r="N314" s="35"/>
      <c r="O314" s="35"/>
      <c r="P314" s="35"/>
      <c r="Q314" s="10"/>
    </row>
    <row r="315" spans="1:17">
      <c r="A315" s="13" t="s">
        <v>11</v>
      </c>
      <c r="B315" s="35"/>
      <c r="C315" s="9"/>
      <c r="D315" s="21">
        <v>3023.03</v>
      </c>
      <c r="E315" s="35" t="s">
        <v>76</v>
      </c>
      <c r="F315" s="35"/>
      <c r="G315" s="9"/>
      <c r="H315" s="9"/>
      <c r="I315" s="35"/>
      <c r="J315" s="35"/>
      <c r="K315" s="35"/>
      <c r="L315" s="35"/>
      <c r="M315" s="35"/>
      <c r="N315" s="35"/>
      <c r="O315" s="35"/>
      <c r="P315" s="35"/>
      <c r="Q315" s="10"/>
    </row>
    <row r="316" spans="1:17">
      <c r="A316" s="13" t="s">
        <v>12</v>
      </c>
      <c r="B316" s="35"/>
      <c r="C316" s="9"/>
      <c r="D316" s="9">
        <f>H303</f>
        <v>7.8399999999998045</v>
      </c>
      <c r="E316" s="35" t="s">
        <v>16</v>
      </c>
      <c r="F316" s="35"/>
      <c r="G316" s="9"/>
      <c r="H316" s="9"/>
      <c r="I316" s="35"/>
      <c r="J316" s="35"/>
      <c r="K316" s="35"/>
      <c r="L316" s="35"/>
      <c r="M316" s="35"/>
      <c r="N316" s="35"/>
      <c r="O316" s="35"/>
      <c r="P316" s="35"/>
      <c r="Q316" s="10"/>
    </row>
    <row r="317" spans="1:17">
      <c r="A317" s="13" t="s">
        <v>13</v>
      </c>
      <c r="B317" s="35"/>
      <c r="C317" s="9"/>
      <c r="D317" s="9">
        <f>D315+D316</f>
        <v>3030.87</v>
      </c>
      <c r="E317" s="35"/>
      <c r="F317" s="35"/>
      <c r="G317" s="9"/>
      <c r="H317" s="9"/>
      <c r="I317" s="35"/>
      <c r="J317" s="35"/>
      <c r="K317" s="35"/>
      <c r="L317" s="35"/>
      <c r="M317" s="35"/>
      <c r="N317" s="35"/>
      <c r="O317" s="35"/>
      <c r="P317" s="35"/>
      <c r="Q317" s="10"/>
    </row>
    <row r="318" spans="1:17">
      <c r="A318" s="13" t="s">
        <v>14</v>
      </c>
      <c r="B318" s="35"/>
      <c r="C318" s="9"/>
      <c r="D318" s="9">
        <f>H311</f>
        <v>40.420000000000414</v>
      </c>
      <c r="E318" s="35" t="s">
        <v>17</v>
      </c>
      <c r="F318" s="35"/>
      <c r="G318" s="9"/>
      <c r="H318" s="9"/>
      <c r="I318" s="35"/>
      <c r="J318" s="35"/>
      <c r="K318" s="35"/>
      <c r="L318" s="35"/>
      <c r="M318" s="35"/>
      <c r="N318" s="35"/>
      <c r="O318" s="35"/>
      <c r="P318" s="35"/>
      <c r="Q318" s="10"/>
    </row>
    <row r="319" spans="1:17">
      <c r="A319" s="13" t="s">
        <v>13</v>
      </c>
      <c r="B319" s="35"/>
      <c r="C319" s="9"/>
      <c r="D319" s="27">
        <f>D317-D318</f>
        <v>2990.4499999999994</v>
      </c>
      <c r="E319" s="19" t="s">
        <v>18</v>
      </c>
      <c r="F319" s="35"/>
      <c r="G319" s="9"/>
      <c r="H319" s="9"/>
      <c r="I319" s="35"/>
      <c r="J319" s="35"/>
      <c r="K319" s="35"/>
      <c r="L319" s="35"/>
      <c r="M319" s="35"/>
      <c r="N319" s="35"/>
      <c r="O319" s="35"/>
      <c r="P319" s="35"/>
      <c r="Q319" s="10"/>
    </row>
    <row r="320" spans="1:17" ht="14.65" thickBot="1">
      <c r="A320" s="15"/>
      <c r="B320" s="16"/>
      <c r="C320" s="17"/>
      <c r="D320" s="17"/>
      <c r="E320" s="16"/>
      <c r="F320" s="16"/>
      <c r="G320" s="17"/>
      <c r="H320" s="17"/>
      <c r="I320" s="16"/>
      <c r="J320" s="16"/>
      <c r="K320" s="16"/>
      <c r="L320" s="16"/>
      <c r="M320" s="16"/>
      <c r="N320" s="16"/>
      <c r="O320" s="16"/>
      <c r="P320" s="16"/>
      <c r="Q320" s="18"/>
    </row>
    <row r="321" spans="1:17" ht="14.65" thickTop="1"/>
    <row r="324" spans="1:17" ht="14.65" thickBot="1"/>
    <row r="325" spans="1:17" ht="14.65" thickTop="1">
      <c r="A325" s="2"/>
      <c r="B325" s="3"/>
      <c r="C325" s="4">
        <v>45138</v>
      </c>
      <c r="D325" s="5"/>
      <c r="E325" s="3"/>
      <c r="F325" s="3"/>
      <c r="G325" s="5"/>
      <c r="H325" s="5"/>
      <c r="I325" s="3"/>
      <c r="J325" s="3"/>
      <c r="K325" s="3"/>
      <c r="L325" s="20" t="s">
        <v>19</v>
      </c>
      <c r="M325" s="3"/>
      <c r="N325" s="3"/>
      <c r="O325" s="3"/>
      <c r="P325" s="3"/>
      <c r="Q325" s="6"/>
    </row>
    <row r="326" spans="1:17">
      <c r="A326" s="7" t="s">
        <v>5</v>
      </c>
      <c r="B326" s="35"/>
      <c r="C326" s="9"/>
      <c r="D326" s="9"/>
      <c r="E326" s="35"/>
      <c r="F326" s="35"/>
      <c r="G326" s="9"/>
      <c r="H326" s="9"/>
      <c r="I326" s="35"/>
      <c r="J326" s="11" t="s">
        <v>24</v>
      </c>
      <c r="K326" s="35"/>
      <c r="L326" s="11" t="s">
        <v>10</v>
      </c>
      <c r="M326" s="35"/>
      <c r="N326" s="35"/>
      <c r="O326" s="35"/>
      <c r="P326" s="35"/>
      <c r="Q326" s="10"/>
    </row>
    <row r="327" spans="1:17">
      <c r="A327" s="7" t="s">
        <v>0</v>
      </c>
      <c r="B327" s="11" t="s">
        <v>3</v>
      </c>
      <c r="C327" s="12" t="s">
        <v>1</v>
      </c>
      <c r="D327" s="12" t="s">
        <v>4</v>
      </c>
      <c r="E327" s="11" t="s">
        <v>7</v>
      </c>
      <c r="F327" s="37" t="s">
        <v>92</v>
      </c>
      <c r="G327" s="12" t="s">
        <v>8</v>
      </c>
      <c r="H327" s="12" t="s">
        <v>9</v>
      </c>
      <c r="I327" s="33" t="s">
        <v>70</v>
      </c>
      <c r="J327" s="11" t="s">
        <v>23</v>
      </c>
      <c r="K327" s="35"/>
      <c r="L327" s="31">
        <v>206504.85</v>
      </c>
      <c r="M327" s="35" t="s">
        <v>118</v>
      </c>
      <c r="N327" s="35"/>
      <c r="O327" s="35"/>
      <c r="P327" s="35"/>
      <c r="Q327" s="10"/>
    </row>
    <row r="328" spans="1:17">
      <c r="A328" s="13" t="s">
        <v>132</v>
      </c>
      <c r="B328" s="35">
        <v>2</v>
      </c>
      <c r="C328" s="9">
        <v>467.29</v>
      </c>
      <c r="D328" s="9">
        <f>C328*B328</f>
        <v>934.58</v>
      </c>
      <c r="E328" s="36" t="s">
        <v>33</v>
      </c>
      <c r="F328" s="38">
        <f>D328/D331</f>
        <v>0.22092731888820072</v>
      </c>
      <c r="G328" s="40">
        <v>464.56</v>
      </c>
      <c r="H328" s="9">
        <f>(B328*G328)-D328</f>
        <v>-5.4600000000000364</v>
      </c>
      <c r="I328" s="35" t="s">
        <v>71</v>
      </c>
      <c r="J328" s="36">
        <f>G328*B328</f>
        <v>929.12</v>
      </c>
      <c r="K328" s="35" t="str">
        <f>"sell "&amp;B328&amp;" "&amp;A328&amp;" @ $"&amp;G328</f>
        <v>sell 2 NVDA @ $464.56</v>
      </c>
      <c r="L328" s="9">
        <f>L327+(G328*B328)</f>
        <v>207433.97</v>
      </c>
      <c r="M328" s="35"/>
      <c r="N328" s="35"/>
      <c r="O328" s="35"/>
      <c r="P328" s="35"/>
      <c r="Q328" s="10"/>
    </row>
    <row r="329" spans="1:17">
      <c r="A329" s="13" t="s">
        <v>133</v>
      </c>
      <c r="B329" s="35">
        <v>102</v>
      </c>
      <c r="C329" s="9">
        <v>26.42</v>
      </c>
      <c r="D329" s="9">
        <f>C329*B329</f>
        <v>2694.84</v>
      </c>
      <c r="E329" s="36" t="s">
        <v>33</v>
      </c>
      <c r="F329" s="38">
        <f>D329/D331</f>
        <v>0.63703885813165151</v>
      </c>
      <c r="G329" s="40">
        <v>26.42</v>
      </c>
      <c r="H329" s="9">
        <f>(B329*G329)-D329</f>
        <v>0</v>
      </c>
      <c r="I329" s="35" t="s">
        <v>71</v>
      </c>
      <c r="J329" s="36">
        <f>G329*B329</f>
        <v>2694.84</v>
      </c>
      <c r="K329" s="35" t="str">
        <f>"sell "&amp;B329&amp;" "&amp;A329&amp;" @ $"&amp;G329</f>
        <v>sell 102 COCO @ $26.42</v>
      </c>
      <c r="L329" s="9">
        <f>L328+(G329*B329)</f>
        <v>210128.81</v>
      </c>
      <c r="M329" s="35"/>
      <c r="N329" s="35"/>
      <c r="O329" s="35"/>
      <c r="P329" s="35"/>
      <c r="Q329" s="10"/>
    </row>
    <row r="330" spans="1:17">
      <c r="A330" s="13" t="s">
        <v>134</v>
      </c>
      <c r="B330" s="35">
        <v>36</v>
      </c>
      <c r="C330" s="9">
        <v>16.690000000000001</v>
      </c>
      <c r="D330" s="9">
        <f>C330*B330</f>
        <v>600.84</v>
      </c>
      <c r="E330" s="36" t="s">
        <v>33</v>
      </c>
      <c r="F330" s="38">
        <f>D330/D331</f>
        <v>0.1420338229801478</v>
      </c>
      <c r="G330" s="40">
        <v>16.48</v>
      </c>
      <c r="H330" s="9">
        <f>(B330*G330)-D330</f>
        <v>-7.5600000000000591</v>
      </c>
      <c r="I330" s="35" t="s">
        <v>71</v>
      </c>
      <c r="J330" s="36">
        <f>G330*B330</f>
        <v>593.28</v>
      </c>
      <c r="K330" s="35" t="str">
        <f>"sell "&amp;B330&amp;" "&amp;A330&amp;" @ $"&amp;G330</f>
        <v>sell 36 CNK @ $16.48</v>
      </c>
      <c r="L330" s="9">
        <f>L329+(G330*B330)</f>
        <v>210722.09</v>
      </c>
      <c r="M330" s="35" t="s">
        <v>22</v>
      </c>
      <c r="N330" s="35"/>
      <c r="O330" s="35"/>
      <c r="P330" s="35"/>
      <c r="Q330" s="10"/>
    </row>
    <row r="331" spans="1:17">
      <c r="A331" s="13"/>
      <c r="B331" s="35"/>
      <c r="C331" s="9"/>
      <c r="D331" s="9">
        <f>SUM(D328:D330)</f>
        <v>4230.26</v>
      </c>
      <c r="E331" s="36"/>
      <c r="F331" s="38">
        <f>SUM(F328:F330)</f>
        <v>1</v>
      </c>
      <c r="G331" s="41"/>
      <c r="H331" s="9">
        <f>SUM(H328:H330)</f>
        <v>-13.020000000000095</v>
      </c>
      <c r="I331" s="35"/>
      <c r="J331" s="36">
        <f>SUM(J328:J330)</f>
        <v>4217.24</v>
      </c>
      <c r="K331" s="35"/>
      <c r="L331" s="9"/>
      <c r="M331" s="35"/>
      <c r="N331" s="35"/>
      <c r="O331" s="35"/>
      <c r="P331" s="35"/>
      <c r="Q331" s="10"/>
    </row>
    <row r="332" spans="1:17">
      <c r="A332" s="13"/>
      <c r="B332" s="35"/>
      <c r="C332" s="9"/>
      <c r="D332" s="9"/>
      <c r="E332" s="35"/>
      <c r="F332" s="35"/>
      <c r="G332" s="41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19"/>
      <c r="F333" s="35"/>
      <c r="G333" s="41"/>
      <c r="H333" s="9"/>
      <c r="I333" s="35"/>
      <c r="J333" s="35"/>
      <c r="K333" s="35"/>
      <c r="L333" s="9"/>
      <c r="M333" s="11" t="s">
        <v>20</v>
      </c>
      <c r="N333" s="35"/>
      <c r="O333" s="35"/>
      <c r="P333" s="35"/>
      <c r="Q333" s="10"/>
    </row>
    <row r="334" spans="1:17">
      <c r="A334" s="7" t="s">
        <v>6</v>
      </c>
      <c r="B334" s="35"/>
      <c r="C334" s="9"/>
      <c r="D334" s="9"/>
      <c r="E334" s="19"/>
      <c r="F334" s="35"/>
      <c r="G334" s="41"/>
      <c r="H334" s="9"/>
      <c r="I334" s="35"/>
      <c r="J334" s="35"/>
      <c r="K334" s="35"/>
      <c r="L334" s="9"/>
      <c r="M334" s="11" t="s">
        <v>21</v>
      </c>
      <c r="N334" s="35"/>
      <c r="O334" s="35"/>
      <c r="P334" s="35"/>
      <c r="Q334" s="10"/>
    </row>
    <row r="335" spans="1:17">
      <c r="A335" s="7" t="s">
        <v>0</v>
      </c>
      <c r="B335" s="11" t="s">
        <v>3</v>
      </c>
      <c r="C335" s="12" t="s">
        <v>1</v>
      </c>
      <c r="D335" s="12" t="s">
        <v>2</v>
      </c>
      <c r="E335" s="22" t="s">
        <v>7</v>
      </c>
      <c r="F335" s="39" t="s">
        <v>92</v>
      </c>
      <c r="G335" s="42" t="s">
        <v>8</v>
      </c>
      <c r="H335" s="12" t="s">
        <v>9</v>
      </c>
      <c r="I335" s="35"/>
      <c r="J335" s="35"/>
      <c r="K335" s="35"/>
      <c r="L335" s="9"/>
      <c r="M335" s="36">
        <v>206048.96</v>
      </c>
      <c r="N335" s="35"/>
      <c r="O335" s="44"/>
      <c r="P335" s="35"/>
      <c r="Q335" s="10"/>
    </row>
    <row r="336" spans="1:17">
      <c r="A336" s="13" t="s">
        <v>142</v>
      </c>
      <c r="B336" s="35">
        <v>224</v>
      </c>
      <c r="C336" s="9">
        <v>3.95</v>
      </c>
      <c r="D336" s="9">
        <f>C336*B336</f>
        <v>884.80000000000007</v>
      </c>
      <c r="E336" s="36" t="s">
        <v>33</v>
      </c>
      <c r="F336" s="38">
        <f>D336/D339</f>
        <v>0.17529331119713759</v>
      </c>
      <c r="G336" s="40">
        <v>3.87</v>
      </c>
      <c r="H336" s="9">
        <f>(B336*G336)-D336</f>
        <v>-17.920000000000073</v>
      </c>
      <c r="I336" s="35" t="s">
        <v>71</v>
      </c>
      <c r="J336" s="35"/>
      <c r="K336" s="35" t="str">
        <f>"buy "&amp;B336&amp;" "&amp;A336&amp;" @ $"&amp;G336</f>
        <v>buy 224 INTR @ $3.87</v>
      </c>
      <c r="L336" s="9">
        <f>L330-(G336*B336)</f>
        <v>209855.21</v>
      </c>
      <c r="M336" s="36">
        <f>L327-(G336*B336)</f>
        <v>205637.97</v>
      </c>
      <c r="N336" s="35"/>
      <c r="O336" s="35"/>
      <c r="P336" s="35"/>
      <c r="Q336" s="10"/>
    </row>
    <row r="337" spans="1:17">
      <c r="A337" s="13" t="s">
        <v>143</v>
      </c>
      <c r="B337" s="35">
        <v>47</v>
      </c>
      <c r="C337" s="9">
        <v>18.84</v>
      </c>
      <c r="D337" s="9">
        <f>C337*B337</f>
        <v>885.48</v>
      </c>
      <c r="E337" s="36" t="s">
        <v>33</v>
      </c>
      <c r="F337" s="38">
        <f>D337/D339</f>
        <v>0.17542803028802145</v>
      </c>
      <c r="G337" s="40">
        <v>18.14</v>
      </c>
      <c r="H337" s="9">
        <f>(B337*G337)-D337</f>
        <v>-32.899999999999977</v>
      </c>
      <c r="I337" s="35" t="s">
        <v>71</v>
      </c>
      <c r="J337" s="35"/>
      <c r="K337" s="35" t="str">
        <f>"buy "&amp;B337&amp;" "&amp;A337&amp;" @ $"&amp;G337</f>
        <v>buy 47 CCL @ $18.14</v>
      </c>
      <c r="L337" s="9">
        <f>L336-(G337*B337)</f>
        <v>209002.63</v>
      </c>
      <c r="M337" s="36">
        <f>M336-(G337*B337)</f>
        <v>204785.39</v>
      </c>
      <c r="N337" s="35"/>
      <c r="O337" s="35"/>
      <c r="P337" s="35"/>
      <c r="Q337" s="10"/>
    </row>
    <row r="338" spans="1:17">
      <c r="A338" s="23" t="s">
        <v>144</v>
      </c>
      <c r="B338" s="24">
        <v>126</v>
      </c>
      <c r="C338" s="25">
        <v>26.01</v>
      </c>
      <c r="D338" s="25">
        <f>C338*B338</f>
        <v>3277.26</v>
      </c>
      <c r="E338" s="36" t="s">
        <v>33</v>
      </c>
      <c r="F338" s="38">
        <f>D338/D339</f>
        <v>0.64927865851484079</v>
      </c>
      <c r="G338" s="43">
        <v>25.67</v>
      </c>
      <c r="H338" s="25">
        <f>(B338*G338)-D338</f>
        <v>-42.840000000000146</v>
      </c>
      <c r="I338" s="35" t="s">
        <v>71</v>
      </c>
      <c r="J338" s="35"/>
      <c r="K338" s="35" t="str">
        <f>"buy "&amp;B338&amp;" "&amp;A338&amp;" @ $"&amp;G338</f>
        <v>buy 126 VRT @ $25.67</v>
      </c>
      <c r="L338" s="9">
        <f>L337-(G338*B338)</f>
        <v>205768.21</v>
      </c>
      <c r="M338" s="36">
        <f>M337-(G338*B338)</f>
        <v>201550.97</v>
      </c>
      <c r="N338" s="35" t="str">
        <f>TEXT(ROUND(M338,2),"$#,##0.00")&amp;" will be the balance in the account after purchases.  "</f>
        <v xml:space="preserve">$201,550.97 will be the balance in the account after purchases.  </v>
      </c>
      <c r="O338" s="35"/>
      <c r="P338" s="35"/>
      <c r="Q338" s="10"/>
    </row>
    <row r="339" spans="1:17">
      <c r="A339" s="13"/>
      <c r="B339" s="35"/>
      <c r="C339" s="9"/>
      <c r="D339" s="9">
        <f>SUM(D336:D338)</f>
        <v>5047.5400000000009</v>
      </c>
      <c r="E339" s="35"/>
      <c r="F339" s="38">
        <f>SUM(F336:F338)</f>
        <v>0.99999999999999978</v>
      </c>
      <c r="G339" s="9" t="s">
        <v>15</v>
      </c>
      <c r="H339" s="9">
        <f>SUM(H336:H338)</f>
        <v>-93.660000000000196</v>
      </c>
      <c r="I339" s="35"/>
      <c r="J339" s="35"/>
      <c r="K339" s="35"/>
      <c r="L339" s="9"/>
      <c r="M339" s="35"/>
      <c r="N339" s="35" t="s">
        <v>27</v>
      </c>
      <c r="O339" s="35"/>
      <c r="P339" s="35"/>
      <c r="Q339" s="10"/>
    </row>
    <row r="340" spans="1:17">
      <c r="A340" s="13"/>
      <c r="B340" s="35"/>
      <c r="C340" s="9"/>
      <c r="D340" s="9"/>
      <c r="E340" s="35"/>
      <c r="F340" s="35"/>
      <c r="G340" s="9"/>
      <c r="H340" s="9"/>
      <c r="I340" s="35"/>
      <c r="J340" s="35"/>
      <c r="K340" s="35"/>
      <c r="L340" s="9"/>
      <c r="M340" s="11" t="str">
        <f>IF(J331+M338&gt;0,"Credit Surplus","Credit Shortage")</f>
        <v>Credit Surplus</v>
      </c>
      <c r="N340" s="36">
        <f>J331+M338</f>
        <v>205768.21</v>
      </c>
      <c r="O340" s="35" t="s">
        <v>60</v>
      </c>
      <c r="P340" s="35"/>
      <c r="Q340" s="10"/>
    </row>
    <row r="341" spans="1:17">
      <c r="A341" s="13"/>
      <c r="B341" s="35"/>
      <c r="C341" s="9"/>
      <c r="D341" s="9"/>
      <c r="E341" s="35"/>
      <c r="F341" s="35"/>
      <c r="G341" s="9"/>
      <c r="H341" s="9"/>
      <c r="I341" s="35"/>
      <c r="J341" s="35"/>
      <c r="K341" s="35"/>
      <c r="L341" s="9"/>
      <c r="M341" s="35"/>
      <c r="N341" s="35"/>
      <c r="O341" s="35"/>
      <c r="P341" s="35"/>
      <c r="Q341" s="10"/>
    </row>
    <row r="342" spans="1:17">
      <c r="A342" s="13"/>
      <c r="B342" s="35"/>
      <c r="C342" s="9"/>
      <c r="D342" s="9"/>
      <c r="E342" s="35"/>
      <c r="F342" s="35"/>
      <c r="G342" s="9"/>
      <c r="H342" s="9"/>
      <c r="I342" s="35"/>
      <c r="J342" s="35"/>
      <c r="K342" s="35"/>
      <c r="L342" s="35"/>
      <c r="M342" s="35"/>
      <c r="N342" s="35"/>
      <c r="O342" s="35"/>
      <c r="P342" s="35"/>
      <c r="Q342" s="10"/>
    </row>
    <row r="343" spans="1:17">
      <c r="A343" s="13" t="s">
        <v>11</v>
      </c>
      <c r="B343" s="35"/>
      <c r="C343" s="9"/>
      <c r="D343" s="21">
        <v>2780.24</v>
      </c>
      <c r="E343" s="35" t="s">
        <v>76</v>
      </c>
      <c r="F343" s="35"/>
      <c r="G343" s="9"/>
      <c r="H343" s="9"/>
      <c r="I343" s="35"/>
      <c r="J343" s="35"/>
      <c r="K343" s="35"/>
      <c r="L343" s="35"/>
      <c r="M343" s="35"/>
      <c r="N343" s="35"/>
      <c r="O343" s="35"/>
      <c r="P343" s="35"/>
      <c r="Q343" s="10"/>
    </row>
    <row r="344" spans="1:17">
      <c r="A344" s="13" t="s">
        <v>12</v>
      </c>
      <c r="B344" s="35"/>
      <c r="C344" s="9"/>
      <c r="D344" s="9">
        <f>H331</f>
        <v>-13.020000000000095</v>
      </c>
      <c r="E344" s="35" t="s">
        <v>16</v>
      </c>
      <c r="F344" s="35"/>
      <c r="G344" s="9"/>
      <c r="H344" s="9"/>
      <c r="I344" s="35"/>
      <c r="J344" s="35"/>
      <c r="K344" s="35"/>
      <c r="L344" s="35"/>
      <c r="M344" s="35"/>
      <c r="N344" s="35"/>
      <c r="O344" s="35"/>
      <c r="P344" s="35"/>
      <c r="Q344" s="10"/>
    </row>
    <row r="345" spans="1:17">
      <c r="A345" s="13" t="s">
        <v>13</v>
      </c>
      <c r="B345" s="35"/>
      <c r="C345" s="9"/>
      <c r="D345" s="9">
        <f>D343+D344</f>
        <v>2767.22</v>
      </c>
      <c r="E345" s="35"/>
      <c r="F345" s="35"/>
      <c r="G345" s="9"/>
      <c r="H345" s="9"/>
      <c r="I345" s="35"/>
      <c r="J345" s="35"/>
      <c r="K345" s="35"/>
      <c r="L345" s="35"/>
      <c r="M345" s="35"/>
      <c r="N345" s="35"/>
      <c r="O345" s="35"/>
      <c r="P345" s="35"/>
      <c r="Q345" s="10"/>
    </row>
    <row r="346" spans="1:17">
      <c r="A346" s="13" t="s">
        <v>14</v>
      </c>
      <c r="B346" s="35"/>
      <c r="C346" s="9"/>
      <c r="D346" s="9">
        <f>H339</f>
        <v>-93.660000000000196</v>
      </c>
      <c r="E346" s="35" t="s">
        <v>17</v>
      </c>
      <c r="F346" s="35"/>
      <c r="G346" s="9"/>
      <c r="H346" s="9"/>
      <c r="I346" s="35"/>
      <c r="J346" s="35"/>
      <c r="K346" s="35"/>
      <c r="L346" s="35"/>
      <c r="M346" s="35"/>
      <c r="N346" s="35"/>
      <c r="O346" s="35"/>
      <c r="P346" s="35"/>
      <c r="Q346" s="10"/>
    </row>
    <row r="347" spans="1:17">
      <c r="A347" s="13" t="s">
        <v>13</v>
      </c>
      <c r="B347" s="35"/>
      <c r="C347" s="9"/>
      <c r="D347" s="27">
        <f>D345-D346</f>
        <v>2860.88</v>
      </c>
      <c r="E347" s="19" t="s">
        <v>18</v>
      </c>
      <c r="F347" s="35"/>
      <c r="G347" s="9"/>
      <c r="H347" s="9"/>
      <c r="I347" s="35"/>
      <c r="J347" s="35"/>
      <c r="K347" s="35"/>
      <c r="L347" s="35"/>
      <c r="M347" s="35"/>
      <c r="N347" s="35"/>
      <c r="O347" s="35"/>
      <c r="P347" s="35"/>
      <c r="Q347" s="10"/>
    </row>
    <row r="348" spans="1:17" ht="14.65" thickBot="1">
      <c r="A348" s="15"/>
      <c r="B348" s="16"/>
      <c r="C348" s="17"/>
      <c r="D348" s="17"/>
      <c r="E348" s="16"/>
      <c r="F348" s="16"/>
      <c r="G348" s="17"/>
      <c r="H348" s="17"/>
      <c r="I348" s="16"/>
      <c r="J348" s="16"/>
      <c r="K348" s="16"/>
      <c r="L348" s="16"/>
      <c r="M348" s="16"/>
      <c r="N348" s="16"/>
      <c r="O348" s="16"/>
      <c r="P348" s="16"/>
      <c r="Q348" s="18"/>
    </row>
    <row r="349" spans="1:17" ht="14.65" thickTop="1"/>
    <row r="350" spans="1:17" ht="14.65" thickBot="1"/>
    <row r="351" spans="1:17" ht="14.65" thickTop="1">
      <c r="A351" s="2"/>
      <c r="B351" s="3"/>
      <c r="C351" s="4">
        <v>45107</v>
      </c>
      <c r="D351" s="5"/>
      <c r="E351" s="3"/>
      <c r="F351" s="3"/>
      <c r="G351" s="5"/>
      <c r="H351" s="5"/>
      <c r="I351" s="3"/>
      <c r="J351" s="3"/>
      <c r="K351" s="3"/>
      <c r="L351" s="20" t="s">
        <v>19</v>
      </c>
      <c r="M351" s="3"/>
      <c r="N351" s="3"/>
      <c r="O351" s="3"/>
      <c r="P351" s="3"/>
      <c r="Q351" s="6"/>
    </row>
    <row r="352" spans="1:17">
      <c r="A352" s="7" t="s">
        <v>5</v>
      </c>
      <c r="B352" s="35"/>
      <c r="C352" s="9"/>
      <c r="D352" s="9"/>
      <c r="E352" s="35"/>
      <c r="F352" s="35"/>
      <c r="G352" s="9"/>
      <c r="H352" s="9"/>
      <c r="I352" s="35"/>
      <c r="J352" s="11" t="s">
        <v>24</v>
      </c>
      <c r="K352" s="35"/>
      <c r="L352" s="11" t="s">
        <v>10</v>
      </c>
      <c r="M352" s="35"/>
      <c r="N352" s="35"/>
      <c r="O352" s="35"/>
      <c r="P352" s="35"/>
      <c r="Q352" s="10"/>
    </row>
    <row r="353" spans="1:17">
      <c r="A353" s="7" t="s">
        <v>0</v>
      </c>
      <c r="B353" s="11" t="s">
        <v>3</v>
      </c>
      <c r="C353" s="12" t="s">
        <v>1</v>
      </c>
      <c r="D353" s="12" t="s">
        <v>4</v>
      </c>
      <c r="E353" s="11" t="s">
        <v>7</v>
      </c>
      <c r="F353" s="37" t="s">
        <v>92</v>
      </c>
      <c r="G353" s="12" t="s">
        <v>8</v>
      </c>
      <c r="H353" s="12" t="s">
        <v>9</v>
      </c>
      <c r="I353" s="33" t="s">
        <v>70</v>
      </c>
      <c r="J353" s="11" t="s">
        <v>23</v>
      </c>
      <c r="K353" s="35"/>
      <c r="L353" s="31">
        <v>206504.85</v>
      </c>
      <c r="M353" s="35" t="s">
        <v>118</v>
      </c>
      <c r="N353" s="35"/>
      <c r="O353" s="35"/>
      <c r="P353" s="35"/>
      <c r="Q353" s="10"/>
    </row>
    <row r="354" spans="1:17">
      <c r="A354" s="13" t="s">
        <v>126</v>
      </c>
      <c r="B354" s="35">
        <v>31</v>
      </c>
      <c r="C354" s="9">
        <v>16.989999999999998</v>
      </c>
      <c r="D354" s="9">
        <f>C354*B354</f>
        <v>526.68999999999994</v>
      </c>
      <c r="E354" s="36" t="s">
        <v>93</v>
      </c>
      <c r="F354" s="38">
        <f>D354/D357</f>
        <v>0.14426582448374753</v>
      </c>
      <c r="G354" s="40">
        <v>17.38</v>
      </c>
      <c r="H354" s="9">
        <f>(B354*G354)-D354</f>
        <v>12.090000000000032</v>
      </c>
      <c r="I354" s="35" t="s">
        <v>71</v>
      </c>
      <c r="J354" s="36">
        <f>G354*B354</f>
        <v>538.78</v>
      </c>
      <c r="K354" s="35" t="str">
        <f>"sell "&amp;B354&amp;" "&amp;A354&amp;" @ $"&amp;G354</f>
        <v>sell 31 MNSO @ $17.38</v>
      </c>
      <c r="L354" s="9">
        <f>L353+(G354*B354)</f>
        <v>207043.63</v>
      </c>
      <c r="M354" s="35"/>
      <c r="N354" s="35"/>
      <c r="O354" s="35"/>
      <c r="P354" s="35"/>
      <c r="Q354" s="10"/>
    </row>
    <row r="355" spans="1:17">
      <c r="A355" s="13" t="s">
        <v>127</v>
      </c>
      <c r="B355" s="35">
        <v>9</v>
      </c>
      <c r="C355" s="9">
        <v>160.55000000000001</v>
      </c>
      <c r="D355" s="9">
        <f>C355*B355</f>
        <v>1444.95</v>
      </c>
      <c r="E355" s="36" t="s">
        <v>93</v>
      </c>
      <c r="F355" s="38">
        <f>D355/D357</f>
        <v>0.39578671151491579</v>
      </c>
      <c r="G355" s="40">
        <v>160.85</v>
      </c>
      <c r="H355" s="9">
        <f>(B355*G355)-D355</f>
        <v>2.6999999999998181</v>
      </c>
      <c r="I355" s="35" t="s">
        <v>71</v>
      </c>
      <c r="J355" s="36">
        <f>G355*B355</f>
        <v>1447.6499999999999</v>
      </c>
      <c r="K355" s="35" t="str">
        <f>"sell "&amp;B355&amp;" "&amp;A355&amp;" @ $"&amp;G355</f>
        <v>sell 9 SPOT @ $160.85</v>
      </c>
      <c r="L355" s="9">
        <f>L354+(G355*B355)</f>
        <v>208491.28</v>
      </c>
      <c r="M355" s="35"/>
      <c r="N355" s="35"/>
      <c r="O355" s="35"/>
      <c r="P355" s="35"/>
      <c r="Q355" s="10"/>
    </row>
    <row r="356" spans="1:17">
      <c r="A356" s="13" t="s">
        <v>128</v>
      </c>
      <c r="B356" s="35">
        <v>223</v>
      </c>
      <c r="C356" s="9">
        <v>7.53</v>
      </c>
      <c r="D356" s="9">
        <f>C356*B356</f>
        <v>1679.19</v>
      </c>
      <c r="E356" s="36" t="s">
        <v>93</v>
      </c>
      <c r="F356" s="38">
        <f>D356/D357</f>
        <v>0.45994746400133668</v>
      </c>
      <c r="G356" s="40">
        <v>7.48</v>
      </c>
      <c r="H356" s="9">
        <f>(B356*G356)-D356</f>
        <v>-11.149999999999864</v>
      </c>
      <c r="I356" s="35" t="s">
        <v>71</v>
      </c>
      <c r="J356" s="36">
        <f>G356*B356</f>
        <v>1668.0400000000002</v>
      </c>
      <c r="K356" s="35" t="str">
        <f>"sell "&amp;B356&amp;" "&amp;A356&amp;" @ $"&amp;G356</f>
        <v>sell 223 BORR @ $7.48</v>
      </c>
      <c r="L356" s="9">
        <f>L355+(G356*B356)</f>
        <v>210159.32</v>
      </c>
      <c r="M356" s="35" t="s">
        <v>22</v>
      </c>
      <c r="N356" s="35"/>
      <c r="O356" s="35"/>
      <c r="P356" s="35"/>
      <c r="Q356" s="10"/>
    </row>
    <row r="357" spans="1:17">
      <c r="A357" s="13"/>
      <c r="B357" s="35"/>
      <c r="C357" s="9"/>
      <c r="D357" s="9">
        <f>SUM(D354:D356)</f>
        <v>3650.83</v>
      </c>
      <c r="E357" s="36"/>
      <c r="F357" s="38">
        <f>SUM(F354:F356)</f>
        <v>1</v>
      </c>
      <c r="G357" s="41"/>
      <c r="H357" s="9">
        <f>SUM(H354:H356)</f>
        <v>3.6399999999999864</v>
      </c>
      <c r="I357" s="35"/>
      <c r="J357" s="36">
        <f>SUM(J354:J356)</f>
        <v>3654.4700000000003</v>
      </c>
      <c r="K357" s="35"/>
      <c r="L357" s="9"/>
      <c r="M357" s="35"/>
      <c r="N357" s="35"/>
      <c r="O357" s="35"/>
      <c r="P357" s="35"/>
      <c r="Q357" s="10"/>
    </row>
    <row r="358" spans="1:17">
      <c r="A358" s="13"/>
      <c r="B358" s="35"/>
      <c r="C358" s="9"/>
      <c r="D358" s="9"/>
      <c r="E358" s="35"/>
      <c r="F358" s="35"/>
      <c r="G358" s="41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19"/>
      <c r="F359" s="35"/>
      <c r="G359" s="41"/>
      <c r="H359" s="9"/>
      <c r="I359" s="35"/>
      <c r="J359" s="35"/>
      <c r="K359" s="35"/>
      <c r="L359" s="9"/>
      <c r="M359" s="11" t="s">
        <v>20</v>
      </c>
      <c r="N359" s="35"/>
      <c r="O359" s="35"/>
      <c r="P359" s="35"/>
      <c r="Q359" s="10"/>
    </row>
    <row r="360" spans="1:17">
      <c r="A360" s="7" t="s">
        <v>6</v>
      </c>
      <c r="B360" s="35"/>
      <c r="C360" s="9"/>
      <c r="D360" s="9"/>
      <c r="E360" s="19"/>
      <c r="F360" s="35"/>
      <c r="G360" s="41"/>
      <c r="H360" s="9"/>
      <c r="I360" s="35"/>
      <c r="J360" s="35"/>
      <c r="K360" s="35"/>
      <c r="L360" s="9"/>
      <c r="M360" s="11" t="s">
        <v>21</v>
      </c>
      <c r="N360" s="35"/>
      <c r="O360" s="35"/>
      <c r="P360" s="35"/>
      <c r="Q360" s="10"/>
    </row>
    <row r="361" spans="1:17">
      <c r="A361" s="7" t="s">
        <v>0</v>
      </c>
      <c r="B361" s="11" t="s">
        <v>3</v>
      </c>
      <c r="C361" s="12" t="s">
        <v>1</v>
      </c>
      <c r="D361" s="12" t="s">
        <v>2</v>
      </c>
      <c r="E361" s="22" t="s">
        <v>7</v>
      </c>
      <c r="F361" s="39" t="s">
        <v>92</v>
      </c>
      <c r="G361" s="42" t="s">
        <v>8</v>
      </c>
      <c r="H361" s="12" t="s">
        <v>9</v>
      </c>
      <c r="I361" s="35"/>
      <c r="J361" s="35"/>
      <c r="K361" s="35"/>
      <c r="L361" s="9"/>
      <c r="M361" s="36">
        <f>L356</f>
        <v>210159.32</v>
      </c>
      <c r="N361" s="35"/>
      <c r="O361" s="35"/>
      <c r="P361" s="35"/>
      <c r="Q361" s="10"/>
    </row>
    <row r="362" spans="1:17">
      <c r="A362" s="13" t="s">
        <v>139</v>
      </c>
      <c r="B362" s="35">
        <v>87</v>
      </c>
      <c r="C362" s="9">
        <v>24.59</v>
      </c>
      <c r="D362" s="9">
        <f>C362*B362</f>
        <v>2139.33</v>
      </c>
      <c r="E362" s="36" t="s">
        <v>93</v>
      </c>
      <c r="F362" s="38">
        <f>D362/D365</f>
        <v>0.52011202929099165</v>
      </c>
      <c r="G362" s="40">
        <v>24.44</v>
      </c>
      <c r="H362" s="9">
        <f>(B362*G362)-D362</f>
        <v>-13.049999999999727</v>
      </c>
      <c r="I362" s="35" t="s">
        <v>71</v>
      </c>
      <c r="J362" s="35"/>
      <c r="K362" s="35" t="str">
        <f>"buy "&amp;B362&amp;" "&amp;A362&amp;" @ $"&amp;G362</f>
        <v>buy 87 DFH @ $24.44</v>
      </c>
      <c r="L362" s="9">
        <f>L356-(G362*B362)</f>
        <v>208033.04</v>
      </c>
      <c r="M362" s="36">
        <f>L353-(G362*B362)</f>
        <v>204378.57</v>
      </c>
      <c r="N362" s="35"/>
      <c r="O362" s="35"/>
      <c r="P362" s="35"/>
      <c r="Q362" s="10"/>
    </row>
    <row r="363" spans="1:17">
      <c r="A363" s="13" t="s">
        <v>140</v>
      </c>
      <c r="B363" s="35">
        <v>31</v>
      </c>
      <c r="C363" s="9">
        <v>23.46</v>
      </c>
      <c r="D363" s="9">
        <f>C363*B363</f>
        <v>727.26</v>
      </c>
      <c r="E363" s="36" t="s">
        <v>93</v>
      </c>
      <c r="F363" s="38">
        <f>D363/D365</f>
        <v>0.17681081199355247</v>
      </c>
      <c r="G363" s="40">
        <v>23.59</v>
      </c>
      <c r="H363" s="9">
        <f>(B363*G363)-D363</f>
        <v>4.0299999999999727</v>
      </c>
      <c r="I363" s="35" t="s">
        <v>71</v>
      </c>
      <c r="J363" s="35"/>
      <c r="K363" s="35" t="str">
        <f>"buy "&amp;B363&amp;" "&amp;A363&amp;" @ $"&amp;G363</f>
        <v>buy 31 XP @ $23.59</v>
      </c>
      <c r="L363" s="9">
        <f>L362-(G363*B363)</f>
        <v>207301.75</v>
      </c>
      <c r="M363" s="36">
        <f>M362-(G363*B363)</f>
        <v>203647.28</v>
      </c>
      <c r="N363" s="35"/>
      <c r="O363" s="35"/>
      <c r="P363" s="35"/>
      <c r="Q363" s="10"/>
    </row>
    <row r="364" spans="1:17">
      <c r="A364" s="23" t="s">
        <v>141</v>
      </c>
      <c r="B364" s="24">
        <v>158</v>
      </c>
      <c r="C364" s="25">
        <v>7.89</v>
      </c>
      <c r="D364" s="25">
        <f>C364*B364</f>
        <v>1246.6199999999999</v>
      </c>
      <c r="E364" s="36" t="s">
        <v>93</v>
      </c>
      <c r="F364" s="38">
        <f>D364/D365</f>
        <v>0.30307715871545576</v>
      </c>
      <c r="G364" s="43">
        <v>7.94</v>
      </c>
      <c r="H364" s="25">
        <f>(B364*G364)-D364</f>
        <v>7.9000000000000909</v>
      </c>
      <c r="I364" s="35" t="s">
        <v>71</v>
      </c>
      <c r="J364" s="35"/>
      <c r="K364" s="35" t="str">
        <f>"buy "&amp;B364&amp;" "&amp;A364&amp;" @ $"&amp;G364</f>
        <v>buy 158 NU @ $7.94</v>
      </c>
      <c r="L364" s="9">
        <f>L363-(G364*B364)</f>
        <v>206047.23</v>
      </c>
      <c r="M364" s="36">
        <f>M363-(G364*B364)</f>
        <v>202392.76</v>
      </c>
      <c r="N364" s="35" t="str">
        <f>TEXT(ROUND(M364,2),"$#,##0.00")&amp;" will be the balance in the account after purchases.  "</f>
        <v xml:space="preserve">$202,392.76 will be the balance in the account after purchases.  </v>
      </c>
      <c r="O364" s="35"/>
      <c r="P364" s="35"/>
      <c r="Q364" s="10"/>
    </row>
    <row r="365" spans="1:17">
      <c r="A365" s="13"/>
      <c r="B365" s="35"/>
      <c r="C365" s="9"/>
      <c r="D365" s="9">
        <f>SUM(D362:D364)</f>
        <v>4113.21</v>
      </c>
      <c r="E365" s="35"/>
      <c r="F365" s="38">
        <f>SUM(F362:F364)</f>
        <v>0.99999999999999978</v>
      </c>
      <c r="G365" s="9" t="s">
        <v>15</v>
      </c>
      <c r="H365" s="9">
        <f>SUM(H362:H364)</f>
        <v>-1.1199999999996635</v>
      </c>
      <c r="I365" s="35"/>
      <c r="J365" s="35"/>
      <c r="K365" s="35"/>
      <c r="L365" s="9"/>
      <c r="M365" s="35"/>
      <c r="N365" s="35" t="s">
        <v>27</v>
      </c>
      <c r="O365" s="35"/>
      <c r="P365" s="35"/>
      <c r="Q365" s="10"/>
    </row>
    <row r="366" spans="1:17">
      <c r="A366" s="13"/>
      <c r="B366" s="35"/>
      <c r="C366" s="9"/>
      <c r="D366" s="9"/>
      <c r="E366" s="35"/>
      <c r="F366" s="35"/>
      <c r="G366" s="9"/>
      <c r="H366" s="9"/>
      <c r="I366" s="35"/>
      <c r="J366" s="35"/>
      <c r="K366" s="35"/>
      <c r="L366" s="9"/>
      <c r="M366" s="11" t="str">
        <f>IF(J357+M364&gt;0,"Credit Surplus","Credit Shortage")</f>
        <v>Credit Surplus</v>
      </c>
      <c r="N366" s="36">
        <f>J357+M364</f>
        <v>206047.23</v>
      </c>
      <c r="O366" s="35" t="s">
        <v>60</v>
      </c>
      <c r="P366" s="35"/>
      <c r="Q366" s="10"/>
    </row>
    <row r="367" spans="1:17">
      <c r="A367" s="13"/>
      <c r="B367" s="35"/>
      <c r="C367" s="9"/>
      <c r="D367" s="9"/>
      <c r="E367" s="35"/>
      <c r="F367" s="35"/>
      <c r="G367" s="9"/>
      <c r="H367" s="9"/>
      <c r="I367" s="35"/>
      <c r="J367" s="35"/>
      <c r="K367" s="35"/>
      <c r="L367" s="9"/>
      <c r="M367" s="35"/>
      <c r="N367" s="35"/>
      <c r="O367" s="35"/>
      <c r="P367" s="35"/>
      <c r="Q367" s="10"/>
    </row>
    <row r="368" spans="1:17">
      <c r="A368" s="13"/>
      <c r="B368" s="35"/>
      <c r="C368" s="9"/>
      <c r="D368" s="9"/>
      <c r="E368" s="35"/>
      <c r="F368" s="35"/>
      <c r="G368" s="9"/>
      <c r="H368" s="9"/>
      <c r="I368" s="35"/>
      <c r="J368" s="35"/>
      <c r="K368" s="35"/>
      <c r="L368" s="35"/>
      <c r="M368" s="35"/>
      <c r="N368" s="35"/>
      <c r="O368" s="35"/>
      <c r="P368" s="35"/>
      <c r="Q368" s="10"/>
    </row>
    <row r="369" spans="1:17">
      <c r="A369" s="13" t="s">
        <v>11</v>
      </c>
      <c r="B369" s="35"/>
      <c r="C369" s="9"/>
      <c r="D369" s="21">
        <v>1592.76</v>
      </c>
      <c r="E369" s="35" t="s">
        <v>76</v>
      </c>
      <c r="F369" s="35"/>
      <c r="G369" s="9"/>
      <c r="H369" s="9"/>
      <c r="I369" s="35"/>
      <c r="J369" s="35"/>
      <c r="K369" s="35"/>
      <c r="L369" s="35"/>
      <c r="M369" s="35"/>
      <c r="N369" s="35"/>
      <c r="O369" s="35"/>
      <c r="P369" s="35"/>
      <c r="Q369" s="10"/>
    </row>
    <row r="370" spans="1:17">
      <c r="A370" s="13" t="s">
        <v>12</v>
      </c>
      <c r="B370" s="35"/>
      <c r="C370" s="9"/>
      <c r="D370" s="9">
        <f>H357</f>
        <v>3.6399999999999864</v>
      </c>
      <c r="E370" s="35" t="s">
        <v>16</v>
      </c>
      <c r="F370" s="35"/>
      <c r="G370" s="9"/>
      <c r="H370" s="9"/>
      <c r="I370" s="35"/>
      <c r="J370" s="35"/>
      <c r="K370" s="35"/>
      <c r="L370" s="35"/>
      <c r="M370" s="35"/>
      <c r="N370" s="35"/>
      <c r="O370" s="35"/>
      <c r="P370" s="35"/>
      <c r="Q370" s="10"/>
    </row>
    <row r="371" spans="1:17">
      <c r="A371" s="13" t="s">
        <v>13</v>
      </c>
      <c r="B371" s="35"/>
      <c r="C371" s="9"/>
      <c r="D371" s="9">
        <f>D369+D370</f>
        <v>1596.4</v>
      </c>
      <c r="E371" s="35"/>
      <c r="F371" s="35"/>
      <c r="G371" s="9"/>
      <c r="H371" s="9"/>
      <c r="I371" s="35"/>
      <c r="J371" s="35"/>
      <c r="K371" s="35"/>
      <c r="L371" s="35"/>
      <c r="M371" s="35"/>
      <c r="N371" s="35"/>
      <c r="O371" s="35"/>
      <c r="P371" s="35"/>
      <c r="Q371" s="10"/>
    </row>
    <row r="372" spans="1:17">
      <c r="A372" s="13" t="s">
        <v>14</v>
      </c>
      <c r="B372" s="35"/>
      <c r="C372" s="9"/>
      <c r="D372" s="9">
        <f>H365</f>
        <v>-1.1199999999996635</v>
      </c>
      <c r="E372" s="35" t="s">
        <v>17</v>
      </c>
      <c r="F372" s="35"/>
      <c r="G372" s="9"/>
      <c r="H372" s="9"/>
      <c r="I372" s="35"/>
      <c r="J372" s="35"/>
      <c r="K372" s="35"/>
      <c r="L372" s="35"/>
      <c r="M372" s="35"/>
      <c r="N372" s="35"/>
      <c r="O372" s="35"/>
      <c r="P372" s="35"/>
      <c r="Q372" s="10"/>
    </row>
    <row r="373" spans="1:17">
      <c r="A373" s="13" t="s">
        <v>13</v>
      </c>
      <c r="B373" s="35"/>
      <c r="C373" s="9"/>
      <c r="D373" s="27">
        <f>D371-D372</f>
        <v>1597.5199999999998</v>
      </c>
      <c r="E373" s="19" t="s">
        <v>18</v>
      </c>
      <c r="F373" s="35"/>
      <c r="G373" s="9"/>
      <c r="H373" s="9"/>
      <c r="I373" s="35"/>
      <c r="J373" s="35"/>
      <c r="K373" s="35"/>
      <c r="L373" s="35"/>
      <c r="M373" s="35"/>
      <c r="N373" s="35"/>
      <c r="O373" s="35"/>
      <c r="P373" s="35"/>
      <c r="Q373" s="10"/>
    </row>
    <row r="374" spans="1:17" ht="14.65" thickBot="1">
      <c r="A374" s="15"/>
      <c r="B374" s="16"/>
      <c r="C374" s="17"/>
      <c r="D374" s="17"/>
      <c r="E374" s="16"/>
      <c r="F374" s="16"/>
      <c r="G374" s="17"/>
      <c r="H374" s="17"/>
      <c r="I374" s="16"/>
      <c r="J374" s="16"/>
      <c r="K374" s="16"/>
      <c r="L374" s="16"/>
      <c r="M374" s="16"/>
      <c r="N374" s="16"/>
      <c r="O374" s="16"/>
      <c r="P374" s="16"/>
      <c r="Q374" s="18"/>
    </row>
    <row r="375" spans="1:17" ht="14.65" thickTop="1"/>
    <row r="377" spans="1:17" ht="14.65" thickBot="1"/>
    <row r="378" spans="1:17" ht="14.65" thickTop="1">
      <c r="A378" s="2"/>
      <c r="B378" s="3"/>
      <c r="C378" s="4">
        <v>45077</v>
      </c>
      <c r="D378" s="5"/>
      <c r="E378" s="3"/>
      <c r="F378" s="3"/>
      <c r="G378" s="5"/>
      <c r="H378" s="5"/>
      <c r="I378" s="3"/>
      <c r="J378" s="3"/>
      <c r="K378" s="3"/>
      <c r="L378" s="20" t="s">
        <v>19</v>
      </c>
      <c r="M378" s="3"/>
      <c r="N378" s="3"/>
      <c r="O378" s="3"/>
      <c r="P378" s="3"/>
      <c r="Q378" s="6"/>
    </row>
    <row r="379" spans="1:17">
      <c r="A379" s="7" t="s">
        <v>5</v>
      </c>
      <c r="B379" s="35"/>
      <c r="C379" s="9"/>
      <c r="D379" s="9"/>
      <c r="E379" s="35"/>
      <c r="F379" s="35"/>
      <c r="G379" s="9"/>
      <c r="H379" s="9"/>
      <c r="I379" s="35"/>
      <c r="J379" s="11" t="s">
        <v>24</v>
      </c>
      <c r="K379" s="35"/>
      <c r="L379" s="11" t="s">
        <v>10</v>
      </c>
      <c r="M379" s="35"/>
      <c r="N379" s="35"/>
      <c r="O379" s="35"/>
      <c r="P379" s="35"/>
      <c r="Q379" s="10"/>
    </row>
    <row r="380" spans="1:17">
      <c r="A380" s="7" t="s">
        <v>0</v>
      </c>
      <c r="B380" s="11" t="s">
        <v>3</v>
      </c>
      <c r="C380" s="12" t="s">
        <v>1</v>
      </c>
      <c r="D380" s="12" t="s">
        <v>4</v>
      </c>
      <c r="E380" s="11" t="s">
        <v>7</v>
      </c>
      <c r="F380" s="37" t="s">
        <v>92</v>
      </c>
      <c r="G380" s="12" t="s">
        <v>8</v>
      </c>
      <c r="H380" s="12" t="s">
        <v>9</v>
      </c>
      <c r="I380" s="33" t="s">
        <v>70</v>
      </c>
      <c r="J380" s="11" t="s">
        <v>23</v>
      </c>
      <c r="K380" s="35"/>
      <c r="L380" s="31">
        <v>206637.92</v>
      </c>
      <c r="M380" s="35" t="s">
        <v>118</v>
      </c>
      <c r="N380" s="35"/>
      <c r="O380" s="35"/>
      <c r="P380" s="35"/>
      <c r="Q380" s="10"/>
    </row>
    <row r="381" spans="1:17">
      <c r="A381" s="13" t="s">
        <v>123</v>
      </c>
      <c r="B381" s="35">
        <v>2</v>
      </c>
      <c r="C381" s="9">
        <v>157.55000000000001</v>
      </c>
      <c r="D381" s="9">
        <f>C381*B381</f>
        <v>315.10000000000002</v>
      </c>
      <c r="E381" s="36" t="s">
        <v>33</v>
      </c>
      <c r="F381" s="38">
        <f>D381/D384</f>
        <v>9.6533849651056644E-2</v>
      </c>
      <c r="G381" s="40">
        <v>157.86000000000001</v>
      </c>
      <c r="H381" s="9">
        <f>(B381*G381)-D381</f>
        <v>0.62000000000000455</v>
      </c>
      <c r="I381" s="35" t="s">
        <v>71</v>
      </c>
      <c r="J381" s="36">
        <f>G381*B381</f>
        <v>315.72000000000003</v>
      </c>
      <c r="K381" s="35" t="str">
        <f>"sell "&amp;B381&amp;" "&amp;A381&amp;" @ $"&amp;G381</f>
        <v>sell 2 ACLS @ $157.86</v>
      </c>
      <c r="L381" s="9">
        <f>L380+(G381*B381)</f>
        <v>206953.64</v>
      </c>
      <c r="M381" s="35"/>
      <c r="N381" s="35"/>
      <c r="O381" s="35"/>
      <c r="P381" s="35"/>
      <c r="Q381" s="10"/>
    </row>
    <row r="382" spans="1:17">
      <c r="A382" s="13" t="s">
        <v>124</v>
      </c>
      <c r="B382" s="35">
        <v>10</v>
      </c>
      <c r="C382" s="9">
        <v>98.7</v>
      </c>
      <c r="D382" s="9">
        <f>C382*B382</f>
        <v>987</v>
      </c>
      <c r="E382" s="36" t="s">
        <v>33</v>
      </c>
      <c r="F382" s="38">
        <f>D382/D384</f>
        <v>0.30237673629194828</v>
      </c>
      <c r="G382" s="40">
        <v>97.51</v>
      </c>
      <c r="H382" s="9">
        <f>(B382*G382)-D382</f>
        <v>-11.899999999999977</v>
      </c>
      <c r="I382" s="35" t="s">
        <v>71</v>
      </c>
      <c r="J382" s="36">
        <f>G382*B382</f>
        <v>975.1</v>
      </c>
      <c r="K382" s="35" t="str">
        <f>"sell "&amp;B382&amp;" "&amp;A382&amp;" @ $"&amp;G382</f>
        <v>sell 10 WYNN @ $97.51</v>
      </c>
      <c r="L382" s="9">
        <f>L381+(G382*B382)</f>
        <v>207928.74000000002</v>
      </c>
      <c r="M382" s="35"/>
      <c r="N382" s="35"/>
      <c r="O382" s="35"/>
      <c r="P382" s="35"/>
      <c r="Q382" s="10"/>
    </row>
    <row r="383" spans="1:17">
      <c r="A383" s="13" t="s">
        <v>125</v>
      </c>
      <c r="B383" s="35">
        <v>181</v>
      </c>
      <c r="C383" s="9">
        <v>10.84</v>
      </c>
      <c r="D383" s="9">
        <f>C383*B383</f>
        <v>1962.04</v>
      </c>
      <c r="E383" s="36" t="s">
        <v>33</v>
      </c>
      <c r="F383" s="38">
        <f>D383/D384</f>
        <v>0.60108941405699512</v>
      </c>
      <c r="G383" s="40">
        <v>10.81</v>
      </c>
      <c r="H383" s="9">
        <f>(B383*G383)-D383</f>
        <v>-5.4299999999998363</v>
      </c>
      <c r="I383" s="35" t="s">
        <v>71</v>
      </c>
      <c r="J383" s="36">
        <f>G383*B383</f>
        <v>1956.6100000000001</v>
      </c>
      <c r="K383" s="35" t="str">
        <f>"sell "&amp;B383&amp;" "&amp;A383&amp;" @ $"&amp;G383</f>
        <v>sell 181 COTY @ $10.81</v>
      </c>
      <c r="L383" s="9">
        <f>L382+(G383*B383)</f>
        <v>209885.35</v>
      </c>
      <c r="M383" s="35" t="s">
        <v>22</v>
      </c>
      <c r="N383" s="35"/>
      <c r="O383" s="35"/>
      <c r="P383" s="35"/>
      <c r="Q383" s="10"/>
    </row>
    <row r="384" spans="1:17">
      <c r="A384" s="13"/>
      <c r="B384" s="35"/>
      <c r="C384" s="9"/>
      <c r="D384" s="9">
        <f>SUM(D381:D383)</f>
        <v>3264.14</v>
      </c>
      <c r="E384" s="36"/>
      <c r="F384" s="38">
        <f>SUM(F381:F383)</f>
        <v>1</v>
      </c>
      <c r="G384" s="41"/>
      <c r="H384" s="9">
        <f>SUM(H381:H383)</f>
        <v>-16.709999999999809</v>
      </c>
      <c r="I384" s="35"/>
      <c r="J384" s="36">
        <f>SUM(J381:J383)</f>
        <v>3247.4300000000003</v>
      </c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41"/>
      <c r="H385" s="9"/>
      <c r="I385" s="35"/>
      <c r="J385" s="35"/>
      <c r="K385" s="35"/>
      <c r="L385" s="9"/>
      <c r="M385" s="35"/>
      <c r="N385" s="35"/>
      <c r="O385" s="35"/>
      <c r="P385" s="35"/>
      <c r="Q385" s="10"/>
    </row>
    <row r="386" spans="1:17">
      <c r="A386" s="13"/>
      <c r="B386" s="35"/>
      <c r="C386" s="9"/>
      <c r="D386" s="9"/>
      <c r="E386" s="19"/>
      <c r="F386" s="35"/>
      <c r="G386" s="41"/>
      <c r="H386" s="9"/>
      <c r="I386" s="35"/>
      <c r="J386" s="35"/>
      <c r="K386" s="35"/>
      <c r="L386" s="9"/>
      <c r="M386" s="11" t="s">
        <v>20</v>
      </c>
      <c r="N386" s="35"/>
      <c r="O386" s="35"/>
      <c r="P386" s="35"/>
      <c r="Q386" s="10"/>
    </row>
    <row r="387" spans="1:17">
      <c r="A387" s="7" t="s">
        <v>6</v>
      </c>
      <c r="B387" s="35"/>
      <c r="C387" s="9"/>
      <c r="D387" s="9"/>
      <c r="E387" s="19"/>
      <c r="F387" s="35"/>
      <c r="G387" s="41"/>
      <c r="H387" s="9"/>
      <c r="I387" s="35"/>
      <c r="J387" s="35"/>
      <c r="K387" s="35"/>
      <c r="L387" s="9"/>
      <c r="M387" s="11" t="s">
        <v>21</v>
      </c>
      <c r="N387" s="35"/>
      <c r="O387" s="35"/>
      <c r="P387" s="35"/>
      <c r="Q387" s="10"/>
    </row>
    <row r="388" spans="1:17">
      <c r="A388" s="7" t="s">
        <v>0</v>
      </c>
      <c r="B388" s="11" t="s">
        <v>3</v>
      </c>
      <c r="C388" s="12" t="s">
        <v>1</v>
      </c>
      <c r="D388" s="12" t="s">
        <v>2</v>
      </c>
      <c r="E388" s="22" t="s">
        <v>7</v>
      </c>
      <c r="F388" s="39" t="s">
        <v>92</v>
      </c>
      <c r="G388" s="42" t="s">
        <v>8</v>
      </c>
      <c r="H388" s="12" t="s">
        <v>9</v>
      </c>
      <c r="I388" s="35"/>
      <c r="J388" s="35"/>
      <c r="K388" s="35"/>
      <c r="L388" s="9"/>
      <c r="M388" s="36">
        <f>L383</f>
        <v>209885.35</v>
      </c>
      <c r="N388" s="35"/>
      <c r="O388" s="35"/>
      <c r="P388" s="35"/>
      <c r="Q388" s="10"/>
    </row>
    <row r="389" spans="1:17">
      <c r="A389" s="13" t="s">
        <v>136</v>
      </c>
      <c r="B389" s="35">
        <v>43</v>
      </c>
      <c r="C389" s="9">
        <v>13.85</v>
      </c>
      <c r="D389" s="9">
        <f>C389*B389</f>
        <v>595.54999999999995</v>
      </c>
      <c r="E389" s="36" t="s">
        <v>33</v>
      </c>
      <c r="F389" s="38">
        <f>D389/D392</f>
        <v>0.17533193982394676</v>
      </c>
      <c r="G389" s="40">
        <v>13.84</v>
      </c>
      <c r="H389" s="9">
        <f>(B389*G389)-D389</f>
        <v>-0.42999999999994998</v>
      </c>
      <c r="I389" s="35" t="s">
        <v>71</v>
      </c>
      <c r="J389" s="35"/>
      <c r="K389" s="35" t="str">
        <f>"buy "&amp;B389&amp;" "&amp;A389&amp;" @ $"&amp;G389</f>
        <v>buy 43 AVDL @ $13.84</v>
      </c>
      <c r="L389" s="9">
        <f>L383-(G389*B389)</f>
        <v>209290.23</v>
      </c>
      <c r="M389" s="36">
        <f>L380-(G389*B389)</f>
        <v>206042.80000000002</v>
      </c>
      <c r="N389" s="35"/>
      <c r="O389" s="35"/>
      <c r="P389" s="35"/>
      <c r="Q389" s="10"/>
    </row>
    <row r="390" spans="1:17">
      <c r="A390" s="13" t="s">
        <v>137</v>
      </c>
      <c r="B390" s="35">
        <v>147</v>
      </c>
      <c r="C390" s="9">
        <v>11.57</v>
      </c>
      <c r="D390" s="9">
        <f>C390*B390</f>
        <v>1700.79</v>
      </c>
      <c r="E390" s="36" t="s">
        <v>33</v>
      </c>
      <c r="F390" s="38">
        <f>D390/D392</f>
        <v>0.50071834427532602</v>
      </c>
      <c r="G390" s="40">
        <v>11.51</v>
      </c>
      <c r="H390" s="9">
        <f>(B390*G390)-D390</f>
        <v>-8.8199999999999363</v>
      </c>
      <c r="I390" s="35" t="s">
        <v>71</v>
      </c>
      <c r="J390" s="35"/>
      <c r="K390" s="35" t="str">
        <f>"buy "&amp;B390&amp;" "&amp;A390&amp;" @ $"&amp;G390</f>
        <v>buy 147 DRD @ $11.51</v>
      </c>
      <c r="L390" s="9">
        <f>L389-(G390*B390)</f>
        <v>207598.26</v>
      </c>
      <c r="M390" s="36">
        <f>M389-(G390*B390)</f>
        <v>204350.83000000002</v>
      </c>
      <c r="N390" s="35"/>
      <c r="O390" s="35"/>
      <c r="P390" s="35"/>
      <c r="Q390" s="10"/>
    </row>
    <row r="391" spans="1:17">
      <c r="A391" s="23" t="s">
        <v>138</v>
      </c>
      <c r="B391" s="24">
        <v>4</v>
      </c>
      <c r="C391" s="25">
        <v>275.08999999999997</v>
      </c>
      <c r="D391" s="25">
        <f>C391*B391</f>
        <v>1100.3599999999999</v>
      </c>
      <c r="E391" s="36" t="s">
        <v>33</v>
      </c>
      <c r="F391" s="38">
        <f>D391/D392</f>
        <v>0.32394971590072719</v>
      </c>
      <c r="G391" s="43">
        <v>274.43</v>
      </c>
      <c r="H391" s="25">
        <f>(B391*G391)-D391</f>
        <v>-2.6399999999998727</v>
      </c>
      <c r="I391" s="35" t="s">
        <v>71</v>
      </c>
      <c r="J391" s="35"/>
      <c r="K391" s="35" t="str">
        <f>"buy "&amp;B391&amp;" "&amp;A391&amp;" @ $"&amp;G391</f>
        <v>buy 4 SWAV @ $274.43</v>
      </c>
      <c r="L391" s="9">
        <f>L390-(G391*B391)</f>
        <v>206500.54</v>
      </c>
      <c r="M391" s="36">
        <f>M390-(G391*B391)</f>
        <v>203253.11000000002</v>
      </c>
      <c r="N391" s="35" t="str">
        <f>TEXT(ROUND(M391,2),"$#,##0.00")&amp;" will be the balance in the account after purchases.  "</f>
        <v xml:space="preserve">$203,253.11 will be the balance in the account after purchases.  </v>
      </c>
      <c r="O391" s="35"/>
      <c r="P391" s="35"/>
      <c r="Q391" s="10"/>
    </row>
    <row r="392" spans="1:17">
      <c r="A392" s="13"/>
      <c r="B392" s="35"/>
      <c r="C392" s="9"/>
      <c r="D392" s="9">
        <f>SUM(D389:D391)</f>
        <v>3396.7</v>
      </c>
      <c r="E392" s="35"/>
      <c r="F392" s="38">
        <f>SUM(F389:F391)</f>
        <v>1</v>
      </c>
      <c r="G392" s="9" t="s">
        <v>15</v>
      </c>
      <c r="H392" s="9">
        <f>SUM(H389:H391)</f>
        <v>-11.889999999999759</v>
      </c>
      <c r="I392" s="35"/>
      <c r="J392" s="35"/>
      <c r="K392" s="35"/>
      <c r="L392" s="9"/>
      <c r="M392" s="35"/>
      <c r="N392" s="35" t="s">
        <v>27</v>
      </c>
      <c r="O392" s="35"/>
      <c r="P392" s="35"/>
      <c r="Q392" s="10"/>
    </row>
    <row r="393" spans="1:17">
      <c r="A393" s="13"/>
      <c r="B393" s="35"/>
      <c r="C393" s="9"/>
      <c r="D393" s="9"/>
      <c r="E393" s="35"/>
      <c r="F393" s="35"/>
      <c r="G393" s="9"/>
      <c r="H393" s="9"/>
      <c r="I393" s="35"/>
      <c r="J393" s="35"/>
      <c r="K393" s="35"/>
      <c r="L393" s="9"/>
      <c r="M393" s="11" t="str">
        <f>IF(J384+M391&gt;0,"Credit Surplus","Credit Shortage")</f>
        <v>Credit Surplus</v>
      </c>
      <c r="N393" s="36">
        <f>J384+M391</f>
        <v>206500.54</v>
      </c>
      <c r="O393" s="35" t="s">
        <v>60</v>
      </c>
      <c r="P393" s="35"/>
      <c r="Q393" s="10"/>
    </row>
    <row r="394" spans="1:17">
      <c r="A394" s="13"/>
      <c r="B394" s="35"/>
      <c r="C394" s="9"/>
      <c r="D394" s="9"/>
      <c r="E394" s="35"/>
      <c r="F394" s="35"/>
      <c r="G394" s="9"/>
      <c r="H394" s="9"/>
      <c r="I394" s="35"/>
      <c r="J394" s="35"/>
      <c r="K394" s="35"/>
      <c r="L394" s="9"/>
      <c r="M394" s="35"/>
      <c r="N394" s="35"/>
      <c r="O394" s="35"/>
      <c r="P394" s="35"/>
      <c r="Q394" s="10"/>
    </row>
    <row r="395" spans="1:17">
      <c r="A395" s="13"/>
      <c r="B395" s="35"/>
      <c r="C395" s="9"/>
      <c r="D395" s="9"/>
      <c r="E395" s="35"/>
      <c r="F395" s="35"/>
      <c r="G395" s="9"/>
      <c r="H395" s="9"/>
      <c r="I395" s="35"/>
      <c r="J395" s="35"/>
      <c r="K395" s="35"/>
      <c r="L395" s="35"/>
      <c r="M395" s="35"/>
      <c r="N395" s="35"/>
      <c r="O395" s="35"/>
      <c r="P395" s="35"/>
      <c r="Q395" s="10"/>
    </row>
    <row r="396" spans="1:17">
      <c r="A396" s="13" t="s">
        <v>11</v>
      </c>
      <c r="B396" s="35"/>
      <c r="C396" s="9"/>
      <c r="D396" s="21">
        <v>59.96</v>
      </c>
      <c r="E396" s="35" t="s">
        <v>76</v>
      </c>
      <c r="F396" s="35"/>
      <c r="G396" s="9"/>
      <c r="H396" s="9"/>
      <c r="I396" s="35"/>
      <c r="J396" s="35"/>
      <c r="K396" s="35"/>
      <c r="L396" s="35"/>
      <c r="M396" s="35"/>
      <c r="N396" s="35"/>
      <c r="O396" s="35"/>
      <c r="P396" s="35"/>
      <c r="Q396" s="10"/>
    </row>
    <row r="397" spans="1:17">
      <c r="A397" s="13" t="s">
        <v>12</v>
      </c>
      <c r="B397" s="35"/>
      <c r="C397" s="9"/>
      <c r="D397" s="9">
        <f>H384</f>
        <v>-16.709999999999809</v>
      </c>
      <c r="E397" s="35" t="s">
        <v>16</v>
      </c>
      <c r="F397" s="35"/>
      <c r="G397" s="9"/>
      <c r="H397" s="9"/>
      <c r="I397" s="35"/>
      <c r="J397" s="35"/>
      <c r="K397" s="35"/>
      <c r="L397" s="35"/>
      <c r="M397" s="35"/>
      <c r="N397" s="35"/>
      <c r="O397" s="35"/>
      <c r="P397" s="35"/>
      <c r="Q397" s="10"/>
    </row>
    <row r="398" spans="1:17">
      <c r="A398" s="13" t="s">
        <v>13</v>
      </c>
      <c r="B398" s="35"/>
      <c r="C398" s="9"/>
      <c r="D398" s="9">
        <f>D396+D397</f>
        <v>43.250000000000192</v>
      </c>
      <c r="E398" s="35"/>
      <c r="F398" s="35"/>
      <c r="G398" s="9"/>
      <c r="H398" s="9"/>
      <c r="I398" s="35"/>
      <c r="J398" s="35"/>
      <c r="K398" s="35"/>
      <c r="L398" s="35"/>
      <c r="M398" s="35"/>
      <c r="N398" s="35"/>
      <c r="O398" s="35"/>
      <c r="P398" s="35"/>
      <c r="Q398" s="10"/>
    </row>
    <row r="399" spans="1:17">
      <c r="A399" s="13" t="s">
        <v>14</v>
      </c>
      <c r="B399" s="35"/>
      <c r="C399" s="9"/>
      <c r="D399" s="9">
        <f>H392</f>
        <v>-11.889999999999759</v>
      </c>
      <c r="E399" s="35" t="s">
        <v>17</v>
      </c>
      <c r="F399" s="35"/>
      <c r="G399" s="9"/>
      <c r="H399" s="9"/>
      <c r="I399" s="35"/>
      <c r="J399" s="35"/>
      <c r="K399" s="35"/>
      <c r="L399" s="35"/>
      <c r="M399" s="35"/>
      <c r="N399" s="35"/>
      <c r="O399" s="35"/>
      <c r="P399" s="35"/>
      <c r="Q399" s="10"/>
    </row>
    <row r="400" spans="1:17">
      <c r="A400" s="13" t="s">
        <v>13</v>
      </c>
      <c r="B400" s="35"/>
      <c r="C400" s="9"/>
      <c r="D400" s="27">
        <f>D398-D399</f>
        <v>55.139999999999951</v>
      </c>
      <c r="E400" s="19" t="s">
        <v>18</v>
      </c>
      <c r="F400" s="35"/>
      <c r="G400" s="9"/>
      <c r="H400" s="9"/>
      <c r="I400" s="35"/>
      <c r="J400" s="35"/>
      <c r="K400" s="35"/>
      <c r="L400" s="35"/>
      <c r="M400" s="35"/>
      <c r="N400" s="35"/>
      <c r="O400" s="35"/>
      <c r="P400" s="35"/>
      <c r="Q400" s="10"/>
    </row>
    <row r="401" spans="1:17" ht="14.65" thickBot="1">
      <c r="A401" s="15"/>
      <c r="B401" s="16"/>
      <c r="C401" s="17"/>
      <c r="D401" s="17"/>
      <c r="E401" s="16"/>
      <c r="F401" s="16"/>
      <c r="G401" s="17"/>
      <c r="H401" s="17"/>
      <c r="I401" s="16"/>
      <c r="J401" s="16"/>
      <c r="K401" s="16"/>
      <c r="L401" s="16"/>
      <c r="M401" s="16"/>
      <c r="N401" s="16"/>
      <c r="O401" s="16"/>
      <c r="P401" s="16"/>
      <c r="Q401" s="18"/>
    </row>
    <row r="402" spans="1:17" ht="14.65" thickTop="1"/>
    <row r="404" spans="1:17" ht="14.65" thickBot="1"/>
    <row r="405" spans="1:17" ht="14.65" thickTop="1">
      <c r="A405" s="2"/>
      <c r="B405" s="3"/>
      <c r="C405" s="4">
        <v>45046</v>
      </c>
      <c r="D405" s="5"/>
      <c r="E405" s="3"/>
      <c r="F405" s="3"/>
      <c r="G405" s="5"/>
      <c r="H405" s="5"/>
      <c r="I405" s="3"/>
      <c r="J405" s="3"/>
      <c r="K405" s="3"/>
      <c r="L405" s="20" t="s">
        <v>19</v>
      </c>
      <c r="M405" s="3"/>
      <c r="N405" s="3"/>
      <c r="O405" s="3"/>
      <c r="P405" s="3"/>
      <c r="Q405" s="6"/>
    </row>
    <row r="406" spans="1:17">
      <c r="A406" s="7" t="s">
        <v>5</v>
      </c>
      <c r="B406" s="35"/>
      <c r="C406" s="9"/>
      <c r="D406" s="9"/>
      <c r="E406" s="35"/>
      <c r="F406" s="35"/>
      <c r="G406" s="9"/>
      <c r="H406" s="9"/>
      <c r="I406" s="35"/>
      <c r="J406" s="11" t="s">
        <v>24</v>
      </c>
      <c r="K406" s="35"/>
      <c r="L406" s="11" t="s">
        <v>10</v>
      </c>
      <c r="M406" s="35"/>
      <c r="N406" s="35"/>
      <c r="O406" s="35"/>
      <c r="P406" s="35"/>
      <c r="Q406" s="10"/>
    </row>
    <row r="407" spans="1:17">
      <c r="A407" s="7" t="s">
        <v>0</v>
      </c>
      <c r="B407" s="11" t="s">
        <v>3</v>
      </c>
      <c r="C407" s="12" t="s">
        <v>1</v>
      </c>
      <c r="D407" s="12" t="s">
        <v>4</v>
      </c>
      <c r="E407" s="11" t="s">
        <v>7</v>
      </c>
      <c r="F407" s="37" t="s">
        <v>92</v>
      </c>
      <c r="G407" s="12" t="s">
        <v>8</v>
      </c>
      <c r="H407" s="12" t="s">
        <v>9</v>
      </c>
      <c r="I407" s="33" t="s">
        <v>70</v>
      </c>
      <c r="J407" s="11" t="s">
        <v>23</v>
      </c>
      <c r="K407" s="35"/>
      <c r="L407" s="31">
        <v>206837.51</v>
      </c>
      <c r="M407" s="35" t="s">
        <v>118</v>
      </c>
      <c r="N407" s="35"/>
      <c r="O407" s="35"/>
      <c r="P407" s="35"/>
      <c r="Q407" s="10"/>
    </row>
    <row r="408" spans="1:17">
      <c r="A408" s="13" t="s">
        <v>129</v>
      </c>
      <c r="B408" s="35">
        <v>123</v>
      </c>
      <c r="C408" s="9">
        <v>15.89</v>
      </c>
      <c r="D408" s="9">
        <f>C408*B408</f>
        <v>1954.47</v>
      </c>
      <c r="E408" s="36" t="s">
        <v>33</v>
      </c>
      <c r="F408" s="38">
        <f>D408/D411</f>
        <v>0.60843320984964044</v>
      </c>
      <c r="G408" s="40">
        <v>15.59</v>
      </c>
      <c r="H408" s="9">
        <f>(B408*G408)-D408</f>
        <v>-36.900000000000091</v>
      </c>
      <c r="I408" s="35" t="s">
        <v>71</v>
      </c>
      <c r="J408" s="36">
        <f>G408*B408</f>
        <v>1917.57</v>
      </c>
      <c r="K408" s="35" t="str">
        <f>"sell "&amp;B408&amp;" "&amp;A408&amp;" @ $"&amp;G408</f>
        <v>sell 123 VIPS @ $15.59</v>
      </c>
      <c r="L408" s="9">
        <f>L407+(G408*B408)</f>
        <v>208755.08000000002</v>
      </c>
      <c r="M408" s="35"/>
      <c r="N408" s="35"/>
      <c r="O408" s="35"/>
      <c r="P408" s="35"/>
      <c r="Q408" s="10"/>
    </row>
    <row r="409" spans="1:17">
      <c r="A409" s="13" t="s">
        <v>130</v>
      </c>
      <c r="B409" s="35">
        <v>5</v>
      </c>
      <c r="C409" s="9">
        <v>90.02</v>
      </c>
      <c r="D409" s="9">
        <f>C409*B409</f>
        <v>450.09999999999997</v>
      </c>
      <c r="E409" s="36" t="s">
        <v>33</v>
      </c>
      <c r="F409" s="38">
        <f>D409/D411</f>
        <v>0.14011767269557637</v>
      </c>
      <c r="G409" s="40">
        <v>85.36</v>
      </c>
      <c r="H409" s="9">
        <f>(B409*G409)-D409</f>
        <v>-23.299999999999955</v>
      </c>
      <c r="I409" s="35" t="s">
        <v>71</v>
      </c>
      <c r="J409" s="36">
        <f>G409*B409</f>
        <v>426.8</v>
      </c>
      <c r="K409" s="35" t="str">
        <f>"sell "&amp;B409&amp;" "&amp;A409&amp;" @ $"&amp;G409</f>
        <v>sell 5 PVH @ $85.36</v>
      </c>
      <c r="L409" s="9">
        <f>L408+(G409*B409)</f>
        <v>209181.88</v>
      </c>
      <c r="M409" s="35"/>
      <c r="N409" s="35"/>
      <c r="O409" s="35"/>
      <c r="P409" s="35"/>
      <c r="Q409" s="10"/>
    </row>
    <row r="410" spans="1:17">
      <c r="A410" s="13" t="s">
        <v>131</v>
      </c>
      <c r="B410" s="35">
        <v>77</v>
      </c>
      <c r="C410" s="9">
        <v>10.49</v>
      </c>
      <c r="D410" s="9">
        <f>C410*B410</f>
        <v>807.73</v>
      </c>
      <c r="E410" s="36" t="s">
        <v>33</v>
      </c>
      <c r="F410" s="38">
        <f>D410/D411</f>
        <v>0.25144911745478316</v>
      </c>
      <c r="G410" s="40">
        <v>10.62</v>
      </c>
      <c r="H410" s="9">
        <f>(B410*G410)-D410</f>
        <v>10.009999999999877</v>
      </c>
      <c r="I410" s="35" t="s">
        <v>71</v>
      </c>
      <c r="J410" s="36">
        <f>G410*B410</f>
        <v>817.7399999999999</v>
      </c>
      <c r="K410" s="35" t="str">
        <f>"sell "&amp;B410&amp;" "&amp;A410&amp;" @ $"&amp;G410</f>
        <v>sell 77 DLAKY @ $10.62</v>
      </c>
      <c r="L410" s="9">
        <f>L409+(G410*B410)</f>
        <v>209999.62</v>
      </c>
      <c r="M410" s="35" t="s">
        <v>22</v>
      </c>
      <c r="N410" s="35"/>
      <c r="O410" s="35"/>
      <c r="P410" s="35"/>
      <c r="Q410" s="10"/>
    </row>
    <row r="411" spans="1:17">
      <c r="A411" s="13"/>
      <c r="B411" s="35"/>
      <c r="C411" s="9"/>
      <c r="D411" s="9">
        <f>SUM(D408:D410)</f>
        <v>3212.3</v>
      </c>
      <c r="E411" s="36"/>
      <c r="F411" s="38">
        <f>SUM(F408:F410)</f>
        <v>1</v>
      </c>
      <c r="G411" s="41"/>
      <c r="H411" s="9">
        <f>SUM(H408:H410)</f>
        <v>-50.190000000000168</v>
      </c>
      <c r="I411" s="35"/>
      <c r="J411" s="36">
        <f>SUM(J408:J410)</f>
        <v>3162.1099999999997</v>
      </c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41"/>
      <c r="H412" s="9"/>
      <c r="I412" s="35"/>
      <c r="J412" s="35"/>
      <c r="K412" s="35"/>
      <c r="L412" s="9"/>
      <c r="M412" s="35"/>
      <c r="N412" s="35"/>
      <c r="O412" s="35"/>
      <c r="P412" s="35"/>
      <c r="Q412" s="10"/>
    </row>
    <row r="413" spans="1:17">
      <c r="A413" s="13"/>
      <c r="B413" s="35"/>
      <c r="C413" s="9"/>
      <c r="D413" s="9"/>
      <c r="E413" s="19"/>
      <c r="F413" s="35"/>
      <c r="G413" s="41"/>
      <c r="H413" s="9"/>
      <c r="I413" s="35"/>
      <c r="J413" s="35"/>
      <c r="K413" s="35"/>
      <c r="L413" s="9"/>
      <c r="M413" s="11" t="s">
        <v>20</v>
      </c>
      <c r="N413" s="35"/>
      <c r="O413" s="35"/>
      <c r="P413" s="35"/>
      <c r="Q413" s="10"/>
    </row>
    <row r="414" spans="1:17">
      <c r="A414" s="7" t="s">
        <v>6</v>
      </c>
      <c r="B414" s="35"/>
      <c r="C414" s="9"/>
      <c r="D414" s="9"/>
      <c r="E414" s="19"/>
      <c r="F414" s="35"/>
      <c r="G414" s="41"/>
      <c r="H414" s="9"/>
      <c r="I414" s="35"/>
      <c r="J414" s="35"/>
      <c r="K414" s="35"/>
      <c r="L414" s="9"/>
      <c r="M414" s="11" t="s">
        <v>21</v>
      </c>
      <c r="N414" s="35"/>
      <c r="O414" s="35"/>
      <c r="P414" s="35"/>
      <c r="Q414" s="10"/>
    </row>
    <row r="415" spans="1:17">
      <c r="A415" s="7" t="s">
        <v>0</v>
      </c>
      <c r="B415" s="11" t="s">
        <v>3</v>
      </c>
      <c r="C415" s="12" t="s">
        <v>1</v>
      </c>
      <c r="D415" s="12" t="s">
        <v>2</v>
      </c>
      <c r="E415" s="22" t="s">
        <v>7</v>
      </c>
      <c r="F415" s="39" t="s">
        <v>92</v>
      </c>
      <c r="G415" s="42" t="s">
        <v>8</v>
      </c>
      <c r="H415" s="12" t="s">
        <v>9</v>
      </c>
      <c r="I415" s="35"/>
      <c r="J415" s="35"/>
      <c r="K415" s="35"/>
      <c r="L415" s="9"/>
      <c r="M415" s="36">
        <f>L410</f>
        <v>209999.62</v>
      </c>
      <c r="N415" s="35"/>
      <c r="O415" s="35"/>
      <c r="P415" s="35"/>
      <c r="Q415" s="10"/>
    </row>
    <row r="416" spans="1:17">
      <c r="A416" s="13" t="s">
        <v>132</v>
      </c>
      <c r="B416" s="35">
        <v>2</v>
      </c>
      <c r="C416" s="9">
        <v>277.49</v>
      </c>
      <c r="D416" s="9">
        <f>C416*B416</f>
        <v>554.98</v>
      </c>
      <c r="E416" s="36" t="s">
        <v>33</v>
      </c>
      <c r="F416" s="38">
        <f>D416/D419</f>
        <v>0.16463559342145861</v>
      </c>
      <c r="G416" s="40">
        <v>278.49</v>
      </c>
      <c r="H416" s="9">
        <f>(B416*G416)-D416</f>
        <v>2</v>
      </c>
      <c r="I416" s="35" t="s">
        <v>71</v>
      </c>
      <c r="J416" s="35"/>
      <c r="K416" s="35" t="str">
        <f>"buy "&amp;B416&amp;" "&amp;A416&amp;" @ $"&amp;G416</f>
        <v>buy 2 NVDA @ $278.49</v>
      </c>
      <c r="L416" s="9">
        <f>L410-(G416*B416)</f>
        <v>209442.63999999998</v>
      </c>
      <c r="M416" s="36">
        <f>L407-(G416*B416)</f>
        <v>206280.53</v>
      </c>
      <c r="N416" s="35"/>
      <c r="O416" s="35"/>
      <c r="P416" s="35"/>
      <c r="Q416" s="10"/>
    </row>
    <row r="417" spans="1:17">
      <c r="A417" s="13" t="s">
        <v>133</v>
      </c>
      <c r="B417" s="35">
        <v>102</v>
      </c>
      <c r="C417" s="9">
        <v>21.65</v>
      </c>
      <c r="D417" s="9">
        <f>C417*B417</f>
        <v>2208.2999999999997</v>
      </c>
      <c r="E417" s="36" t="s">
        <v>33</v>
      </c>
      <c r="F417" s="38">
        <f>D417/D419</f>
        <v>0.65509528442936138</v>
      </c>
      <c r="G417" s="40">
        <v>21.56</v>
      </c>
      <c r="H417" s="9">
        <f>(B417*G417)-D417</f>
        <v>-9.1799999999998363</v>
      </c>
      <c r="I417" s="35" t="s">
        <v>71</v>
      </c>
      <c r="J417" s="35"/>
      <c r="K417" s="35" t="str">
        <f>"buy "&amp;B417&amp;" "&amp;A417&amp;" @ $"&amp;G417</f>
        <v>buy 102 COCO @ $21.56</v>
      </c>
      <c r="L417" s="9">
        <f>L416-(G417*B417)</f>
        <v>207243.51999999999</v>
      </c>
      <c r="M417" s="36">
        <f>M416-(G417*B417)</f>
        <v>204081.41</v>
      </c>
      <c r="N417" s="35"/>
      <c r="O417" s="35"/>
      <c r="P417" s="35"/>
      <c r="Q417" s="10"/>
    </row>
    <row r="418" spans="1:17">
      <c r="A418" s="23" t="s">
        <v>134</v>
      </c>
      <c r="B418" s="24">
        <v>36</v>
      </c>
      <c r="C418" s="25">
        <v>16.88</v>
      </c>
      <c r="D418" s="25">
        <f>C418*B418</f>
        <v>607.67999999999995</v>
      </c>
      <c r="E418" s="36" t="s">
        <v>33</v>
      </c>
      <c r="F418" s="38">
        <f>D418/D419</f>
        <v>0.18026912214918006</v>
      </c>
      <c r="G418" s="43">
        <v>16.82</v>
      </c>
      <c r="H418" s="25">
        <f>(B418*G418)-D418</f>
        <v>-2.1599999999999682</v>
      </c>
      <c r="I418" s="35" t="s">
        <v>71</v>
      </c>
      <c r="J418" s="35"/>
      <c r="K418" s="35" t="str">
        <f>"buy "&amp;B418&amp;" "&amp;A418&amp;" @ $"&amp;G418</f>
        <v>buy 36 CNK @ $16.82</v>
      </c>
      <c r="L418" s="9">
        <f>L417-(G418*B418)</f>
        <v>206638</v>
      </c>
      <c r="M418" s="36">
        <f>M417-(G418*B418)</f>
        <v>203475.89</v>
      </c>
      <c r="N418" s="35" t="str">
        <f>TEXT(ROUND(M418,2),"$#,##0.00")&amp;" will be the balance in the account after purchases.  "</f>
        <v xml:space="preserve">$203,475.89 will be the balance in the account after purchases.  </v>
      </c>
      <c r="O418" s="35"/>
      <c r="P418" s="35"/>
      <c r="Q418" s="10"/>
    </row>
    <row r="419" spans="1:17">
      <c r="A419" s="13"/>
      <c r="B419" s="35"/>
      <c r="C419" s="9"/>
      <c r="D419" s="9">
        <f>SUM(D416:D418)</f>
        <v>3370.9599999999996</v>
      </c>
      <c r="E419" s="35"/>
      <c r="F419" s="38">
        <f>SUM(F416:F418)</f>
        <v>1</v>
      </c>
      <c r="G419" s="9" t="s">
        <v>15</v>
      </c>
      <c r="H419" s="9">
        <f>SUM(H416:H418)</f>
        <v>-9.3399999999998045</v>
      </c>
      <c r="I419" s="35"/>
      <c r="J419" s="35"/>
      <c r="K419" s="35"/>
      <c r="L419" s="9"/>
      <c r="M419" s="35"/>
      <c r="N419" s="35" t="s">
        <v>27</v>
      </c>
      <c r="O419" s="35"/>
      <c r="P419" s="35"/>
      <c r="Q419" s="10"/>
    </row>
    <row r="420" spans="1:17">
      <c r="A420" s="13"/>
      <c r="B420" s="35"/>
      <c r="C420" s="9"/>
      <c r="D420" s="9"/>
      <c r="E420" s="35"/>
      <c r="F420" s="35"/>
      <c r="G420" s="9"/>
      <c r="H420" s="9"/>
      <c r="I420" s="35"/>
      <c r="J420" s="35"/>
      <c r="K420" s="35"/>
      <c r="L420" s="9"/>
      <c r="M420" s="11" t="str">
        <f>IF(J411+M418&gt;0,"Credit Surplus","Credit Shortage")</f>
        <v>Credit Surplus</v>
      </c>
      <c r="N420" s="36">
        <f>J411+M418</f>
        <v>206638</v>
      </c>
      <c r="O420" s="35" t="s">
        <v>60</v>
      </c>
      <c r="P420" s="35"/>
      <c r="Q420" s="10"/>
    </row>
    <row r="421" spans="1:17">
      <c r="A421" s="13"/>
      <c r="B421" s="35"/>
      <c r="C421" s="9"/>
      <c r="D421" s="9"/>
      <c r="E421" s="35"/>
      <c r="F421" s="35"/>
      <c r="G421" s="9"/>
      <c r="H421" s="9"/>
      <c r="I421" s="35"/>
      <c r="J421" s="35"/>
      <c r="K421" s="35"/>
      <c r="L421" s="9"/>
      <c r="M421" s="35"/>
      <c r="N421" s="35"/>
      <c r="O421" s="35"/>
      <c r="P421" s="35"/>
      <c r="Q421" s="10"/>
    </row>
    <row r="422" spans="1:17">
      <c r="A422" s="13"/>
      <c r="B422" s="35"/>
      <c r="C422" s="9"/>
      <c r="D422" s="9"/>
      <c r="E422" s="35"/>
      <c r="F422" s="35"/>
      <c r="G422" s="9"/>
      <c r="H422" s="9"/>
      <c r="I422" s="35"/>
      <c r="J422" s="35"/>
      <c r="K422" s="35"/>
      <c r="L422" s="35"/>
      <c r="M422" s="35"/>
      <c r="N422" s="35"/>
      <c r="O422" s="35"/>
      <c r="P422" s="35"/>
      <c r="Q422" s="10"/>
    </row>
    <row r="423" spans="1:17">
      <c r="A423" s="13" t="s">
        <v>11</v>
      </c>
      <c r="B423" s="35"/>
      <c r="C423" s="9"/>
      <c r="D423" s="21">
        <v>233.37</v>
      </c>
      <c r="E423" s="35" t="s">
        <v>76</v>
      </c>
      <c r="F423" s="35"/>
      <c r="G423" s="9"/>
      <c r="H423" s="9"/>
      <c r="I423" s="35"/>
      <c r="J423" s="35"/>
      <c r="K423" s="35"/>
      <c r="L423" s="35"/>
      <c r="M423" s="35"/>
      <c r="N423" s="35"/>
      <c r="O423" s="35"/>
      <c r="P423" s="35"/>
      <c r="Q423" s="10"/>
    </row>
    <row r="424" spans="1:17">
      <c r="A424" s="13" t="s">
        <v>12</v>
      </c>
      <c r="B424" s="35"/>
      <c r="C424" s="9"/>
      <c r="D424" s="9">
        <f>H411</f>
        <v>-50.190000000000168</v>
      </c>
      <c r="E424" s="35" t="s">
        <v>16</v>
      </c>
      <c r="F424" s="35"/>
      <c r="G424" s="9"/>
      <c r="H424" s="9"/>
      <c r="I424" s="35"/>
      <c r="J424" s="35"/>
      <c r="K424" s="35"/>
      <c r="L424" s="35"/>
      <c r="M424" s="35"/>
      <c r="N424" s="35"/>
      <c r="O424" s="35"/>
      <c r="P424" s="35"/>
      <c r="Q424" s="10"/>
    </row>
    <row r="425" spans="1:17">
      <c r="A425" s="13" t="s">
        <v>13</v>
      </c>
      <c r="B425" s="35"/>
      <c r="C425" s="9"/>
      <c r="D425" s="9">
        <f>D423+D424</f>
        <v>183.17999999999984</v>
      </c>
      <c r="E425" s="35"/>
      <c r="F425" s="35"/>
      <c r="G425" s="9"/>
      <c r="H425" s="9"/>
      <c r="I425" s="35"/>
      <c r="J425" s="35"/>
      <c r="K425" s="35"/>
      <c r="L425" s="35"/>
      <c r="M425" s="35"/>
      <c r="N425" s="35"/>
      <c r="O425" s="35"/>
      <c r="P425" s="35"/>
      <c r="Q425" s="10"/>
    </row>
    <row r="426" spans="1:17">
      <c r="A426" s="13" t="s">
        <v>14</v>
      </c>
      <c r="B426" s="35"/>
      <c r="C426" s="9"/>
      <c r="D426" s="9">
        <f>H419</f>
        <v>-9.3399999999998045</v>
      </c>
      <c r="E426" s="35" t="s">
        <v>17</v>
      </c>
      <c r="F426" s="35"/>
      <c r="G426" s="9"/>
      <c r="H426" s="9"/>
      <c r="I426" s="35"/>
      <c r="J426" s="35"/>
      <c r="K426" s="35"/>
      <c r="L426" s="35"/>
      <c r="M426" s="35"/>
      <c r="N426" s="35"/>
      <c r="O426" s="35"/>
      <c r="P426" s="35"/>
      <c r="Q426" s="10"/>
    </row>
    <row r="427" spans="1:17">
      <c r="A427" s="13" t="s">
        <v>13</v>
      </c>
      <c r="B427" s="35"/>
      <c r="C427" s="9"/>
      <c r="D427" s="27">
        <f>D425-D426</f>
        <v>192.51999999999964</v>
      </c>
      <c r="E427" s="19" t="s">
        <v>18</v>
      </c>
      <c r="F427" s="35"/>
      <c r="G427" s="9"/>
      <c r="H427" s="9"/>
      <c r="I427" s="35"/>
      <c r="J427" s="35"/>
      <c r="K427" s="35"/>
      <c r="L427" s="35"/>
      <c r="M427" s="35"/>
      <c r="N427" s="35"/>
      <c r="O427" s="35"/>
      <c r="P427" s="35"/>
      <c r="Q427" s="10"/>
    </row>
    <row r="428" spans="1:17" ht="14.65" thickBot="1">
      <c r="A428" s="15"/>
      <c r="B428" s="16"/>
      <c r="C428" s="17"/>
      <c r="D428" s="17"/>
      <c r="E428" s="16"/>
      <c r="F428" s="16"/>
      <c r="G428" s="17"/>
      <c r="H428" s="17"/>
      <c r="I428" s="16"/>
      <c r="J428" s="16"/>
      <c r="K428" s="16"/>
      <c r="L428" s="16"/>
      <c r="M428" s="16"/>
      <c r="N428" s="16"/>
      <c r="O428" s="16"/>
      <c r="P428" s="16"/>
      <c r="Q428" s="18"/>
    </row>
    <row r="429" spans="1:17" ht="14.65" thickTop="1"/>
    <row r="431" spans="1:17" ht="14.65" thickBot="1"/>
    <row r="432" spans="1:17" ht="14.65" thickTop="1">
      <c r="A432" s="2"/>
      <c r="B432" s="3"/>
      <c r="C432" s="4">
        <v>45016</v>
      </c>
      <c r="D432" s="5"/>
      <c r="E432" s="3"/>
      <c r="F432" s="3"/>
      <c r="G432" s="5"/>
      <c r="H432" s="5"/>
      <c r="I432" s="3"/>
      <c r="J432" s="3"/>
      <c r="K432" s="3"/>
      <c r="L432" s="20" t="s">
        <v>19</v>
      </c>
      <c r="M432" s="3"/>
      <c r="N432" s="3"/>
      <c r="O432" s="3"/>
      <c r="P432" s="3"/>
      <c r="Q432" s="6"/>
    </row>
    <row r="433" spans="1:17">
      <c r="A433" s="7" t="s">
        <v>5</v>
      </c>
      <c r="B433" s="35"/>
      <c r="C433" s="9"/>
      <c r="D433" s="9"/>
      <c r="E433" s="35"/>
      <c r="F433" s="35"/>
      <c r="G433" s="9"/>
      <c r="H433" s="9"/>
      <c r="I433" s="35"/>
      <c r="J433" s="11" t="s">
        <v>24</v>
      </c>
      <c r="K433" s="35"/>
      <c r="L433" s="11" t="s">
        <v>10</v>
      </c>
      <c r="M433" s="35"/>
      <c r="N433" s="35"/>
      <c r="O433" s="35"/>
      <c r="P433" s="35"/>
      <c r="Q433" s="10"/>
    </row>
    <row r="434" spans="1:17">
      <c r="A434" s="7" t="s">
        <v>0</v>
      </c>
      <c r="B434" s="11" t="s">
        <v>3</v>
      </c>
      <c r="C434" s="12" t="s">
        <v>1</v>
      </c>
      <c r="D434" s="12" t="s">
        <v>4</v>
      </c>
      <c r="E434" s="11" t="s">
        <v>7</v>
      </c>
      <c r="F434" s="37" t="s">
        <v>92</v>
      </c>
      <c r="G434" s="12" t="s">
        <v>8</v>
      </c>
      <c r="H434" s="12" t="s">
        <v>9</v>
      </c>
      <c r="I434" s="33" t="s">
        <v>70</v>
      </c>
      <c r="J434" s="11" t="s">
        <v>23</v>
      </c>
      <c r="K434" s="35"/>
      <c r="L434" s="31">
        <v>209289.69</v>
      </c>
      <c r="M434" s="35" t="s">
        <v>118</v>
      </c>
      <c r="N434" s="35"/>
      <c r="O434" s="35"/>
      <c r="P434" s="35"/>
      <c r="Q434" s="10"/>
    </row>
    <row r="435" spans="1:17">
      <c r="A435" s="13" t="s">
        <v>122</v>
      </c>
      <c r="B435" s="35">
        <v>16</v>
      </c>
      <c r="C435" s="9">
        <v>66.849999999999994</v>
      </c>
      <c r="D435" s="9">
        <f>C435*B435</f>
        <v>1069.5999999999999</v>
      </c>
      <c r="E435" s="36"/>
      <c r="F435" s="38">
        <f>D435/D438</f>
        <v>1</v>
      </c>
      <c r="G435" s="40">
        <v>67.03</v>
      </c>
      <c r="H435" s="9">
        <f>(B435*G435)-D435</f>
        <v>2.8800000000001091</v>
      </c>
      <c r="I435" s="35" t="s">
        <v>71</v>
      </c>
      <c r="J435" s="36">
        <f>G435*B435</f>
        <v>1072.48</v>
      </c>
      <c r="K435" s="35" t="str">
        <f>"sell "&amp;B435&amp;" "&amp;A435&amp;" @ $"&amp;G435</f>
        <v>sell 16 IEFA @ $67.03</v>
      </c>
      <c r="L435" s="9">
        <f>L434+(G435*B435)</f>
        <v>210362.17</v>
      </c>
      <c r="M435" s="35"/>
      <c r="N435" s="35"/>
      <c r="O435" s="35"/>
      <c r="P435" s="35"/>
      <c r="Q435" s="10"/>
    </row>
    <row r="436" spans="1:17">
      <c r="A436" s="13"/>
      <c r="B436" s="35"/>
      <c r="C436" s="9"/>
      <c r="D436" s="9">
        <f>C436*B436</f>
        <v>0</v>
      </c>
      <c r="E436" s="36"/>
      <c r="F436" s="38">
        <f>D436/D438</f>
        <v>0</v>
      </c>
      <c r="G436" s="40"/>
      <c r="H436" s="9">
        <f>(B436*G436)-D436</f>
        <v>0</v>
      </c>
      <c r="I436" s="35"/>
      <c r="J436" s="36">
        <f>G436*B436</f>
        <v>0</v>
      </c>
      <c r="K436" s="35" t="str">
        <f>"sell "&amp;B436&amp;" "&amp;A436&amp;" @ $"&amp;G436</f>
        <v>sell   @ $</v>
      </c>
      <c r="L436" s="9">
        <f>L435+(G436*B436)</f>
        <v>210362.17</v>
      </c>
      <c r="M436" s="35"/>
      <c r="N436" s="35"/>
      <c r="O436" s="35"/>
      <c r="P436" s="35"/>
      <c r="Q436" s="10"/>
    </row>
    <row r="437" spans="1:17">
      <c r="A437" s="13"/>
      <c r="B437" s="35"/>
      <c r="C437" s="9"/>
      <c r="D437" s="9">
        <f>C437*B437</f>
        <v>0</v>
      </c>
      <c r="E437" s="36"/>
      <c r="F437" s="38">
        <f>D437/D438</f>
        <v>0</v>
      </c>
      <c r="G437" s="40"/>
      <c r="H437" s="9">
        <f>(B437*G437)-D437</f>
        <v>0</v>
      </c>
      <c r="I437" s="35"/>
      <c r="J437" s="36">
        <f>G437*B437</f>
        <v>0</v>
      </c>
      <c r="K437" s="35" t="str">
        <f>"sell "&amp;B437&amp;" "&amp;A437&amp;" @ $"&amp;G437</f>
        <v>sell   @ $</v>
      </c>
      <c r="L437" s="9">
        <f>L436+(G437*B437)</f>
        <v>210362.17</v>
      </c>
      <c r="M437" s="35" t="s">
        <v>22</v>
      </c>
      <c r="N437" s="35"/>
      <c r="O437" s="35"/>
      <c r="P437" s="35"/>
      <c r="Q437" s="10"/>
    </row>
    <row r="438" spans="1:17">
      <c r="A438" s="13"/>
      <c r="B438" s="35"/>
      <c r="C438" s="9"/>
      <c r="D438" s="9">
        <f>SUM(D435:D437)</f>
        <v>1069.5999999999999</v>
      </c>
      <c r="E438" s="36"/>
      <c r="F438" s="38">
        <f>SUM(F435:F437)</f>
        <v>1</v>
      </c>
      <c r="G438" s="41"/>
      <c r="H438" s="9">
        <f>SUM(H435:H437)</f>
        <v>2.8800000000001091</v>
      </c>
      <c r="I438" s="35"/>
      <c r="J438" s="36">
        <f>SUM(J435:J437)</f>
        <v>1072.48</v>
      </c>
      <c r="K438" s="35"/>
      <c r="L438" s="9"/>
      <c r="M438" s="35"/>
      <c r="N438" s="35"/>
      <c r="O438" s="35"/>
      <c r="P438" s="35"/>
      <c r="Q438" s="10"/>
    </row>
    <row r="439" spans="1:17">
      <c r="A439" s="13"/>
      <c r="B439" s="35"/>
      <c r="C439" s="9"/>
      <c r="D439" s="9"/>
      <c r="E439" s="35"/>
      <c r="F439" s="35"/>
      <c r="G439" s="41"/>
      <c r="H439" s="9"/>
      <c r="I439" s="35"/>
      <c r="J439" s="35"/>
      <c r="K439" s="35"/>
      <c r="L439" s="9"/>
      <c r="M439" s="35"/>
      <c r="N439" s="35"/>
      <c r="O439" s="35"/>
      <c r="P439" s="35"/>
      <c r="Q439" s="10"/>
    </row>
    <row r="440" spans="1:17">
      <c r="A440" s="13"/>
      <c r="B440" s="35"/>
      <c r="C440" s="9"/>
      <c r="D440" s="9"/>
      <c r="E440" s="19"/>
      <c r="F440" s="35"/>
      <c r="G440" s="41"/>
      <c r="H440" s="9"/>
      <c r="I440" s="35"/>
      <c r="J440" s="35"/>
      <c r="K440" s="35"/>
      <c r="L440" s="9"/>
      <c r="M440" s="11" t="s">
        <v>20</v>
      </c>
      <c r="N440" s="35"/>
      <c r="O440" s="35"/>
      <c r="P440" s="35"/>
      <c r="Q440" s="10"/>
    </row>
    <row r="441" spans="1:17">
      <c r="A441" s="7" t="s">
        <v>6</v>
      </c>
      <c r="B441" s="35"/>
      <c r="C441" s="9"/>
      <c r="D441" s="9"/>
      <c r="E441" s="19"/>
      <c r="F441" s="35"/>
      <c r="G441" s="41"/>
      <c r="H441" s="9"/>
      <c r="I441" s="35"/>
      <c r="J441" s="35"/>
      <c r="K441" s="35"/>
      <c r="L441" s="9"/>
      <c r="M441" s="11" t="s">
        <v>21</v>
      </c>
      <c r="N441" s="35"/>
      <c r="O441" s="35"/>
      <c r="P441" s="35"/>
      <c r="Q441" s="10"/>
    </row>
    <row r="442" spans="1:17">
      <c r="A442" s="7" t="s">
        <v>0</v>
      </c>
      <c r="B442" s="11" t="s">
        <v>3</v>
      </c>
      <c r="C442" s="12" t="s">
        <v>1</v>
      </c>
      <c r="D442" s="12" t="s">
        <v>2</v>
      </c>
      <c r="E442" s="22" t="s">
        <v>7</v>
      </c>
      <c r="F442" s="39" t="s">
        <v>92</v>
      </c>
      <c r="G442" s="42" t="s">
        <v>8</v>
      </c>
      <c r="H442" s="12" t="s">
        <v>9</v>
      </c>
      <c r="I442" s="35"/>
      <c r="J442" s="35"/>
      <c r="K442" s="35"/>
      <c r="L442" s="9"/>
      <c r="M442" s="36">
        <f>L437</f>
        <v>210362.17</v>
      </c>
      <c r="N442" s="35"/>
      <c r="O442" s="35"/>
      <c r="P442" s="35"/>
      <c r="Q442" s="10"/>
    </row>
    <row r="443" spans="1:17">
      <c r="A443" s="13" t="s">
        <v>126</v>
      </c>
      <c r="B443" s="35">
        <v>31</v>
      </c>
      <c r="C443" s="9">
        <v>17.739999999999998</v>
      </c>
      <c r="D443" s="9">
        <f>C443*B443</f>
        <v>549.93999999999994</v>
      </c>
      <c r="E443" s="36"/>
      <c r="F443" s="38">
        <f>D443/D446</f>
        <v>0.15973347739960381</v>
      </c>
      <c r="G443" s="40">
        <v>17.989999999999998</v>
      </c>
      <c r="H443" s="9">
        <f>(B443*G443)-D443</f>
        <v>7.75</v>
      </c>
      <c r="I443" s="35" t="s">
        <v>71</v>
      </c>
      <c r="J443" s="35"/>
      <c r="K443" s="35" t="str">
        <f>"buy "&amp;B443&amp;" "&amp;A443&amp;" @ $"&amp;G443</f>
        <v>buy 31 MNSO @ $17.99</v>
      </c>
      <c r="L443" s="9">
        <f>L437-(G443*B443)</f>
        <v>209804.48</v>
      </c>
      <c r="M443" s="36">
        <f>L434-(G443*B443)</f>
        <v>208732</v>
      </c>
      <c r="N443" s="35"/>
      <c r="O443" s="35"/>
      <c r="P443" s="35"/>
      <c r="Q443" s="10"/>
    </row>
    <row r="444" spans="1:17">
      <c r="A444" s="13" t="s">
        <v>127</v>
      </c>
      <c r="B444" s="35">
        <v>9</v>
      </c>
      <c r="C444" s="9">
        <v>133.62</v>
      </c>
      <c r="D444" s="9">
        <f>C444*B444</f>
        <v>1202.58</v>
      </c>
      <c r="E444" s="36"/>
      <c r="F444" s="38">
        <f>D444/D446</f>
        <v>0.34929680556281695</v>
      </c>
      <c r="G444" s="40">
        <v>132.37</v>
      </c>
      <c r="H444" s="9">
        <f>(B444*G444)-D444</f>
        <v>-11.25</v>
      </c>
      <c r="I444" s="35" t="s">
        <v>71</v>
      </c>
      <c r="J444" s="35"/>
      <c r="K444" s="35" t="str">
        <f>"buy "&amp;B444&amp;" "&amp;A444&amp;" @ $"&amp;G444</f>
        <v>buy 9 SPOT @ $132.37</v>
      </c>
      <c r="L444" s="9">
        <f>L443-(G444*B444)</f>
        <v>208613.15000000002</v>
      </c>
      <c r="M444" s="36">
        <f>M443-(G444*B444)</f>
        <v>207540.67</v>
      </c>
      <c r="N444" s="35"/>
      <c r="O444" s="35"/>
      <c r="P444" s="35"/>
      <c r="Q444" s="10"/>
    </row>
    <row r="445" spans="1:17">
      <c r="A445" s="23" t="s">
        <v>128</v>
      </c>
      <c r="B445" s="24">
        <v>223</v>
      </c>
      <c r="C445" s="25">
        <v>7.58</v>
      </c>
      <c r="D445" s="25">
        <f>C445*B445</f>
        <v>1690.34</v>
      </c>
      <c r="E445" s="36"/>
      <c r="F445" s="38">
        <f>D445/D446</f>
        <v>0.49096971703757925</v>
      </c>
      <c r="G445" s="43">
        <v>7.97</v>
      </c>
      <c r="H445" s="25">
        <f>(B445*G445)-D445</f>
        <v>86.970000000000027</v>
      </c>
      <c r="I445" s="35" t="s">
        <v>71</v>
      </c>
      <c r="J445" s="35"/>
      <c r="K445" s="35" t="str">
        <f>"buy "&amp;B445&amp;" "&amp;A445&amp;" @ $"&amp;G445</f>
        <v>buy 223 BORR @ $7.97</v>
      </c>
      <c r="L445" s="9">
        <f>L444-(G445*B445)</f>
        <v>206835.84000000003</v>
      </c>
      <c r="M445" s="36">
        <f>M444-(G445*B445)</f>
        <v>205763.36000000002</v>
      </c>
      <c r="N445" s="35" t="str">
        <f>TEXT(ROUND(M445,2),"$#,##0.00")&amp;" will be the balance in the account after purchases.  "</f>
        <v xml:space="preserve">$205,763.36 will be the balance in the account after purchases.  </v>
      </c>
      <c r="O445" s="35"/>
      <c r="P445" s="35"/>
      <c r="Q445" s="10"/>
    </row>
    <row r="446" spans="1:17">
      <c r="A446" s="13"/>
      <c r="B446" s="35"/>
      <c r="C446" s="9"/>
      <c r="D446" s="9">
        <f>SUM(D443:D445)</f>
        <v>3442.8599999999997</v>
      </c>
      <c r="E446" s="35"/>
      <c r="F446" s="38">
        <f>SUM(F443:F445)</f>
        <v>1</v>
      </c>
      <c r="G446" s="9" t="s">
        <v>15</v>
      </c>
      <c r="H446" s="9">
        <f>SUM(H443:H445)</f>
        <v>83.470000000000027</v>
      </c>
      <c r="I446" s="35"/>
      <c r="J446" s="35"/>
      <c r="K446" s="35"/>
      <c r="L446" s="9"/>
      <c r="M446" s="35"/>
      <c r="N446" s="35" t="s">
        <v>27</v>
      </c>
      <c r="O446" s="35"/>
      <c r="P446" s="35"/>
      <c r="Q446" s="10"/>
    </row>
    <row r="447" spans="1:17">
      <c r="A447" s="13"/>
      <c r="B447" s="35"/>
      <c r="C447" s="9"/>
      <c r="D447" s="9"/>
      <c r="E447" s="35"/>
      <c r="F447" s="35"/>
      <c r="G447" s="9"/>
      <c r="H447" s="9"/>
      <c r="I447" s="35"/>
      <c r="J447" s="35"/>
      <c r="K447" s="35"/>
      <c r="L447" s="9"/>
      <c r="M447" s="11" t="str">
        <f>IF(J438+M445&gt;0,"Credit Surplus","Credit Shortage")</f>
        <v>Credit Surplus</v>
      </c>
      <c r="N447" s="36">
        <f>J438+M445</f>
        <v>206835.84000000003</v>
      </c>
      <c r="O447" s="35" t="s">
        <v>60</v>
      </c>
      <c r="P447" s="35"/>
      <c r="Q447" s="10"/>
    </row>
    <row r="448" spans="1:17">
      <c r="A448" s="13"/>
      <c r="B448" s="35"/>
      <c r="C448" s="9"/>
      <c r="D448" s="9"/>
      <c r="E448" s="35"/>
      <c r="F448" s="35"/>
      <c r="G448" s="9"/>
      <c r="H448" s="9"/>
      <c r="I448" s="35"/>
      <c r="J448" s="35"/>
      <c r="K448" s="35"/>
      <c r="L448" s="9"/>
      <c r="M448" s="35"/>
      <c r="N448" s="35"/>
      <c r="O448" s="35"/>
      <c r="P448" s="35"/>
      <c r="Q448" s="10"/>
    </row>
    <row r="449" spans="1:17">
      <c r="A449" s="13"/>
      <c r="B449" s="35"/>
      <c r="C449" s="9"/>
      <c r="D449" s="9"/>
      <c r="E449" s="35"/>
      <c r="F449" s="35"/>
      <c r="G449" s="9"/>
      <c r="H449" s="9"/>
      <c r="I449" s="35"/>
      <c r="J449" s="35"/>
      <c r="K449" s="35"/>
      <c r="L449" s="35"/>
      <c r="M449" s="35"/>
      <c r="N449" s="35"/>
      <c r="O449" s="35"/>
      <c r="P449" s="35"/>
      <c r="Q449" s="10"/>
    </row>
    <row r="450" spans="1:17">
      <c r="A450" s="13" t="s">
        <v>11</v>
      </c>
      <c r="B450" s="35"/>
      <c r="C450" s="9"/>
      <c r="D450" s="21">
        <v>502.4</v>
      </c>
      <c r="E450" s="35" t="s">
        <v>76</v>
      </c>
      <c r="F450" s="35"/>
      <c r="G450" s="9"/>
      <c r="H450" s="9"/>
      <c r="I450" s="35"/>
      <c r="J450" s="35"/>
      <c r="K450" s="35"/>
      <c r="L450" s="35"/>
      <c r="M450" s="35"/>
      <c r="N450" s="35"/>
      <c r="O450" s="35"/>
      <c r="P450" s="35"/>
      <c r="Q450" s="10"/>
    </row>
    <row r="451" spans="1:17">
      <c r="A451" s="13" t="s">
        <v>12</v>
      </c>
      <c r="B451" s="35"/>
      <c r="C451" s="9"/>
      <c r="D451" s="9">
        <f>H438</f>
        <v>2.8800000000001091</v>
      </c>
      <c r="E451" s="35" t="s">
        <v>16</v>
      </c>
      <c r="F451" s="35"/>
      <c r="G451" s="9"/>
      <c r="H451" s="9"/>
      <c r="I451" s="35"/>
      <c r="J451" s="35"/>
      <c r="K451" s="35"/>
      <c r="L451" s="35"/>
      <c r="M451" s="35"/>
      <c r="N451" s="35"/>
      <c r="O451" s="35"/>
      <c r="P451" s="35"/>
      <c r="Q451" s="10"/>
    </row>
    <row r="452" spans="1:17">
      <c r="A452" s="13" t="s">
        <v>13</v>
      </c>
      <c r="B452" s="35"/>
      <c r="C452" s="9"/>
      <c r="D452" s="9">
        <f>D450+D451</f>
        <v>505.28000000000009</v>
      </c>
      <c r="E452" s="35"/>
      <c r="F452" s="35"/>
      <c r="G452" s="9"/>
      <c r="H452" s="9"/>
      <c r="I452" s="35"/>
      <c r="J452" s="35"/>
      <c r="K452" s="35"/>
      <c r="L452" s="35"/>
      <c r="M452" s="35"/>
      <c r="N452" s="35"/>
      <c r="O452" s="35"/>
      <c r="P452" s="35"/>
      <c r="Q452" s="10"/>
    </row>
    <row r="453" spans="1:17">
      <c r="A453" s="13" t="s">
        <v>14</v>
      </c>
      <c r="B453" s="35"/>
      <c r="C453" s="9"/>
      <c r="D453" s="9">
        <f>H446</f>
        <v>83.470000000000027</v>
      </c>
      <c r="E453" s="35" t="s">
        <v>17</v>
      </c>
      <c r="F453" s="35"/>
      <c r="G453" s="9"/>
      <c r="H453" s="9"/>
      <c r="I453" s="35"/>
      <c r="J453" s="35"/>
      <c r="K453" s="35"/>
      <c r="L453" s="35"/>
      <c r="M453" s="35"/>
      <c r="N453" s="35"/>
      <c r="O453" s="35"/>
      <c r="P453" s="35"/>
      <c r="Q453" s="10"/>
    </row>
    <row r="454" spans="1:17">
      <c r="A454" s="13" t="s">
        <v>13</v>
      </c>
      <c r="B454" s="35"/>
      <c r="C454" s="9"/>
      <c r="D454" s="27">
        <f>D452-D453</f>
        <v>421.81000000000006</v>
      </c>
      <c r="E454" s="19" t="s">
        <v>18</v>
      </c>
      <c r="F454" s="35"/>
      <c r="G454" s="9"/>
      <c r="H454" s="9"/>
      <c r="I454" s="35"/>
      <c r="J454" s="35"/>
      <c r="K454" s="35"/>
      <c r="L454" s="35"/>
      <c r="M454" s="35"/>
      <c r="N454" s="35"/>
      <c r="O454" s="35"/>
      <c r="P454" s="35"/>
      <c r="Q454" s="10"/>
    </row>
    <row r="455" spans="1:17" ht="14.65" thickBot="1">
      <c r="A455" s="15"/>
      <c r="B455" s="16"/>
      <c r="C455" s="17"/>
      <c r="D455" s="17"/>
      <c r="E455" s="16"/>
      <c r="F455" s="16"/>
      <c r="G455" s="17"/>
      <c r="H455" s="17"/>
      <c r="I455" s="16"/>
      <c r="J455" s="16"/>
      <c r="K455" s="16"/>
      <c r="L455" s="16"/>
      <c r="M455" s="16"/>
      <c r="N455" s="16"/>
      <c r="O455" s="16"/>
      <c r="P455" s="16"/>
      <c r="Q455" s="18"/>
    </row>
    <row r="456" spans="1:17" ht="14.65" thickTop="1"/>
    <row r="458" spans="1:17" ht="14.65" thickBot="1"/>
    <row r="459" spans="1:17" ht="14.65" thickTop="1">
      <c r="A459" s="2"/>
      <c r="B459" s="3"/>
      <c r="C459" s="4">
        <v>44985</v>
      </c>
      <c r="D459" s="5"/>
      <c r="E459" s="3"/>
      <c r="F459" s="3"/>
      <c r="G459" s="5"/>
      <c r="H459" s="5"/>
      <c r="I459" s="3"/>
      <c r="J459" s="3"/>
      <c r="K459" s="3"/>
      <c r="L459" s="20" t="s">
        <v>19</v>
      </c>
      <c r="M459" s="3"/>
      <c r="N459" s="3"/>
      <c r="O459" s="3"/>
      <c r="P459" s="3"/>
      <c r="Q459" s="6"/>
    </row>
    <row r="460" spans="1:17">
      <c r="A460" s="7" t="s">
        <v>5</v>
      </c>
      <c r="B460" s="35"/>
      <c r="C460" s="9"/>
      <c r="D460" s="9"/>
      <c r="E460" s="35"/>
      <c r="F460" s="35"/>
      <c r="G460" s="9"/>
      <c r="H460" s="9"/>
      <c r="I460" s="35"/>
      <c r="J460" s="11" t="s">
        <v>24</v>
      </c>
      <c r="K460" s="35"/>
      <c r="L460" s="11" t="s">
        <v>10</v>
      </c>
      <c r="M460" s="35"/>
      <c r="N460" s="35"/>
      <c r="O460" s="35"/>
      <c r="P460" s="35"/>
      <c r="Q460" s="10"/>
    </row>
    <row r="461" spans="1:17">
      <c r="A461" s="7" t="s">
        <v>0</v>
      </c>
      <c r="B461" s="11" t="s">
        <v>3</v>
      </c>
      <c r="C461" s="12" t="s">
        <v>1</v>
      </c>
      <c r="D461" s="12" t="s">
        <v>4</v>
      </c>
      <c r="E461" s="11" t="s">
        <v>7</v>
      </c>
      <c r="F461" s="37" t="s">
        <v>92</v>
      </c>
      <c r="G461" s="12" t="s">
        <v>8</v>
      </c>
      <c r="H461" s="12" t="s">
        <v>9</v>
      </c>
      <c r="I461" s="33" t="s">
        <v>70</v>
      </c>
      <c r="J461" s="11" t="s">
        <v>23</v>
      </c>
      <c r="K461" s="35"/>
      <c r="L461" s="31">
        <v>208689.72</v>
      </c>
      <c r="M461" s="35" t="s">
        <v>118</v>
      </c>
      <c r="N461" s="35"/>
      <c r="O461" s="35"/>
      <c r="P461" s="35"/>
      <c r="Q461" s="10"/>
    </row>
    <row r="462" spans="1:17">
      <c r="A462" s="13" t="s">
        <v>119</v>
      </c>
      <c r="B462" s="35">
        <v>109</v>
      </c>
      <c r="C462" s="9">
        <v>11.77</v>
      </c>
      <c r="D462" s="9">
        <f>C462*B462</f>
        <v>1282.93</v>
      </c>
      <c r="E462" s="36" t="s">
        <v>33</v>
      </c>
      <c r="F462" s="38">
        <f>D462/D465</f>
        <v>0.32146544120594955</v>
      </c>
      <c r="G462" s="40">
        <v>11.71</v>
      </c>
      <c r="H462" s="9">
        <f>(B462*G462)-D462</f>
        <v>-6.5399999999999636</v>
      </c>
      <c r="I462" s="35" t="s">
        <v>71</v>
      </c>
      <c r="J462" s="36">
        <f>G462*B462</f>
        <v>1276.3900000000001</v>
      </c>
      <c r="K462" s="35" t="str">
        <f>"sell "&amp;B462&amp;" "&amp;A462&amp;" @ $"&amp;G462</f>
        <v>sell 109 YPF @ $11.71</v>
      </c>
      <c r="L462" s="9">
        <f>L461+(G462*B462)</f>
        <v>209966.11000000002</v>
      </c>
      <c r="M462" s="35"/>
      <c r="N462" s="35"/>
      <c r="O462" s="35"/>
      <c r="P462" s="35"/>
      <c r="Q462" s="10"/>
    </row>
    <row r="463" spans="1:17">
      <c r="A463" s="13" t="s">
        <v>120</v>
      </c>
      <c r="B463" s="35">
        <v>41</v>
      </c>
      <c r="C463" s="9">
        <v>51.44</v>
      </c>
      <c r="D463" s="9">
        <f>C463*B463</f>
        <v>2109.04</v>
      </c>
      <c r="E463" s="36" t="s">
        <v>33</v>
      </c>
      <c r="F463" s="38">
        <f>D463/D465</f>
        <v>0.52846489997193602</v>
      </c>
      <c r="G463" s="40">
        <v>51.87</v>
      </c>
      <c r="H463" s="9">
        <f>(B463*G463)-D463</f>
        <v>17.630000000000109</v>
      </c>
      <c r="I463" s="35"/>
      <c r="J463" s="36">
        <f>G463*B463</f>
        <v>2126.67</v>
      </c>
      <c r="K463" s="35" t="str">
        <f>"sell "&amp;B463&amp;" "&amp;A463&amp;" @ $"&amp;G463</f>
        <v>sell 41 INSW @ $51.87</v>
      </c>
      <c r="L463" s="9">
        <f>L462+(G463*B463)</f>
        <v>212092.78000000003</v>
      </c>
      <c r="M463" s="35"/>
      <c r="N463" s="35"/>
      <c r="O463" s="35"/>
      <c r="P463" s="35"/>
      <c r="Q463" s="10"/>
    </row>
    <row r="464" spans="1:17">
      <c r="A464" s="13" t="s">
        <v>121</v>
      </c>
      <c r="B464" s="35">
        <v>17</v>
      </c>
      <c r="C464" s="9">
        <v>35.229999999999997</v>
      </c>
      <c r="D464" s="9">
        <f>C464*B464</f>
        <v>598.91</v>
      </c>
      <c r="E464" s="36" t="s">
        <v>33</v>
      </c>
      <c r="F464" s="38">
        <f>D464/D465</f>
        <v>0.1500696588221144</v>
      </c>
      <c r="G464" s="40">
        <v>36.25</v>
      </c>
      <c r="H464" s="9">
        <f>(B464*G464)-D464</f>
        <v>17.340000000000032</v>
      </c>
      <c r="I464" s="35"/>
      <c r="J464" s="36">
        <f>G464*B464</f>
        <v>616.25</v>
      </c>
      <c r="K464" s="35" t="str">
        <f>"sell "&amp;B464&amp;" "&amp;A464&amp;" @ $"&amp;G464</f>
        <v>sell 17 TRMD @ $36.25</v>
      </c>
      <c r="L464" s="9">
        <f>L463+(G464*B464)</f>
        <v>212709.03000000003</v>
      </c>
      <c r="M464" s="35" t="s">
        <v>22</v>
      </c>
      <c r="N464" s="35"/>
      <c r="O464" s="35"/>
      <c r="P464" s="35"/>
      <c r="Q464" s="10"/>
    </row>
    <row r="465" spans="1:17">
      <c r="A465" s="13"/>
      <c r="B465" s="35"/>
      <c r="C465" s="9"/>
      <c r="D465" s="9">
        <f>SUM(D462:D464)</f>
        <v>3990.88</v>
      </c>
      <c r="E465" s="36"/>
      <c r="F465" s="38">
        <f>SUM(F462:F464)</f>
        <v>1</v>
      </c>
      <c r="G465" s="41"/>
      <c r="H465" s="9">
        <f>SUM(H462:H464)</f>
        <v>28.430000000000177</v>
      </c>
      <c r="I465" s="35"/>
      <c r="J465" s="36">
        <f>SUM(J462:J464)</f>
        <v>4019.3100000000004</v>
      </c>
      <c r="K465" s="35"/>
      <c r="L465" s="9"/>
      <c r="M465" s="35"/>
      <c r="N465" s="35"/>
      <c r="O465" s="35"/>
      <c r="P465" s="35"/>
      <c r="Q465" s="10"/>
    </row>
    <row r="466" spans="1:17">
      <c r="A466" s="13"/>
      <c r="B466" s="35"/>
      <c r="C466" s="9"/>
      <c r="D466" s="9"/>
      <c r="E466" s="35"/>
      <c r="F466" s="35"/>
      <c r="G466" s="41"/>
      <c r="H466" s="9"/>
      <c r="I466" s="35"/>
      <c r="J466" s="35"/>
      <c r="K466" s="35"/>
      <c r="L466" s="9"/>
      <c r="M466" s="35"/>
      <c r="N466" s="35"/>
      <c r="O466" s="35"/>
      <c r="P466" s="35"/>
      <c r="Q466" s="10"/>
    </row>
    <row r="467" spans="1:17">
      <c r="A467" s="13"/>
      <c r="B467" s="35"/>
      <c r="C467" s="9"/>
      <c r="D467" s="9"/>
      <c r="E467" s="19"/>
      <c r="F467" s="35"/>
      <c r="G467" s="41"/>
      <c r="H467" s="9"/>
      <c r="I467" s="35"/>
      <c r="J467" s="35"/>
      <c r="K467" s="35"/>
      <c r="L467" s="9"/>
      <c r="M467" s="11" t="s">
        <v>20</v>
      </c>
      <c r="N467" s="35"/>
      <c r="O467" s="35"/>
      <c r="P467" s="35"/>
      <c r="Q467" s="10"/>
    </row>
    <row r="468" spans="1:17">
      <c r="A468" s="7" t="s">
        <v>6</v>
      </c>
      <c r="B468" s="35"/>
      <c r="C468" s="9"/>
      <c r="D468" s="9"/>
      <c r="E468" s="19"/>
      <c r="F468" s="35"/>
      <c r="G468" s="41"/>
      <c r="H468" s="9"/>
      <c r="I468" s="35"/>
      <c r="J468" s="35"/>
      <c r="K468" s="35"/>
      <c r="L468" s="9"/>
      <c r="M468" s="11" t="s">
        <v>21</v>
      </c>
      <c r="N468" s="35"/>
      <c r="O468" s="35"/>
      <c r="P468" s="35"/>
      <c r="Q468" s="10"/>
    </row>
    <row r="469" spans="1:17">
      <c r="A469" s="7" t="s">
        <v>0</v>
      </c>
      <c r="B469" s="11" t="s">
        <v>3</v>
      </c>
      <c r="C469" s="12" t="s">
        <v>1</v>
      </c>
      <c r="D469" s="12" t="s">
        <v>2</v>
      </c>
      <c r="E469" s="22" t="s">
        <v>7</v>
      </c>
      <c r="F469" s="39" t="s">
        <v>92</v>
      </c>
      <c r="G469" s="42" t="s">
        <v>8</v>
      </c>
      <c r="H469" s="12" t="s">
        <v>9</v>
      </c>
      <c r="I469" s="35"/>
      <c r="J469" s="35"/>
      <c r="K469" s="35"/>
      <c r="L469" s="9"/>
      <c r="M469" s="36">
        <f>L464</f>
        <v>212709.03000000003</v>
      </c>
      <c r="N469" s="35"/>
      <c r="O469" s="35"/>
      <c r="P469" s="35"/>
      <c r="Q469" s="10"/>
    </row>
    <row r="470" spans="1:17">
      <c r="A470" s="13" t="s">
        <v>123</v>
      </c>
      <c r="B470" s="35">
        <v>2</v>
      </c>
      <c r="C470" s="9">
        <v>128.54</v>
      </c>
      <c r="D470" s="9">
        <f>C470*B470</f>
        <v>257.08</v>
      </c>
      <c r="E470" s="36" t="s">
        <v>33</v>
      </c>
      <c r="F470" s="38">
        <f>D470/D473</f>
        <v>7.5922600765486931E-2</v>
      </c>
      <c r="G470" s="40">
        <v>129.72</v>
      </c>
      <c r="H470" s="9">
        <f>(B470*G470)-D470</f>
        <v>2.3600000000000136</v>
      </c>
      <c r="I470" s="35" t="s">
        <v>71</v>
      </c>
      <c r="J470" s="35"/>
      <c r="K470" s="35" t="str">
        <f>"buy "&amp;B470&amp;" "&amp;A470&amp;" @ $"&amp;G470</f>
        <v>buy 2 ACLS @ $129.72</v>
      </c>
      <c r="L470" s="9">
        <f>L464-(G470*B470)</f>
        <v>212449.59000000003</v>
      </c>
      <c r="M470" s="36">
        <f>L461-(G470*B470)</f>
        <v>208430.28</v>
      </c>
      <c r="N470" s="35"/>
      <c r="O470" s="35"/>
      <c r="P470" s="35"/>
      <c r="Q470" s="10"/>
    </row>
    <row r="471" spans="1:17">
      <c r="A471" s="13" t="s">
        <v>124</v>
      </c>
      <c r="B471" s="35">
        <v>10</v>
      </c>
      <c r="C471" s="9">
        <v>108.37</v>
      </c>
      <c r="D471" s="9">
        <f>C471*B471</f>
        <v>1083.7</v>
      </c>
      <c r="E471" s="36" t="s">
        <v>33</v>
      </c>
      <c r="F471" s="38">
        <f>D471/D473</f>
        <v>0.32004559845012526</v>
      </c>
      <c r="G471" s="40">
        <v>110</v>
      </c>
      <c r="H471" s="9">
        <f>(B471*G471)-D471</f>
        <v>16.299999999999955</v>
      </c>
      <c r="I471" s="35" t="s">
        <v>71</v>
      </c>
      <c r="J471" s="35"/>
      <c r="K471" s="35" t="str">
        <f>"buy "&amp;B471&amp;" "&amp;A471&amp;" @ $"&amp;G471</f>
        <v>buy 10 WYNN @ $110</v>
      </c>
      <c r="L471" s="9">
        <f>L470-(G471*B471)</f>
        <v>211349.59000000003</v>
      </c>
      <c r="M471" s="36">
        <f>M470-(G471*B471)</f>
        <v>207330.28</v>
      </c>
      <c r="N471" s="35"/>
      <c r="O471" s="35"/>
      <c r="P471" s="35"/>
      <c r="Q471" s="10"/>
    </row>
    <row r="472" spans="1:17">
      <c r="A472" s="23" t="s">
        <v>125</v>
      </c>
      <c r="B472" s="24">
        <v>181</v>
      </c>
      <c r="C472" s="25">
        <v>11.3</v>
      </c>
      <c r="D472" s="25">
        <f>C472*B472</f>
        <v>2045.3000000000002</v>
      </c>
      <c r="E472" s="36" t="s">
        <v>33</v>
      </c>
      <c r="F472" s="38">
        <f>D472/D473</f>
        <v>0.6040318007843879</v>
      </c>
      <c r="G472" s="43">
        <v>11.4</v>
      </c>
      <c r="H472" s="25">
        <f>(B472*G472)-D472</f>
        <v>18.099999999999909</v>
      </c>
      <c r="I472" s="35" t="s">
        <v>71</v>
      </c>
      <c r="J472" s="35"/>
      <c r="K472" s="35" t="str">
        <f>"buy "&amp;B472&amp;" "&amp;A472&amp;" @ $"&amp;G472</f>
        <v>buy 181 COTY @ $11.4</v>
      </c>
      <c r="L472" s="9">
        <f>L471-(G472*B472)</f>
        <v>209286.19000000003</v>
      </c>
      <c r="M472" s="36">
        <f>M471-(G472*B472)</f>
        <v>205266.88</v>
      </c>
      <c r="N472" s="35" t="str">
        <f>TEXT(ROUND(M472,2),"$#,##0.00")&amp;" will be the balance in the account after purchases.  "</f>
        <v xml:space="preserve">$205,266.88 will be the balance in the account after purchases.  </v>
      </c>
      <c r="O472" s="35"/>
      <c r="P472" s="35"/>
      <c r="Q472" s="10"/>
    </row>
    <row r="473" spans="1:17">
      <c r="A473" s="13"/>
      <c r="B473" s="35"/>
      <c r="C473" s="9"/>
      <c r="D473" s="9">
        <f>SUM(D470:D472)</f>
        <v>3386.08</v>
      </c>
      <c r="E473" s="35"/>
      <c r="F473" s="38">
        <f>SUM(F470:F472)</f>
        <v>1</v>
      </c>
      <c r="G473" s="9" t="s">
        <v>15</v>
      </c>
      <c r="H473" s="9">
        <f>SUM(H470:H472)</f>
        <v>36.759999999999877</v>
      </c>
      <c r="I473" s="35"/>
      <c r="J473" s="35"/>
      <c r="K473" s="35"/>
      <c r="L473" s="9"/>
      <c r="M473" s="35"/>
      <c r="N473" s="35" t="s">
        <v>27</v>
      </c>
      <c r="O473" s="35"/>
      <c r="P473" s="35"/>
      <c r="Q473" s="10"/>
    </row>
    <row r="474" spans="1:17">
      <c r="A474" s="13"/>
      <c r="B474" s="35"/>
      <c r="C474" s="9"/>
      <c r="D474" s="9"/>
      <c r="E474" s="35"/>
      <c r="F474" s="35"/>
      <c r="G474" s="9"/>
      <c r="H474" s="9"/>
      <c r="I474" s="35"/>
      <c r="J474" s="35"/>
      <c r="K474" s="35"/>
      <c r="L474" s="9"/>
      <c r="M474" s="11" t="str">
        <f>IF(J465+M472&gt;0,"Credit Surplus","Credit Shortage")</f>
        <v>Credit Surplus</v>
      </c>
      <c r="N474" s="36">
        <f>J465+M472</f>
        <v>209286.19</v>
      </c>
      <c r="O474" s="35" t="s">
        <v>60</v>
      </c>
      <c r="P474" s="35"/>
      <c r="Q474" s="10"/>
    </row>
    <row r="475" spans="1:17">
      <c r="A475" s="13"/>
      <c r="B475" s="35"/>
      <c r="C475" s="9"/>
      <c r="D475" s="9"/>
      <c r="E475" s="35"/>
      <c r="F475" s="35"/>
      <c r="G475" s="9"/>
      <c r="H475" s="9"/>
      <c r="I475" s="35"/>
      <c r="J475" s="35"/>
      <c r="K475" s="35"/>
      <c r="L475" s="9"/>
      <c r="M475" s="35"/>
      <c r="N475" s="35"/>
      <c r="O475" s="35"/>
      <c r="P475" s="35"/>
      <c r="Q475" s="10"/>
    </row>
    <row r="476" spans="1:17">
      <c r="A476" s="13"/>
      <c r="B476" s="35"/>
      <c r="C476" s="9"/>
      <c r="D476" s="9"/>
      <c r="E476" s="35"/>
      <c r="F476" s="35"/>
      <c r="G476" s="9"/>
      <c r="H476" s="9"/>
      <c r="I476" s="35"/>
      <c r="J476" s="35"/>
      <c r="K476" s="35"/>
      <c r="L476" s="35"/>
      <c r="M476" s="35"/>
      <c r="N476" s="35"/>
      <c r="O476" s="35"/>
      <c r="P476" s="35"/>
      <c r="Q476" s="10"/>
    </row>
    <row r="477" spans="1:17">
      <c r="A477" s="13" t="s">
        <v>11</v>
      </c>
      <c r="B477" s="35"/>
      <c r="C477" s="9"/>
      <c r="D477" s="21">
        <v>2883.99</v>
      </c>
      <c r="E477" s="35" t="s">
        <v>76</v>
      </c>
      <c r="F477" s="35"/>
      <c r="G477" s="9"/>
      <c r="H477" s="9"/>
      <c r="I477" s="35"/>
      <c r="J477" s="35"/>
      <c r="K477" s="35"/>
      <c r="L477" s="35"/>
      <c r="M477" s="35"/>
      <c r="N477" s="35"/>
      <c r="O477" s="35"/>
      <c r="P477" s="35"/>
      <c r="Q477" s="10"/>
    </row>
    <row r="478" spans="1:17">
      <c r="A478" s="13" t="s">
        <v>12</v>
      </c>
      <c r="B478" s="35"/>
      <c r="C478" s="9"/>
      <c r="D478" s="9">
        <f>H465</f>
        <v>28.430000000000177</v>
      </c>
      <c r="E478" s="35" t="s">
        <v>16</v>
      </c>
      <c r="F478" s="35"/>
      <c r="G478" s="9"/>
      <c r="H478" s="9"/>
      <c r="I478" s="35"/>
      <c r="J478" s="35"/>
      <c r="K478" s="35"/>
      <c r="L478" s="35"/>
      <c r="M478" s="35"/>
      <c r="N478" s="35"/>
      <c r="O478" s="35"/>
      <c r="P478" s="35"/>
      <c r="Q478" s="10"/>
    </row>
    <row r="479" spans="1:17">
      <c r="A479" s="13" t="s">
        <v>13</v>
      </c>
      <c r="B479" s="35"/>
      <c r="C479" s="9"/>
      <c r="D479" s="9">
        <f>D477+D478</f>
        <v>2912.42</v>
      </c>
      <c r="E479" s="35"/>
      <c r="F479" s="35"/>
      <c r="G479" s="9"/>
      <c r="H479" s="9"/>
      <c r="I479" s="35"/>
      <c r="J479" s="35"/>
      <c r="K479" s="35"/>
      <c r="L479" s="35"/>
      <c r="M479" s="35"/>
      <c r="N479" s="35"/>
      <c r="O479" s="35"/>
      <c r="P479" s="35"/>
      <c r="Q479" s="10"/>
    </row>
    <row r="480" spans="1:17">
      <c r="A480" s="13" t="s">
        <v>14</v>
      </c>
      <c r="B480" s="35"/>
      <c r="C480" s="9"/>
      <c r="D480" s="9">
        <f>H473</f>
        <v>36.759999999999877</v>
      </c>
      <c r="E480" s="35" t="s">
        <v>17</v>
      </c>
      <c r="F480" s="35"/>
      <c r="G480" s="9"/>
      <c r="H480" s="9"/>
      <c r="I480" s="35"/>
      <c r="J480" s="35"/>
      <c r="K480" s="35"/>
      <c r="L480" s="35"/>
      <c r="M480" s="35"/>
      <c r="N480" s="35"/>
      <c r="O480" s="35"/>
      <c r="P480" s="35"/>
      <c r="Q480" s="10"/>
    </row>
    <row r="481" spans="1:17">
      <c r="A481" s="13" t="s">
        <v>13</v>
      </c>
      <c r="B481" s="35"/>
      <c r="C481" s="9"/>
      <c r="D481" s="27">
        <f>D479-D480</f>
        <v>2875.6600000000003</v>
      </c>
      <c r="E481" s="19" t="s">
        <v>18</v>
      </c>
      <c r="F481" s="35"/>
      <c r="G481" s="9"/>
      <c r="H481" s="9"/>
      <c r="I481" s="35"/>
      <c r="J481" s="35"/>
      <c r="K481" s="35"/>
      <c r="L481" s="35"/>
      <c r="M481" s="35"/>
      <c r="N481" s="35"/>
      <c r="O481" s="35"/>
      <c r="P481" s="35"/>
      <c r="Q481" s="10"/>
    </row>
    <row r="482" spans="1:17" ht="14.65" thickBot="1">
      <c r="A482" s="15"/>
      <c r="B482" s="16"/>
      <c r="C482" s="17"/>
      <c r="D482" s="17"/>
      <c r="E482" s="16"/>
      <c r="F482" s="16"/>
      <c r="G482" s="17"/>
      <c r="H482" s="17"/>
      <c r="I482" s="16"/>
      <c r="J482" s="16"/>
      <c r="K482" s="16"/>
      <c r="L482" s="16"/>
      <c r="M482" s="16"/>
      <c r="N482" s="16"/>
      <c r="O482" s="16"/>
      <c r="P482" s="16"/>
      <c r="Q482" s="18"/>
    </row>
    <row r="483" spans="1:17" ht="14.65" thickTop="1"/>
    <row r="485" spans="1:17" ht="14.65" thickBot="1"/>
    <row r="486" spans="1:17" ht="14.65" thickTop="1">
      <c r="A486" s="2"/>
      <c r="B486" s="3"/>
      <c r="C486" s="4">
        <v>44957</v>
      </c>
      <c r="D486" s="5"/>
      <c r="E486" s="3"/>
      <c r="F486" s="3"/>
      <c r="G486" s="5"/>
      <c r="H486" s="5"/>
      <c r="I486" s="3"/>
      <c r="J486" s="3"/>
      <c r="K486" s="3"/>
      <c r="L486" s="20" t="s">
        <v>19</v>
      </c>
      <c r="M486" s="3"/>
      <c r="N486" s="3"/>
      <c r="O486" s="3"/>
      <c r="P486" s="3"/>
      <c r="Q486" s="6"/>
    </row>
    <row r="487" spans="1:17">
      <c r="A487" s="7" t="s">
        <v>5</v>
      </c>
      <c r="B487" s="35"/>
      <c r="C487" s="9"/>
      <c r="D487" s="9"/>
      <c r="E487" s="35"/>
      <c r="F487" s="35"/>
      <c r="G487" s="9"/>
      <c r="H487" s="9"/>
      <c r="I487" s="35"/>
      <c r="J487" s="11" t="s">
        <v>24</v>
      </c>
      <c r="K487" s="35"/>
      <c r="L487" s="11" t="s">
        <v>10</v>
      </c>
      <c r="M487" s="35"/>
      <c r="N487" s="35"/>
      <c r="O487" s="35"/>
      <c r="P487" s="35"/>
      <c r="Q487" s="10"/>
    </row>
    <row r="488" spans="1:17">
      <c r="A488" s="7" t="s">
        <v>0</v>
      </c>
      <c r="B488" s="11" t="s">
        <v>3</v>
      </c>
      <c r="C488" s="12" t="s">
        <v>1</v>
      </c>
      <c r="D488" s="12" t="s">
        <v>4</v>
      </c>
      <c r="E488" s="11" t="s">
        <v>7</v>
      </c>
      <c r="F488" s="37" t="s">
        <v>92</v>
      </c>
      <c r="G488" s="12" t="s">
        <v>8</v>
      </c>
      <c r="H488" s="12" t="s">
        <v>9</v>
      </c>
      <c r="I488" s="33" t="s">
        <v>70</v>
      </c>
      <c r="J488" s="11" t="s">
        <v>23</v>
      </c>
      <c r="K488" s="35"/>
      <c r="L488" s="31">
        <v>208689.72</v>
      </c>
      <c r="M488" s="35" t="s">
        <v>118</v>
      </c>
      <c r="N488" s="35"/>
      <c r="O488" s="35"/>
      <c r="P488" s="35"/>
      <c r="Q488" s="10"/>
    </row>
    <row r="489" spans="1:17">
      <c r="A489" s="13" t="s">
        <v>119</v>
      </c>
      <c r="B489" s="35">
        <v>109</v>
      </c>
      <c r="C489" s="9">
        <v>11.77</v>
      </c>
      <c r="D489" s="9">
        <f>C489*B489</f>
        <v>1282.93</v>
      </c>
      <c r="E489" s="36" t="s">
        <v>33</v>
      </c>
      <c r="F489" s="38">
        <f>D489/D492</f>
        <v>0.32146544120594955</v>
      </c>
      <c r="G489" s="40">
        <v>11.71</v>
      </c>
      <c r="H489" s="9">
        <f>(B489*G489)-D489</f>
        <v>-6.5399999999999636</v>
      </c>
      <c r="I489" s="35" t="s">
        <v>71</v>
      </c>
      <c r="J489" s="36">
        <f>G489*B489</f>
        <v>1276.3900000000001</v>
      </c>
      <c r="K489" s="35" t="str">
        <f>"sell "&amp;B489&amp;" "&amp;A489&amp;" @ $"&amp;G489</f>
        <v>sell 109 YPF @ $11.71</v>
      </c>
      <c r="L489" s="9">
        <f>L488+(G489*B489)</f>
        <v>209966.11000000002</v>
      </c>
      <c r="M489" s="35"/>
      <c r="N489" s="35"/>
      <c r="O489" s="35"/>
      <c r="P489" s="35"/>
      <c r="Q489" s="10"/>
    </row>
    <row r="490" spans="1:17">
      <c r="A490" s="13" t="s">
        <v>120</v>
      </c>
      <c r="B490" s="35">
        <v>41</v>
      </c>
      <c r="C490" s="9">
        <v>51.44</v>
      </c>
      <c r="D490" s="9">
        <f>C490*B490</f>
        <v>2109.04</v>
      </c>
      <c r="E490" s="36" t="s">
        <v>33</v>
      </c>
      <c r="F490" s="38">
        <f>D490/D492</f>
        <v>0.52846489997193602</v>
      </c>
      <c r="G490" s="40">
        <v>51.87</v>
      </c>
      <c r="H490" s="9">
        <f>(B490*G490)-D490</f>
        <v>17.630000000000109</v>
      </c>
      <c r="I490" s="35"/>
      <c r="J490" s="36">
        <f>G490*B490</f>
        <v>2126.67</v>
      </c>
      <c r="K490" s="35" t="str">
        <f>"sell "&amp;B490&amp;" "&amp;A490&amp;" @ $"&amp;G490</f>
        <v>sell 41 INSW @ $51.87</v>
      </c>
      <c r="L490" s="9">
        <f>L489+(G490*B490)</f>
        <v>212092.78000000003</v>
      </c>
      <c r="M490" s="35"/>
      <c r="N490" s="35"/>
      <c r="O490" s="35"/>
      <c r="P490" s="35"/>
      <c r="Q490" s="10"/>
    </row>
    <row r="491" spans="1:17">
      <c r="A491" s="13" t="s">
        <v>121</v>
      </c>
      <c r="B491" s="35">
        <v>17</v>
      </c>
      <c r="C491" s="9">
        <v>35.229999999999997</v>
      </c>
      <c r="D491" s="9">
        <f>C491*B491</f>
        <v>598.91</v>
      </c>
      <c r="E491" s="36" t="s">
        <v>33</v>
      </c>
      <c r="F491" s="38">
        <f>D491/D492</f>
        <v>0.1500696588221144</v>
      </c>
      <c r="G491" s="40">
        <v>36.25</v>
      </c>
      <c r="H491" s="9">
        <f>(B491*G491)-D491</f>
        <v>17.340000000000032</v>
      </c>
      <c r="I491" s="35"/>
      <c r="J491" s="36">
        <f>G491*B491</f>
        <v>616.25</v>
      </c>
      <c r="K491" s="35" t="str">
        <f>"sell "&amp;B491&amp;" "&amp;A491&amp;" @ $"&amp;G491</f>
        <v>sell 17 TRMD @ $36.25</v>
      </c>
      <c r="L491" s="9">
        <f>L490+(G491*B491)</f>
        <v>212709.03000000003</v>
      </c>
      <c r="M491" s="35" t="s">
        <v>22</v>
      </c>
      <c r="N491" s="35"/>
      <c r="O491" s="35"/>
      <c r="P491" s="35"/>
      <c r="Q491" s="10"/>
    </row>
    <row r="492" spans="1:17">
      <c r="A492" s="13"/>
      <c r="B492" s="35"/>
      <c r="C492" s="9"/>
      <c r="D492" s="9">
        <f>SUM(D489:D491)</f>
        <v>3990.88</v>
      </c>
      <c r="E492" s="36"/>
      <c r="F492" s="38">
        <f>SUM(F489:F491)</f>
        <v>1</v>
      </c>
      <c r="G492" s="41"/>
      <c r="H492" s="9">
        <f>SUM(H489:H491)</f>
        <v>28.430000000000177</v>
      </c>
      <c r="I492" s="35"/>
      <c r="J492" s="36">
        <f>SUM(J489:J491)</f>
        <v>4019.3100000000004</v>
      </c>
      <c r="K492" s="35"/>
      <c r="L492" s="9"/>
      <c r="M492" s="35"/>
      <c r="N492" s="35"/>
      <c r="O492" s="35"/>
      <c r="P492" s="35"/>
      <c r="Q492" s="10"/>
    </row>
    <row r="493" spans="1:17">
      <c r="A493" s="13"/>
      <c r="B493" s="35"/>
      <c r="C493" s="9"/>
      <c r="D493" s="9"/>
      <c r="E493" s="35"/>
      <c r="F493" s="35"/>
      <c r="G493" s="41"/>
      <c r="H493" s="9"/>
      <c r="I493" s="35"/>
      <c r="J493" s="35"/>
      <c r="K493" s="35"/>
      <c r="L493" s="9"/>
      <c r="M493" s="35"/>
      <c r="N493" s="35"/>
      <c r="O493" s="35"/>
      <c r="P493" s="35"/>
      <c r="Q493" s="10"/>
    </row>
    <row r="494" spans="1:17">
      <c r="A494" s="13"/>
      <c r="B494" s="35"/>
      <c r="C494" s="9"/>
      <c r="D494" s="9"/>
      <c r="E494" s="19"/>
      <c r="F494" s="35"/>
      <c r="G494" s="41"/>
      <c r="H494" s="9"/>
      <c r="I494" s="35"/>
      <c r="J494" s="35"/>
      <c r="K494" s="35"/>
      <c r="L494" s="9"/>
      <c r="M494" s="11" t="s">
        <v>20</v>
      </c>
      <c r="N494" s="35"/>
      <c r="O494" s="35"/>
      <c r="P494" s="35"/>
      <c r="Q494" s="10"/>
    </row>
    <row r="495" spans="1:17">
      <c r="A495" s="7" t="s">
        <v>6</v>
      </c>
      <c r="B495" s="35"/>
      <c r="C495" s="9"/>
      <c r="D495" s="9"/>
      <c r="E495" s="19"/>
      <c r="F495" s="35"/>
      <c r="G495" s="41"/>
      <c r="H495" s="9"/>
      <c r="I495" s="35"/>
      <c r="J495" s="35"/>
      <c r="K495" s="35"/>
      <c r="L495" s="9"/>
      <c r="M495" s="11" t="s">
        <v>21</v>
      </c>
      <c r="N495" s="35"/>
      <c r="O495" s="35"/>
      <c r="P495" s="35"/>
      <c r="Q495" s="10"/>
    </row>
    <row r="496" spans="1:17">
      <c r="A496" s="7" t="s">
        <v>0</v>
      </c>
      <c r="B496" s="11" t="s">
        <v>3</v>
      </c>
      <c r="C496" s="12" t="s">
        <v>1</v>
      </c>
      <c r="D496" s="12" t="s">
        <v>2</v>
      </c>
      <c r="E496" s="22" t="s">
        <v>7</v>
      </c>
      <c r="F496" s="39" t="s">
        <v>92</v>
      </c>
      <c r="G496" s="42" t="s">
        <v>8</v>
      </c>
      <c r="H496" s="12" t="s">
        <v>9</v>
      </c>
      <c r="I496" s="35"/>
      <c r="J496" s="35"/>
      <c r="K496" s="35"/>
      <c r="L496" s="9"/>
      <c r="M496" s="36">
        <f>L491</f>
        <v>212709.03000000003</v>
      </c>
      <c r="N496" s="35"/>
      <c r="O496" s="35"/>
      <c r="P496" s="35"/>
      <c r="Q496" s="10"/>
    </row>
    <row r="497" spans="1:17">
      <c r="A497" s="13" t="s">
        <v>123</v>
      </c>
      <c r="B497" s="35">
        <v>2</v>
      </c>
      <c r="C497" s="9">
        <v>128.54</v>
      </c>
      <c r="D497" s="9">
        <f>C497*B497</f>
        <v>257.08</v>
      </c>
      <c r="E497" s="36" t="s">
        <v>33</v>
      </c>
      <c r="F497" s="38">
        <f>D497/D500</f>
        <v>7.5922600765486931E-2</v>
      </c>
      <c r="G497" s="40">
        <v>129.72</v>
      </c>
      <c r="H497" s="9">
        <f>(B497*G497)-D497</f>
        <v>2.3600000000000136</v>
      </c>
      <c r="I497" s="35" t="s">
        <v>71</v>
      </c>
      <c r="J497" s="35"/>
      <c r="K497" s="35" t="str">
        <f>"buy "&amp;B497&amp;" "&amp;A497&amp;" @ $"&amp;G497</f>
        <v>buy 2 ACLS @ $129.72</v>
      </c>
      <c r="L497" s="9">
        <f>L491-(G497*B497)</f>
        <v>212449.59000000003</v>
      </c>
      <c r="M497" s="36">
        <f>L488-(G497*B497)</f>
        <v>208430.28</v>
      </c>
      <c r="N497" s="35"/>
      <c r="O497" s="35"/>
      <c r="P497" s="35"/>
      <c r="Q497" s="10"/>
    </row>
    <row r="498" spans="1:17">
      <c r="A498" s="13" t="s">
        <v>124</v>
      </c>
      <c r="B498" s="35">
        <v>10</v>
      </c>
      <c r="C498" s="9">
        <v>108.37</v>
      </c>
      <c r="D498" s="9">
        <f>C498*B498</f>
        <v>1083.7</v>
      </c>
      <c r="E498" s="36" t="s">
        <v>33</v>
      </c>
      <c r="F498" s="38">
        <f>D498/D500</f>
        <v>0.32004559845012526</v>
      </c>
      <c r="G498" s="40">
        <v>110</v>
      </c>
      <c r="H498" s="9">
        <f>(B498*G498)-D498</f>
        <v>16.299999999999955</v>
      </c>
      <c r="I498" s="35" t="s">
        <v>71</v>
      </c>
      <c r="J498" s="35"/>
      <c r="K498" s="35" t="str">
        <f>"buy "&amp;B498&amp;" "&amp;A498&amp;" @ $"&amp;G498</f>
        <v>buy 10 WYNN @ $110</v>
      </c>
      <c r="L498" s="9">
        <f>L497-(G498*B498)</f>
        <v>211349.59000000003</v>
      </c>
      <c r="M498" s="36">
        <f>M497-(G498*B498)</f>
        <v>207330.28</v>
      </c>
      <c r="N498" s="35"/>
      <c r="O498" s="35"/>
      <c r="P498" s="35"/>
      <c r="Q498" s="10"/>
    </row>
    <row r="499" spans="1:17">
      <c r="A499" s="23" t="s">
        <v>125</v>
      </c>
      <c r="B499" s="24">
        <v>181</v>
      </c>
      <c r="C499" s="25">
        <v>11.3</v>
      </c>
      <c r="D499" s="25">
        <f>C499*B499</f>
        <v>2045.3000000000002</v>
      </c>
      <c r="E499" s="36" t="s">
        <v>33</v>
      </c>
      <c r="F499" s="38">
        <f>D499/D500</f>
        <v>0.6040318007843879</v>
      </c>
      <c r="G499" s="43">
        <v>11.4</v>
      </c>
      <c r="H499" s="25">
        <f>(B499*G499)-D499</f>
        <v>18.099999999999909</v>
      </c>
      <c r="I499" s="35" t="s">
        <v>71</v>
      </c>
      <c r="J499" s="35"/>
      <c r="K499" s="35" t="str">
        <f>"buy "&amp;B499&amp;" "&amp;A499&amp;" @ $"&amp;G499</f>
        <v>buy 181 COTY @ $11.4</v>
      </c>
      <c r="L499" s="9">
        <f>L498-(G499*B499)</f>
        <v>209286.19000000003</v>
      </c>
      <c r="M499" s="36">
        <f>M498-(G499*B499)</f>
        <v>205266.88</v>
      </c>
      <c r="N499" s="35" t="str">
        <f>TEXT(ROUND(M499,2),"$#,##0.00")&amp;" will be the balance in the account after purchases.  "</f>
        <v xml:space="preserve">$205,266.88 will be the balance in the account after purchases.  </v>
      </c>
      <c r="O499" s="35"/>
      <c r="P499" s="35"/>
      <c r="Q499" s="10"/>
    </row>
    <row r="500" spans="1:17">
      <c r="A500" s="13"/>
      <c r="B500" s="35"/>
      <c r="C500" s="9"/>
      <c r="D500" s="9">
        <f>SUM(D497:D499)</f>
        <v>3386.08</v>
      </c>
      <c r="E500" s="35"/>
      <c r="F500" s="38">
        <f>SUM(F497:F499)</f>
        <v>1</v>
      </c>
      <c r="G500" s="9" t="s">
        <v>15</v>
      </c>
      <c r="H500" s="9">
        <f>SUM(H497:H499)</f>
        <v>36.759999999999877</v>
      </c>
      <c r="I500" s="35"/>
      <c r="J500" s="35"/>
      <c r="K500" s="35"/>
      <c r="L500" s="9"/>
      <c r="M500" s="35"/>
      <c r="N500" s="35" t="s">
        <v>27</v>
      </c>
      <c r="O500" s="35"/>
      <c r="P500" s="35"/>
      <c r="Q500" s="10"/>
    </row>
    <row r="501" spans="1:17">
      <c r="A501" s="13"/>
      <c r="B501" s="35"/>
      <c r="C501" s="9"/>
      <c r="D501" s="9"/>
      <c r="E501" s="35"/>
      <c r="F501" s="35"/>
      <c r="G501" s="9"/>
      <c r="H501" s="9"/>
      <c r="I501" s="35"/>
      <c r="J501" s="35"/>
      <c r="K501" s="35"/>
      <c r="L501" s="9"/>
      <c r="M501" s="11" t="str">
        <f>IF(J492+M499&gt;0,"Credit Surplus","Credit Shortage")</f>
        <v>Credit Surplus</v>
      </c>
      <c r="N501" s="36">
        <f>J492+M499</f>
        <v>209286.19</v>
      </c>
      <c r="O501" s="35" t="s">
        <v>60</v>
      </c>
      <c r="P501" s="35"/>
      <c r="Q501" s="10"/>
    </row>
    <row r="502" spans="1:17">
      <c r="A502" s="13"/>
      <c r="B502" s="35"/>
      <c r="C502" s="9"/>
      <c r="D502" s="9"/>
      <c r="E502" s="35"/>
      <c r="F502" s="35"/>
      <c r="G502" s="9"/>
      <c r="H502" s="9"/>
      <c r="I502" s="35"/>
      <c r="J502" s="35"/>
      <c r="K502" s="35"/>
      <c r="L502" s="9"/>
      <c r="M502" s="35"/>
      <c r="N502" s="35"/>
      <c r="O502" s="35"/>
      <c r="P502" s="35"/>
      <c r="Q502" s="10"/>
    </row>
    <row r="503" spans="1:17">
      <c r="A503" s="13"/>
      <c r="B503" s="35"/>
      <c r="C503" s="9"/>
      <c r="D503" s="9"/>
      <c r="E503" s="35"/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>
      <c r="A504" s="13" t="s">
        <v>11</v>
      </c>
      <c r="B504" s="35"/>
      <c r="C504" s="9"/>
      <c r="D504" s="21">
        <v>2883.99</v>
      </c>
      <c r="E504" s="35" t="s">
        <v>76</v>
      </c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>
      <c r="A505" s="13" t="s">
        <v>12</v>
      </c>
      <c r="B505" s="35"/>
      <c r="C505" s="9"/>
      <c r="D505" s="9">
        <f>H492</f>
        <v>28.430000000000177</v>
      </c>
      <c r="E505" s="35" t="s">
        <v>16</v>
      </c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>
      <c r="A506" s="13" t="s">
        <v>13</v>
      </c>
      <c r="B506" s="35"/>
      <c r="C506" s="9"/>
      <c r="D506" s="9">
        <f>D504+D505</f>
        <v>2912.42</v>
      </c>
      <c r="E506" s="35"/>
      <c r="F506" s="35"/>
      <c r="G506" s="9"/>
      <c r="H506" s="9"/>
      <c r="I506" s="35"/>
      <c r="J506" s="35"/>
      <c r="K506" s="35"/>
      <c r="L506" s="35"/>
      <c r="M506" s="35"/>
      <c r="N506" s="35"/>
      <c r="O506" s="35"/>
      <c r="P506" s="35"/>
      <c r="Q506" s="10"/>
    </row>
    <row r="507" spans="1:17">
      <c r="A507" s="13" t="s">
        <v>14</v>
      </c>
      <c r="B507" s="35"/>
      <c r="C507" s="9"/>
      <c r="D507" s="9">
        <f>H500</f>
        <v>36.759999999999877</v>
      </c>
      <c r="E507" s="35" t="s">
        <v>17</v>
      </c>
      <c r="F507" s="35"/>
      <c r="G507" s="9"/>
      <c r="H507" s="9"/>
      <c r="I507" s="35"/>
      <c r="J507" s="35"/>
      <c r="K507" s="35"/>
      <c r="L507" s="35"/>
      <c r="M507" s="35"/>
      <c r="N507" s="35"/>
      <c r="O507" s="35"/>
      <c r="P507" s="35"/>
      <c r="Q507" s="10"/>
    </row>
    <row r="508" spans="1:17">
      <c r="A508" s="13" t="s">
        <v>13</v>
      </c>
      <c r="B508" s="35"/>
      <c r="C508" s="9"/>
      <c r="D508" s="27">
        <f>D506-D507</f>
        <v>2875.6600000000003</v>
      </c>
      <c r="E508" s="19" t="s">
        <v>18</v>
      </c>
      <c r="F508" s="35"/>
      <c r="G508" s="9"/>
      <c r="H508" s="9"/>
      <c r="I508" s="35"/>
      <c r="J508" s="35"/>
      <c r="K508" s="35"/>
      <c r="L508" s="35"/>
      <c r="M508" s="35"/>
      <c r="N508" s="35"/>
      <c r="O508" s="35"/>
      <c r="P508" s="35"/>
      <c r="Q508" s="10"/>
    </row>
    <row r="509" spans="1:17" ht="14.65" thickBot="1">
      <c r="A509" s="15"/>
      <c r="B509" s="16"/>
      <c r="C509" s="17"/>
      <c r="D509" s="17"/>
      <c r="E509" s="16"/>
      <c r="F509" s="16"/>
      <c r="G509" s="17"/>
      <c r="H509" s="17"/>
      <c r="I509" s="16"/>
      <c r="J509" s="16"/>
      <c r="K509" s="16"/>
      <c r="L509" s="16"/>
      <c r="M509" s="16"/>
      <c r="N509" s="16"/>
      <c r="O509" s="16"/>
      <c r="P509" s="16"/>
      <c r="Q509" s="18"/>
    </row>
    <row r="510" spans="1:17" ht="14.65" thickTop="1"/>
    <row r="512" spans="1:17" ht="14.65" thickBot="1"/>
    <row r="513" spans="1:17" ht="14.65" thickTop="1">
      <c r="A513" s="2"/>
      <c r="B513" s="3"/>
      <c r="C513" s="4">
        <v>44925</v>
      </c>
      <c r="D513" s="5"/>
      <c r="E513" s="3"/>
      <c r="F513" s="3"/>
      <c r="G513" s="5"/>
      <c r="H513" s="5"/>
      <c r="I513" s="3"/>
      <c r="J513" s="3"/>
      <c r="K513" s="3"/>
      <c r="L513" s="20" t="s">
        <v>19</v>
      </c>
      <c r="M513" s="3"/>
      <c r="N513" s="3"/>
      <c r="O513" s="3"/>
      <c r="P513" s="3"/>
      <c r="Q513" s="6"/>
    </row>
    <row r="514" spans="1:17">
      <c r="A514" s="7" t="s">
        <v>5</v>
      </c>
      <c r="B514" s="35"/>
      <c r="C514" s="9"/>
      <c r="D514" s="9"/>
      <c r="E514" s="35"/>
      <c r="F514" s="35"/>
      <c r="G514" s="9"/>
      <c r="H514" s="9"/>
      <c r="I514" s="35"/>
      <c r="J514" s="11" t="s">
        <v>24</v>
      </c>
      <c r="K514" s="35"/>
      <c r="L514" s="11" t="s">
        <v>10</v>
      </c>
      <c r="M514" s="35"/>
      <c r="N514" s="35"/>
      <c r="O514" s="35"/>
      <c r="P514" s="35"/>
      <c r="Q514" s="10"/>
    </row>
    <row r="515" spans="1:17">
      <c r="A515" s="7" t="s">
        <v>0</v>
      </c>
      <c r="B515" s="11" t="s">
        <v>3</v>
      </c>
      <c r="C515" s="12" t="s">
        <v>1</v>
      </c>
      <c r="D515" s="12" t="s">
        <v>4</v>
      </c>
      <c r="E515" s="11" t="s">
        <v>7</v>
      </c>
      <c r="F515" s="37" t="s">
        <v>92</v>
      </c>
      <c r="G515" s="12" t="s">
        <v>8</v>
      </c>
      <c r="H515" s="12" t="s">
        <v>9</v>
      </c>
      <c r="I515" s="33" t="s">
        <v>70</v>
      </c>
      <c r="J515" s="11" t="s">
        <v>23</v>
      </c>
      <c r="K515" s="35"/>
      <c r="L515" s="31">
        <v>211066.95</v>
      </c>
      <c r="M515" s="35" t="s">
        <v>118</v>
      </c>
      <c r="N515" s="35"/>
      <c r="O515" s="35"/>
      <c r="P515" s="35"/>
      <c r="Q515" s="10"/>
    </row>
    <row r="516" spans="1:17">
      <c r="A516" s="13" t="s">
        <v>113</v>
      </c>
      <c r="B516" s="35">
        <v>10</v>
      </c>
      <c r="C516" s="9">
        <v>91.47</v>
      </c>
      <c r="D516" s="9">
        <f>C516*B516</f>
        <v>914.7</v>
      </c>
      <c r="E516" s="36" t="s">
        <v>33</v>
      </c>
      <c r="F516" s="38">
        <f>D516/D519</f>
        <v>1</v>
      </c>
      <c r="G516" s="9">
        <v>91.48</v>
      </c>
      <c r="H516" s="9">
        <f>(B516*G516)-D516</f>
        <v>0.10000000000002274</v>
      </c>
      <c r="I516" s="35" t="s">
        <v>71</v>
      </c>
      <c r="J516" s="36">
        <f>G516*B516</f>
        <v>914.80000000000007</v>
      </c>
      <c r="K516" s="35" t="str">
        <f>"sell "&amp;B516&amp;" "&amp;A516&amp;" @ $"&amp;G516</f>
        <v>sell 10 BIL @ $91.48</v>
      </c>
      <c r="L516" s="9">
        <f>L515+(G516*B516)</f>
        <v>211981.75</v>
      </c>
      <c r="M516" s="35"/>
      <c r="N516" s="35"/>
      <c r="O516" s="35"/>
      <c r="P516" s="35"/>
      <c r="Q516" s="10"/>
    </row>
    <row r="517" spans="1:17">
      <c r="A517" s="13"/>
      <c r="B517" s="35"/>
      <c r="C517" s="9"/>
      <c r="D517" s="9">
        <f>C517*B517</f>
        <v>0</v>
      </c>
      <c r="E517" s="36"/>
      <c r="F517" s="38">
        <f>D517/D519</f>
        <v>0</v>
      </c>
      <c r="G517" s="9"/>
      <c r="H517" s="9">
        <f>(B517*G517)-D517</f>
        <v>0</v>
      </c>
      <c r="I517" s="35"/>
      <c r="J517" s="36">
        <f>G517*B517</f>
        <v>0</v>
      </c>
      <c r="K517" s="35" t="str">
        <f>"sell "&amp;B517&amp;" "&amp;A517&amp;" @ $"&amp;G517</f>
        <v>sell   @ $</v>
      </c>
      <c r="L517" s="9">
        <f>L516+(G517*B517)</f>
        <v>211981.75</v>
      </c>
      <c r="M517" s="35"/>
      <c r="N517" s="35"/>
      <c r="O517" s="35"/>
      <c r="P517" s="35"/>
      <c r="Q517" s="10"/>
    </row>
    <row r="518" spans="1:17">
      <c r="A518" s="13"/>
      <c r="B518" s="35"/>
      <c r="C518" s="9"/>
      <c r="D518" s="9">
        <f>C518*B518</f>
        <v>0</v>
      </c>
      <c r="E518" s="36"/>
      <c r="F518" s="38">
        <f>D518/D519</f>
        <v>0</v>
      </c>
      <c r="G518" s="9"/>
      <c r="H518" s="9">
        <f>(B518*G518)-D518</f>
        <v>0</v>
      </c>
      <c r="I518" s="35"/>
      <c r="J518" s="36">
        <f>G518*B518</f>
        <v>0</v>
      </c>
      <c r="K518" s="35" t="str">
        <f>"sell "&amp;B518&amp;" "&amp;A518&amp;" @ $"&amp;G518</f>
        <v>sell   @ $</v>
      </c>
      <c r="L518" s="9">
        <f>L517+(G518*B518)</f>
        <v>211981.75</v>
      </c>
      <c r="M518" s="35" t="s">
        <v>22</v>
      </c>
      <c r="N518" s="35"/>
      <c r="O518" s="35"/>
      <c r="P518" s="35"/>
      <c r="Q518" s="10"/>
    </row>
    <row r="519" spans="1:17">
      <c r="A519" s="13"/>
      <c r="B519" s="35"/>
      <c r="C519" s="9"/>
      <c r="D519" s="9">
        <f>SUM(D516:D518)</f>
        <v>914.7</v>
      </c>
      <c r="E519" s="36"/>
      <c r="F519" s="38">
        <f>SUM(F516:F518)</f>
        <v>1</v>
      </c>
      <c r="G519" s="32"/>
      <c r="H519" s="9">
        <f>SUM(H516:H518)</f>
        <v>0.10000000000002274</v>
      </c>
      <c r="I519" s="35"/>
      <c r="J519" s="36">
        <f>SUM(J516:J518)</f>
        <v>914.80000000000007</v>
      </c>
      <c r="K519" s="35"/>
      <c r="L519" s="9"/>
      <c r="M519" s="35"/>
      <c r="N519" s="35"/>
      <c r="O519" s="35"/>
      <c r="P519" s="35"/>
      <c r="Q519" s="10"/>
    </row>
    <row r="520" spans="1:17">
      <c r="A520" s="13"/>
      <c r="B520" s="35"/>
      <c r="C520" s="9"/>
      <c r="D520" s="9"/>
      <c r="E520" s="35"/>
      <c r="F520" s="35"/>
      <c r="G520" s="32"/>
      <c r="H520" s="9"/>
      <c r="I520" s="35"/>
      <c r="J520" s="35"/>
      <c r="K520" s="35"/>
      <c r="L520" s="9"/>
      <c r="M520" s="35"/>
      <c r="N520" s="35"/>
      <c r="O520" s="35"/>
      <c r="P520" s="35"/>
      <c r="Q520" s="10"/>
    </row>
    <row r="521" spans="1:17">
      <c r="A521" s="13"/>
      <c r="B521" s="35"/>
      <c r="C521" s="9"/>
      <c r="D521" s="9"/>
      <c r="E521" s="19"/>
      <c r="F521" s="35"/>
      <c r="G521" s="32"/>
      <c r="H521" s="9"/>
      <c r="I521" s="35"/>
      <c r="J521" s="35"/>
      <c r="K521" s="35"/>
      <c r="L521" s="9"/>
      <c r="M521" s="11" t="s">
        <v>20</v>
      </c>
      <c r="N521" s="35"/>
      <c r="O521" s="35"/>
      <c r="P521" s="35"/>
      <c r="Q521" s="10"/>
    </row>
    <row r="522" spans="1:17">
      <c r="A522" s="7" t="s">
        <v>6</v>
      </c>
      <c r="B522" s="35"/>
      <c r="C522" s="9"/>
      <c r="D522" s="9"/>
      <c r="E522" s="19"/>
      <c r="F522" s="35"/>
      <c r="G522" s="32"/>
      <c r="H522" s="9"/>
      <c r="I522" s="35"/>
      <c r="J522" s="35"/>
      <c r="K522" s="35"/>
      <c r="L522" s="9"/>
      <c r="M522" s="11" t="s">
        <v>21</v>
      </c>
      <c r="N522" s="35"/>
      <c r="O522" s="35"/>
      <c r="P522" s="35"/>
      <c r="Q522" s="10"/>
    </row>
    <row r="523" spans="1:17">
      <c r="A523" s="7" t="s">
        <v>0</v>
      </c>
      <c r="B523" s="11" t="s">
        <v>3</v>
      </c>
      <c r="C523" s="12" t="s">
        <v>1</v>
      </c>
      <c r="D523" s="12" t="s">
        <v>2</v>
      </c>
      <c r="E523" s="22" t="s">
        <v>7</v>
      </c>
      <c r="F523" s="39" t="s">
        <v>92</v>
      </c>
      <c r="G523" s="33" t="s">
        <v>8</v>
      </c>
      <c r="H523" s="12" t="s">
        <v>9</v>
      </c>
      <c r="I523" s="35"/>
      <c r="J523" s="35"/>
      <c r="K523" s="35"/>
      <c r="L523" s="9"/>
      <c r="M523" s="36">
        <f>L518</f>
        <v>211981.75</v>
      </c>
      <c r="N523" s="35"/>
      <c r="O523" s="35"/>
      <c r="P523" s="35"/>
      <c r="Q523" s="10"/>
    </row>
    <row r="524" spans="1:17">
      <c r="A524" s="13" t="s">
        <v>122</v>
      </c>
      <c r="B524" s="35">
        <v>16</v>
      </c>
      <c r="C524" s="9">
        <v>61.64</v>
      </c>
      <c r="D524" s="9">
        <f>C524*B524</f>
        <v>986.24</v>
      </c>
      <c r="E524" s="36" t="s">
        <v>33</v>
      </c>
      <c r="F524" s="38">
        <f>D524/D527</f>
        <v>1</v>
      </c>
      <c r="G524" s="9">
        <v>62.44</v>
      </c>
      <c r="H524" s="9">
        <f>(B524*G524)-D524</f>
        <v>12.799999999999955</v>
      </c>
      <c r="I524" s="35" t="s">
        <v>71</v>
      </c>
      <c r="J524" s="35"/>
      <c r="K524" s="35" t="str">
        <f>"buy "&amp;B524&amp;" "&amp;A524&amp;" @ $"&amp;G524</f>
        <v>buy 16 IEFA @ $62.44</v>
      </c>
      <c r="L524" s="9">
        <f>L518-(G524*B524)</f>
        <v>210982.71</v>
      </c>
      <c r="M524" s="36">
        <f>L515-(G524*B524)</f>
        <v>210067.91</v>
      </c>
      <c r="N524" s="35"/>
      <c r="O524" s="35"/>
      <c r="P524" s="35"/>
      <c r="Q524" s="10"/>
    </row>
    <row r="525" spans="1:17">
      <c r="A525" s="13"/>
      <c r="B525" s="35"/>
      <c r="C525" s="9">
        <v>0</v>
      </c>
      <c r="D525" s="9">
        <f>C525*B525</f>
        <v>0</v>
      </c>
      <c r="E525" s="36" t="s">
        <v>33</v>
      </c>
      <c r="F525" s="38">
        <f>D525/D527</f>
        <v>0</v>
      </c>
      <c r="G525" s="9">
        <v>0</v>
      </c>
      <c r="H525" s="9">
        <f>(B525*G525)-D525</f>
        <v>0</v>
      </c>
      <c r="I525" s="35"/>
      <c r="J525" s="35"/>
      <c r="K525" s="35" t="str">
        <f>"buy "&amp;B525&amp;" "&amp;A525&amp;" @ $"&amp;G525</f>
        <v>buy   @ $0</v>
      </c>
      <c r="L525" s="9">
        <f>L524-(G525*B525)</f>
        <v>210982.71</v>
      </c>
      <c r="M525" s="36">
        <f>M524-(G525*B525)</f>
        <v>210067.91</v>
      </c>
      <c r="N525" s="35"/>
      <c r="O525" s="35"/>
      <c r="P525" s="35"/>
      <c r="Q525" s="10"/>
    </row>
    <row r="526" spans="1:17">
      <c r="A526" s="23"/>
      <c r="B526" s="24"/>
      <c r="C526" s="25">
        <v>0</v>
      </c>
      <c r="D526" s="25">
        <f>C526*B526</f>
        <v>0</v>
      </c>
      <c r="E526" s="36" t="s">
        <v>33</v>
      </c>
      <c r="F526" s="38">
        <f>D526/D527</f>
        <v>0</v>
      </c>
      <c r="G526" s="25">
        <v>0</v>
      </c>
      <c r="H526" s="25">
        <f>(B526*G526)-D526</f>
        <v>0</v>
      </c>
      <c r="I526" s="35"/>
      <c r="J526" s="35"/>
      <c r="K526" s="35" t="str">
        <f>"buy "&amp;B526&amp;" "&amp;A526&amp;" @ $"&amp;G526</f>
        <v>buy   @ $0</v>
      </c>
      <c r="L526" s="9">
        <f>L525-(G526*B526)</f>
        <v>210982.71</v>
      </c>
      <c r="M526" s="36">
        <f>M525-(G526*B526)</f>
        <v>210067.91</v>
      </c>
      <c r="N526" s="35" t="str">
        <f>TEXT(ROUND(M526,2),"$#,##0.00")&amp;" will be the balance in the account after purchases.  "</f>
        <v xml:space="preserve">$210,067.91 will be the balance in the account after purchases.  </v>
      </c>
      <c r="O526" s="35"/>
      <c r="P526" s="35"/>
      <c r="Q526" s="10"/>
    </row>
    <row r="527" spans="1:17">
      <c r="A527" s="13"/>
      <c r="B527" s="35"/>
      <c r="C527" s="9"/>
      <c r="D527" s="9">
        <f>SUM(D524:D526)</f>
        <v>986.24</v>
      </c>
      <c r="E527" s="35"/>
      <c r="F527" s="38">
        <f>SUM(F524:F526)</f>
        <v>1</v>
      </c>
      <c r="G527" s="9" t="s">
        <v>15</v>
      </c>
      <c r="H527" s="9">
        <f>SUM(H524:H526)</f>
        <v>12.799999999999955</v>
      </c>
      <c r="I527" s="35"/>
      <c r="J527" s="35"/>
      <c r="K527" s="35"/>
      <c r="L527" s="9"/>
      <c r="M527" s="35"/>
      <c r="N527" s="35" t="s">
        <v>27</v>
      </c>
      <c r="O527" s="35"/>
      <c r="P527" s="35"/>
      <c r="Q527" s="10"/>
    </row>
    <row r="528" spans="1:17">
      <c r="A528" s="13"/>
      <c r="B528" s="35"/>
      <c r="C528" s="9"/>
      <c r="D528" s="9"/>
      <c r="E528" s="35"/>
      <c r="F528" s="35"/>
      <c r="G528" s="9"/>
      <c r="H528" s="9"/>
      <c r="I528" s="35"/>
      <c r="J528" s="35"/>
      <c r="K528" s="35"/>
      <c r="L528" s="9"/>
      <c r="M528" s="11" t="str">
        <f>IF(J519+M526&gt;0,"Credit Surplus","Credit Shortage")</f>
        <v>Credit Surplus</v>
      </c>
      <c r="N528" s="36">
        <f>J519+M526</f>
        <v>210982.71</v>
      </c>
      <c r="O528" s="35" t="s">
        <v>60</v>
      </c>
      <c r="P528" s="35"/>
      <c r="Q528" s="10"/>
    </row>
    <row r="529" spans="1:17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35"/>
      <c r="N529" s="35"/>
      <c r="O529" s="35"/>
      <c r="P529" s="35"/>
      <c r="Q529" s="10"/>
    </row>
    <row r="530" spans="1:17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35"/>
      <c r="M530" s="35"/>
      <c r="N530" s="35"/>
      <c r="O530" s="35"/>
      <c r="P530" s="35"/>
      <c r="Q530" s="10"/>
    </row>
    <row r="531" spans="1:17">
      <c r="A531" s="13" t="s">
        <v>11</v>
      </c>
      <c r="B531" s="35"/>
      <c r="C531" s="9"/>
      <c r="D531" s="21">
        <v>4589.91</v>
      </c>
      <c r="E531" s="35" t="s">
        <v>76</v>
      </c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>
      <c r="A532" s="13" t="s">
        <v>12</v>
      </c>
      <c r="B532" s="35"/>
      <c r="C532" s="9"/>
      <c r="D532" s="9">
        <f>H519</f>
        <v>0.10000000000002274</v>
      </c>
      <c r="E532" s="35" t="s">
        <v>16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>
      <c r="A533" s="13" t="s">
        <v>13</v>
      </c>
      <c r="B533" s="35"/>
      <c r="C533" s="9"/>
      <c r="D533" s="9">
        <f>D531+D532</f>
        <v>4590.01</v>
      </c>
      <c r="E533" s="35"/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>
      <c r="A534" s="13" t="s">
        <v>14</v>
      </c>
      <c r="B534" s="35"/>
      <c r="C534" s="9"/>
      <c r="D534" s="9">
        <f>H527</f>
        <v>12.799999999999955</v>
      </c>
      <c r="E534" s="35" t="s">
        <v>17</v>
      </c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>
      <c r="A535" s="13" t="s">
        <v>13</v>
      </c>
      <c r="B535" s="35"/>
      <c r="C535" s="9"/>
      <c r="D535" s="27">
        <f>D533-D534</f>
        <v>4577.21</v>
      </c>
      <c r="E535" s="19" t="s">
        <v>18</v>
      </c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 ht="14.65" thickBot="1">
      <c r="A536" s="15"/>
      <c r="B536" s="16"/>
      <c r="C536" s="17"/>
      <c r="D536" s="17"/>
      <c r="E536" s="16"/>
      <c r="F536" s="16"/>
      <c r="G536" s="17"/>
      <c r="H536" s="17"/>
      <c r="I536" s="16"/>
      <c r="J536" s="16"/>
      <c r="K536" s="16"/>
      <c r="L536" s="16"/>
      <c r="M536" s="16"/>
      <c r="N536" s="16"/>
      <c r="O536" s="16"/>
      <c r="P536" s="16"/>
      <c r="Q536" s="18"/>
    </row>
    <row r="537" spans="1:17" ht="14.65" thickTop="1"/>
    <row r="539" spans="1:17" ht="14.65" thickBot="1"/>
    <row r="540" spans="1:17" ht="14.65" thickTop="1">
      <c r="A540" s="2"/>
      <c r="B540" s="3"/>
      <c r="C540" s="4">
        <v>44895</v>
      </c>
      <c r="D540" s="5"/>
      <c r="E540" s="3"/>
      <c r="F540" s="3"/>
      <c r="G540" s="5"/>
      <c r="H540" s="5"/>
      <c r="I540" s="3"/>
      <c r="J540" s="3"/>
      <c r="K540" s="3"/>
      <c r="L540" s="20" t="s">
        <v>19</v>
      </c>
      <c r="M540" s="3"/>
      <c r="N540" s="3"/>
      <c r="O540" s="3"/>
      <c r="P540" s="3"/>
      <c r="Q540" s="6"/>
    </row>
    <row r="541" spans="1:17">
      <c r="A541" s="7" t="s">
        <v>5</v>
      </c>
      <c r="B541" s="35"/>
      <c r="C541" s="9"/>
      <c r="D541" s="9"/>
      <c r="E541" s="35"/>
      <c r="F541" s="35"/>
      <c r="G541" s="9"/>
      <c r="H541" s="9"/>
      <c r="I541" s="35"/>
      <c r="J541" s="11" t="s">
        <v>24</v>
      </c>
      <c r="K541" s="35"/>
      <c r="L541" s="11" t="s">
        <v>10</v>
      </c>
      <c r="M541" s="35"/>
      <c r="N541" s="35"/>
      <c r="O541" s="35"/>
      <c r="P541" s="35"/>
      <c r="Q541" s="10"/>
    </row>
    <row r="542" spans="1:17">
      <c r="A542" s="7" t="s">
        <v>0</v>
      </c>
      <c r="B542" s="11" t="s">
        <v>3</v>
      </c>
      <c r="C542" s="12" t="s">
        <v>1</v>
      </c>
      <c r="D542" s="12" t="s">
        <v>4</v>
      </c>
      <c r="E542" s="11" t="s">
        <v>7</v>
      </c>
      <c r="F542" s="37" t="s">
        <v>92</v>
      </c>
      <c r="G542" s="12" t="s">
        <v>8</v>
      </c>
      <c r="H542" s="12" t="s">
        <v>9</v>
      </c>
      <c r="I542" s="33" t="s">
        <v>70</v>
      </c>
      <c r="J542" s="11" t="s">
        <v>23</v>
      </c>
      <c r="K542" s="35"/>
      <c r="L542" s="31">
        <v>213257.04</v>
      </c>
      <c r="M542" s="35" t="s">
        <v>118</v>
      </c>
      <c r="N542" s="35"/>
      <c r="O542" s="35"/>
      <c r="P542" s="35"/>
      <c r="Q542" s="10"/>
    </row>
    <row r="543" spans="1:17">
      <c r="A543" s="13" t="s">
        <v>113</v>
      </c>
      <c r="B543" s="35">
        <v>10</v>
      </c>
      <c r="C543" s="9">
        <v>91.67</v>
      </c>
      <c r="D543" s="9">
        <f>C543*B543</f>
        <v>916.7</v>
      </c>
      <c r="E543" s="36" t="s">
        <v>33</v>
      </c>
      <c r="F543" s="38">
        <f>D543/D546</f>
        <v>1</v>
      </c>
      <c r="G543" s="9">
        <v>91.43</v>
      </c>
      <c r="H543" s="9">
        <f>(B543*G543)-D543</f>
        <v>-2.3999999999999773</v>
      </c>
      <c r="I543" s="35" t="s">
        <v>71</v>
      </c>
      <c r="J543" s="36">
        <f>G543*B543</f>
        <v>914.30000000000007</v>
      </c>
      <c r="K543" s="35" t="str">
        <f>"sell "&amp;B543&amp;" "&amp;A543&amp;" @ $"&amp;G543</f>
        <v>sell 10 BIL @ $91.43</v>
      </c>
      <c r="L543" s="9">
        <f>L542+(G543*B543)</f>
        <v>214171.34</v>
      </c>
      <c r="M543" s="35"/>
      <c r="N543" s="35"/>
      <c r="O543" s="35"/>
      <c r="P543" s="35"/>
      <c r="Q543" s="10"/>
    </row>
    <row r="544" spans="1:17">
      <c r="A544" s="13"/>
      <c r="B544" s="35"/>
      <c r="C544" s="9"/>
      <c r="D544" s="9">
        <f>C544*B544</f>
        <v>0</v>
      </c>
      <c r="E544" s="36"/>
      <c r="F544" s="38">
        <f>D544/D546</f>
        <v>0</v>
      </c>
      <c r="G544" s="9"/>
      <c r="H544" s="9">
        <f>(B544*G544)-D544</f>
        <v>0</v>
      </c>
      <c r="I544" s="35" t="s">
        <v>71</v>
      </c>
      <c r="J544" s="36">
        <f>G544*B544</f>
        <v>0</v>
      </c>
      <c r="K544" s="35" t="str">
        <f>"sell "&amp;B544&amp;" "&amp;A544&amp;" @ $"&amp;G544</f>
        <v>sell   @ $</v>
      </c>
      <c r="L544" s="9">
        <f>L543+(G544*B544)</f>
        <v>214171.34</v>
      </c>
      <c r="M544" s="35"/>
      <c r="N544" s="35"/>
      <c r="O544" s="35"/>
      <c r="P544" s="35"/>
      <c r="Q544" s="10"/>
    </row>
    <row r="545" spans="1:17">
      <c r="A545" s="13"/>
      <c r="B545" s="35"/>
      <c r="C545" s="9"/>
      <c r="D545" s="9">
        <f>C545*B545</f>
        <v>0</v>
      </c>
      <c r="E545" s="36"/>
      <c r="F545" s="38">
        <f>D545/D546</f>
        <v>0</v>
      </c>
      <c r="G545" s="9"/>
      <c r="H545" s="9">
        <f>(B545*G545)-D545</f>
        <v>0</v>
      </c>
      <c r="I545" s="35" t="s">
        <v>71</v>
      </c>
      <c r="J545" s="36">
        <f>G545*B545</f>
        <v>0</v>
      </c>
      <c r="K545" s="35" t="str">
        <f>"sell "&amp;B545&amp;" "&amp;A545&amp;" @ $"&amp;G545</f>
        <v>sell   @ $</v>
      </c>
      <c r="L545" s="9">
        <f>L544+(G545*B545)</f>
        <v>214171.34</v>
      </c>
      <c r="M545" s="35" t="s">
        <v>22</v>
      </c>
      <c r="N545" s="35"/>
      <c r="O545" s="35"/>
      <c r="P545" s="35"/>
      <c r="Q545" s="10"/>
    </row>
    <row r="546" spans="1:17">
      <c r="A546" s="13"/>
      <c r="B546" s="35"/>
      <c r="C546" s="9"/>
      <c r="D546" s="9">
        <f>SUM(D543:D545)</f>
        <v>916.7</v>
      </c>
      <c r="E546" s="36"/>
      <c r="F546" s="38">
        <f>SUM(F543:F545)</f>
        <v>1</v>
      </c>
      <c r="G546" s="32"/>
      <c r="H546" s="9">
        <f>SUM(H543:H545)</f>
        <v>-2.3999999999999773</v>
      </c>
      <c r="I546" s="35"/>
      <c r="J546" s="36">
        <f>SUM(J543:J545)</f>
        <v>914.30000000000007</v>
      </c>
      <c r="K546" s="35"/>
      <c r="L546" s="9"/>
      <c r="M546" s="35"/>
      <c r="N546" s="35"/>
      <c r="O546" s="35"/>
      <c r="P546" s="35"/>
      <c r="Q546" s="10"/>
    </row>
    <row r="547" spans="1:17">
      <c r="A547" s="13"/>
      <c r="B547" s="35"/>
      <c r="C547" s="9"/>
      <c r="D547" s="9"/>
      <c r="E547" s="35"/>
      <c r="F547" s="35"/>
      <c r="G547" s="32"/>
      <c r="H547" s="9"/>
      <c r="I547" s="35"/>
      <c r="J547" s="35"/>
      <c r="K547" s="35"/>
      <c r="L547" s="9"/>
      <c r="M547" s="35"/>
      <c r="N547" s="35"/>
      <c r="O547" s="35"/>
      <c r="P547" s="35"/>
      <c r="Q547" s="10"/>
    </row>
    <row r="548" spans="1:17">
      <c r="A548" s="13"/>
      <c r="B548" s="35"/>
      <c r="C548" s="9"/>
      <c r="D548" s="9"/>
      <c r="E548" s="19"/>
      <c r="F548" s="35"/>
      <c r="G548" s="32"/>
      <c r="H548" s="9"/>
      <c r="I548" s="35"/>
      <c r="J548" s="35"/>
      <c r="K548" s="35"/>
      <c r="L548" s="9"/>
      <c r="M548" s="11" t="s">
        <v>20</v>
      </c>
      <c r="N548" s="35"/>
      <c r="O548" s="35"/>
      <c r="P548" s="35"/>
      <c r="Q548" s="10"/>
    </row>
    <row r="549" spans="1:17">
      <c r="A549" s="7" t="s">
        <v>6</v>
      </c>
      <c r="B549" s="35"/>
      <c r="C549" s="9"/>
      <c r="D549" s="9"/>
      <c r="E549" s="19"/>
      <c r="F549" s="35"/>
      <c r="G549" s="32"/>
      <c r="H549" s="9"/>
      <c r="I549" s="35"/>
      <c r="J549" s="35"/>
      <c r="K549" s="35"/>
      <c r="L549" s="9"/>
      <c r="M549" s="11" t="s">
        <v>21</v>
      </c>
      <c r="N549" s="35"/>
      <c r="O549" s="35"/>
      <c r="P549" s="35"/>
      <c r="Q549" s="10"/>
    </row>
    <row r="550" spans="1:17">
      <c r="A550" s="7" t="s">
        <v>0</v>
      </c>
      <c r="B550" s="11" t="s">
        <v>3</v>
      </c>
      <c r="C550" s="12" t="s">
        <v>1</v>
      </c>
      <c r="D550" s="12" t="s">
        <v>2</v>
      </c>
      <c r="E550" s="22" t="s">
        <v>7</v>
      </c>
      <c r="F550" s="39" t="s">
        <v>92</v>
      </c>
      <c r="G550" s="33" t="s">
        <v>8</v>
      </c>
      <c r="H550" s="12" t="s">
        <v>9</v>
      </c>
      <c r="I550" s="35"/>
      <c r="J550" s="35"/>
      <c r="K550" s="35"/>
      <c r="L550" s="9"/>
      <c r="M550" s="36">
        <f>L545</f>
        <v>214171.34</v>
      </c>
      <c r="N550" s="35"/>
      <c r="O550" s="35"/>
      <c r="P550" s="35"/>
      <c r="Q550" s="10"/>
    </row>
    <row r="551" spans="1:17">
      <c r="A551" s="13" t="s">
        <v>119</v>
      </c>
      <c r="B551" s="35">
        <v>109</v>
      </c>
      <c r="C551" s="9">
        <v>8.39</v>
      </c>
      <c r="D551" s="9">
        <f>C551*B551</f>
        <v>914.5100000000001</v>
      </c>
      <c r="E551" s="36" t="s">
        <v>33</v>
      </c>
      <c r="F551" s="38">
        <f>D551/D554</f>
        <v>0.28971178032199002</v>
      </c>
      <c r="G551" s="9">
        <v>8.43</v>
      </c>
      <c r="H551" s="9">
        <f>(B551*G551)-D551</f>
        <v>4.3599999999999</v>
      </c>
      <c r="I551" s="35" t="s">
        <v>71</v>
      </c>
      <c r="J551" s="35"/>
      <c r="K551" s="35" t="str">
        <f>"buy "&amp;B551&amp;" "&amp;A551&amp;" @ $"&amp;G551</f>
        <v>buy 109 YPF @ $8.43</v>
      </c>
      <c r="L551" s="9">
        <f>L545-(G551*B551)</f>
        <v>213252.47</v>
      </c>
      <c r="M551" s="36">
        <f>L542-(G551*B551)</f>
        <v>212338.17</v>
      </c>
      <c r="N551" s="35"/>
      <c r="O551" s="35"/>
      <c r="P551" s="35"/>
      <c r="Q551" s="10"/>
    </row>
    <row r="552" spans="1:17">
      <c r="A552" s="13" t="s">
        <v>120</v>
      </c>
      <c r="B552" s="35">
        <v>41</v>
      </c>
      <c r="C552" s="9">
        <v>43.08</v>
      </c>
      <c r="D552" s="9">
        <f>C552*B552</f>
        <v>1766.28</v>
      </c>
      <c r="E552" s="36" t="s">
        <v>33</v>
      </c>
      <c r="F552" s="38">
        <f>D552/D554</f>
        <v>0.55954787082385593</v>
      </c>
      <c r="G552" s="9">
        <v>43.09</v>
      </c>
      <c r="H552" s="9">
        <f>(B552*G552)-D552</f>
        <v>0.41000000000008185</v>
      </c>
      <c r="I552" s="35" t="s">
        <v>71</v>
      </c>
      <c r="J552" s="35"/>
      <c r="K552" s="35" t="str">
        <f>"buy "&amp;B552&amp;" "&amp;A552&amp;" @ $"&amp;G552</f>
        <v>buy 41 INSW @ $43.09</v>
      </c>
      <c r="L552" s="9">
        <f>L551-(G552*B552)</f>
        <v>211485.78</v>
      </c>
      <c r="M552" s="36">
        <f>M551-(G552*B552)</f>
        <v>210571.48</v>
      </c>
      <c r="N552" s="35"/>
      <c r="O552" s="35"/>
      <c r="P552" s="35"/>
      <c r="Q552" s="10"/>
    </row>
    <row r="553" spans="1:17">
      <c r="A553" s="23" t="s">
        <v>121</v>
      </c>
      <c r="B553" s="24">
        <v>17</v>
      </c>
      <c r="C553" s="25">
        <v>27.99</v>
      </c>
      <c r="D553" s="25">
        <f>C553*B553</f>
        <v>475.83</v>
      </c>
      <c r="E553" s="36" t="s">
        <v>33</v>
      </c>
      <c r="F553" s="38">
        <f>D553/D554</f>
        <v>0.15074034885415413</v>
      </c>
      <c r="G553" s="25">
        <v>28.33</v>
      </c>
      <c r="H553" s="25">
        <f>(B553*G553)-D553</f>
        <v>5.7799999999999727</v>
      </c>
      <c r="I553" s="35" t="s">
        <v>71</v>
      </c>
      <c r="J553" s="35"/>
      <c r="K553" s="35" t="str">
        <f>"buy "&amp;B553&amp;" "&amp;A553&amp;" @ $"&amp;G553</f>
        <v>buy 17 TRMD @ $28.33</v>
      </c>
      <c r="L553" s="9">
        <f>L552-(G553*B553)</f>
        <v>211004.17</v>
      </c>
      <c r="M553" s="36">
        <f>M552-(G553*B553)</f>
        <v>210089.87000000002</v>
      </c>
      <c r="N553" s="35" t="str">
        <f>TEXT(ROUND(M553,2),"$#,##0.00")&amp;" will be the balance in the account after purchases.  "</f>
        <v xml:space="preserve">$210,089.87 will be the balance in the account after purchases.  </v>
      </c>
      <c r="O553" s="35"/>
      <c r="P553" s="35"/>
      <c r="Q553" s="10"/>
    </row>
    <row r="554" spans="1:17">
      <c r="A554" s="13"/>
      <c r="B554" s="35"/>
      <c r="C554" s="9"/>
      <c r="D554" s="9">
        <f>SUM(D551:D553)</f>
        <v>3156.62</v>
      </c>
      <c r="E554" s="35"/>
      <c r="F554" s="38">
        <f>SUM(F551:F553)</f>
        <v>1</v>
      </c>
      <c r="G554" s="9" t="s">
        <v>15</v>
      </c>
      <c r="H554" s="9">
        <f>SUM(H551:H553)</f>
        <v>10.549999999999955</v>
      </c>
      <c r="I554" s="35"/>
      <c r="J554" s="35"/>
      <c r="K554" s="35"/>
      <c r="L554" s="9"/>
      <c r="M554" s="35"/>
      <c r="N554" s="35" t="s">
        <v>27</v>
      </c>
      <c r="O554" s="35"/>
      <c r="P554" s="35"/>
      <c r="Q554" s="10"/>
    </row>
    <row r="555" spans="1:17">
      <c r="A555" s="13"/>
      <c r="B555" s="35"/>
      <c r="C555" s="9"/>
      <c r="D555" s="9"/>
      <c r="E555" s="35"/>
      <c r="F555" s="35"/>
      <c r="G555" s="9"/>
      <c r="H555" s="9"/>
      <c r="I555" s="35"/>
      <c r="J555" s="35"/>
      <c r="K555" s="35"/>
      <c r="L555" s="9"/>
      <c r="M555" s="11" t="str">
        <f>IF(J546+M553&gt;0,"Credit Surplus","Credit Shortage")</f>
        <v>Credit Surplus</v>
      </c>
      <c r="N555" s="36">
        <f>J546+M553</f>
        <v>211004.17</v>
      </c>
      <c r="O555" s="35" t="s">
        <v>60</v>
      </c>
      <c r="P555" s="35"/>
      <c r="Q555" s="10"/>
    </row>
    <row r="556" spans="1:17">
      <c r="A556" s="13"/>
      <c r="B556" s="35"/>
      <c r="C556" s="9"/>
      <c r="D556" s="9"/>
      <c r="E556" s="35"/>
      <c r="F556" s="35"/>
      <c r="G556" s="9"/>
      <c r="H556" s="9"/>
      <c r="I556" s="35"/>
      <c r="J556" s="35"/>
      <c r="K556" s="35"/>
      <c r="L556" s="9"/>
      <c r="M556" s="35"/>
      <c r="N556" s="35"/>
      <c r="O556" s="35"/>
      <c r="P556" s="35"/>
      <c r="Q556" s="10"/>
    </row>
    <row r="557" spans="1:17">
      <c r="A557" s="13"/>
      <c r="B557" s="35"/>
      <c r="C557" s="9"/>
      <c r="D557" s="9"/>
      <c r="E557" s="35"/>
      <c r="F557" s="35"/>
      <c r="G557" s="9"/>
      <c r="H557" s="9"/>
      <c r="I557" s="35"/>
      <c r="J557" s="35"/>
      <c r="K557" s="35"/>
      <c r="L557" s="35"/>
      <c r="M557" s="35"/>
      <c r="N557" s="35"/>
      <c r="O557" s="35"/>
      <c r="P557" s="35"/>
      <c r="Q557" s="10"/>
    </row>
    <row r="558" spans="1:17">
      <c r="A558" s="13" t="s">
        <v>11</v>
      </c>
      <c r="B558" s="35"/>
      <c r="C558" s="9"/>
      <c r="D558" s="21">
        <v>4674.3999999999996</v>
      </c>
      <c r="E558" s="35" t="s">
        <v>76</v>
      </c>
      <c r="F558" s="35"/>
      <c r="G558" s="9"/>
      <c r="H558" s="9"/>
      <c r="I558" s="35"/>
      <c r="J558" s="35"/>
      <c r="K558" s="35"/>
      <c r="L558" s="35"/>
      <c r="M558" s="35"/>
      <c r="N558" s="35"/>
      <c r="O558" s="35"/>
      <c r="P558" s="35"/>
      <c r="Q558" s="10"/>
    </row>
    <row r="559" spans="1:17">
      <c r="A559" s="13" t="s">
        <v>12</v>
      </c>
      <c r="B559" s="35"/>
      <c r="C559" s="9"/>
      <c r="D559" s="9">
        <f>H546</f>
        <v>-2.3999999999999773</v>
      </c>
      <c r="E559" s="35" t="s">
        <v>16</v>
      </c>
      <c r="F559" s="35"/>
      <c r="G559" s="9"/>
      <c r="H559" s="9"/>
      <c r="I559" s="35"/>
      <c r="J559" s="35"/>
      <c r="K559" s="35"/>
      <c r="L559" s="35"/>
      <c r="M559" s="35"/>
      <c r="N559" s="35"/>
      <c r="O559" s="35"/>
      <c r="P559" s="35"/>
      <c r="Q559" s="10"/>
    </row>
    <row r="560" spans="1:17">
      <c r="A560" s="13" t="s">
        <v>13</v>
      </c>
      <c r="B560" s="35"/>
      <c r="C560" s="9"/>
      <c r="D560" s="9">
        <f>D558+D559</f>
        <v>4672</v>
      </c>
      <c r="E560" s="35"/>
      <c r="F560" s="35"/>
      <c r="G560" s="9"/>
      <c r="H560" s="9"/>
      <c r="I560" s="35"/>
      <c r="J560" s="35"/>
      <c r="K560" s="35"/>
      <c r="L560" s="35"/>
      <c r="M560" s="35"/>
      <c r="N560" s="35"/>
      <c r="O560" s="35"/>
      <c r="P560" s="35"/>
      <c r="Q560" s="10"/>
    </row>
    <row r="561" spans="1:17">
      <c r="A561" s="13" t="s">
        <v>14</v>
      </c>
      <c r="B561" s="35"/>
      <c r="C561" s="9"/>
      <c r="D561" s="9">
        <f>H554</f>
        <v>10.549999999999955</v>
      </c>
      <c r="E561" s="35" t="s">
        <v>17</v>
      </c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>
      <c r="A562" s="13" t="s">
        <v>13</v>
      </c>
      <c r="B562" s="35"/>
      <c r="C562" s="9"/>
      <c r="D562" s="27">
        <f>D560-D561</f>
        <v>4661.45</v>
      </c>
      <c r="E562" s="19" t="s">
        <v>18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ht="14.65" thickBot="1">
      <c r="A563" s="15"/>
      <c r="B563" s="16"/>
      <c r="C563" s="17"/>
      <c r="D563" s="17"/>
      <c r="E563" s="16"/>
      <c r="F563" s="16"/>
      <c r="G563" s="17"/>
      <c r="H563" s="17"/>
      <c r="I563" s="16"/>
      <c r="J563" s="16"/>
      <c r="K563" s="16"/>
      <c r="L563" s="16"/>
      <c r="M563" s="16"/>
      <c r="N563" s="16"/>
      <c r="O563" s="16"/>
      <c r="P563" s="16"/>
      <c r="Q563" s="18"/>
    </row>
    <row r="564" spans="1:17" ht="14.65" thickTop="1"/>
    <row r="566" spans="1:17" ht="14.65" thickBot="1"/>
    <row r="567" spans="1:17" ht="14.65" thickTop="1">
      <c r="A567" s="2"/>
      <c r="B567" s="3"/>
      <c r="C567" s="4">
        <v>44865</v>
      </c>
      <c r="D567" s="5"/>
      <c r="E567" s="3"/>
      <c r="F567" s="3"/>
      <c r="G567" s="5"/>
      <c r="H567" s="5"/>
      <c r="I567" s="3"/>
      <c r="J567" s="3"/>
      <c r="K567" s="3"/>
      <c r="L567" s="20" t="s">
        <v>19</v>
      </c>
      <c r="M567" s="3"/>
      <c r="N567" s="3"/>
      <c r="O567" s="3"/>
      <c r="P567" s="3"/>
      <c r="Q567" s="6"/>
    </row>
    <row r="568" spans="1:17">
      <c r="A568" s="7" t="s">
        <v>5</v>
      </c>
      <c r="B568" s="35"/>
      <c r="C568" s="9"/>
      <c r="D568" s="9"/>
      <c r="E568" s="35"/>
      <c r="F568" s="35"/>
      <c r="G568" s="9"/>
      <c r="H568" s="9"/>
      <c r="I568" s="35"/>
      <c r="J568" s="11" t="s">
        <v>24</v>
      </c>
      <c r="K568" s="35"/>
      <c r="L568" s="11" t="s">
        <v>10</v>
      </c>
      <c r="M568" s="35"/>
      <c r="N568" s="35"/>
      <c r="O568" s="35"/>
      <c r="P568" s="35"/>
      <c r="Q568" s="10"/>
    </row>
    <row r="569" spans="1:17">
      <c r="A569" s="7" t="s">
        <v>0</v>
      </c>
      <c r="B569" s="11" t="s">
        <v>3</v>
      </c>
      <c r="C569" s="12" t="s">
        <v>1</v>
      </c>
      <c r="D569" s="12" t="s">
        <v>4</v>
      </c>
      <c r="E569" s="11" t="s">
        <v>7</v>
      </c>
      <c r="F569" s="37" t="s">
        <v>92</v>
      </c>
      <c r="G569" s="12" t="s">
        <v>8</v>
      </c>
      <c r="H569" s="12" t="s">
        <v>9</v>
      </c>
      <c r="I569" s="33" t="s">
        <v>70</v>
      </c>
      <c r="J569" s="11" t="s">
        <v>23</v>
      </c>
      <c r="K569" s="35"/>
      <c r="L569" s="31">
        <v>213249.15</v>
      </c>
      <c r="M569" s="35" t="s">
        <v>118</v>
      </c>
      <c r="N569" s="35"/>
      <c r="O569" s="35"/>
      <c r="P569" s="35"/>
      <c r="Q569" s="10"/>
    </row>
    <row r="570" spans="1:17">
      <c r="A570" s="13" t="s">
        <v>113</v>
      </c>
      <c r="B570" s="35">
        <v>10</v>
      </c>
      <c r="C570" s="9">
        <v>91.59</v>
      </c>
      <c r="D570" s="9">
        <f>C570*B570</f>
        <v>915.90000000000009</v>
      </c>
      <c r="E570" s="36" t="s">
        <v>93</v>
      </c>
      <c r="F570" s="38">
        <f>D570/D573</f>
        <v>1</v>
      </c>
      <c r="G570" s="9">
        <v>91.4</v>
      </c>
      <c r="H570" s="9">
        <f>(B570*G570)-D570</f>
        <v>-1.9000000000000909</v>
      </c>
      <c r="I570" s="35" t="s">
        <v>71</v>
      </c>
      <c r="J570" s="36">
        <f>G570*B570</f>
        <v>914</v>
      </c>
      <c r="K570" s="35" t="str">
        <f>"sell "&amp;B570&amp;" "&amp;A570&amp;" @ $"&amp;G570</f>
        <v>sell 10 BIL @ $91.4</v>
      </c>
      <c r="L570" s="9">
        <f>L569+(G570*B570)</f>
        <v>214163.15</v>
      </c>
      <c r="M570" s="35"/>
      <c r="N570" s="35"/>
      <c r="O570" s="35"/>
      <c r="P570" s="35"/>
      <c r="Q570" s="10"/>
    </row>
    <row r="571" spans="1:17">
      <c r="A571" s="13"/>
      <c r="B571" s="35"/>
      <c r="C571" s="9"/>
      <c r="D571" s="9">
        <f>C571*B571</f>
        <v>0</v>
      </c>
      <c r="E571" s="36"/>
      <c r="F571" s="38">
        <f>D571/D573</f>
        <v>0</v>
      </c>
      <c r="G571" s="9"/>
      <c r="H571" s="9">
        <f>(B571*G571)-D571</f>
        <v>0</v>
      </c>
      <c r="I571" s="35" t="s">
        <v>71</v>
      </c>
      <c r="J571" s="36">
        <f>G571*B571</f>
        <v>0</v>
      </c>
      <c r="K571" s="35" t="str">
        <f>"sell "&amp;B571&amp;" "&amp;A571&amp;" @ $"&amp;G571</f>
        <v>sell   @ $</v>
      </c>
      <c r="L571" s="9">
        <f>L570+(G571*B571)</f>
        <v>214163.15</v>
      </c>
      <c r="M571" s="35"/>
      <c r="N571" s="35"/>
      <c r="O571" s="35"/>
      <c r="P571" s="35"/>
      <c r="Q571" s="10"/>
    </row>
    <row r="572" spans="1:17">
      <c r="A572" s="13"/>
      <c r="B572" s="35"/>
      <c r="C572" s="9"/>
      <c r="D572" s="9">
        <f>C572*B572</f>
        <v>0</v>
      </c>
      <c r="E572" s="36"/>
      <c r="F572" s="38">
        <f>D572/D573</f>
        <v>0</v>
      </c>
      <c r="G572" s="9"/>
      <c r="H572" s="9">
        <f>(B572*G572)-D572</f>
        <v>0</v>
      </c>
      <c r="I572" s="35" t="s">
        <v>71</v>
      </c>
      <c r="J572" s="36">
        <f>G572*B572</f>
        <v>0</v>
      </c>
      <c r="K572" s="35" t="str">
        <f>"sell "&amp;B572&amp;" "&amp;A572&amp;" @ $"&amp;G572</f>
        <v>sell   @ $</v>
      </c>
      <c r="L572" s="9">
        <f>L571+(G572*B572)</f>
        <v>214163.15</v>
      </c>
      <c r="M572" s="35" t="s">
        <v>22</v>
      </c>
      <c r="N572" s="35"/>
      <c r="O572" s="35"/>
      <c r="P572" s="35"/>
      <c r="Q572" s="10"/>
    </row>
    <row r="573" spans="1:17">
      <c r="A573" s="13"/>
      <c r="B573" s="35"/>
      <c r="C573" s="9"/>
      <c r="D573" s="9">
        <f>SUM(D570:D572)</f>
        <v>915.90000000000009</v>
      </c>
      <c r="E573" s="36"/>
      <c r="F573" s="38">
        <f>SUM(F570:F572)</f>
        <v>1</v>
      </c>
      <c r="G573" s="32"/>
      <c r="H573" s="9">
        <f>SUM(H570:H572)</f>
        <v>-1.9000000000000909</v>
      </c>
      <c r="I573" s="35"/>
      <c r="J573" s="36">
        <f>SUM(J570:J572)</f>
        <v>914</v>
      </c>
      <c r="K573" s="35"/>
      <c r="L573" s="9"/>
      <c r="M573" s="35"/>
      <c r="N573" s="35"/>
      <c r="O573" s="35"/>
      <c r="P573" s="35"/>
      <c r="Q573" s="10"/>
    </row>
    <row r="574" spans="1:17">
      <c r="A574" s="13"/>
      <c r="B574" s="35"/>
      <c r="C574" s="9"/>
      <c r="D574" s="9"/>
      <c r="E574" s="35"/>
      <c r="F574" s="35"/>
      <c r="G574" s="32"/>
      <c r="H574" s="9"/>
      <c r="I574" s="35"/>
      <c r="J574" s="35"/>
      <c r="K574" s="35"/>
      <c r="L574" s="9"/>
      <c r="M574" s="35"/>
      <c r="N574" s="35"/>
      <c r="O574" s="35"/>
      <c r="P574" s="35"/>
      <c r="Q574" s="10"/>
    </row>
    <row r="575" spans="1:17">
      <c r="A575" s="13"/>
      <c r="B575" s="35"/>
      <c r="C575" s="9"/>
      <c r="D575" s="9"/>
      <c r="E575" s="19"/>
      <c r="F575" s="35"/>
      <c r="G575" s="32"/>
      <c r="H575" s="9"/>
      <c r="I575" s="35"/>
      <c r="J575" s="35"/>
      <c r="K575" s="35"/>
      <c r="L575" s="9"/>
      <c r="M575" s="11" t="s">
        <v>20</v>
      </c>
      <c r="N575" s="35"/>
      <c r="O575" s="35"/>
      <c r="P575" s="35"/>
      <c r="Q575" s="10"/>
    </row>
    <row r="576" spans="1:17">
      <c r="A576" s="7" t="s">
        <v>6</v>
      </c>
      <c r="B576" s="35"/>
      <c r="C576" s="9"/>
      <c r="D576" s="9"/>
      <c r="E576" s="19"/>
      <c r="F576" s="35"/>
      <c r="G576" s="32"/>
      <c r="H576" s="9"/>
      <c r="I576" s="35"/>
      <c r="J576" s="35"/>
      <c r="K576" s="35"/>
      <c r="L576" s="9"/>
      <c r="M576" s="11" t="s">
        <v>21</v>
      </c>
      <c r="N576" s="35"/>
      <c r="O576" s="35"/>
      <c r="P576" s="35"/>
      <c r="Q576" s="10"/>
    </row>
    <row r="577" spans="1:17">
      <c r="A577" s="7" t="s">
        <v>0</v>
      </c>
      <c r="B577" s="11" t="s">
        <v>3</v>
      </c>
      <c r="C577" s="12" t="s">
        <v>1</v>
      </c>
      <c r="D577" s="12" t="s">
        <v>2</v>
      </c>
      <c r="E577" s="22" t="s">
        <v>7</v>
      </c>
      <c r="F577" s="39" t="s">
        <v>92</v>
      </c>
      <c r="G577" s="33" t="s">
        <v>8</v>
      </c>
      <c r="H577" s="12" t="s">
        <v>9</v>
      </c>
      <c r="I577" s="35"/>
      <c r="J577" s="35"/>
      <c r="K577" s="35"/>
      <c r="L577" s="9"/>
      <c r="M577" s="36">
        <f>L572</f>
        <v>214163.15</v>
      </c>
      <c r="N577" s="35"/>
      <c r="O577" s="35"/>
      <c r="P577" s="35"/>
      <c r="Q577" s="10"/>
    </row>
    <row r="578" spans="1:17">
      <c r="A578" s="13" t="s">
        <v>113</v>
      </c>
      <c r="B578" s="35">
        <v>10</v>
      </c>
      <c r="C578" s="9">
        <v>91.59</v>
      </c>
      <c r="D578" s="9">
        <f>C578*B578</f>
        <v>915.90000000000009</v>
      </c>
      <c r="E578" s="36" t="s">
        <v>93</v>
      </c>
      <c r="F578" s="38">
        <f>D578/D581</f>
        <v>1</v>
      </c>
      <c r="G578" s="9">
        <v>91.4</v>
      </c>
      <c r="H578" s="9">
        <f>(B578*G578)-D578</f>
        <v>-1.9000000000000909</v>
      </c>
      <c r="I578" s="35" t="s">
        <v>71</v>
      </c>
      <c r="J578" s="35"/>
      <c r="K578" s="35" t="str">
        <f>"buy "&amp;B578&amp;" "&amp;A578&amp;" @ $"&amp;G578</f>
        <v>buy 10 BIL @ $91.4</v>
      </c>
      <c r="L578" s="9">
        <f>L572-(G578*B578)</f>
        <v>213249.15</v>
      </c>
      <c r="M578" s="36">
        <f>L569-(G578*B578)</f>
        <v>212335.15</v>
      </c>
      <c r="N578" s="35"/>
      <c r="O578" s="35"/>
      <c r="P578" s="35"/>
      <c r="Q578" s="10"/>
    </row>
    <row r="579" spans="1:17">
      <c r="A579" s="13"/>
      <c r="B579" s="35"/>
      <c r="C579" s="9"/>
      <c r="D579" s="9">
        <f>C579*B579</f>
        <v>0</v>
      </c>
      <c r="E579" s="36"/>
      <c r="F579" s="38">
        <f>D579/D581</f>
        <v>0</v>
      </c>
      <c r="G579" s="9"/>
      <c r="H579" s="9">
        <f>(B579*G579)-D579</f>
        <v>0</v>
      </c>
      <c r="I579" s="35" t="s">
        <v>71</v>
      </c>
      <c r="J579" s="35"/>
      <c r="K579" s="35" t="str">
        <f>"buy "&amp;B579&amp;" "&amp;A579&amp;" @ $"&amp;G579</f>
        <v>buy   @ $</v>
      </c>
      <c r="L579" s="9">
        <f>L578-(G579*B579)</f>
        <v>213249.15</v>
      </c>
      <c r="M579" s="36">
        <f>M578-(G579*B579)</f>
        <v>212335.15</v>
      </c>
      <c r="N579" s="35"/>
      <c r="O579" s="35"/>
      <c r="P579" s="35"/>
      <c r="Q579" s="10"/>
    </row>
    <row r="580" spans="1:17">
      <c r="A580" s="23"/>
      <c r="B580" s="24"/>
      <c r="C580" s="25"/>
      <c r="D580" s="25">
        <f>C580*B580</f>
        <v>0</v>
      </c>
      <c r="E580" s="36"/>
      <c r="F580" s="38">
        <f>D580/D581</f>
        <v>0</v>
      </c>
      <c r="G580" s="25"/>
      <c r="H580" s="25">
        <f>(B580*G580)-D580</f>
        <v>0</v>
      </c>
      <c r="I580" s="35" t="s">
        <v>71</v>
      </c>
      <c r="J580" s="35"/>
      <c r="K580" s="35" t="str">
        <f>"buy "&amp;B580&amp;" "&amp;A580&amp;" @ $"&amp;G580</f>
        <v>buy   @ $</v>
      </c>
      <c r="L580" s="9">
        <f>L579-(G580*B580)</f>
        <v>213249.15</v>
      </c>
      <c r="M580" s="36">
        <f>M579-(G580*B580)</f>
        <v>212335.15</v>
      </c>
      <c r="N580" s="35" t="str">
        <f>TEXT(ROUND(M580,2),"$#,##0.00")&amp;" will be the balance in the account after purchases.  "</f>
        <v xml:space="preserve">$212,335.15 will be the balance in the account after purchases.  </v>
      </c>
      <c r="O580" s="35"/>
      <c r="P580" s="35"/>
      <c r="Q580" s="10"/>
    </row>
    <row r="581" spans="1:17">
      <c r="A581" s="13"/>
      <c r="B581" s="35"/>
      <c r="C581" s="9"/>
      <c r="D581" s="9">
        <f>SUM(D578:D580)</f>
        <v>915.90000000000009</v>
      </c>
      <c r="E581" s="35"/>
      <c r="F581" s="38">
        <f>SUM(F578:F580)</f>
        <v>1</v>
      </c>
      <c r="G581" s="9" t="s">
        <v>15</v>
      </c>
      <c r="H581" s="9">
        <f>SUM(H578:H580)</f>
        <v>-1.9000000000000909</v>
      </c>
      <c r="I581" s="35"/>
      <c r="J581" s="35"/>
      <c r="K581" s="35"/>
      <c r="L581" s="9"/>
      <c r="M581" s="35"/>
      <c r="N581" s="35" t="s">
        <v>27</v>
      </c>
      <c r="O581" s="35"/>
      <c r="P581" s="35"/>
      <c r="Q581" s="10"/>
    </row>
    <row r="582" spans="1:17">
      <c r="A582" s="13"/>
      <c r="B582" s="35"/>
      <c r="C582" s="9"/>
      <c r="D582" s="9"/>
      <c r="E582" s="35"/>
      <c r="F582" s="35"/>
      <c r="G582" s="9"/>
      <c r="H582" s="9"/>
      <c r="I582" s="35"/>
      <c r="J582" s="35"/>
      <c r="K582" s="35"/>
      <c r="L582" s="9"/>
      <c r="M582" s="11" t="str">
        <f>IF(J573+M580&gt;0,"Credit Surplus","Credit Shortage")</f>
        <v>Credit Surplus</v>
      </c>
      <c r="N582" s="36">
        <f>J573+M580</f>
        <v>213249.15</v>
      </c>
      <c r="O582" s="35" t="s">
        <v>60</v>
      </c>
      <c r="P582" s="35"/>
      <c r="Q582" s="10"/>
    </row>
    <row r="583" spans="1:17">
      <c r="A583" s="13"/>
      <c r="B583" s="35"/>
      <c r="C583" s="9"/>
      <c r="D583" s="9"/>
      <c r="E583" s="35"/>
      <c r="F583" s="35"/>
      <c r="G583" s="9"/>
      <c r="H583" s="9"/>
      <c r="I583" s="35"/>
      <c r="J583" s="35"/>
      <c r="K583" s="35"/>
      <c r="L583" s="9"/>
      <c r="M583" s="35"/>
      <c r="N583" s="35"/>
      <c r="O583" s="35"/>
      <c r="P583" s="35"/>
      <c r="Q583" s="10"/>
    </row>
    <row r="584" spans="1:17">
      <c r="A584" s="13"/>
      <c r="B584" s="35"/>
      <c r="C584" s="9"/>
      <c r="D584" s="9"/>
      <c r="E584" s="35"/>
      <c r="F584" s="35"/>
      <c r="G584" s="9"/>
      <c r="H584" s="9"/>
      <c r="I584" s="35"/>
      <c r="J584" s="35"/>
      <c r="K584" s="35"/>
      <c r="L584" s="35"/>
      <c r="M584" s="35"/>
      <c r="N584" s="35"/>
      <c r="O584" s="35"/>
      <c r="P584" s="35"/>
      <c r="Q584" s="10"/>
    </row>
    <row r="585" spans="1:17">
      <c r="A585" s="13" t="s">
        <v>11</v>
      </c>
      <c r="B585" s="35"/>
      <c r="C585" s="9"/>
      <c r="D585" s="21">
        <v>6914.32</v>
      </c>
      <c r="E585" s="35" t="s">
        <v>76</v>
      </c>
      <c r="F585" s="35"/>
      <c r="G585" s="9"/>
      <c r="H585" s="9"/>
      <c r="I585" s="35"/>
      <c r="J585" s="35"/>
      <c r="K585" s="35"/>
      <c r="L585" s="35"/>
      <c r="M585" s="35"/>
      <c r="N585" s="35"/>
      <c r="O585" s="35"/>
      <c r="P585" s="35"/>
      <c r="Q585" s="10"/>
    </row>
    <row r="586" spans="1:17">
      <c r="A586" s="13" t="s">
        <v>12</v>
      </c>
      <c r="B586" s="35"/>
      <c r="C586" s="9"/>
      <c r="D586" s="9">
        <f>H573</f>
        <v>-1.9000000000000909</v>
      </c>
      <c r="E586" s="35" t="s">
        <v>16</v>
      </c>
      <c r="F586" s="35"/>
      <c r="G586" s="9"/>
      <c r="H586" s="9"/>
      <c r="I586" s="35"/>
      <c r="J586" s="35"/>
      <c r="K586" s="35"/>
      <c r="L586" s="35"/>
      <c r="M586" s="35"/>
      <c r="N586" s="35"/>
      <c r="O586" s="35"/>
      <c r="P586" s="35"/>
      <c r="Q586" s="10"/>
    </row>
    <row r="587" spans="1:17">
      <c r="A587" s="13" t="s">
        <v>13</v>
      </c>
      <c r="B587" s="35"/>
      <c r="C587" s="9"/>
      <c r="D587" s="9">
        <f>D585+D586</f>
        <v>6912.42</v>
      </c>
      <c r="E587" s="35"/>
      <c r="F587" s="35"/>
      <c r="G587" s="9"/>
      <c r="H587" s="9"/>
      <c r="I587" s="35"/>
      <c r="J587" s="35"/>
      <c r="K587" s="35"/>
      <c r="L587" s="35"/>
      <c r="M587" s="35"/>
      <c r="N587" s="35"/>
      <c r="O587" s="35"/>
      <c r="P587" s="35"/>
      <c r="Q587" s="10"/>
    </row>
    <row r="588" spans="1:17">
      <c r="A588" s="13" t="s">
        <v>14</v>
      </c>
      <c r="B588" s="35"/>
      <c r="C588" s="9"/>
      <c r="D588" s="9">
        <f>H581</f>
        <v>-1.9000000000000909</v>
      </c>
      <c r="E588" s="35" t="s">
        <v>17</v>
      </c>
      <c r="F588" s="35"/>
      <c r="G588" s="9"/>
      <c r="H588" s="9"/>
      <c r="I588" s="35"/>
      <c r="J588" s="35"/>
      <c r="K588" s="35"/>
      <c r="L588" s="35"/>
      <c r="M588" s="35"/>
      <c r="N588" s="35"/>
      <c r="O588" s="35"/>
      <c r="P588" s="35"/>
      <c r="Q588" s="10"/>
    </row>
    <row r="589" spans="1:17">
      <c r="A589" s="13" t="s">
        <v>13</v>
      </c>
      <c r="B589" s="35"/>
      <c r="C589" s="9"/>
      <c r="D589" s="27">
        <f>D587-D588</f>
        <v>6914.32</v>
      </c>
      <c r="E589" s="19" t="s">
        <v>18</v>
      </c>
      <c r="F589" s="35"/>
      <c r="G589" s="9"/>
      <c r="H589" s="9"/>
      <c r="I589" s="35"/>
      <c r="J589" s="35"/>
      <c r="K589" s="35"/>
      <c r="L589" s="35"/>
      <c r="M589" s="35"/>
      <c r="N589" s="35"/>
      <c r="O589" s="35"/>
      <c r="P589" s="35"/>
      <c r="Q589" s="10"/>
    </row>
    <row r="590" spans="1:17" ht="14.65" thickBot="1">
      <c r="A590" s="15"/>
      <c r="B590" s="16"/>
      <c r="C590" s="17"/>
      <c r="D590" s="17"/>
      <c r="E590" s="16"/>
      <c r="F590" s="16"/>
      <c r="G590" s="17"/>
      <c r="H590" s="17"/>
      <c r="I590" s="16"/>
      <c r="J590" s="16"/>
      <c r="K590" s="16"/>
      <c r="L590" s="16"/>
      <c r="M590" s="16"/>
      <c r="N590" s="16"/>
      <c r="O590" s="16"/>
      <c r="P590" s="16"/>
      <c r="Q590" s="18"/>
    </row>
    <row r="591" spans="1:17" ht="14.65" thickTop="1"/>
    <row r="593" spans="1:17" ht="14.65" thickBot="1"/>
    <row r="594" spans="1:17" ht="14.65" thickTop="1">
      <c r="A594" s="2"/>
      <c r="B594" s="3"/>
      <c r="C594" s="4">
        <v>44834</v>
      </c>
      <c r="D594" s="5"/>
      <c r="E594" s="3"/>
      <c r="F594" s="3"/>
      <c r="G594" s="5"/>
      <c r="H594" s="5"/>
      <c r="I594" s="3"/>
      <c r="J594" s="3"/>
      <c r="K594" s="3"/>
      <c r="L594" s="20" t="s">
        <v>19</v>
      </c>
      <c r="M594" s="3"/>
      <c r="N594" s="3"/>
      <c r="O594" s="3"/>
      <c r="P594" s="3"/>
      <c r="Q594" s="6"/>
    </row>
    <row r="595" spans="1:17">
      <c r="A595" s="7" t="s">
        <v>5</v>
      </c>
      <c r="B595" s="35"/>
      <c r="C595" s="9"/>
      <c r="D595" s="9"/>
      <c r="E595" s="35"/>
      <c r="F595" s="35"/>
      <c r="G595" s="9"/>
      <c r="H595" s="9"/>
      <c r="I595" s="35"/>
      <c r="J595" s="11" t="s">
        <v>24</v>
      </c>
      <c r="K595" s="35"/>
      <c r="L595" s="11" t="s">
        <v>10</v>
      </c>
      <c r="M595" s="35"/>
      <c r="N595" s="35"/>
      <c r="O595" s="35"/>
      <c r="P595" s="35"/>
      <c r="Q595" s="10"/>
    </row>
    <row r="596" spans="1:17">
      <c r="A596" s="7" t="s">
        <v>0</v>
      </c>
      <c r="B596" s="11" t="s">
        <v>3</v>
      </c>
      <c r="C596" s="12" t="s">
        <v>1</v>
      </c>
      <c r="D596" s="12" t="s">
        <v>4</v>
      </c>
      <c r="E596" s="11" t="s">
        <v>7</v>
      </c>
      <c r="F596" s="37" t="s">
        <v>92</v>
      </c>
      <c r="G596" s="12" t="s">
        <v>8</v>
      </c>
      <c r="H596" s="12" t="s">
        <v>9</v>
      </c>
      <c r="I596" s="33" t="s">
        <v>70</v>
      </c>
      <c r="J596" s="11" t="s">
        <v>23</v>
      </c>
      <c r="K596" s="35"/>
      <c r="L596" s="31">
        <v>213242.77</v>
      </c>
      <c r="M596" s="35" t="s">
        <v>118</v>
      </c>
      <c r="N596" s="35"/>
      <c r="O596" s="35"/>
      <c r="P596" s="35"/>
      <c r="Q596" s="10"/>
    </row>
    <row r="597" spans="1:17">
      <c r="A597" s="13" t="s">
        <v>113</v>
      </c>
      <c r="B597" s="35">
        <v>10</v>
      </c>
      <c r="C597" s="9">
        <v>91.6</v>
      </c>
      <c r="D597" s="9">
        <f>C597*B597</f>
        <v>916</v>
      </c>
      <c r="E597" s="36" t="s">
        <v>93</v>
      </c>
      <c r="F597" s="38">
        <f>D597/D600</f>
        <v>1</v>
      </c>
      <c r="G597" s="9">
        <v>91.45</v>
      </c>
      <c r="H597" s="9">
        <f>(B597*G597)-D597</f>
        <v>-1.5</v>
      </c>
      <c r="I597" s="35" t="s">
        <v>71</v>
      </c>
      <c r="J597" s="36">
        <f>G597*B597</f>
        <v>914.5</v>
      </c>
      <c r="K597" s="35" t="str">
        <f>"sell "&amp;B597&amp;" "&amp;A597&amp;" @ $"&amp;G597</f>
        <v>sell 10 BIL @ $91.45</v>
      </c>
      <c r="L597" s="9">
        <f>L596+(G597*B597)</f>
        <v>214157.27</v>
      </c>
      <c r="M597" s="35"/>
      <c r="N597" s="35"/>
      <c r="O597" s="35"/>
      <c r="P597" s="35"/>
      <c r="Q597" s="10"/>
    </row>
    <row r="598" spans="1:17">
      <c r="A598" s="13"/>
      <c r="B598" s="35"/>
      <c r="C598" s="9">
        <v>43.06</v>
      </c>
      <c r="D598" s="9">
        <f>C598*B598</f>
        <v>0</v>
      </c>
      <c r="E598" s="36"/>
      <c r="F598" s="38">
        <f>D598/D600</f>
        <v>0</v>
      </c>
      <c r="G598" s="9"/>
      <c r="H598" s="9">
        <f>(B598*G598)-D598</f>
        <v>0</v>
      </c>
      <c r="I598" s="35" t="s">
        <v>71</v>
      </c>
      <c r="J598" s="36">
        <f>G598*B598</f>
        <v>0</v>
      </c>
      <c r="K598" s="35" t="str">
        <f>"sell "&amp;B598&amp;" "&amp;A598&amp;" @ $"&amp;G598</f>
        <v>sell   @ $</v>
      </c>
      <c r="L598" s="9">
        <f>L597+(G598*B598)</f>
        <v>214157.27</v>
      </c>
      <c r="M598" s="35"/>
      <c r="N598" s="35"/>
      <c r="O598" s="35"/>
      <c r="P598" s="35"/>
      <c r="Q598" s="10"/>
    </row>
    <row r="599" spans="1:17">
      <c r="A599" s="13"/>
      <c r="B599" s="35"/>
      <c r="C599" s="9">
        <v>47.23</v>
      </c>
      <c r="D599" s="9">
        <f>C599*B599</f>
        <v>0</v>
      </c>
      <c r="E599" s="36"/>
      <c r="F599" s="38">
        <f>D599/D600</f>
        <v>0</v>
      </c>
      <c r="G599" s="9"/>
      <c r="H599" s="9">
        <f>(B599*G599)-D599</f>
        <v>0</v>
      </c>
      <c r="I599" s="35" t="s">
        <v>71</v>
      </c>
      <c r="J599" s="36">
        <f>G599*B599</f>
        <v>0</v>
      </c>
      <c r="K599" s="35" t="str">
        <f>"sell "&amp;B599&amp;" "&amp;A599&amp;" @ $"&amp;G599</f>
        <v>sell   @ $</v>
      </c>
      <c r="L599" s="9">
        <f>L598+(G599*B599)</f>
        <v>214157.27</v>
      </c>
      <c r="M599" s="35" t="s">
        <v>22</v>
      </c>
      <c r="N599" s="35"/>
      <c r="O599" s="35"/>
      <c r="P599" s="35"/>
      <c r="Q599" s="10"/>
    </row>
    <row r="600" spans="1:17">
      <c r="A600" s="13"/>
      <c r="B600" s="35"/>
      <c r="C600" s="9"/>
      <c r="D600" s="9">
        <f>SUM(D597:D599)</f>
        <v>916</v>
      </c>
      <c r="E600" s="36"/>
      <c r="F600" s="38">
        <f>SUM(F597:F599)</f>
        <v>1</v>
      </c>
      <c r="G600" s="32"/>
      <c r="H600" s="9">
        <f>SUM(H597:H599)</f>
        <v>-1.5</v>
      </c>
      <c r="I600" s="35"/>
      <c r="J600" s="36">
        <f>SUM(J597:J599)</f>
        <v>914.5</v>
      </c>
      <c r="K600" s="35"/>
      <c r="L600" s="9"/>
      <c r="M600" s="35"/>
      <c r="N600" s="35"/>
      <c r="O600" s="35"/>
      <c r="P600" s="35"/>
      <c r="Q600" s="10"/>
    </row>
    <row r="601" spans="1:17">
      <c r="A601" s="13"/>
      <c r="B601" s="35"/>
      <c r="C601" s="9"/>
      <c r="D601" s="9"/>
      <c r="E601" s="35"/>
      <c r="F601" s="35"/>
      <c r="G601" s="32"/>
      <c r="H601" s="9"/>
      <c r="I601" s="35"/>
      <c r="J601" s="35"/>
      <c r="K601" s="35"/>
      <c r="L601" s="9"/>
      <c r="M601" s="35"/>
      <c r="N601" s="35"/>
      <c r="O601" s="35"/>
      <c r="P601" s="35"/>
      <c r="Q601" s="10"/>
    </row>
    <row r="602" spans="1:17">
      <c r="A602" s="13"/>
      <c r="B602" s="35"/>
      <c r="C602" s="9"/>
      <c r="D602" s="9"/>
      <c r="E602" s="19"/>
      <c r="F602" s="35"/>
      <c r="G602" s="32"/>
      <c r="H602" s="9"/>
      <c r="I602" s="35"/>
      <c r="J602" s="35"/>
      <c r="K602" s="35"/>
      <c r="L602" s="9"/>
      <c r="M602" s="11" t="s">
        <v>20</v>
      </c>
      <c r="N602" s="35"/>
      <c r="O602" s="35"/>
      <c r="P602" s="35"/>
      <c r="Q602" s="10"/>
    </row>
    <row r="603" spans="1:17">
      <c r="A603" s="7" t="s">
        <v>6</v>
      </c>
      <c r="B603" s="35"/>
      <c r="C603" s="9"/>
      <c r="D603" s="9"/>
      <c r="E603" s="19"/>
      <c r="F603" s="35"/>
      <c r="G603" s="32"/>
      <c r="H603" s="9"/>
      <c r="I603" s="35"/>
      <c r="J603" s="35"/>
      <c r="K603" s="35"/>
      <c r="L603" s="9"/>
      <c r="M603" s="11" t="s">
        <v>21</v>
      </c>
      <c r="N603" s="35"/>
      <c r="O603" s="35"/>
      <c r="P603" s="35"/>
      <c r="Q603" s="10"/>
    </row>
    <row r="604" spans="1:17">
      <c r="A604" s="7" t="s">
        <v>0</v>
      </c>
      <c r="B604" s="11" t="s">
        <v>3</v>
      </c>
      <c r="C604" s="12" t="s">
        <v>1</v>
      </c>
      <c r="D604" s="12" t="s">
        <v>2</v>
      </c>
      <c r="E604" s="22" t="s">
        <v>7</v>
      </c>
      <c r="F604" s="39" t="s">
        <v>92</v>
      </c>
      <c r="G604" s="33" t="s">
        <v>8</v>
      </c>
      <c r="H604" s="12" t="s">
        <v>9</v>
      </c>
      <c r="I604" s="35"/>
      <c r="J604" s="35"/>
      <c r="K604" s="35"/>
      <c r="L604" s="9"/>
      <c r="M604" s="36">
        <f>L599</f>
        <v>214157.27</v>
      </c>
      <c r="N604" s="35"/>
      <c r="O604" s="35"/>
      <c r="P604" s="35"/>
      <c r="Q604" s="10"/>
    </row>
    <row r="605" spans="1:17">
      <c r="A605" s="13" t="s">
        <v>113</v>
      </c>
      <c r="B605" s="35">
        <v>10</v>
      </c>
      <c r="C605" s="9">
        <v>91.6</v>
      </c>
      <c r="D605" s="9">
        <f>C605*B605</f>
        <v>916</v>
      </c>
      <c r="E605" s="36" t="s">
        <v>93</v>
      </c>
      <c r="F605" s="38">
        <f>D605/D608</f>
        <v>1</v>
      </c>
      <c r="G605" s="9">
        <v>91.45</v>
      </c>
      <c r="H605" s="9">
        <f>(B605*G605)-D605</f>
        <v>-1.5</v>
      </c>
      <c r="I605" s="35" t="s">
        <v>71</v>
      </c>
      <c r="J605" s="35"/>
      <c r="K605" s="35" t="str">
        <f>"buy "&amp;B605&amp;" "&amp;A605&amp;" @ $"&amp;G605</f>
        <v>buy 10 BIL @ $91.45</v>
      </c>
      <c r="L605" s="9">
        <f>L599-(G605*B605)</f>
        <v>213242.77</v>
      </c>
      <c r="M605" s="36">
        <f>L596-(G605*B605)</f>
        <v>212328.27</v>
      </c>
      <c r="N605" s="35"/>
      <c r="O605" s="35"/>
      <c r="P605" s="35"/>
      <c r="Q605" s="10"/>
    </row>
    <row r="606" spans="1:17">
      <c r="A606" s="13"/>
      <c r="B606" s="35"/>
      <c r="C606" s="9"/>
      <c r="D606" s="9">
        <f>C606*B606</f>
        <v>0</v>
      </c>
      <c r="E606" s="36"/>
      <c r="F606" s="38">
        <f>D606/D608</f>
        <v>0</v>
      </c>
      <c r="G606" s="9"/>
      <c r="H606" s="9">
        <f>(B606*G606)-D606</f>
        <v>0</v>
      </c>
      <c r="I606" s="35" t="s">
        <v>71</v>
      </c>
      <c r="J606" s="35"/>
      <c r="K606" s="35" t="str">
        <f>"buy "&amp;B606&amp;" "&amp;A606&amp;" @ $"&amp;G606</f>
        <v>buy   @ $</v>
      </c>
      <c r="L606" s="9">
        <f>L605-(G606*B606)</f>
        <v>213242.77</v>
      </c>
      <c r="M606" s="36">
        <f>M605-(G606*B606)</f>
        <v>212328.27</v>
      </c>
      <c r="N606" s="35"/>
      <c r="O606" s="35"/>
      <c r="P606" s="35"/>
      <c r="Q606" s="10"/>
    </row>
    <row r="607" spans="1:17">
      <c r="A607" s="23"/>
      <c r="B607" s="24"/>
      <c r="C607" s="25"/>
      <c r="D607" s="25">
        <f>C607*B607</f>
        <v>0</v>
      </c>
      <c r="E607" s="36"/>
      <c r="F607" s="38">
        <f>D607/D608</f>
        <v>0</v>
      </c>
      <c r="G607" s="25"/>
      <c r="H607" s="25">
        <f>(B607*G607)-D607</f>
        <v>0</v>
      </c>
      <c r="I607" s="35" t="s">
        <v>71</v>
      </c>
      <c r="J607" s="35"/>
      <c r="K607" s="35" t="str">
        <f>"buy "&amp;B607&amp;" "&amp;A607&amp;" @ $"&amp;G607</f>
        <v>buy   @ $</v>
      </c>
      <c r="L607" s="9">
        <f>L606-(G607*B607)</f>
        <v>213242.77</v>
      </c>
      <c r="M607" s="36">
        <f>M606-(G607*B607)</f>
        <v>212328.27</v>
      </c>
      <c r="N607" s="35" t="str">
        <f>TEXT(ROUND(M607,2),"$#,##0.00")&amp;" will be the balance in the account after purchases.  "</f>
        <v xml:space="preserve">$212,328.27 will be the balance in the account after purchases.  </v>
      </c>
      <c r="O607" s="35"/>
      <c r="P607" s="35"/>
      <c r="Q607" s="10"/>
    </row>
    <row r="608" spans="1:17">
      <c r="A608" s="13"/>
      <c r="B608" s="35"/>
      <c r="C608" s="9"/>
      <c r="D608" s="9">
        <f>SUM(D605:D607)</f>
        <v>916</v>
      </c>
      <c r="E608" s="35"/>
      <c r="F608" s="38">
        <f>SUM(F605:F607)</f>
        <v>1</v>
      </c>
      <c r="G608" s="9" t="s">
        <v>15</v>
      </c>
      <c r="H608" s="9">
        <f>SUM(H605:H607)</f>
        <v>-1.5</v>
      </c>
      <c r="I608" s="35"/>
      <c r="J608" s="35"/>
      <c r="K608" s="35"/>
      <c r="L608" s="9"/>
      <c r="M608" s="35"/>
      <c r="N608" s="35" t="s">
        <v>27</v>
      </c>
      <c r="O608" s="35"/>
      <c r="P608" s="35"/>
      <c r="Q608" s="10"/>
    </row>
    <row r="609" spans="1:17">
      <c r="A609" s="13"/>
      <c r="B609" s="35"/>
      <c r="C609" s="9"/>
      <c r="D609" s="9"/>
      <c r="E609" s="35"/>
      <c r="F609" s="35"/>
      <c r="G609" s="9"/>
      <c r="H609" s="9"/>
      <c r="I609" s="35"/>
      <c r="J609" s="35"/>
      <c r="K609" s="35"/>
      <c r="L609" s="9"/>
      <c r="M609" s="11" t="str">
        <f>IF(J600+M607&gt;0,"Credit Surplus","Credit Shortage")</f>
        <v>Credit Surplus</v>
      </c>
      <c r="N609" s="36">
        <f>J600+M607</f>
        <v>213242.77</v>
      </c>
      <c r="O609" s="35" t="s">
        <v>60</v>
      </c>
      <c r="P609" s="35"/>
      <c r="Q609" s="10"/>
    </row>
    <row r="610" spans="1:17">
      <c r="A610" s="13"/>
      <c r="B610" s="35"/>
      <c r="C610" s="9"/>
      <c r="D610" s="9"/>
      <c r="E610" s="35"/>
      <c r="F610" s="35"/>
      <c r="G610" s="9"/>
      <c r="H610" s="9"/>
      <c r="I610" s="35"/>
      <c r="J610" s="35"/>
      <c r="K610" s="35"/>
      <c r="L610" s="9"/>
      <c r="M610" s="35"/>
      <c r="N610" s="35"/>
      <c r="O610" s="35"/>
      <c r="P610" s="35"/>
      <c r="Q610" s="10"/>
    </row>
    <row r="611" spans="1:17">
      <c r="A611" s="13"/>
      <c r="B611" s="35"/>
      <c r="C611" s="9"/>
      <c r="D611" s="9"/>
      <c r="E611" s="35"/>
      <c r="F611" s="35"/>
      <c r="G611" s="9"/>
      <c r="H611" s="9"/>
      <c r="I611" s="35"/>
      <c r="J611" s="35"/>
      <c r="K611" s="35"/>
      <c r="L611" s="35"/>
      <c r="M611" s="35"/>
      <c r="N611" s="35"/>
      <c r="O611" s="35"/>
      <c r="P611" s="35"/>
      <c r="Q611" s="10"/>
    </row>
    <row r="612" spans="1:17">
      <c r="A612" s="13" t="s">
        <v>11</v>
      </c>
      <c r="B612" s="35"/>
      <c r="C612" s="9"/>
      <c r="D612" s="21">
        <v>6914.32</v>
      </c>
      <c r="E612" s="35" t="s">
        <v>76</v>
      </c>
      <c r="F612" s="35"/>
      <c r="G612" s="9"/>
      <c r="H612" s="9"/>
      <c r="I612" s="35"/>
      <c r="J612" s="35"/>
      <c r="K612" s="35"/>
      <c r="L612" s="35"/>
      <c r="M612" s="35"/>
      <c r="N612" s="35"/>
      <c r="O612" s="35"/>
      <c r="P612" s="35"/>
      <c r="Q612" s="10"/>
    </row>
    <row r="613" spans="1:17">
      <c r="A613" s="13" t="s">
        <v>12</v>
      </c>
      <c r="B613" s="35"/>
      <c r="C613" s="9"/>
      <c r="D613" s="9">
        <f>H600</f>
        <v>-1.5</v>
      </c>
      <c r="E613" s="35" t="s">
        <v>16</v>
      </c>
      <c r="F613" s="35"/>
      <c r="G613" s="9"/>
      <c r="H613" s="9"/>
      <c r="I613" s="35"/>
      <c r="J613" s="35"/>
      <c r="K613" s="35"/>
      <c r="L613" s="35"/>
      <c r="M613" s="35"/>
      <c r="N613" s="35"/>
      <c r="O613" s="35"/>
      <c r="P613" s="35"/>
      <c r="Q613" s="10"/>
    </row>
    <row r="614" spans="1:17">
      <c r="A614" s="13" t="s">
        <v>13</v>
      </c>
      <c r="B614" s="35"/>
      <c r="C614" s="9"/>
      <c r="D614" s="9">
        <f>D612+D613</f>
        <v>6912.82</v>
      </c>
      <c r="E614" s="35"/>
      <c r="F614" s="35"/>
      <c r="G614" s="9"/>
      <c r="H614" s="9"/>
      <c r="I614" s="35"/>
      <c r="J614" s="35"/>
      <c r="K614" s="35"/>
      <c r="L614" s="35"/>
      <c r="M614" s="35"/>
      <c r="N614" s="35"/>
      <c r="O614" s="35"/>
      <c r="P614" s="35"/>
      <c r="Q614" s="10"/>
    </row>
    <row r="615" spans="1:17">
      <c r="A615" s="13" t="s">
        <v>14</v>
      </c>
      <c r="B615" s="35"/>
      <c r="C615" s="9"/>
      <c r="D615" s="9">
        <f>H608</f>
        <v>-1.5</v>
      </c>
      <c r="E615" s="35" t="s">
        <v>17</v>
      </c>
      <c r="F615" s="35"/>
      <c r="G615" s="9"/>
      <c r="H615" s="9"/>
      <c r="I615" s="35"/>
      <c r="J615" s="35"/>
      <c r="K615" s="35"/>
      <c r="L615" s="35"/>
      <c r="M615" s="35"/>
      <c r="N615" s="35"/>
      <c r="O615" s="35"/>
      <c r="P615" s="35"/>
      <c r="Q615" s="10"/>
    </row>
    <row r="616" spans="1:17">
      <c r="A616" s="13" t="s">
        <v>13</v>
      </c>
      <c r="B616" s="35"/>
      <c r="C616" s="9"/>
      <c r="D616" s="27">
        <f>D614-D615</f>
        <v>6914.32</v>
      </c>
      <c r="E616" s="19" t="s">
        <v>18</v>
      </c>
      <c r="F616" s="35"/>
      <c r="G616" s="9"/>
      <c r="H616" s="9"/>
      <c r="I616" s="35"/>
      <c r="J616" s="35"/>
      <c r="K616" s="35"/>
      <c r="L616" s="35"/>
      <c r="M616" s="35"/>
      <c r="N616" s="35"/>
      <c r="O616" s="35"/>
      <c r="P616" s="35"/>
      <c r="Q616" s="10"/>
    </row>
    <row r="617" spans="1:17" ht="14.65" thickBot="1">
      <c r="A617" s="15"/>
      <c r="B617" s="16"/>
      <c r="C617" s="17"/>
      <c r="D617" s="17"/>
      <c r="E617" s="16"/>
      <c r="F617" s="16"/>
      <c r="G617" s="17"/>
      <c r="H617" s="17"/>
      <c r="I617" s="16"/>
      <c r="J617" s="16"/>
      <c r="K617" s="16"/>
      <c r="L617" s="16"/>
      <c r="M617" s="16"/>
      <c r="N617" s="16"/>
      <c r="O617" s="16"/>
      <c r="P617" s="16"/>
      <c r="Q617" s="18"/>
    </row>
    <row r="618" spans="1:17" ht="14.65" thickTop="1"/>
    <row r="620" spans="1:17" ht="14.65" thickBot="1"/>
    <row r="621" spans="1:17" ht="14.65" thickTop="1">
      <c r="A621" s="2"/>
      <c r="B621" s="3"/>
      <c r="C621" s="4">
        <v>44804</v>
      </c>
      <c r="D621" s="5"/>
      <c r="E621" s="3"/>
      <c r="F621" s="3"/>
      <c r="G621" s="5"/>
      <c r="H621" s="5"/>
      <c r="I621" s="3"/>
      <c r="J621" s="3"/>
      <c r="K621" s="3"/>
      <c r="L621" s="20" t="s">
        <v>19</v>
      </c>
      <c r="M621" s="3"/>
      <c r="N621" s="3"/>
      <c r="O621" s="3"/>
      <c r="P621" s="3"/>
      <c r="Q621" s="6"/>
    </row>
    <row r="622" spans="1:17">
      <c r="A622" s="7" t="s">
        <v>5</v>
      </c>
      <c r="B622" s="35"/>
      <c r="C622" s="9"/>
      <c r="D622" s="9"/>
      <c r="E622" s="35"/>
      <c r="F622" s="35"/>
      <c r="G622" s="9"/>
      <c r="H622" s="9"/>
      <c r="I622" s="35"/>
      <c r="J622" s="11" t="s">
        <v>24</v>
      </c>
      <c r="K622" s="35"/>
      <c r="L622" s="11" t="s">
        <v>10</v>
      </c>
      <c r="M622" s="35"/>
      <c r="N622" s="35"/>
      <c r="O622" s="35"/>
      <c r="P622" s="35"/>
      <c r="Q622" s="10"/>
    </row>
    <row r="623" spans="1:17">
      <c r="A623" s="7" t="s">
        <v>0</v>
      </c>
      <c r="B623" s="11" t="s">
        <v>3</v>
      </c>
      <c r="C623" s="12" t="s">
        <v>1</v>
      </c>
      <c r="D623" s="12" t="s">
        <v>4</v>
      </c>
      <c r="E623" s="11" t="s">
        <v>7</v>
      </c>
      <c r="F623" s="37" t="s">
        <v>92</v>
      </c>
      <c r="G623" s="12" t="s">
        <v>8</v>
      </c>
      <c r="H623" s="12" t="s">
        <v>9</v>
      </c>
      <c r="I623" s="33" t="s">
        <v>70</v>
      </c>
      <c r="J623" s="11" t="s">
        <v>23</v>
      </c>
      <c r="K623" s="35"/>
      <c r="L623" s="31">
        <v>213236.73</v>
      </c>
      <c r="M623" s="35" t="s">
        <v>118</v>
      </c>
      <c r="N623" s="35"/>
      <c r="O623" s="35"/>
      <c r="P623" s="35"/>
      <c r="Q623" s="10"/>
    </row>
    <row r="624" spans="1:17">
      <c r="A624" s="13" t="s">
        <v>113</v>
      </c>
      <c r="B624" s="35">
        <v>10</v>
      </c>
      <c r="C624" s="9">
        <v>91.55</v>
      </c>
      <c r="D624" s="9">
        <f>C624*B624</f>
        <v>915.5</v>
      </c>
      <c r="E624" s="36" t="s">
        <v>93</v>
      </c>
      <c r="F624" s="38">
        <f>D624/D627</f>
        <v>1</v>
      </c>
      <c r="G624" s="9">
        <v>91.43</v>
      </c>
      <c r="H624" s="9">
        <f>(B624*G624)-D624</f>
        <v>-1.1999999999999318</v>
      </c>
      <c r="I624" s="35" t="s">
        <v>71</v>
      </c>
      <c r="J624" s="36">
        <f>G624*B624</f>
        <v>914.30000000000007</v>
      </c>
      <c r="K624" s="35" t="str">
        <f>"sell "&amp;B624&amp;" "&amp;A624&amp;" @ $"&amp;G624</f>
        <v>sell 10 BIL @ $91.43</v>
      </c>
      <c r="L624" s="9">
        <f>L623+(G624*B624)</f>
        <v>214151.03</v>
      </c>
      <c r="M624" s="35"/>
      <c r="N624" s="35"/>
      <c r="O624" s="35"/>
      <c r="P624" s="35"/>
      <c r="Q624" s="10"/>
    </row>
    <row r="625" spans="1:17">
      <c r="A625" s="13"/>
      <c r="B625" s="35"/>
      <c r="C625" s="9">
        <v>43.06</v>
      </c>
      <c r="D625" s="9">
        <f>C625*B625</f>
        <v>0</v>
      </c>
      <c r="E625" s="36"/>
      <c r="F625" s="38">
        <f>D625/D627</f>
        <v>0</v>
      </c>
      <c r="G625" s="9"/>
      <c r="H625" s="9">
        <f>(B625*G625)-D625</f>
        <v>0</v>
      </c>
      <c r="I625" s="35" t="s">
        <v>71</v>
      </c>
      <c r="J625" s="36">
        <f>G625*B625</f>
        <v>0</v>
      </c>
      <c r="K625" s="35" t="str">
        <f>"sell "&amp;B625&amp;" "&amp;A625&amp;" @ $"&amp;G625</f>
        <v>sell   @ $</v>
      </c>
      <c r="L625" s="9">
        <f>L624+(G625*B625)</f>
        <v>214151.03</v>
      </c>
      <c r="M625" s="35"/>
      <c r="N625" s="35"/>
      <c r="O625" s="35"/>
      <c r="P625" s="35"/>
      <c r="Q625" s="10"/>
    </row>
    <row r="626" spans="1:17">
      <c r="A626" s="13"/>
      <c r="B626" s="35"/>
      <c r="C626" s="9">
        <v>47.23</v>
      </c>
      <c r="D626" s="9">
        <f>C626*B626</f>
        <v>0</v>
      </c>
      <c r="E626" s="36"/>
      <c r="F626" s="38">
        <f>D626/D627</f>
        <v>0</v>
      </c>
      <c r="G626" s="9"/>
      <c r="H626" s="9">
        <f>(B626*G626)-D626</f>
        <v>0</v>
      </c>
      <c r="I626" s="35" t="s">
        <v>71</v>
      </c>
      <c r="J626" s="36">
        <f>G626*B626</f>
        <v>0</v>
      </c>
      <c r="K626" s="35" t="str">
        <f>"sell "&amp;B626&amp;" "&amp;A626&amp;" @ $"&amp;G626</f>
        <v>sell   @ $</v>
      </c>
      <c r="L626" s="9">
        <f>L625+(G626*B626)</f>
        <v>214151.03</v>
      </c>
      <c r="M626" s="35" t="s">
        <v>22</v>
      </c>
      <c r="N626" s="35"/>
      <c r="O626" s="35"/>
      <c r="P626" s="35"/>
      <c r="Q626" s="10"/>
    </row>
    <row r="627" spans="1:17">
      <c r="A627" s="13"/>
      <c r="B627" s="35"/>
      <c r="C627" s="9"/>
      <c r="D627" s="9">
        <f>SUM(D624:D626)</f>
        <v>915.5</v>
      </c>
      <c r="E627" s="36"/>
      <c r="F627" s="38">
        <f>SUM(F624:F626)</f>
        <v>1</v>
      </c>
      <c r="G627" s="32"/>
      <c r="H627" s="9">
        <f>SUM(H624:H626)</f>
        <v>-1.1999999999999318</v>
      </c>
      <c r="I627" s="35"/>
      <c r="J627" s="36">
        <f>SUM(J624:J626)</f>
        <v>914.30000000000007</v>
      </c>
      <c r="K627" s="35"/>
      <c r="L627" s="9"/>
      <c r="M627" s="35"/>
      <c r="N627" s="35"/>
      <c r="O627" s="35"/>
      <c r="P627" s="35"/>
      <c r="Q627" s="10"/>
    </row>
    <row r="628" spans="1:17">
      <c r="A628" s="13"/>
      <c r="B628" s="35"/>
      <c r="C628" s="9"/>
      <c r="D628" s="9"/>
      <c r="E628" s="35"/>
      <c r="F628" s="35"/>
      <c r="G628" s="32"/>
      <c r="H628" s="9"/>
      <c r="I628" s="35"/>
      <c r="J628" s="35"/>
      <c r="K628" s="35"/>
      <c r="L628" s="9"/>
      <c r="M628" s="35"/>
      <c r="N628" s="35"/>
      <c r="O628" s="35"/>
      <c r="P628" s="35"/>
      <c r="Q628" s="10"/>
    </row>
    <row r="629" spans="1:17">
      <c r="A629" s="13"/>
      <c r="B629" s="35"/>
      <c r="C629" s="9"/>
      <c r="D629" s="9"/>
      <c r="E629" s="19"/>
      <c r="F629" s="35"/>
      <c r="G629" s="32"/>
      <c r="H629" s="9"/>
      <c r="I629" s="35"/>
      <c r="J629" s="35"/>
      <c r="K629" s="35"/>
      <c r="L629" s="9"/>
      <c r="M629" s="11" t="s">
        <v>20</v>
      </c>
      <c r="N629" s="35"/>
      <c r="O629" s="35"/>
      <c r="P629" s="35"/>
      <c r="Q629" s="10"/>
    </row>
    <row r="630" spans="1:17">
      <c r="A630" s="7" t="s">
        <v>6</v>
      </c>
      <c r="B630" s="35"/>
      <c r="C630" s="9"/>
      <c r="D630" s="9"/>
      <c r="E630" s="19"/>
      <c r="F630" s="35"/>
      <c r="G630" s="32"/>
      <c r="H630" s="9"/>
      <c r="I630" s="35"/>
      <c r="J630" s="35"/>
      <c r="K630" s="35"/>
      <c r="L630" s="9"/>
      <c r="M630" s="11" t="s">
        <v>21</v>
      </c>
      <c r="N630" s="35"/>
      <c r="O630" s="35"/>
      <c r="P630" s="35"/>
      <c r="Q630" s="10"/>
    </row>
    <row r="631" spans="1:17">
      <c r="A631" s="7" t="s">
        <v>0</v>
      </c>
      <c r="B631" s="11" t="s">
        <v>3</v>
      </c>
      <c r="C631" s="12" t="s">
        <v>1</v>
      </c>
      <c r="D631" s="12" t="s">
        <v>2</v>
      </c>
      <c r="E631" s="22" t="s">
        <v>7</v>
      </c>
      <c r="F631" s="39" t="s">
        <v>92</v>
      </c>
      <c r="G631" s="33" t="s">
        <v>8</v>
      </c>
      <c r="H631" s="12" t="s">
        <v>9</v>
      </c>
      <c r="I631" s="35"/>
      <c r="J631" s="35"/>
      <c r="K631" s="35"/>
      <c r="L631" s="9"/>
      <c r="M631" s="36">
        <f>L626</f>
        <v>214151.03</v>
      </c>
      <c r="N631" s="35"/>
      <c r="O631" s="35"/>
      <c r="P631" s="35"/>
      <c r="Q631" s="10"/>
    </row>
    <row r="632" spans="1:17">
      <c r="A632" s="13" t="s">
        <v>113</v>
      </c>
      <c r="B632" s="35">
        <v>10</v>
      </c>
      <c r="C632" s="9">
        <v>91.55</v>
      </c>
      <c r="D632" s="9">
        <f>C632*B632</f>
        <v>915.5</v>
      </c>
      <c r="E632" s="36" t="s">
        <v>93</v>
      </c>
      <c r="F632" s="38">
        <f>D632/D635</f>
        <v>1</v>
      </c>
      <c r="G632" s="9">
        <v>91.43</v>
      </c>
      <c r="H632" s="9">
        <f>(B632*G632)-D632</f>
        <v>-1.1999999999999318</v>
      </c>
      <c r="I632" s="35" t="s">
        <v>71</v>
      </c>
      <c r="J632" s="35"/>
      <c r="K632" s="35" t="str">
        <f>"buy "&amp;B632&amp;" "&amp;A632&amp;" @ $"&amp;G632</f>
        <v>buy 10 BIL @ $91.43</v>
      </c>
      <c r="L632" s="9">
        <f>L626-(G632*B632)</f>
        <v>213236.73</v>
      </c>
      <c r="M632" s="36">
        <f>L623-(G632*B632)</f>
        <v>212322.43000000002</v>
      </c>
      <c r="N632" s="35"/>
      <c r="O632" s="35"/>
      <c r="P632" s="35"/>
      <c r="Q632" s="10"/>
    </row>
    <row r="633" spans="1:17">
      <c r="A633" s="13"/>
      <c r="B633" s="35"/>
      <c r="C633" s="9"/>
      <c r="D633" s="9">
        <f>C633*B633</f>
        <v>0</v>
      </c>
      <c r="E633" s="36"/>
      <c r="F633" s="38">
        <f>D633/D635</f>
        <v>0</v>
      </c>
      <c r="G633" s="9"/>
      <c r="H633" s="9">
        <f>(B633*G633)-D633</f>
        <v>0</v>
      </c>
      <c r="I633" s="35" t="s">
        <v>71</v>
      </c>
      <c r="J633" s="35"/>
      <c r="K633" s="35" t="str">
        <f>"buy "&amp;B633&amp;" "&amp;A633&amp;" @ $"&amp;G633</f>
        <v>buy   @ $</v>
      </c>
      <c r="L633" s="9">
        <f>L632-(G633*B633)</f>
        <v>213236.73</v>
      </c>
      <c r="M633" s="36">
        <f>M632-(G633*B633)</f>
        <v>212322.43000000002</v>
      </c>
      <c r="N633" s="35"/>
      <c r="O633" s="35"/>
      <c r="P633" s="35"/>
      <c r="Q633" s="10"/>
    </row>
    <row r="634" spans="1:17">
      <c r="A634" s="23"/>
      <c r="B634" s="24"/>
      <c r="C634" s="25"/>
      <c r="D634" s="25">
        <f>C634*B634</f>
        <v>0</v>
      </c>
      <c r="E634" s="36"/>
      <c r="F634" s="38">
        <f>D634/D635</f>
        <v>0</v>
      </c>
      <c r="G634" s="25"/>
      <c r="H634" s="25">
        <f>(B634*G634)-D634</f>
        <v>0</v>
      </c>
      <c r="I634" s="35" t="s">
        <v>71</v>
      </c>
      <c r="J634" s="35"/>
      <c r="K634" s="35" t="str">
        <f>"buy "&amp;B634&amp;" "&amp;A634&amp;" @ $"&amp;G634</f>
        <v>buy   @ $</v>
      </c>
      <c r="L634" s="9">
        <f>L633-(G634*B634)</f>
        <v>213236.73</v>
      </c>
      <c r="M634" s="36">
        <f>M633-(G634*B634)</f>
        <v>212322.43000000002</v>
      </c>
      <c r="N634" s="35" t="str">
        <f>TEXT(ROUND(M634,2),"$#,##0.00")&amp;" will be the balance in the account after purchases.  "</f>
        <v xml:space="preserve">$212,322.43 will be the balance in the account after purchases.  </v>
      </c>
      <c r="O634" s="35"/>
      <c r="P634" s="35"/>
      <c r="Q634" s="10"/>
    </row>
    <row r="635" spans="1:17">
      <c r="A635" s="13"/>
      <c r="B635" s="35"/>
      <c r="C635" s="9"/>
      <c r="D635" s="9">
        <f>SUM(D632:D634)</f>
        <v>915.5</v>
      </c>
      <c r="E635" s="35"/>
      <c r="F635" s="38">
        <f>SUM(F632:F634)</f>
        <v>1</v>
      </c>
      <c r="G635" s="9" t="s">
        <v>15</v>
      </c>
      <c r="H635" s="9">
        <f>SUM(H632:H634)</f>
        <v>-1.1999999999999318</v>
      </c>
      <c r="I635" s="35"/>
      <c r="J635" s="35"/>
      <c r="K635" s="35"/>
      <c r="L635" s="9"/>
      <c r="M635" s="35"/>
      <c r="N635" s="35" t="s">
        <v>27</v>
      </c>
      <c r="O635" s="35"/>
      <c r="P635" s="35"/>
      <c r="Q635" s="10"/>
    </row>
    <row r="636" spans="1:17">
      <c r="A636" s="13"/>
      <c r="B636" s="35"/>
      <c r="C636" s="9"/>
      <c r="D636" s="9"/>
      <c r="E636" s="35"/>
      <c r="F636" s="35"/>
      <c r="G636" s="9"/>
      <c r="H636" s="9"/>
      <c r="I636" s="35"/>
      <c r="J636" s="35"/>
      <c r="K636" s="35"/>
      <c r="L636" s="9"/>
      <c r="M636" s="11" t="str">
        <f>IF(J627+M634&gt;0,"Credit Surplus","Credit Shortage")</f>
        <v>Credit Surplus</v>
      </c>
      <c r="N636" s="36">
        <f>J627+M634</f>
        <v>213236.73</v>
      </c>
      <c r="O636" s="35" t="s">
        <v>60</v>
      </c>
      <c r="P636" s="35"/>
      <c r="Q636" s="10"/>
    </row>
    <row r="637" spans="1:17">
      <c r="A637" s="13"/>
      <c r="B637" s="35"/>
      <c r="C637" s="9"/>
      <c r="D637" s="9"/>
      <c r="E637" s="35"/>
      <c r="F637" s="35"/>
      <c r="G637" s="9"/>
      <c r="H637" s="9"/>
      <c r="I637" s="35"/>
      <c r="J637" s="35"/>
      <c r="K637" s="35"/>
      <c r="L637" s="9"/>
      <c r="M637" s="35"/>
      <c r="N637" s="35"/>
      <c r="O637" s="35"/>
      <c r="P637" s="35"/>
      <c r="Q637" s="10"/>
    </row>
    <row r="638" spans="1:17">
      <c r="A638" s="13"/>
      <c r="B638" s="35"/>
      <c r="C638" s="9"/>
      <c r="D638" s="9"/>
      <c r="E638" s="35"/>
      <c r="F638" s="35"/>
      <c r="G638" s="9"/>
      <c r="H638" s="9"/>
      <c r="I638" s="35"/>
      <c r="J638" s="35"/>
      <c r="K638" s="35"/>
      <c r="L638" s="35"/>
      <c r="M638" s="35"/>
      <c r="N638" s="35"/>
      <c r="O638" s="35"/>
      <c r="P638" s="35"/>
      <c r="Q638" s="10"/>
    </row>
    <row r="639" spans="1:17">
      <c r="A639" s="13" t="s">
        <v>11</v>
      </c>
      <c r="B639" s="35"/>
      <c r="C639" s="9"/>
      <c r="D639" s="21">
        <v>6914.32</v>
      </c>
      <c r="E639" s="35" t="s">
        <v>76</v>
      </c>
      <c r="F639" s="35"/>
      <c r="G639" s="9"/>
      <c r="H639" s="9"/>
      <c r="I639" s="35"/>
      <c r="J639" s="35"/>
      <c r="K639" s="35"/>
      <c r="L639" s="35"/>
      <c r="M639" s="35"/>
      <c r="N639" s="35"/>
      <c r="O639" s="35"/>
      <c r="P639" s="35"/>
      <c r="Q639" s="10"/>
    </row>
    <row r="640" spans="1:17">
      <c r="A640" s="13" t="s">
        <v>12</v>
      </c>
      <c r="B640" s="35"/>
      <c r="C640" s="9"/>
      <c r="D640" s="9">
        <f>H627</f>
        <v>-1.1999999999999318</v>
      </c>
      <c r="E640" s="35" t="s">
        <v>16</v>
      </c>
      <c r="F640" s="35"/>
      <c r="G640" s="9"/>
      <c r="H640" s="9"/>
      <c r="I640" s="35"/>
      <c r="J640" s="35"/>
      <c r="K640" s="35"/>
      <c r="L640" s="35"/>
      <c r="M640" s="35"/>
      <c r="N640" s="35"/>
      <c r="O640" s="35"/>
      <c r="P640" s="35"/>
      <c r="Q640" s="10"/>
    </row>
    <row r="641" spans="1:17">
      <c r="A641" s="13" t="s">
        <v>13</v>
      </c>
      <c r="B641" s="35"/>
      <c r="C641" s="9"/>
      <c r="D641" s="9">
        <f>D639+D640</f>
        <v>6913.12</v>
      </c>
      <c r="E641" s="35"/>
      <c r="F641" s="35"/>
      <c r="G641" s="9"/>
      <c r="H641" s="9"/>
      <c r="I641" s="35"/>
      <c r="J641" s="35"/>
      <c r="K641" s="35"/>
      <c r="L641" s="35"/>
      <c r="M641" s="35"/>
      <c r="N641" s="35"/>
      <c r="O641" s="35"/>
      <c r="P641" s="35"/>
      <c r="Q641" s="10"/>
    </row>
    <row r="642" spans="1:17">
      <c r="A642" s="13" t="s">
        <v>14</v>
      </c>
      <c r="B642" s="35"/>
      <c r="C642" s="9"/>
      <c r="D642" s="9">
        <f>H635</f>
        <v>-1.1999999999999318</v>
      </c>
      <c r="E642" s="35" t="s">
        <v>17</v>
      </c>
      <c r="F642" s="35"/>
      <c r="G642" s="9"/>
      <c r="H642" s="9"/>
      <c r="I642" s="35"/>
      <c r="J642" s="35"/>
      <c r="K642" s="35"/>
      <c r="L642" s="35"/>
      <c r="M642" s="35"/>
      <c r="N642" s="35"/>
      <c r="O642" s="35"/>
      <c r="P642" s="35"/>
      <c r="Q642" s="10"/>
    </row>
    <row r="643" spans="1:17">
      <c r="A643" s="13" t="s">
        <v>13</v>
      </c>
      <c r="B643" s="35"/>
      <c r="C643" s="9"/>
      <c r="D643" s="27">
        <f>D641-D642</f>
        <v>6914.32</v>
      </c>
      <c r="E643" s="19" t="s">
        <v>18</v>
      </c>
      <c r="F643" s="35"/>
      <c r="G643" s="9"/>
      <c r="H643" s="9"/>
      <c r="I643" s="35"/>
      <c r="J643" s="35"/>
      <c r="K643" s="35"/>
      <c r="L643" s="35"/>
      <c r="M643" s="35"/>
      <c r="N643" s="35"/>
      <c r="O643" s="35"/>
      <c r="P643" s="35"/>
      <c r="Q643" s="10"/>
    </row>
    <row r="644" spans="1:17" ht="14.65" thickBot="1">
      <c r="A644" s="15"/>
      <c r="B644" s="16"/>
      <c r="C644" s="17"/>
      <c r="D644" s="17"/>
      <c r="E644" s="16"/>
      <c r="F644" s="16"/>
      <c r="G644" s="17"/>
      <c r="H644" s="17"/>
      <c r="I644" s="16"/>
      <c r="J644" s="16"/>
      <c r="K644" s="16"/>
      <c r="L644" s="16"/>
      <c r="M644" s="16"/>
      <c r="N644" s="16"/>
      <c r="O644" s="16"/>
      <c r="P644" s="16"/>
      <c r="Q644" s="18"/>
    </row>
    <row r="645" spans="1:17" ht="14.65" thickTop="1"/>
    <row r="647" spans="1:17" ht="14.65" thickBot="1"/>
    <row r="648" spans="1:17" ht="14.65" thickTop="1">
      <c r="A648" s="2"/>
      <c r="B648" s="3"/>
      <c r="C648" s="4">
        <v>44771</v>
      </c>
      <c r="D648" s="5"/>
      <c r="E648" s="3"/>
      <c r="F648" s="3"/>
      <c r="G648" s="5"/>
      <c r="H648" s="5"/>
      <c r="I648" s="3"/>
      <c r="J648" s="3"/>
      <c r="K648" s="3"/>
      <c r="L648" s="20" t="s">
        <v>19</v>
      </c>
      <c r="M648" s="3"/>
      <c r="N648" s="3"/>
      <c r="O648" s="3"/>
      <c r="P648" s="3"/>
      <c r="Q648" s="6"/>
    </row>
    <row r="649" spans="1:17">
      <c r="A649" s="7" t="s">
        <v>5</v>
      </c>
      <c r="B649" s="35"/>
      <c r="C649" s="9"/>
      <c r="D649" s="9"/>
      <c r="E649" s="35"/>
      <c r="F649" s="35"/>
      <c r="G649" s="9"/>
      <c r="H649" s="9"/>
      <c r="I649" s="35"/>
      <c r="J649" s="11" t="s">
        <v>24</v>
      </c>
      <c r="K649" s="35"/>
      <c r="L649" s="11" t="s">
        <v>10</v>
      </c>
      <c r="M649" s="35"/>
      <c r="N649" s="35"/>
      <c r="O649" s="35"/>
      <c r="P649" s="35"/>
      <c r="Q649" s="10"/>
    </row>
    <row r="650" spans="1:17">
      <c r="A650" s="7" t="s">
        <v>0</v>
      </c>
      <c r="B650" s="11" t="s">
        <v>3</v>
      </c>
      <c r="C650" s="12" t="s">
        <v>1</v>
      </c>
      <c r="D650" s="12" t="s">
        <v>4</v>
      </c>
      <c r="E650" s="11" t="s">
        <v>7</v>
      </c>
      <c r="F650" s="37" t="s">
        <v>92</v>
      </c>
      <c r="G650" s="12" t="s">
        <v>8</v>
      </c>
      <c r="H650" s="12" t="s">
        <v>9</v>
      </c>
      <c r="I650" s="33" t="s">
        <v>70</v>
      </c>
      <c r="J650" s="11" t="s">
        <v>23</v>
      </c>
      <c r="K650" s="35"/>
      <c r="L650" s="31">
        <v>213233.85</v>
      </c>
      <c r="M650" s="35" t="s">
        <v>118</v>
      </c>
      <c r="N650" s="35"/>
      <c r="O650" s="35"/>
      <c r="P650" s="35"/>
      <c r="Q650" s="10"/>
    </row>
    <row r="651" spans="1:17">
      <c r="A651" s="13" t="s">
        <v>113</v>
      </c>
      <c r="B651" s="35">
        <v>10</v>
      </c>
      <c r="C651" s="9">
        <v>91.47</v>
      </c>
      <c r="D651" s="9">
        <f>C651*B651</f>
        <v>914.7</v>
      </c>
      <c r="E651" s="36" t="s">
        <v>37</v>
      </c>
      <c r="F651" s="38">
        <f>D651/D654</f>
        <v>1</v>
      </c>
      <c r="G651" s="9">
        <v>91.37</v>
      </c>
      <c r="H651" s="9">
        <f>(B651*G651)-D651</f>
        <v>-1</v>
      </c>
      <c r="I651" s="35" t="s">
        <v>71</v>
      </c>
      <c r="J651" s="36">
        <f>G651*B651</f>
        <v>913.7</v>
      </c>
      <c r="K651" s="35" t="str">
        <f>"sell "&amp;B651&amp;" "&amp;A651&amp;" @ $"&amp;G651</f>
        <v>sell 10 BIL @ $91.37</v>
      </c>
      <c r="L651" s="9">
        <f>L650+(G651*B651)</f>
        <v>214147.55000000002</v>
      </c>
      <c r="M651" s="35"/>
      <c r="N651" s="35"/>
      <c r="O651" s="35"/>
      <c r="P651" s="35"/>
      <c r="Q651" s="10"/>
    </row>
    <row r="652" spans="1:17">
      <c r="A652" s="13"/>
      <c r="B652" s="35"/>
      <c r="C652" s="9">
        <v>43.06</v>
      </c>
      <c r="D652" s="9">
        <f>C652*B652</f>
        <v>0</v>
      </c>
      <c r="E652" s="36"/>
      <c r="F652" s="38">
        <f>D652/D654</f>
        <v>0</v>
      </c>
      <c r="G652" s="9"/>
      <c r="H652" s="9">
        <f>(B652*G652)-D652</f>
        <v>0</v>
      </c>
      <c r="I652" s="35" t="s">
        <v>71</v>
      </c>
      <c r="J652" s="36">
        <f>G652*B652</f>
        <v>0</v>
      </c>
      <c r="K652" s="35" t="str">
        <f>"sell "&amp;B652&amp;" "&amp;A652&amp;" @ $"&amp;G652</f>
        <v>sell   @ $</v>
      </c>
      <c r="L652" s="9">
        <f>L651+(G652*B652)</f>
        <v>214147.55000000002</v>
      </c>
      <c r="M652" s="35"/>
      <c r="N652" s="35"/>
      <c r="O652" s="35"/>
      <c r="P652" s="35"/>
      <c r="Q652" s="10"/>
    </row>
    <row r="653" spans="1:17">
      <c r="A653" s="13"/>
      <c r="B653" s="35"/>
      <c r="C653" s="9">
        <v>47.23</v>
      </c>
      <c r="D653" s="9">
        <f>C653*B653</f>
        <v>0</v>
      </c>
      <c r="E653" s="36"/>
      <c r="F653" s="38">
        <f>D653/D654</f>
        <v>0</v>
      </c>
      <c r="G653" s="9"/>
      <c r="H653" s="9">
        <f>(B653*G653)-D653</f>
        <v>0</v>
      </c>
      <c r="I653" s="35" t="s">
        <v>71</v>
      </c>
      <c r="J653" s="36">
        <f>G653*B653</f>
        <v>0</v>
      </c>
      <c r="K653" s="35" t="str">
        <f>"sell "&amp;B653&amp;" "&amp;A653&amp;" @ $"&amp;G653</f>
        <v>sell   @ $</v>
      </c>
      <c r="L653" s="9">
        <f>L652+(G653*B653)</f>
        <v>214147.55000000002</v>
      </c>
      <c r="M653" s="35" t="s">
        <v>22</v>
      </c>
      <c r="N653" s="35"/>
      <c r="O653" s="35"/>
      <c r="P653" s="35"/>
      <c r="Q653" s="10"/>
    </row>
    <row r="654" spans="1:17">
      <c r="A654" s="13"/>
      <c r="B654" s="35"/>
      <c r="C654" s="9"/>
      <c r="D654" s="9">
        <f>SUM(D651:D653)</f>
        <v>914.7</v>
      </c>
      <c r="E654" s="36"/>
      <c r="F654" s="38">
        <f>SUM(F651:F653)</f>
        <v>1</v>
      </c>
      <c r="G654" s="32"/>
      <c r="H654" s="9">
        <f>SUM(H651:H653)</f>
        <v>-1</v>
      </c>
      <c r="I654" s="35"/>
      <c r="J654" s="36">
        <f>SUM(J651:J653)</f>
        <v>913.7</v>
      </c>
      <c r="K654" s="35"/>
      <c r="L654" s="9"/>
      <c r="M654" s="35"/>
      <c r="N654" s="35"/>
      <c r="O654" s="35"/>
      <c r="P654" s="35"/>
      <c r="Q654" s="10"/>
    </row>
    <row r="655" spans="1:17">
      <c r="A655" s="13"/>
      <c r="B655" s="35"/>
      <c r="C655" s="9"/>
      <c r="D655" s="9"/>
      <c r="E655" s="35"/>
      <c r="F655" s="35"/>
      <c r="G655" s="32"/>
      <c r="H655" s="9"/>
      <c r="I655" s="35"/>
      <c r="J655" s="35"/>
      <c r="K655" s="35"/>
      <c r="L655" s="9"/>
      <c r="M655" s="35"/>
      <c r="N655" s="35"/>
      <c r="O655" s="35"/>
      <c r="P655" s="35"/>
      <c r="Q655" s="10"/>
    </row>
    <row r="656" spans="1:17">
      <c r="A656" s="13"/>
      <c r="B656" s="35"/>
      <c r="C656" s="9"/>
      <c r="D656" s="9"/>
      <c r="E656" s="19"/>
      <c r="F656" s="35"/>
      <c r="G656" s="32"/>
      <c r="H656" s="9"/>
      <c r="I656" s="35"/>
      <c r="J656" s="35"/>
      <c r="K656" s="35"/>
      <c r="L656" s="9"/>
      <c r="M656" s="11" t="s">
        <v>20</v>
      </c>
      <c r="N656" s="35"/>
      <c r="O656" s="35"/>
      <c r="P656" s="35"/>
      <c r="Q656" s="10"/>
    </row>
    <row r="657" spans="1:17">
      <c r="A657" s="7" t="s">
        <v>6</v>
      </c>
      <c r="B657" s="35"/>
      <c r="C657" s="9"/>
      <c r="D657" s="9"/>
      <c r="E657" s="19"/>
      <c r="F657" s="35"/>
      <c r="G657" s="32"/>
      <c r="H657" s="9"/>
      <c r="I657" s="35"/>
      <c r="J657" s="35"/>
      <c r="K657" s="35"/>
      <c r="L657" s="9"/>
      <c r="M657" s="11" t="s">
        <v>21</v>
      </c>
      <c r="N657" s="35"/>
      <c r="O657" s="35"/>
      <c r="P657" s="35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2</v>
      </c>
      <c r="E658" s="22" t="s">
        <v>7</v>
      </c>
      <c r="F658" s="39" t="s">
        <v>92</v>
      </c>
      <c r="G658" s="33" t="s">
        <v>8</v>
      </c>
      <c r="H658" s="12" t="s">
        <v>9</v>
      </c>
      <c r="I658" s="35"/>
      <c r="J658" s="35"/>
      <c r="K658" s="35"/>
      <c r="L658" s="9"/>
      <c r="M658" s="36">
        <f>L653</f>
        <v>214147.55000000002</v>
      </c>
      <c r="N658" s="35"/>
      <c r="O658" s="35"/>
      <c r="P658" s="35"/>
      <c r="Q658" s="10"/>
    </row>
    <row r="659" spans="1:17">
      <c r="A659" s="13" t="s">
        <v>113</v>
      </c>
      <c r="B659" s="35">
        <v>10</v>
      </c>
      <c r="C659" s="9">
        <v>91.47</v>
      </c>
      <c r="D659" s="9">
        <f>C659*B659</f>
        <v>914.7</v>
      </c>
      <c r="E659" s="36" t="s">
        <v>37</v>
      </c>
      <c r="F659" s="38">
        <f>D659/D662</f>
        <v>1</v>
      </c>
      <c r="G659" s="9">
        <v>91.37</v>
      </c>
      <c r="H659" s="9">
        <f>(B659*G659)-D659</f>
        <v>-1</v>
      </c>
      <c r="I659" s="35" t="s">
        <v>71</v>
      </c>
      <c r="J659" s="35"/>
      <c r="K659" s="35" t="str">
        <f>"buy "&amp;B659&amp;" "&amp;A659&amp;" @ $"&amp;G659</f>
        <v>buy 10 BIL @ $91.37</v>
      </c>
      <c r="L659" s="9">
        <f>L653-(G659*B659)</f>
        <v>213233.85</v>
      </c>
      <c r="M659" s="36">
        <f>L650-(G659*B659)</f>
        <v>212320.15</v>
      </c>
      <c r="N659" s="35"/>
      <c r="O659" s="35"/>
      <c r="P659" s="35"/>
      <c r="Q659" s="10"/>
    </row>
    <row r="660" spans="1:17">
      <c r="A660" s="13"/>
      <c r="B660" s="35"/>
      <c r="C660" s="9"/>
      <c r="D660" s="9">
        <f>C660*B660</f>
        <v>0</v>
      </c>
      <c r="E660" s="36"/>
      <c r="F660" s="38">
        <f>D660/D662</f>
        <v>0</v>
      </c>
      <c r="G660" s="9"/>
      <c r="H660" s="9">
        <f>(B660*G660)-D660</f>
        <v>0</v>
      </c>
      <c r="I660" s="35" t="s">
        <v>71</v>
      </c>
      <c r="J660" s="35"/>
      <c r="K660" s="35" t="str">
        <f>"buy "&amp;B660&amp;" "&amp;A660&amp;" @ $"&amp;G660</f>
        <v>buy   @ $</v>
      </c>
      <c r="L660" s="9">
        <f>L659-(G660*B660)</f>
        <v>213233.85</v>
      </c>
      <c r="M660" s="36">
        <f>M659-(G660*B660)</f>
        <v>212320.15</v>
      </c>
      <c r="N660" s="35"/>
      <c r="O660" s="35"/>
      <c r="P660" s="35"/>
      <c r="Q660" s="10"/>
    </row>
    <row r="661" spans="1:17">
      <c r="A661" s="23"/>
      <c r="B661" s="24"/>
      <c r="C661" s="25"/>
      <c r="D661" s="25">
        <f>C661*B661</f>
        <v>0</v>
      </c>
      <c r="E661" s="36"/>
      <c r="F661" s="38">
        <f>D661/D662</f>
        <v>0</v>
      </c>
      <c r="G661" s="25"/>
      <c r="H661" s="25">
        <f>(B661*G661)-D661</f>
        <v>0</v>
      </c>
      <c r="I661" s="35" t="s">
        <v>71</v>
      </c>
      <c r="J661" s="35"/>
      <c r="K661" s="35" t="str">
        <f>"buy "&amp;B661&amp;" "&amp;A661&amp;" @ $"&amp;G661</f>
        <v>buy   @ $</v>
      </c>
      <c r="L661" s="9">
        <f>L660-(G661*B661)</f>
        <v>213233.85</v>
      </c>
      <c r="M661" s="36">
        <f>M660-(G661*B661)</f>
        <v>212320.15</v>
      </c>
      <c r="N661" s="35" t="str">
        <f>TEXT(ROUND(M661,2),"$#,##0.00")&amp;" will be the balance in the account after purchases.  "</f>
        <v xml:space="preserve">$212,320.15 will be the balance in the account after purchases.  </v>
      </c>
      <c r="O661" s="35"/>
      <c r="P661" s="35"/>
      <c r="Q661" s="10"/>
    </row>
    <row r="662" spans="1:17">
      <c r="A662" s="13"/>
      <c r="B662" s="35"/>
      <c r="C662" s="9"/>
      <c r="D662" s="9">
        <f>SUM(D659:D661)</f>
        <v>914.7</v>
      </c>
      <c r="E662" s="35"/>
      <c r="F662" s="38">
        <f>SUM(F659:F661)</f>
        <v>1</v>
      </c>
      <c r="G662" s="9" t="s">
        <v>15</v>
      </c>
      <c r="H662" s="9">
        <f>SUM(H659:H661)</f>
        <v>-1</v>
      </c>
      <c r="I662" s="35"/>
      <c r="J662" s="35"/>
      <c r="K662" s="35"/>
      <c r="L662" s="9"/>
      <c r="M662" s="35"/>
      <c r="N662" s="35" t="s">
        <v>27</v>
      </c>
      <c r="O662" s="35"/>
      <c r="P662" s="35"/>
      <c r="Q662" s="10"/>
    </row>
    <row r="663" spans="1:17">
      <c r="A663" s="13"/>
      <c r="B663" s="35"/>
      <c r="C663" s="9"/>
      <c r="D663" s="9"/>
      <c r="E663" s="35"/>
      <c r="F663" s="35"/>
      <c r="G663" s="9"/>
      <c r="H663" s="9"/>
      <c r="I663" s="35"/>
      <c r="J663" s="35"/>
      <c r="K663" s="35"/>
      <c r="L663" s="9"/>
      <c r="M663" s="11" t="str">
        <f>IF(J654+M661&gt;0,"Credit Surplus","Credit Shortage")</f>
        <v>Credit Surplus</v>
      </c>
      <c r="N663" s="36">
        <f>J654+M661</f>
        <v>213233.85</v>
      </c>
      <c r="O663" s="35" t="s">
        <v>60</v>
      </c>
      <c r="P663" s="35"/>
      <c r="Q663" s="10"/>
    </row>
    <row r="664" spans="1:17">
      <c r="A664" s="13"/>
      <c r="B664" s="35"/>
      <c r="C664" s="9"/>
      <c r="D664" s="9"/>
      <c r="E664" s="35"/>
      <c r="F664" s="35"/>
      <c r="G664" s="9"/>
      <c r="H664" s="9"/>
      <c r="I664" s="35"/>
      <c r="J664" s="35"/>
      <c r="K664" s="35"/>
      <c r="L664" s="9"/>
      <c r="M664" s="35"/>
      <c r="N664" s="35"/>
      <c r="O664" s="35"/>
      <c r="P664" s="35"/>
      <c r="Q664" s="10"/>
    </row>
    <row r="665" spans="1:17">
      <c r="A665" s="13"/>
      <c r="B665" s="35"/>
      <c r="C665" s="9"/>
      <c r="D665" s="9"/>
      <c r="E665" s="35"/>
      <c r="F665" s="35"/>
      <c r="G665" s="9"/>
      <c r="H665" s="9"/>
      <c r="I665" s="35"/>
      <c r="J665" s="35"/>
      <c r="K665" s="35"/>
      <c r="L665" s="35"/>
      <c r="M665" s="35"/>
      <c r="N665" s="35"/>
      <c r="O665" s="35"/>
      <c r="P665" s="35"/>
      <c r="Q665" s="10"/>
    </row>
    <row r="666" spans="1:17">
      <c r="A666" s="13" t="s">
        <v>11</v>
      </c>
      <c r="B666" s="35"/>
      <c r="C666" s="9"/>
      <c r="D666" s="21">
        <v>6914.99</v>
      </c>
      <c r="E666" s="35" t="s">
        <v>76</v>
      </c>
      <c r="F666" s="35"/>
      <c r="G666" s="9"/>
      <c r="H666" s="9"/>
      <c r="I666" s="35"/>
      <c r="J666" s="35"/>
      <c r="K666" s="35"/>
      <c r="L666" s="35"/>
      <c r="M666" s="35"/>
      <c r="N666" s="35"/>
      <c r="O666" s="35"/>
      <c r="P666" s="35"/>
      <c r="Q666" s="10"/>
    </row>
    <row r="667" spans="1:17">
      <c r="A667" s="13" t="s">
        <v>12</v>
      </c>
      <c r="B667" s="35"/>
      <c r="C667" s="9"/>
      <c r="D667" s="9">
        <f>H654</f>
        <v>-1</v>
      </c>
      <c r="E667" s="35" t="s">
        <v>16</v>
      </c>
      <c r="F667" s="35"/>
      <c r="G667" s="9"/>
      <c r="H667" s="9"/>
      <c r="I667" s="35"/>
      <c r="J667" s="35"/>
      <c r="K667" s="35"/>
      <c r="L667" s="35"/>
      <c r="M667" s="35"/>
      <c r="N667" s="35"/>
      <c r="O667" s="35"/>
      <c r="P667" s="35"/>
      <c r="Q667" s="10"/>
    </row>
    <row r="668" spans="1:17">
      <c r="A668" s="13" t="s">
        <v>13</v>
      </c>
      <c r="B668" s="35"/>
      <c r="C668" s="9"/>
      <c r="D668" s="9">
        <f>D666+D667</f>
        <v>6913.99</v>
      </c>
      <c r="E668" s="35"/>
      <c r="F668" s="35"/>
      <c r="G668" s="9"/>
      <c r="H668" s="9"/>
      <c r="I668" s="35"/>
      <c r="J668" s="35"/>
      <c r="K668" s="35"/>
      <c r="L668" s="35"/>
      <c r="M668" s="35"/>
      <c r="N668" s="35"/>
      <c r="O668" s="35"/>
      <c r="P668" s="35"/>
      <c r="Q668" s="10"/>
    </row>
    <row r="669" spans="1:17">
      <c r="A669" s="13" t="s">
        <v>14</v>
      </c>
      <c r="B669" s="35"/>
      <c r="C669" s="9"/>
      <c r="D669" s="9">
        <f>H662</f>
        <v>-1</v>
      </c>
      <c r="E669" s="35" t="s">
        <v>17</v>
      </c>
      <c r="F669" s="35"/>
      <c r="G669" s="9"/>
      <c r="H669" s="9"/>
      <c r="I669" s="35"/>
      <c r="J669" s="35"/>
      <c r="K669" s="35"/>
      <c r="L669" s="35"/>
      <c r="M669" s="35"/>
      <c r="N669" s="35"/>
      <c r="O669" s="35"/>
      <c r="P669" s="35"/>
      <c r="Q669" s="10"/>
    </row>
    <row r="670" spans="1:17">
      <c r="A670" s="13" t="s">
        <v>13</v>
      </c>
      <c r="B670" s="35"/>
      <c r="C670" s="9"/>
      <c r="D670" s="27">
        <f>D668-D669</f>
        <v>6914.99</v>
      </c>
      <c r="E670" s="19" t="s">
        <v>18</v>
      </c>
      <c r="F670" s="35"/>
      <c r="G670" s="9"/>
      <c r="H670" s="9"/>
      <c r="I670" s="35"/>
      <c r="J670" s="35"/>
      <c r="K670" s="35"/>
      <c r="L670" s="35"/>
      <c r="M670" s="35"/>
      <c r="N670" s="35"/>
      <c r="O670" s="35"/>
      <c r="P670" s="35"/>
      <c r="Q670" s="10"/>
    </row>
    <row r="671" spans="1:17" ht="14.65" thickBot="1">
      <c r="A671" s="15"/>
      <c r="B671" s="16"/>
      <c r="C671" s="17"/>
      <c r="D671" s="17"/>
      <c r="E671" s="16"/>
      <c r="F671" s="16"/>
      <c r="G671" s="17"/>
      <c r="H671" s="17"/>
      <c r="I671" s="16"/>
      <c r="J671" s="16"/>
      <c r="K671" s="16"/>
      <c r="L671" s="16"/>
      <c r="M671" s="16"/>
      <c r="N671" s="16"/>
      <c r="O671" s="16"/>
      <c r="P671" s="16"/>
      <c r="Q671" s="18"/>
    </row>
    <row r="672" spans="1:17" ht="14.65" thickTop="1">
      <c r="C672" s="1"/>
      <c r="D672" s="1"/>
      <c r="G672" s="1"/>
      <c r="H672" s="1"/>
    </row>
    <row r="673" spans="1:17">
      <c r="C673" s="1"/>
      <c r="D673" s="1"/>
      <c r="G673" s="1"/>
      <c r="H673" s="1"/>
    </row>
    <row r="674" spans="1:17" ht="14.65" thickBot="1"/>
    <row r="675" spans="1:17" ht="14.65" thickTop="1">
      <c r="A675" s="2"/>
      <c r="B675" s="3"/>
      <c r="C675" s="4">
        <v>44742</v>
      </c>
      <c r="D675" s="5"/>
      <c r="E675" s="3"/>
      <c r="F675" s="3"/>
      <c r="G675" s="5"/>
      <c r="H675" s="5"/>
      <c r="I675" s="3"/>
      <c r="J675" s="3"/>
      <c r="K675" s="3"/>
      <c r="L675" s="20" t="s">
        <v>19</v>
      </c>
      <c r="M675" s="3"/>
      <c r="N675" s="3"/>
      <c r="O675" s="3"/>
      <c r="P675" s="3"/>
      <c r="Q675" s="6"/>
    </row>
    <row r="676" spans="1:17">
      <c r="A676" s="7" t="s">
        <v>5</v>
      </c>
      <c r="B676" s="35"/>
      <c r="C676" s="9"/>
      <c r="D676" s="9"/>
      <c r="E676" s="35"/>
      <c r="F676" s="35"/>
      <c r="G676" s="9"/>
      <c r="H676" s="9"/>
      <c r="I676" s="35"/>
      <c r="J676" s="11" t="s">
        <v>24</v>
      </c>
      <c r="K676" s="35"/>
      <c r="L676" s="11" t="s">
        <v>10</v>
      </c>
      <c r="M676" s="35"/>
      <c r="N676" s="35"/>
      <c r="O676" s="35"/>
      <c r="P676" s="35"/>
      <c r="Q676" s="10"/>
    </row>
    <row r="677" spans="1:17">
      <c r="A677" s="7" t="s">
        <v>0</v>
      </c>
      <c r="B677" s="11" t="s">
        <v>3</v>
      </c>
      <c r="C677" s="12" t="s">
        <v>1</v>
      </c>
      <c r="D677" s="12" t="s">
        <v>4</v>
      </c>
      <c r="E677" s="11" t="s">
        <v>7</v>
      </c>
      <c r="F677" s="37" t="s">
        <v>92</v>
      </c>
      <c r="G677" s="12" t="s">
        <v>8</v>
      </c>
      <c r="H677" s="12" t="s">
        <v>9</v>
      </c>
      <c r="I677" s="33" t="s">
        <v>70</v>
      </c>
      <c r="J677" s="11" t="s">
        <v>23</v>
      </c>
      <c r="K677" s="35"/>
      <c r="L677" s="31">
        <v>208919.12</v>
      </c>
      <c r="M677" s="35" t="s">
        <v>82</v>
      </c>
      <c r="N677" s="35"/>
      <c r="O677" s="35"/>
      <c r="P677" s="35"/>
      <c r="Q677" s="10"/>
    </row>
    <row r="678" spans="1:17">
      <c r="A678" s="13" t="s">
        <v>115</v>
      </c>
      <c r="B678" s="35">
        <v>131</v>
      </c>
      <c r="C678" s="9">
        <v>7.37</v>
      </c>
      <c r="D678" s="9">
        <f>C678*B678</f>
        <v>965.47</v>
      </c>
      <c r="E678" s="36" t="s">
        <v>93</v>
      </c>
      <c r="F678" s="38">
        <f>D678/D681</f>
        <v>0.18290474259927933</v>
      </c>
      <c r="G678" s="9">
        <v>7.28</v>
      </c>
      <c r="H678" s="9">
        <f>(B678*G678)-D678</f>
        <v>-11.789999999999964</v>
      </c>
      <c r="I678" s="35" t="s">
        <v>71</v>
      </c>
      <c r="J678" s="36">
        <f>G678*B678</f>
        <v>953.68000000000006</v>
      </c>
      <c r="K678" s="35" t="str">
        <f>"sell "&amp;B678&amp;" "&amp;A678&amp;" @ $"&amp;G678</f>
        <v>sell 131 CENX @ $7.28</v>
      </c>
      <c r="L678" s="9">
        <f>L677+(G678*B678)</f>
        <v>209872.8</v>
      </c>
      <c r="M678" s="35"/>
      <c r="N678" s="35"/>
      <c r="O678" s="35"/>
      <c r="P678" s="35"/>
      <c r="Q678" s="10"/>
    </row>
    <row r="679" spans="1:17">
      <c r="A679" s="13" t="s">
        <v>116</v>
      </c>
      <c r="B679" s="35">
        <v>53</v>
      </c>
      <c r="C679" s="9">
        <v>43.06</v>
      </c>
      <c r="D679" s="9">
        <f>C679*B679</f>
        <v>2282.1800000000003</v>
      </c>
      <c r="E679" s="36" t="s">
        <v>93</v>
      </c>
      <c r="F679" s="38">
        <f>D679/D681</f>
        <v>0.43235061210107339</v>
      </c>
      <c r="G679" s="9">
        <v>43.51</v>
      </c>
      <c r="H679" s="9">
        <f>(B679*G679)-D679</f>
        <v>23.849999999999454</v>
      </c>
      <c r="I679" s="35" t="s">
        <v>71</v>
      </c>
      <c r="J679" s="36">
        <f>G679*B679</f>
        <v>2306.0299999999997</v>
      </c>
      <c r="K679" s="35" t="str">
        <f>"sell "&amp;B679&amp;" "&amp;A679&amp;" @ $"&amp;G679</f>
        <v>sell 53 HP @ $43.51</v>
      </c>
      <c r="L679" s="9">
        <f>L678+(G679*B679)</f>
        <v>212178.83</v>
      </c>
      <c r="M679" s="35"/>
      <c r="N679" s="35"/>
      <c r="O679" s="35"/>
      <c r="P679" s="35"/>
      <c r="Q679" s="10"/>
    </row>
    <row r="680" spans="1:17">
      <c r="A680" s="13" t="s">
        <v>117</v>
      </c>
      <c r="B680" s="35">
        <v>43</v>
      </c>
      <c r="C680" s="9">
        <v>47.23</v>
      </c>
      <c r="D680" s="9">
        <f>C680*B680</f>
        <v>2030.8899999999999</v>
      </c>
      <c r="E680" s="36" t="s">
        <v>93</v>
      </c>
      <c r="F680" s="38">
        <f>D680/D681</f>
        <v>0.38474464529964714</v>
      </c>
      <c r="G680" s="9">
        <v>46.92</v>
      </c>
      <c r="H680" s="9">
        <f>(B680*G680)-D680</f>
        <v>-13.3299999999997</v>
      </c>
      <c r="I680" s="35" t="s">
        <v>71</v>
      </c>
      <c r="J680" s="36">
        <f>G680*B680</f>
        <v>2017.5600000000002</v>
      </c>
      <c r="K680" s="35" t="str">
        <f>"sell "&amp;B680&amp;" "&amp;A680&amp;" @ $"&amp;G680</f>
        <v>sell 43 MOS @ $46.92</v>
      </c>
      <c r="L680" s="9">
        <f>L679+(G680*B680)</f>
        <v>214196.38999999998</v>
      </c>
      <c r="M680" s="35" t="s">
        <v>22</v>
      </c>
      <c r="N680" s="35"/>
      <c r="O680" s="35"/>
      <c r="P680" s="35"/>
      <c r="Q680" s="10"/>
    </row>
    <row r="681" spans="1:17">
      <c r="A681" s="13"/>
      <c r="B681" s="35"/>
      <c r="C681" s="9"/>
      <c r="D681" s="9">
        <f>SUM(D678:D680)</f>
        <v>5278.5400000000009</v>
      </c>
      <c r="E681" s="36"/>
      <c r="F681" s="38">
        <f>SUM(F678:F680)</f>
        <v>0.99999999999999989</v>
      </c>
      <c r="G681" s="32"/>
      <c r="H681" s="9">
        <f>SUM(H678:H680)</f>
        <v>-1.2700000000002092</v>
      </c>
      <c r="I681" s="35"/>
      <c r="J681" s="36">
        <f>SUM(J678:J680)</f>
        <v>5277.27</v>
      </c>
      <c r="K681" s="35"/>
      <c r="L681" s="9"/>
      <c r="M681" s="35"/>
      <c r="N681" s="35"/>
      <c r="O681" s="35"/>
      <c r="P681" s="35"/>
      <c r="Q681" s="10"/>
    </row>
    <row r="682" spans="1:17">
      <c r="A682" s="13"/>
      <c r="B682" s="35"/>
      <c r="C682" s="9"/>
      <c r="D682" s="9"/>
      <c r="E682" s="35"/>
      <c r="F682" s="35"/>
      <c r="G682" s="32"/>
      <c r="H682" s="9"/>
      <c r="I682" s="35"/>
      <c r="J682" s="35"/>
      <c r="K682" s="35"/>
      <c r="L682" s="9"/>
      <c r="M682" s="35"/>
      <c r="N682" s="35"/>
      <c r="O682" s="35"/>
      <c r="P682" s="35"/>
      <c r="Q682" s="10"/>
    </row>
    <row r="683" spans="1:17">
      <c r="A683" s="13"/>
      <c r="B683" s="35"/>
      <c r="C683" s="9"/>
      <c r="D683" s="9"/>
      <c r="E683" s="19"/>
      <c r="F683" s="35"/>
      <c r="G683" s="32"/>
      <c r="H683" s="9"/>
      <c r="I683" s="35"/>
      <c r="J683" s="35"/>
      <c r="K683" s="35"/>
      <c r="L683" s="9"/>
      <c r="M683" s="11" t="s">
        <v>20</v>
      </c>
      <c r="N683" s="35"/>
      <c r="O683" s="35"/>
      <c r="P683" s="35"/>
      <c r="Q683" s="10"/>
    </row>
    <row r="684" spans="1:17">
      <c r="A684" s="7" t="s">
        <v>6</v>
      </c>
      <c r="B684" s="35"/>
      <c r="C684" s="9"/>
      <c r="D684" s="9"/>
      <c r="E684" s="19"/>
      <c r="F684" s="35"/>
      <c r="G684" s="32"/>
      <c r="H684" s="9"/>
      <c r="I684" s="35"/>
      <c r="J684" s="35"/>
      <c r="K684" s="35"/>
      <c r="L684" s="9"/>
      <c r="M684" s="11" t="s">
        <v>21</v>
      </c>
      <c r="N684" s="35"/>
      <c r="O684" s="35"/>
      <c r="P684" s="35"/>
      <c r="Q684" s="10"/>
    </row>
    <row r="685" spans="1:17">
      <c r="A685" s="7" t="s">
        <v>0</v>
      </c>
      <c r="B685" s="11" t="s">
        <v>3</v>
      </c>
      <c r="C685" s="12" t="s">
        <v>1</v>
      </c>
      <c r="D685" s="12" t="s">
        <v>2</v>
      </c>
      <c r="E685" s="22" t="s">
        <v>7</v>
      </c>
      <c r="F685" s="39" t="s">
        <v>92</v>
      </c>
      <c r="G685" s="33" t="s">
        <v>8</v>
      </c>
      <c r="H685" s="12" t="s">
        <v>9</v>
      </c>
      <c r="I685" s="35"/>
      <c r="J685" s="35"/>
      <c r="K685" s="35"/>
      <c r="L685" s="9"/>
      <c r="M685" s="36">
        <f>L680</f>
        <v>214196.38999999998</v>
      </c>
      <c r="N685" s="35"/>
      <c r="O685" s="35"/>
      <c r="P685" s="35"/>
      <c r="Q685" s="10"/>
    </row>
    <row r="686" spans="1:17">
      <c r="A686" s="13" t="s">
        <v>113</v>
      </c>
      <c r="B686" s="35">
        <v>10</v>
      </c>
      <c r="C686" s="9">
        <v>91.49</v>
      </c>
      <c r="D686" s="9">
        <f>C686*B686</f>
        <v>914.9</v>
      </c>
      <c r="E686" s="36" t="s">
        <v>93</v>
      </c>
      <c r="F686" s="38">
        <f>D686/D689</f>
        <v>1</v>
      </c>
      <c r="G686" s="9">
        <v>91.43</v>
      </c>
      <c r="H686" s="9">
        <f>(B686*G686)-D686</f>
        <v>-0.59999999999990905</v>
      </c>
      <c r="I686" s="35" t="s">
        <v>71</v>
      </c>
      <c r="J686" s="35"/>
      <c r="K686" s="35" t="str">
        <f>"buy "&amp;B686&amp;" "&amp;A686&amp;" @ $"&amp;G686</f>
        <v>buy 10 BIL @ $91.43</v>
      </c>
      <c r="L686" s="9">
        <f>L680-(G686*B686)</f>
        <v>213282.09</v>
      </c>
      <c r="M686" s="36">
        <f>L677-(G686*B686)</f>
        <v>208004.82</v>
      </c>
      <c r="N686" s="35"/>
      <c r="O686" s="35"/>
      <c r="P686" s="35"/>
      <c r="Q686" s="10"/>
    </row>
    <row r="687" spans="1:17">
      <c r="A687" s="13"/>
      <c r="B687" s="35"/>
      <c r="C687" s="9"/>
      <c r="D687" s="9">
        <f>C687*B687</f>
        <v>0</v>
      </c>
      <c r="E687" s="36" t="s">
        <v>93</v>
      </c>
      <c r="F687" s="38">
        <f>D687/D689</f>
        <v>0</v>
      </c>
      <c r="G687" s="9"/>
      <c r="H687" s="9">
        <f>(B687*G687)-D687</f>
        <v>0</v>
      </c>
      <c r="I687" s="35" t="s">
        <v>71</v>
      </c>
      <c r="J687" s="35"/>
      <c r="K687" s="35" t="str">
        <f>"buy "&amp;B687&amp;" "&amp;A687&amp;" @ $"&amp;G687</f>
        <v>buy   @ $</v>
      </c>
      <c r="L687" s="9">
        <f>L686-(G687*B687)</f>
        <v>213282.09</v>
      </c>
      <c r="M687" s="36">
        <f>M686-(G687*B687)</f>
        <v>208004.82</v>
      </c>
      <c r="N687" s="35"/>
      <c r="O687" s="35"/>
      <c r="P687" s="35"/>
      <c r="Q687" s="10"/>
    </row>
    <row r="688" spans="1:17">
      <c r="A688" s="23"/>
      <c r="B688" s="24"/>
      <c r="C688" s="25"/>
      <c r="D688" s="25">
        <f>C688*B688</f>
        <v>0</v>
      </c>
      <c r="E688" s="36" t="s">
        <v>93</v>
      </c>
      <c r="F688" s="38">
        <f>D688/D689</f>
        <v>0</v>
      </c>
      <c r="G688" s="25"/>
      <c r="H688" s="25">
        <f>(B688*G688)-D688</f>
        <v>0</v>
      </c>
      <c r="I688" s="35" t="s">
        <v>71</v>
      </c>
      <c r="J688" s="35"/>
      <c r="K688" s="35" t="str">
        <f>"buy "&amp;B688&amp;" "&amp;A688&amp;" @ $"&amp;G688</f>
        <v>buy   @ $</v>
      </c>
      <c r="L688" s="9">
        <f>L687-(G688*B688)</f>
        <v>213282.09</v>
      </c>
      <c r="M688" s="36">
        <f>M687-(G688*B688)</f>
        <v>208004.82</v>
      </c>
      <c r="N688" s="35" t="str">
        <f>TEXT(ROUND(M688,2),"$#,##0.00")&amp;" will be the balance in the account after purchases.  "</f>
        <v xml:space="preserve">$208,004.82 will be the balance in the account after purchases.  </v>
      </c>
      <c r="O688" s="35"/>
      <c r="P688" s="35"/>
      <c r="Q688" s="10"/>
    </row>
    <row r="689" spans="1:17">
      <c r="A689" s="13"/>
      <c r="B689" s="35"/>
      <c r="C689" s="9"/>
      <c r="D689" s="9">
        <f>SUM(D686:D688)</f>
        <v>914.9</v>
      </c>
      <c r="E689" s="35"/>
      <c r="F689" s="38">
        <f>SUM(F686:F688)</f>
        <v>1</v>
      </c>
      <c r="G689" s="9" t="s">
        <v>15</v>
      </c>
      <c r="H689" s="9">
        <f>SUM(H686:H688)</f>
        <v>-0.59999999999990905</v>
      </c>
      <c r="I689" s="35"/>
      <c r="J689" s="35"/>
      <c r="K689" s="35"/>
      <c r="L689" s="9"/>
      <c r="M689" s="35"/>
      <c r="N689" s="35" t="s">
        <v>27</v>
      </c>
      <c r="O689" s="35"/>
      <c r="P689" s="35"/>
      <c r="Q689" s="10"/>
    </row>
    <row r="690" spans="1:17">
      <c r="A690" s="13"/>
      <c r="B690" s="35"/>
      <c r="C690" s="9"/>
      <c r="D690" s="9"/>
      <c r="E690" s="35"/>
      <c r="F690" s="35"/>
      <c r="G690" s="9"/>
      <c r="H690" s="9"/>
      <c r="I690" s="35"/>
      <c r="J690" s="35"/>
      <c r="K690" s="35"/>
      <c r="L690" s="9"/>
      <c r="M690" s="11" t="str">
        <f>IF(J681+M688&gt;0,"Credit Surplus","Credit Shortage")</f>
        <v>Credit Surplus</v>
      </c>
      <c r="N690" s="36">
        <f>J681+M688</f>
        <v>213282.09</v>
      </c>
      <c r="O690" s="35" t="s">
        <v>60</v>
      </c>
      <c r="P690" s="35"/>
      <c r="Q690" s="10"/>
    </row>
    <row r="691" spans="1:17">
      <c r="A691" s="13"/>
      <c r="B691" s="35"/>
      <c r="C691" s="9"/>
      <c r="D691" s="9"/>
      <c r="E691" s="35"/>
      <c r="F691" s="35"/>
      <c r="G691" s="9"/>
      <c r="H691" s="9"/>
      <c r="I691" s="35"/>
      <c r="J691" s="35"/>
      <c r="K691" s="35"/>
      <c r="L691" s="9"/>
      <c r="M691" s="35"/>
      <c r="N691" s="35"/>
      <c r="O691" s="35"/>
      <c r="P691" s="35"/>
      <c r="Q691" s="10"/>
    </row>
    <row r="692" spans="1:17">
      <c r="A692" s="13"/>
      <c r="B692" s="35"/>
      <c r="C692" s="9"/>
      <c r="D692" s="9"/>
      <c r="E692" s="35"/>
      <c r="F692" s="35"/>
      <c r="G692" s="9"/>
      <c r="H692" s="9"/>
      <c r="I692" s="35"/>
      <c r="J692" s="35"/>
      <c r="K692" s="35"/>
      <c r="L692" s="35"/>
      <c r="M692" s="35"/>
      <c r="N692" s="35"/>
      <c r="O692" s="35"/>
      <c r="P692" s="35"/>
      <c r="Q692" s="10"/>
    </row>
    <row r="693" spans="1:17">
      <c r="A693" s="13" t="s">
        <v>11</v>
      </c>
      <c r="B693" s="35"/>
      <c r="C693" s="9"/>
      <c r="D693" s="21">
        <v>6914.99</v>
      </c>
      <c r="E693" s="35" t="s">
        <v>76</v>
      </c>
      <c r="F693" s="35"/>
      <c r="G693" s="9"/>
      <c r="H693" s="9"/>
      <c r="I693" s="35"/>
      <c r="J693" s="35"/>
      <c r="K693" s="35"/>
      <c r="L693" s="35"/>
      <c r="M693" s="35"/>
      <c r="N693" s="35"/>
      <c r="O693" s="35"/>
      <c r="P693" s="35"/>
      <c r="Q693" s="10"/>
    </row>
    <row r="694" spans="1:17">
      <c r="A694" s="13" t="s">
        <v>12</v>
      </c>
      <c r="B694" s="35"/>
      <c r="C694" s="9"/>
      <c r="D694" s="9">
        <f>H681</f>
        <v>-1.2700000000002092</v>
      </c>
      <c r="E694" s="35" t="s">
        <v>16</v>
      </c>
      <c r="F694" s="35"/>
      <c r="G694" s="9"/>
      <c r="H694" s="9"/>
      <c r="I694" s="35"/>
      <c r="J694" s="35"/>
      <c r="K694" s="35"/>
      <c r="L694" s="35"/>
      <c r="M694" s="35"/>
      <c r="N694" s="35"/>
      <c r="O694" s="35"/>
      <c r="P694" s="35"/>
      <c r="Q694" s="10"/>
    </row>
    <row r="695" spans="1:17">
      <c r="A695" s="13" t="s">
        <v>13</v>
      </c>
      <c r="B695" s="35"/>
      <c r="C695" s="9"/>
      <c r="D695" s="9">
        <f>D693+D694</f>
        <v>6913.7199999999993</v>
      </c>
      <c r="E695" s="35"/>
      <c r="F695" s="35"/>
      <c r="G695" s="9"/>
      <c r="H695" s="9"/>
      <c r="I695" s="35"/>
      <c r="J695" s="35"/>
      <c r="K695" s="35"/>
      <c r="L695" s="35"/>
      <c r="M695" s="35"/>
      <c r="N695" s="35"/>
      <c r="O695" s="35"/>
      <c r="P695" s="35"/>
      <c r="Q695" s="10"/>
    </row>
    <row r="696" spans="1:17">
      <c r="A696" s="13" t="s">
        <v>14</v>
      </c>
      <c r="B696" s="35"/>
      <c r="C696" s="9"/>
      <c r="D696" s="9">
        <f>H689</f>
        <v>-0.59999999999990905</v>
      </c>
      <c r="E696" s="35" t="s">
        <v>17</v>
      </c>
      <c r="F696" s="35"/>
      <c r="G696" s="9"/>
      <c r="H696" s="9"/>
      <c r="I696" s="35"/>
      <c r="J696" s="35"/>
      <c r="K696" s="35"/>
      <c r="L696" s="35"/>
      <c r="M696" s="35"/>
      <c r="N696" s="35"/>
      <c r="O696" s="35"/>
      <c r="P696" s="35"/>
      <c r="Q696" s="10"/>
    </row>
    <row r="697" spans="1:17">
      <c r="A697" s="13" t="s">
        <v>13</v>
      </c>
      <c r="B697" s="35"/>
      <c r="C697" s="9"/>
      <c r="D697" s="27">
        <f>D695-D696</f>
        <v>6914.32</v>
      </c>
      <c r="E697" s="19" t="s">
        <v>18</v>
      </c>
      <c r="F697" s="35"/>
      <c r="G697" s="9"/>
      <c r="H697" s="9"/>
      <c r="I697" s="35"/>
      <c r="J697" s="35"/>
      <c r="K697" s="35"/>
      <c r="L697" s="35"/>
      <c r="M697" s="35"/>
      <c r="N697" s="35"/>
      <c r="O697" s="35"/>
      <c r="P697" s="35"/>
      <c r="Q697" s="10"/>
    </row>
    <row r="698" spans="1:17" ht="14.65" thickBot="1">
      <c r="A698" s="15"/>
      <c r="B698" s="16"/>
      <c r="C698" s="17"/>
      <c r="D698" s="17"/>
      <c r="E698" s="16"/>
      <c r="F698" s="16"/>
      <c r="G698" s="17"/>
      <c r="H698" s="17"/>
      <c r="I698" s="16"/>
      <c r="J698" s="16"/>
      <c r="K698" s="16"/>
      <c r="L698" s="16"/>
      <c r="M698" s="16"/>
      <c r="N698" s="16"/>
      <c r="O698" s="16"/>
      <c r="P698" s="16"/>
      <c r="Q698" s="18"/>
    </row>
    <row r="699" spans="1:17" ht="14.65" thickTop="1">
      <c r="C699" s="1"/>
      <c r="D699" s="1"/>
      <c r="G699" s="1"/>
      <c r="H69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2024-06-28T17:58:04Z</cp:lastPrinted>
  <dcterms:created xsi:type="dcterms:W3CDTF">2018-06-30T02:06:06Z</dcterms:created>
  <dcterms:modified xsi:type="dcterms:W3CDTF">2024-08-01T15:07:38Z</dcterms:modified>
</cp:coreProperties>
</file>