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6" yWindow="27" windowWidth="9645" windowHeight="1059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8" i="1"/>
  <c r="E38"/>
  <c r="O35"/>
  <c r="Q35" s="1"/>
  <c r="O38" s="1"/>
  <c r="P38" s="1"/>
  <c r="Q38" s="1"/>
  <c r="E39"/>
  <c r="E40"/>
  <c r="D5"/>
  <c r="N40"/>
  <c r="M40"/>
  <c r="N39"/>
  <c r="M39"/>
  <c r="N38"/>
  <c r="M38"/>
  <c r="E11"/>
  <c r="F11"/>
  <c r="C14"/>
  <c r="C31"/>
  <c r="C32" s="1"/>
  <c r="F30"/>
  <c r="E30"/>
  <c r="F29"/>
  <c r="E29"/>
  <c r="F28"/>
  <c r="F31" s="1"/>
  <c r="E28"/>
  <c r="C23"/>
  <c r="C24" s="1"/>
  <c r="F22"/>
  <c r="E22"/>
  <c r="F21"/>
  <c r="F23" s="1"/>
  <c r="E21"/>
  <c r="F20"/>
  <c r="E20"/>
  <c r="C15"/>
  <c r="F13"/>
  <c r="F12"/>
  <c r="E13"/>
  <c r="E12"/>
  <c r="G12" l="1"/>
  <c r="H12" s="1"/>
  <c r="I12" s="1"/>
  <c r="J12" s="1"/>
  <c r="E14"/>
  <c r="G13" s="1"/>
  <c r="H13" s="1"/>
  <c r="I13" s="1"/>
  <c r="J13" s="1"/>
  <c r="E41"/>
  <c r="G38" s="1"/>
  <c r="R38"/>
  <c r="O40"/>
  <c r="O39"/>
  <c r="E31"/>
  <c r="G28" s="1"/>
  <c r="E23"/>
  <c r="G22" s="1"/>
  <c r="H22" s="1"/>
  <c r="I22" s="1"/>
  <c r="J22" s="1"/>
  <c r="F14"/>
  <c r="G29" l="1"/>
  <c r="H29" s="1"/>
  <c r="I29" s="1"/>
  <c r="J29" s="1"/>
  <c r="G30"/>
  <c r="H30" s="1"/>
  <c r="I30" s="1"/>
  <c r="J30" s="1"/>
  <c r="G11"/>
  <c r="H28"/>
  <c r="I28" s="1"/>
  <c r="J28" s="1"/>
  <c r="G20"/>
  <c r="G21"/>
  <c r="H21" s="1"/>
  <c r="I21" s="1"/>
  <c r="J21" s="1"/>
  <c r="G39"/>
  <c r="H39" s="1"/>
  <c r="I39" s="1"/>
  <c r="J39" s="1"/>
  <c r="G40"/>
  <c r="H40" s="1"/>
  <c r="I40" s="1"/>
  <c r="J40" s="1"/>
  <c r="P39"/>
  <c r="Q39" s="1"/>
  <c r="R39" s="1"/>
  <c r="P40"/>
  <c r="Q40" s="1"/>
  <c r="R40" s="1"/>
  <c r="J31" l="1"/>
  <c r="G31"/>
  <c r="G14"/>
  <c r="H11"/>
  <c r="H20"/>
  <c r="G23"/>
  <c r="H31"/>
  <c r="I38"/>
  <c r="J38" s="1"/>
  <c r="J41" s="1"/>
  <c r="K40" s="1"/>
  <c r="G41"/>
  <c r="R41"/>
  <c r="H41"/>
  <c r="I11" l="1"/>
  <c r="J11" s="1"/>
  <c r="J14" s="1"/>
  <c r="H14"/>
  <c r="H23"/>
  <c r="I20"/>
  <c r="J20" s="1"/>
  <c r="J23" s="1"/>
  <c r="K38"/>
  <c r="K39"/>
  <c r="S40"/>
  <c r="T40" s="1"/>
  <c r="U40" s="1"/>
  <c r="V40" s="1"/>
  <c r="S38"/>
  <c r="T38" s="1"/>
  <c r="S39"/>
  <c r="T39" s="1"/>
  <c r="U39" s="1"/>
  <c r="V39" s="1"/>
  <c r="S41" l="1"/>
  <c r="T41"/>
  <c r="U38"/>
  <c r="V38" s="1"/>
  <c r="V41" l="1"/>
  <c r="W39" l="1"/>
  <c r="W40"/>
  <c r="W38"/>
  <c r="W41" l="1"/>
</calcChain>
</file>

<file path=xl/sharedStrings.xml><?xml version="1.0" encoding="utf-8"?>
<sst xmlns="http://schemas.openxmlformats.org/spreadsheetml/2006/main" count="75" uniqueCount="38">
  <si>
    <t>Cash Allocation</t>
  </si>
  <si>
    <t>Target Beta</t>
  </si>
  <si>
    <t>Holdings Per Slot</t>
  </si>
  <si>
    <t>Symbol</t>
  </si>
  <si>
    <t>Slot Alloc</t>
  </si>
  <si>
    <t>Beta90</t>
  </si>
  <si>
    <t>Price</t>
  </si>
  <si>
    <t>Shares</t>
  </si>
  <si>
    <t>Exposure</t>
  </si>
  <si>
    <t>TargetBeta/Beta</t>
  </si>
  <si>
    <t>Weight</t>
  </si>
  <si>
    <t>Average Beta</t>
  </si>
  <si>
    <t>Beta Adj. Factor</t>
  </si>
  <si>
    <t>Risk Adj. Alloc</t>
  </si>
  <si>
    <t>HURN</t>
  </si>
  <si>
    <t>MANT</t>
  </si>
  <si>
    <t>ARGO</t>
  </si>
  <si>
    <t>*</t>
  </si>
  <si>
    <t>Risk Adj. Weight</t>
  </si>
  <si>
    <t>COKE</t>
  </si>
  <si>
    <t>NEO</t>
  </si>
  <si>
    <t>AHH</t>
  </si>
  <si>
    <t>ENSG</t>
  </si>
  <si>
    <t>NWN</t>
  </si>
  <si>
    <t>HLX</t>
  </si>
  <si>
    <t>Position Sizing</t>
  </si>
  <si>
    <t>Max</t>
  </si>
  <si>
    <t>Bins</t>
  </si>
  <si>
    <t>Factor</t>
  </si>
  <si>
    <t>Bucket</t>
  </si>
  <si>
    <t>BinFactor</t>
  </si>
  <si>
    <t>Expsoure</t>
  </si>
  <si>
    <t>Bin Based Position Sizing</t>
  </si>
  <si>
    <t>Beta</t>
  </si>
  <si>
    <t>PDD</t>
  </si>
  <si>
    <t>DOCU</t>
  </si>
  <si>
    <t>NEM</t>
  </si>
  <si>
    <t>Allocation (%)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</si>
</sst>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#,##0.0000_);\(#,##0.0000\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2" applyFont="1"/>
    <xf numFmtId="43" fontId="0" fillId="0" borderId="0" xfId="1" applyFont="1"/>
    <xf numFmtId="44" fontId="0" fillId="0" borderId="0" xfId="0" applyNumberFormat="1"/>
    <xf numFmtId="44" fontId="2" fillId="0" borderId="0" xfId="2" applyFont="1"/>
    <xf numFmtId="0" fontId="2" fillId="0" borderId="0" xfId="0" applyFont="1"/>
    <xf numFmtId="43" fontId="2" fillId="0" borderId="0" xfId="1" applyFont="1"/>
    <xf numFmtId="2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44" fontId="2" fillId="0" borderId="0" xfId="0" applyNumberFormat="1" applyFont="1"/>
    <xf numFmtId="43" fontId="0" fillId="0" borderId="0" xfId="0" applyNumberFormat="1"/>
    <xf numFmtId="0" fontId="0" fillId="0" borderId="0" xfId="0" applyAlignment="1">
      <alignment horizontal="left"/>
    </xf>
    <xf numFmtId="44" fontId="3" fillId="0" borderId="0" xfId="2" applyFont="1"/>
    <xf numFmtId="0" fontId="0" fillId="0" borderId="0" xfId="0" applyBorder="1"/>
    <xf numFmtId="0" fontId="2" fillId="0" borderId="0" xfId="0" applyFont="1" applyBorder="1"/>
    <xf numFmtId="165" fontId="0" fillId="0" borderId="0" xfId="0" applyNumberFormat="1" applyBorder="1"/>
    <xf numFmtId="2" fontId="0" fillId="0" borderId="0" xfId="0" applyNumberFormat="1" applyBorder="1"/>
    <xf numFmtId="43" fontId="0" fillId="0" borderId="0" xfId="0" applyNumberFormat="1" applyBorder="1"/>
    <xf numFmtId="2" fontId="2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5" xfId="0" applyFont="1" applyBorder="1"/>
    <xf numFmtId="44" fontId="0" fillId="0" borderId="4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44" fontId="0" fillId="0" borderId="0" xfId="0" applyNumberFormat="1" applyBorder="1"/>
    <xf numFmtId="0" fontId="2" fillId="0" borderId="2" xfId="0" applyFont="1" applyBorder="1"/>
    <xf numFmtId="10" fontId="0" fillId="0" borderId="5" xfId="0" applyNumberFormat="1" applyBorder="1"/>
    <xf numFmtId="1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A52"/>
  <sheetViews>
    <sheetView tabSelected="1" topLeftCell="D1" zoomScale="80" zoomScaleNormal="80" workbookViewId="0">
      <selection activeCell="P17" sqref="P17"/>
    </sheetView>
  </sheetViews>
  <sheetFormatPr defaultRowHeight="14.3"/>
  <cols>
    <col min="2" max="2" width="14.875" style="1" bestFit="1" customWidth="1"/>
    <col min="3" max="3" width="11.625" style="1" bestFit="1" customWidth="1"/>
    <col min="4" max="4" width="16" style="1" bestFit="1" customWidth="1"/>
    <col min="5" max="5" width="16.375" style="1" bestFit="1" customWidth="1"/>
    <col min="6" max="6" width="9" style="1"/>
    <col min="7" max="7" width="16.25" style="1" bestFit="1" customWidth="1"/>
    <col min="8" max="8" width="13.5" style="1" customWidth="1"/>
    <col min="9" max="9" width="19.375" style="1" bestFit="1" customWidth="1"/>
    <col min="10" max="11" width="13" bestFit="1" customWidth="1"/>
    <col min="12" max="12" width="10.125" bestFit="1" customWidth="1"/>
    <col min="15" max="15" width="11.5" customWidth="1"/>
    <col min="16" max="16" width="15.5" customWidth="1"/>
    <col min="17" max="17" width="12.5" customWidth="1"/>
    <col min="19" max="19" width="10.875" bestFit="1" customWidth="1"/>
    <col min="21" max="21" width="11.875" customWidth="1"/>
    <col min="22" max="23" width="13" bestFit="1" customWidth="1"/>
    <col min="26" max="26" width="14.875" style="1" bestFit="1" customWidth="1"/>
    <col min="27" max="27" width="10.375" style="2" bestFit="1" customWidth="1"/>
    <col min="28" max="28" width="10.125" bestFit="1" customWidth="1"/>
    <col min="29" max="29" width="14.75" bestFit="1" customWidth="1"/>
  </cols>
  <sheetData>
    <row r="2" spans="2:10" ht="23.8">
      <c r="E2" s="13" t="s">
        <v>25</v>
      </c>
    </row>
    <row r="3" spans="2:10">
      <c r="C3" s="2"/>
      <c r="D3"/>
      <c r="E3"/>
      <c r="F3"/>
      <c r="G3"/>
      <c r="H3"/>
      <c r="I3"/>
    </row>
    <row r="4" spans="2:10">
      <c r="B4" s="4" t="s">
        <v>0</v>
      </c>
      <c r="C4" s="6" t="s">
        <v>1</v>
      </c>
      <c r="D4" s="5" t="s">
        <v>4</v>
      </c>
      <c r="E4" s="5" t="s">
        <v>2</v>
      </c>
      <c r="F4"/>
      <c r="G4"/>
      <c r="H4"/>
      <c r="I4"/>
    </row>
    <row r="5" spans="2:10">
      <c r="B5" s="1">
        <v>5000</v>
      </c>
      <c r="C5" s="2">
        <v>1</v>
      </c>
      <c r="D5" s="3">
        <f>B5/3</f>
        <v>1666.6666666666667</v>
      </c>
      <c r="E5">
        <v>3</v>
      </c>
      <c r="F5"/>
      <c r="G5" s="3"/>
      <c r="H5"/>
      <c r="I5"/>
    </row>
    <row r="6" spans="2:10">
      <c r="C6" s="2"/>
      <c r="D6"/>
      <c r="E6"/>
      <c r="F6"/>
      <c r="G6"/>
      <c r="H6"/>
      <c r="I6"/>
    </row>
    <row r="7" spans="2:10">
      <c r="C7" s="2"/>
      <c r="D7"/>
      <c r="E7"/>
      <c r="F7"/>
      <c r="G7"/>
      <c r="H7"/>
      <c r="I7"/>
    </row>
    <row r="8" spans="2:10">
      <c r="C8" s="2"/>
      <c r="D8"/>
      <c r="E8"/>
      <c r="F8"/>
      <c r="G8"/>
      <c r="H8"/>
      <c r="I8"/>
    </row>
    <row r="9" spans="2:10">
      <c r="C9" s="2"/>
      <c r="D9"/>
      <c r="E9"/>
      <c r="F9"/>
      <c r="G9" t="s">
        <v>17</v>
      </c>
      <c r="H9"/>
      <c r="I9"/>
    </row>
    <row r="10" spans="2:10">
      <c r="B10" s="4" t="s">
        <v>3</v>
      </c>
      <c r="C10" s="6" t="s">
        <v>5</v>
      </c>
      <c r="D10" s="5" t="s">
        <v>6</v>
      </c>
      <c r="E10" s="4" t="s">
        <v>9</v>
      </c>
      <c r="F10" s="4" t="s">
        <v>10</v>
      </c>
      <c r="G10" s="4" t="s">
        <v>18</v>
      </c>
      <c r="H10" s="5" t="s">
        <v>13</v>
      </c>
      <c r="I10" s="5" t="s">
        <v>7</v>
      </c>
      <c r="J10" s="5" t="s">
        <v>8</v>
      </c>
    </row>
    <row r="11" spans="2:10">
      <c r="B11" s="1" t="s">
        <v>14</v>
      </c>
      <c r="C11" s="2">
        <v>0.32</v>
      </c>
      <c r="D11" s="1">
        <v>50</v>
      </c>
      <c r="E11" s="7">
        <f>$C$5/C11</f>
        <v>3.125</v>
      </c>
      <c r="F11" s="8">
        <f>1/$E$5</f>
        <v>0.33333333333333331</v>
      </c>
      <c r="G11" s="8">
        <f>E11/$E$14</f>
        <v>0.50384789497510185</v>
      </c>
      <c r="H11" s="3">
        <f>$D$5*G11</f>
        <v>839.74649162516982</v>
      </c>
      <c r="I11" s="12">
        <f>ROUND(H11/D11,0)</f>
        <v>17</v>
      </c>
      <c r="J11" s="3">
        <f>I11*D11</f>
        <v>850</v>
      </c>
    </row>
    <row r="12" spans="2:10">
      <c r="B12" s="1" t="s">
        <v>15</v>
      </c>
      <c r="C12" s="2">
        <v>0.84</v>
      </c>
      <c r="D12" s="1">
        <v>100</v>
      </c>
      <c r="E12" s="7">
        <f t="shared" ref="E12:E13" si="0">$C$5/C12</f>
        <v>1.1904761904761905</v>
      </c>
      <c r="F12" s="8">
        <f t="shared" ref="F12:F13" si="1">1/$E$5</f>
        <v>0.33333333333333331</v>
      </c>
      <c r="G12" s="8">
        <f>E12/$E$14</f>
        <v>0.19194205522861024</v>
      </c>
      <c r="H12" s="3">
        <f>$D$5*G12</f>
        <v>319.90342538101709</v>
      </c>
      <c r="I12" s="12">
        <f>ROUND(H12/D12,0)</f>
        <v>3</v>
      </c>
      <c r="J12" s="3">
        <f>I12*D12</f>
        <v>300</v>
      </c>
    </row>
    <row r="13" spans="2:10">
      <c r="B13" s="1" t="s">
        <v>16</v>
      </c>
      <c r="C13" s="2">
        <v>0.53</v>
      </c>
      <c r="D13" s="1">
        <v>10</v>
      </c>
      <c r="E13" s="7">
        <f t="shared" si="0"/>
        <v>1.8867924528301885</v>
      </c>
      <c r="F13" s="8">
        <f t="shared" si="1"/>
        <v>0.33333333333333331</v>
      </c>
      <c r="G13" s="8">
        <f>E13/$E$14</f>
        <v>0.30421004979628791</v>
      </c>
      <c r="H13" s="3">
        <f>$D$5*G13</f>
        <v>507.01674966047989</v>
      </c>
      <c r="I13" s="12">
        <f>ROUND(H13/D13,0)</f>
        <v>51</v>
      </c>
      <c r="J13" s="3">
        <f>I13*D13</f>
        <v>510</v>
      </c>
    </row>
    <row r="14" spans="2:10">
      <c r="B14" s="4" t="s">
        <v>11</v>
      </c>
      <c r="C14" s="2">
        <f>AVERAGE(C11:C13)</f>
        <v>0.56333333333333335</v>
      </c>
      <c r="E14" s="7">
        <f>SUM(E11:E13)</f>
        <v>6.2022686433063789</v>
      </c>
      <c r="F14" s="9">
        <f>SUM(F11:F13)</f>
        <v>1</v>
      </c>
      <c r="G14" s="9">
        <f>SUM(G11:G13)</f>
        <v>1</v>
      </c>
      <c r="H14" s="10">
        <f>SUM(H11:H13)</f>
        <v>1666.666666666667</v>
      </c>
      <c r="I14" s="5"/>
      <c r="J14" s="10">
        <f>SUM(J11:J13)</f>
        <v>1660</v>
      </c>
    </row>
    <row r="15" spans="2:10">
      <c r="B15" s="4" t="s">
        <v>12</v>
      </c>
      <c r="C15" s="2">
        <f>$C$5/C14</f>
        <v>1.7751479289940828</v>
      </c>
      <c r="E15"/>
      <c r="F15"/>
      <c r="G15"/>
      <c r="H15"/>
      <c r="I15"/>
    </row>
    <row r="16" spans="2:10">
      <c r="B16" s="4"/>
      <c r="C16" s="2"/>
      <c r="E16" s="11"/>
      <c r="F16"/>
      <c r="G16"/>
      <c r="H16"/>
      <c r="I16"/>
    </row>
    <row r="17" spans="2:27">
      <c r="C17" s="2"/>
      <c r="D17"/>
      <c r="E17"/>
      <c r="F17"/>
      <c r="G17"/>
      <c r="H17"/>
      <c r="I17"/>
    </row>
    <row r="18" spans="2:27">
      <c r="C18" s="2"/>
      <c r="D18"/>
      <c r="E18"/>
      <c r="F18"/>
      <c r="G18"/>
      <c r="H18"/>
      <c r="I18"/>
    </row>
    <row r="19" spans="2:27">
      <c r="B19" s="4" t="s">
        <v>3</v>
      </c>
      <c r="C19" s="6" t="s">
        <v>5</v>
      </c>
      <c r="D19" s="5" t="s">
        <v>6</v>
      </c>
      <c r="E19" s="4" t="s">
        <v>9</v>
      </c>
      <c r="F19" s="4" t="s">
        <v>10</v>
      </c>
      <c r="G19" s="4" t="s">
        <v>18</v>
      </c>
      <c r="H19" s="5" t="s">
        <v>13</v>
      </c>
      <c r="I19" s="5" t="s">
        <v>7</v>
      </c>
      <c r="J19" s="5" t="s">
        <v>8</v>
      </c>
    </row>
    <row r="20" spans="2:27">
      <c r="B20" s="1" t="s">
        <v>19</v>
      </c>
      <c r="C20" s="2">
        <v>1.34</v>
      </c>
      <c r="D20" s="1">
        <v>50</v>
      </c>
      <c r="E20" s="7">
        <f>$C$5/C20</f>
        <v>0.74626865671641784</v>
      </c>
      <c r="F20" s="8">
        <f>1/$E$5</f>
        <v>0.33333333333333331</v>
      </c>
      <c r="G20" s="8">
        <f>E20/$E$23</f>
        <v>0.17515733382332671</v>
      </c>
      <c r="H20" s="3">
        <f>$D$5*G20</f>
        <v>291.92888970554452</v>
      </c>
      <c r="I20" s="12">
        <f>ROUND(H20/D20,0)</f>
        <v>6</v>
      </c>
      <c r="J20" s="3">
        <f>I20*D20</f>
        <v>300</v>
      </c>
    </row>
    <row r="21" spans="2:27">
      <c r="B21" s="1" t="s">
        <v>20</v>
      </c>
      <c r="C21" s="2">
        <v>0.93</v>
      </c>
      <c r="D21" s="1">
        <v>100</v>
      </c>
      <c r="E21" s="7">
        <f t="shared" ref="E21:E22" si="2">$C$5/C21</f>
        <v>1.075268817204301</v>
      </c>
      <c r="F21" s="8">
        <f t="shared" ref="F21:F22" si="3">1/$E$5</f>
        <v>0.33333333333333331</v>
      </c>
      <c r="G21" s="8">
        <f t="shared" ref="G21:G22" si="4">E21/$E$23</f>
        <v>0.25237723368092241</v>
      </c>
      <c r="H21" s="3">
        <f>$D$5*G21</f>
        <v>420.62872280153738</v>
      </c>
      <c r="I21" s="12">
        <f>ROUND(H21/D21,0)</f>
        <v>4</v>
      </c>
      <c r="J21" s="3">
        <f>I21*D21</f>
        <v>400</v>
      </c>
    </row>
    <row r="22" spans="2:27">
      <c r="B22" s="1" t="s">
        <v>21</v>
      </c>
      <c r="C22" s="2">
        <v>0.41</v>
      </c>
      <c r="D22" s="1">
        <v>10</v>
      </c>
      <c r="E22" s="7">
        <f t="shared" si="2"/>
        <v>2.4390243902439024</v>
      </c>
      <c r="F22" s="8">
        <f t="shared" si="3"/>
        <v>0.33333333333333331</v>
      </c>
      <c r="G22" s="8">
        <f t="shared" si="4"/>
        <v>0.57246543249575077</v>
      </c>
      <c r="H22" s="3">
        <f>$D$5*G22</f>
        <v>954.10905415958462</v>
      </c>
      <c r="I22" s="12">
        <f>ROUND(H22/D22,0)</f>
        <v>95</v>
      </c>
      <c r="J22" s="3">
        <f>I22*D22</f>
        <v>950</v>
      </c>
    </row>
    <row r="23" spans="2:27">
      <c r="B23" s="4" t="s">
        <v>11</v>
      </c>
      <c r="C23" s="2">
        <f>AVERAGE(C20:C22)</f>
        <v>0.89333333333333342</v>
      </c>
      <c r="E23" s="7">
        <f>SUM(E20:E22)</f>
        <v>4.2605618641646217</v>
      </c>
      <c r="F23" s="9">
        <f>SUM(F20:F22)</f>
        <v>1</v>
      </c>
      <c r="G23" s="9">
        <f>SUM(G20:G22)</f>
        <v>0.99999999999999989</v>
      </c>
      <c r="H23" s="10">
        <f>SUM(H20:H22)</f>
        <v>1666.6666666666665</v>
      </c>
      <c r="I23" s="5"/>
      <c r="J23" s="10">
        <f>SUM(J20:J22)</f>
        <v>1650</v>
      </c>
    </row>
    <row r="24" spans="2:27">
      <c r="B24" s="4" t="s">
        <v>12</v>
      </c>
      <c r="C24" s="2">
        <f>$C$5/C23</f>
        <v>1.1194029850746268</v>
      </c>
      <c r="E24"/>
      <c r="F24"/>
      <c r="G24"/>
      <c r="H24"/>
      <c r="I24"/>
    </row>
    <row r="27" spans="2:27">
      <c r="B27" s="4" t="s">
        <v>3</v>
      </c>
      <c r="C27" s="6" t="s">
        <v>5</v>
      </c>
      <c r="D27" s="5" t="s">
        <v>6</v>
      </c>
      <c r="E27" s="4" t="s">
        <v>9</v>
      </c>
      <c r="F27" s="4" t="s">
        <v>10</v>
      </c>
      <c r="G27" s="4" t="s">
        <v>18</v>
      </c>
      <c r="H27" s="5" t="s">
        <v>13</v>
      </c>
      <c r="I27" s="5" t="s">
        <v>7</v>
      </c>
      <c r="J27" s="5" t="s">
        <v>8</v>
      </c>
    </row>
    <row r="28" spans="2:27" ht="14.95" thickBot="1">
      <c r="B28" s="1" t="s">
        <v>22</v>
      </c>
      <c r="C28" s="2">
        <v>0.8</v>
      </c>
      <c r="D28" s="1">
        <v>50</v>
      </c>
      <c r="E28" s="7">
        <f>$C$5/C28</f>
        <v>1.25</v>
      </c>
      <c r="F28" s="8">
        <f>1/$E$5</f>
        <v>0.33333333333333331</v>
      </c>
      <c r="G28" s="8">
        <f>E28/$E$31</f>
        <v>0.30931888215917541</v>
      </c>
      <c r="H28" s="3">
        <f>$D$5*G28</f>
        <v>515.53147026529234</v>
      </c>
      <c r="I28" s="12">
        <f>ROUND(H28/D28,0)</f>
        <v>10</v>
      </c>
      <c r="J28" s="3">
        <f>I28*D28</f>
        <v>500</v>
      </c>
    </row>
    <row r="29" spans="2:27" ht="14.95" thickTop="1">
      <c r="B29" s="1" t="s">
        <v>23</v>
      </c>
      <c r="C29" s="2">
        <v>0.41</v>
      </c>
      <c r="D29" s="1">
        <v>100</v>
      </c>
      <c r="E29" s="7">
        <f t="shared" ref="E29:E30" si="5">$C$5/C29</f>
        <v>2.4390243902439024</v>
      </c>
      <c r="F29" s="8">
        <f t="shared" ref="F29:F30" si="6">1/$E$5</f>
        <v>0.33333333333333331</v>
      </c>
      <c r="G29" s="8">
        <f>E29/$E$31</f>
        <v>0.60354903835936669</v>
      </c>
      <c r="H29" s="3">
        <f>$D$5*G29</f>
        <v>1005.9150639322778</v>
      </c>
      <c r="I29" s="12">
        <f>ROUND(H29/D29,0)</f>
        <v>10</v>
      </c>
      <c r="J29" s="3">
        <f>I29*D29</f>
        <v>1000</v>
      </c>
      <c r="M29" s="20"/>
      <c r="N29" s="21"/>
      <c r="O29" s="21"/>
      <c r="P29" s="21"/>
      <c r="Q29" s="33" t="s">
        <v>32</v>
      </c>
      <c r="R29" s="21"/>
      <c r="S29" s="33"/>
      <c r="T29" s="21"/>
      <c r="U29" s="21"/>
      <c r="V29" s="21"/>
      <c r="W29" s="22"/>
      <c r="Z29"/>
      <c r="AA29"/>
    </row>
    <row r="30" spans="2:27">
      <c r="B30" s="1" t="s">
        <v>24</v>
      </c>
      <c r="C30" s="2">
        <v>2.84</v>
      </c>
      <c r="D30" s="1">
        <v>10</v>
      </c>
      <c r="E30" s="7">
        <f t="shared" si="5"/>
        <v>0.35211267605633806</v>
      </c>
      <c r="F30" s="8">
        <f t="shared" si="6"/>
        <v>0.33333333333333331</v>
      </c>
      <c r="G30" s="8">
        <f>E30/$E$31</f>
        <v>8.7132079481457875E-2</v>
      </c>
      <c r="H30" s="3">
        <f>$D$5*G30</f>
        <v>145.22013246909646</v>
      </c>
      <c r="I30" s="12">
        <f>ROUND(H30/D30,0)</f>
        <v>15</v>
      </c>
      <c r="J30" s="3">
        <f>I30*D30</f>
        <v>150</v>
      </c>
      <c r="M30" s="23"/>
      <c r="N30" s="14"/>
      <c r="O30" s="14"/>
      <c r="P30" s="14"/>
      <c r="Q30" s="14"/>
      <c r="R30" s="14"/>
      <c r="S30" s="14"/>
      <c r="T30" s="14"/>
      <c r="U30" s="14"/>
      <c r="V30" s="14"/>
      <c r="W30" s="24"/>
      <c r="Z30"/>
      <c r="AA30"/>
    </row>
    <row r="31" spans="2:27">
      <c r="B31" s="4" t="s">
        <v>11</v>
      </c>
      <c r="C31" s="2">
        <f>AVERAGE(C28:C30)</f>
        <v>1.3499999999999999</v>
      </c>
      <c r="E31" s="7">
        <f>SUM(E28:E30)</f>
        <v>4.0411370663002408</v>
      </c>
      <c r="F31" s="9">
        <f>SUM(F28:F30)</f>
        <v>1</v>
      </c>
      <c r="G31" s="9">
        <f>SUM(G28:G30)</f>
        <v>1</v>
      </c>
      <c r="H31" s="10">
        <f>SUM(H28:H30)</f>
        <v>1666.6666666666665</v>
      </c>
      <c r="I31" s="5"/>
      <c r="J31" s="10">
        <f>SUM(J28:J30)</f>
        <v>1650</v>
      </c>
      <c r="M31" s="23"/>
      <c r="N31" s="14"/>
      <c r="O31" s="14"/>
      <c r="P31" s="14"/>
      <c r="Q31" s="14"/>
      <c r="R31" s="14"/>
      <c r="S31" s="14"/>
      <c r="T31" s="14"/>
      <c r="U31" s="14"/>
      <c r="V31" s="14"/>
      <c r="W31" s="24"/>
      <c r="Z31"/>
      <c r="AA31"/>
    </row>
    <row r="32" spans="2:27">
      <c r="B32" s="4" t="s">
        <v>12</v>
      </c>
      <c r="C32" s="2">
        <f>$C$5/C31</f>
        <v>0.74074074074074081</v>
      </c>
      <c r="E32"/>
      <c r="F32"/>
      <c r="G32"/>
      <c r="H32"/>
      <c r="I32"/>
      <c r="M32" s="23"/>
      <c r="N32" s="14"/>
      <c r="O32" s="14"/>
      <c r="P32" s="14"/>
      <c r="Q32" s="14"/>
      <c r="R32" s="14"/>
      <c r="S32" s="14"/>
      <c r="T32" s="14"/>
      <c r="U32" s="14"/>
      <c r="V32" s="14"/>
      <c r="W32" s="24"/>
      <c r="Z32"/>
      <c r="AA32"/>
    </row>
    <row r="33" spans="2:27">
      <c r="M33" s="23"/>
      <c r="N33" s="14"/>
      <c r="O33" s="14"/>
      <c r="P33" s="14"/>
      <c r="Q33" s="14"/>
      <c r="R33" s="14"/>
      <c r="S33" s="14"/>
      <c r="T33" s="14"/>
      <c r="U33" s="14"/>
      <c r="V33" s="14"/>
      <c r="W33" s="24"/>
      <c r="Z33"/>
      <c r="AA33"/>
    </row>
    <row r="34" spans="2:27">
      <c r="M34" s="23"/>
      <c r="N34" s="14"/>
      <c r="O34" s="15" t="s">
        <v>26</v>
      </c>
      <c r="P34" s="15" t="s">
        <v>27</v>
      </c>
      <c r="Q34" s="15" t="s">
        <v>28</v>
      </c>
      <c r="R34" s="15"/>
      <c r="S34" s="14"/>
      <c r="T34" s="14"/>
      <c r="U34" s="14"/>
      <c r="V34" s="14"/>
      <c r="W34" s="24"/>
      <c r="Z34"/>
      <c r="AA34"/>
    </row>
    <row r="35" spans="2:27">
      <c r="M35" s="23"/>
      <c r="N35" s="14"/>
      <c r="O35" s="18">
        <f>MAX(C38:C40)</f>
        <v>0.59</v>
      </c>
      <c r="P35" s="14">
        <v>5</v>
      </c>
      <c r="Q35" s="16">
        <f>O35/P35</f>
        <v>0.11799999999999999</v>
      </c>
      <c r="R35" s="14"/>
      <c r="S35" s="14"/>
      <c r="T35" s="14"/>
      <c r="U35" s="14"/>
      <c r="V35" s="14"/>
      <c r="W35" s="24"/>
      <c r="Z35"/>
      <c r="AA35"/>
    </row>
    <row r="36" spans="2:27">
      <c r="M36" s="23"/>
      <c r="N36" s="14"/>
      <c r="O36" s="14"/>
      <c r="P36" s="14"/>
      <c r="Q36" s="14"/>
      <c r="R36" s="14"/>
      <c r="S36" s="14"/>
      <c r="T36" s="14"/>
      <c r="U36" s="14"/>
      <c r="V36" s="14"/>
      <c r="W36" s="24"/>
      <c r="Z36"/>
      <c r="AA36"/>
    </row>
    <row r="37" spans="2:27">
      <c r="B37" s="4" t="s">
        <v>3</v>
      </c>
      <c r="C37" s="6" t="s">
        <v>5</v>
      </c>
      <c r="D37" s="5" t="s">
        <v>6</v>
      </c>
      <c r="E37" s="4" t="s">
        <v>9</v>
      </c>
      <c r="F37" s="4"/>
      <c r="G37" s="4" t="s">
        <v>18</v>
      </c>
      <c r="H37" s="5" t="s">
        <v>13</v>
      </c>
      <c r="I37" s="5" t="s">
        <v>7</v>
      </c>
      <c r="J37" s="5" t="s">
        <v>8</v>
      </c>
      <c r="K37" s="5" t="s">
        <v>37</v>
      </c>
      <c r="M37" s="25" t="s">
        <v>3</v>
      </c>
      <c r="N37" s="15" t="s">
        <v>33</v>
      </c>
      <c r="O37" s="15" t="s">
        <v>29</v>
      </c>
      <c r="P37" s="15" t="s">
        <v>29</v>
      </c>
      <c r="Q37" s="15" t="s">
        <v>30</v>
      </c>
      <c r="R37" s="15" t="s">
        <v>30</v>
      </c>
      <c r="S37" s="15" t="s">
        <v>18</v>
      </c>
      <c r="T37" s="15" t="s">
        <v>13</v>
      </c>
      <c r="U37" s="15" t="s">
        <v>7</v>
      </c>
      <c r="V37" s="15" t="s">
        <v>31</v>
      </c>
      <c r="W37" s="26" t="s">
        <v>37</v>
      </c>
      <c r="Z37"/>
      <c r="AA37"/>
    </row>
    <row r="38" spans="2:27">
      <c r="B38" s="1" t="s">
        <v>34</v>
      </c>
      <c r="C38" s="2">
        <v>0.59</v>
      </c>
      <c r="D38" s="1">
        <v>65.91</v>
      </c>
      <c r="E38" s="7">
        <f>$C$5/C38</f>
        <v>1.6949152542372883</v>
      </c>
      <c r="F38" s="8"/>
      <c r="G38" s="8">
        <f>E38/$E$41</f>
        <v>0.12576797976147452</v>
      </c>
      <c r="H38" s="3">
        <f>$D$5*G38</f>
        <v>209.61329960245754</v>
      </c>
      <c r="I38" s="12">
        <f>FLOOR(H38/D38,1)</f>
        <v>3</v>
      </c>
      <c r="J38" s="3">
        <f>I38*D38</f>
        <v>197.73</v>
      </c>
      <c r="K38" s="35">
        <f>J38/$J$41</f>
        <v>0.12315789473684208</v>
      </c>
      <c r="M38" s="27" t="str">
        <f>B38</f>
        <v>PDD</v>
      </c>
      <c r="N38" s="18">
        <f>C38</f>
        <v>0.59</v>
      </c>
      <c r="O38" s="17">
        <f>ROUND((C38/$Q$35),0)</f>
        <v>5</v>
      </c>
      <c r="P38" s="14">
        <f>IF(0=O38,1,O38)</f>
        <v>5</v>
      </c>
      <c r="Q38" s="17">
        <f>IF(1=P38,100,100/(P38-1))</f>
        <v>25</v>
      </c>
      <c r="R38" s="17">
        <f>Q38/100</f>
        <v>0.25</v>
      </c>
      <c r="S38" s="17">
        <f>R38/$R$41</f>
        <v>0.1111111111111111</v>
      </c>
      <c r="T38" s="17">
        <f>S38*$D$5</f>
        <v>185.18518518518519</v>
      </c>
      <c r="U38" s="14">
        <f>FLOOR(T38/D38,1)</f>
        <v>2</v>
      </c>
      <c r="V38" s="32">
        <f>U38*D38</f>
        <v>131.82</v>
      </c>
      <c r="W38" s="34">
        <f>V38/$V$41</f>
        <v>8.5097867066053809E-2</v>
      </c>
      <c r="X38" s="11"/>
      <c r="Z38"/>
      <c r="AA38"/>
    </row>
    <row r="39" spans="2:27">
      <c r="B39" s="1" t="s">
        <v>35</v>
      </c>
      <c r="C39" s="2">
        <v>0.12</v>
      </c>
      <c r="D39" s="1">
        <v>142.30000000000001</v>
      </c>
      <c r="E39" s="7">
        <f>$C$5/C39</f>
        <v>8.3333333333333339</v>
      </c>
      <c r="F39" s="8"/>
      <c r="G39" s="8">
        <f t="shared" ref="G39:G40" si="7">E39/$E$41</f>
        <v>0.61835923382724967</v>
      </c>
      <c r="H39" s="3">
        <f>$D$5*G39</f>
        <v>1030.5987230454161</v>
      </c>
      <c r="I39" s="12">
        <f>FLOOR(H39/D39,1)</f>
        <v>7</v>
      </c>
      <c r="J39" s="3">
        <f>I39*D39</f>
        <v>996.10000000000014</v>
      </c>
      <c r="K39" s="35">
        <f t="shared" ref="K39:K40" si="8">J39/$J$41</f>
        <v>0.62042977265649335</v>
      </c>
      <c r="M39" s="27" t="str">
        <f>B39</f>
        <v>DOCU</v>
      </c>
      <c r="N39" s="18">
        <f>C39</f>
        <v>0.12</v>
      </c>
      <c r="O39" s="17">
        <f>ROUND((C39/$Q$35),0)</f>
        <v>1</v>
      </c>
      <c r="P39" s="14">
        <f>IF(0=O39,1,O39)</f>
        <v>1</v>
      </c>
      <c r="Q39" s="17">
        <f>IF(1=P39,100,100/(P39-1))</f>
        <v>100</v>
      </c>
      <c r="R39" s="17">
        <f>Q39/100</f>
        <v>1</v>
      </c>
      <c r="S39" s="17">
        <f>R39/$R$41</f>
        <v>0.44444444444444442</v>
      </c>
      <c r="T39" s="17">
        <f>S39*$D$5</f>
        <v>740.74074074074076</v>
      </c>
      <c r="U39" s="14">
        <f>FLOOR(T39/D39,1)</f>
        <v>5</v>
      </c>
      <c r="V39" s="32">
        <f>U39*D39</f>
        <v>711.5</v>
      </c>
      <c r="W39" s="34">
        <f>V39/$V$41</f>
        <v>0.45931673810876417</v>
      </c>
      <c r="X39" s="11"/>
      <c r="Z39"/>
      <c r="AA39"/>
    </row>
    <row r="40" spans="2:27">
      <c r="B40" s="1" t="s">
        <v>36</v>
      </c>
      <c r="C40" s="2">
        <v>0.28999999999999998</v>
      </c>
      <c r="D40" s="1">
        <v>58.81</v>
      </c>
      <c r="E40" s="7">
        <f>$C$5/C40</f>
        <v>3.4482758620689657</v>
      </c>
      <c r="F40" s="8"/>
      <c r="G40" s="8">
        <f t="shared" si="7"/>
        <v>0.25587278641127575</v>
      </c>
      <c r="H40" s="3">
        <f>$D$5*G40</f>
        <v>426.45464401879292</v>
      </c>
      <c r="I40" s="12">
        <f>FLOOR(H40/D40,1)</f>
        <v>7</v>
      </c>
      <c r="J40" s="3">
        <f>I40*D40</f>
        <v>411.67</v>
      </c>
      <c r="K40" s="35">
        <f t="shared" si="8"/>
        <v>0.25641233260666457</v>
      </c>
      <c r="M40" s="27" t="str">
        <f>B40</f>
        <v>NEM</v>
      </c>
      <c r="N40" s="18">
        <f>C40</f>
        <v>0.28999999999999998</v>
      </c>
      <c r="O40" s="17">
        <f>ROUND((C40/$Q$35),0)</f>
        <v>2</v>
      </c>
      <c r="P40" s="14">
        <f>IF(0=O40,1,O40)</f>
        <v>2</v>
      </c>
      <c r="Q40" s="17">
        <f>IF(1=P40,100,100/(P40-1))</f>
        <v>100</v>
      </c>
      <c r="R40" s="17">
        <f>Q40/100</f>
        <v>1</v>
      </c>
      <c r="S40" s="17">
        <f>R40/$R$41</f>
        <v>0.44444444444444442</v>
      </c>
      <c r="T40" s="17">
        <f>S40*$D$5</f>
        <v>740.74074074074076</v>
      </c>
      <c r="U40" s="14">
        <f>FLOOR(T40/D40,1)</f>
        <v>12</v>
      </c>
      <c r="V40" s="32">
        <f>U40*D40</f>
        <v>705.72</v>
      </c>
      <c r="W40" s="34">
        <f>V40/$V$41</f>
        <v>0.45558539482518207</v>
      </c>
      <c r="X40" s="11"/>
      <c r="Z40"/>
      <c r="AA40"/>
    </row>
    <row r="41" spans="2:27">
      <c r="B41" s="4"/>
      <c r="C41" s="2"/>
      <c r="E41" s="7">
        <f>SUM(E38:E40)</f>
        <v>13.476524449639589</v>
      </c>
      <c r="F41" s="9"/>
      <c r="G41" s="9">
        <f>SUM(G38:G40)</f>
        <v>1</v>
      </c>
      <c r="H41" s="10">
        <f>SUM(H38:H40)</f>
        <v>1666.6666666666665</v>
      </c>
      <c r="I41" s="5"/>
      <c r="J41" s="10">
        <f>SUM(J38:J40)</f>
        <v>1605.5000000000002</v>
      </c>
      <c r="M41" s="23"/>
      <c r="N41" s="14"/>
      <c r="O41" s="17"/>
      <c r="P41" s="14"/>
      <c r="Q41" s="17"/>
      <c r="R41" s="17">
        <f>SUM(R38:R40)</f>
        <v>2.25</v>
      </c>
      <c r="S41" s="17">
        <f>SUM(S38:S40)</f>
        <v>1</v>
      </c>
      <c r="T41" s="19">
        <f>SUM(T38:T40)</f>
        <v>1666.6666666666667</v>
      </c>
      <c r="U41" s="14"/>
      <c r="V41" s="32">
        <f>SUM(V38:V40)</f>
        <v>1549.04</v>
      </c>
      <c r="W41" s="34">
        <f>SUM(W38:W40)</f>
        <v>1</v>
      </c>
      <c r="Z41"/>
      <c r="AA41"/>
    </row>
    <row r="42" spans="2:27" ht="14.95" thickBot="1">
      <c r="B42" s="4"/>
      <c r="C42" s="2"/>
      <c r="E42"/>
      <c r="F42"/>
      <c r="G42"/>
      <c r="H42"/>
      <c r="I42"/>
      <c r="M42" s="28"/>
      <c r="N42" s="29"/>
      <c r="O42" s="30"/>
      <c r="P42" s="29"/>
      <c r="Q42" s="29"/>
      <c r="R42" s="29"/>
      <c r="S42" s="29"/>
      <c r="T42" s="29"/>
      <c r="U42" s="29"/>
      <c r="V42" s="29"/>
      <c r="W42" s="31"/>
      <c r="Z42"/>
      <c r="AA42"/>
    </row>
    <row r="43" spans="2:27" ht="14.95" thickTop="1">
      <c r="L43" s="14"/>
      <c r="M43" s="14"/>
      <c r="N43" s="17"/>
      <c r="O43" s="14"/>
      <c r="P43" s="14"/>
      <c r="Q43" s="14"/>
      <c r="R43" s="14"/>
      <c r="S43" s="14"/>
      <c r="T43" s="14"/>
      <c r="U43" s="14"/>
      <c r="V43" s="14"/>
      <c r="W43" s="14"/>
      <c r="Z43"/>
      <c r="AA43"/>
    </row>
    <row r="44" spans="2:27">
      <c r="Z44"/>
      <c r="AA44"/>
    </row>
    <row r="50" spans="3:3">
      <c r="C50" s="2"/>
    </row>
    <row r="51" spans="3:3">
      <c r="C51" s="2"/>
    </row>
    <row r="52" spans="3:3">
      <c r="C52" s="2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2019-10-25T11:41:15Z</dcterms:created>
  <dcterms:modified xsi:type="dcterms:W3CDTF">2020-06-18T23:29:21Z</dcterms:modified>
</cp:coreProperties>
</file>