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D42"/>
  <c r="K49"/>
  <c r="H49"/>
  <c r="D49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K79"/>
  <c r="D79"/>
  <c r="H79" s="1"/>
  <c r="K78"/>
  <c r="D78"/>
  <c r="H78" s="1"/>
  <c r="M77"/>
  <c r="M78" s="1"/>
  <c r="M79" s="1"/>
  <c r="N79" s="1"/>
  <c r="K77"/>
  <c r="D77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H69"/>
  <c r="D69"/>
  <c r="K109"/>
  <c r="D109"/>
  <c r="H109" s="1"/>
  <c r="K108"/>
  <c r="D108"/>
  <c r="H108" s="1"/>
  <c r="M107"/>
  <c r="M108" s="1"/>
  <c r="M109" s="1"/>
  <c r="N109" s="1"/>
  <c r="K107"/>
  <c r="D107"/>
  <c r="H107" s="1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K139"/>
  <c r="H139"/>
  <c r="D139"/>
  <c r="K138"/>
  <c r="D138"/>
  <c r="H138" s="1"/>
  <c r="M137"/>
  <c r="M138" s="1"/>
  <c r="M139" s="1"/>
  <c r="N139" s="1"/>
  <c r="K137"/>
  <c r="H137"/>
  <c r="D137"/>
  <c r="K131"/>
  <c r="J131"/>
  <c r="D131"/>
  <c r="H131" s="1"/>
  <c r="K130"/>
  <c r="J130"/>
  <c r="D130"/>
  <c r="H130" s="1"/>
  <c r="L129"/>
  <c r="L130" s="1"/>
  <c r="L131" s="1"/>
  <c r="L137" s="1"/>
  <c r="L138" s="1"/>
  <c r="L139" s="1"/>
  <c r="K129"/>
  <c r="J129"/>
  <c r="D129"/>
  <c r="H129" s="1"/>
  <c r="K169"/>
  <c r="D169"/>
  <c r="H169" s="1"/>
  <c r="K168"/>
  <c r="D168"/>
  <c r="H168" s="1"/>
  <c r="M167"/>
  <c r="M168" s="1"/>
  <c r="M169" s="1"/>
  <c r="N169" s="1"/>
  <c r="K167"/>
  <c r="D167"/>
  <c r="H167" s="1"/>
  <c r="K161"/>
  <c r="J161"/>
  <c r="D161"/>
  <c r="H161" s="1"/>
  <c r="K160"/>
  <c r="J160"/>
  <c r="D160"/>
  <c r="H160" s="1"/>
  <c r="L159"/>
  <c r="L160" s="1"/>
  <c r="L161" s="1"/>
  <c r="L167" s="1"/>
  <c r="L168" s="1"/>
  <c r="L169" s="1"/>
  <c r="K159"/>
  <c r="J159"/>
  <c r="D159"/>
  <c r="H159" s="1"/>
  <c r="K199"/>
  <c r="D199"/>
  <c r="K198"/>
  <c r="D198"/>
  <c r="H198" s="1"/>
  <c r="M197"/>
  <c r="M198" s="1"/>
  <c r="M199" s="1"/>
  <c r="N199" s="1"/>
  <c r="K197"/>
  <c r="D197"/>
  <c r="K191"/>
  <c r="J191"/>
  <c r="D191"/>
  <c r="H191" s="1"/>
  <c r="K190"/>
  <c r="J190"/>
  <c r="D190"/>
  <c r="H190" s="1"/>
  <c r="L189"/>
  <c r="L190" s="1"/>
  <c r="L191" s="1"/>
  <c r="L197" s="1"/>
  <c r="L198" s="1"/>
  <c r="L199" s="1"/>
  <c r="K189"/>
  <c r="J189"/>
  <c r="D189"/>
  <c r="H189" s="1"/>
  <c r="K229"/>
  <c r="D229"/>
  <c r="H229" s="1"/>
  <c r="K228"/>
  <c r="D228"/>
  <c r="H228" s="1"/>
  <c r="M227"/>
  <c r="M228" s="1"/>
  <c r="M229" s="1"/>
  <c r="N229" s="1"/>
  <c r="K227"/>
  <c r="D227"/>
  <c r="H227" s="1"/>
  <c r="K221"/>
  <c r="J221"/>
  <c r="D221"/>
  <c r="H221" s="1"/>
  <c r="K220"/>
  <c r="J220"/>
  <c r="D220"/>
  <c r="H220" s="1"/>
  <c r="L219"/>
  <c r="L220" s="1"/>
  <c r="L221" s="1"/>
  <c r="L227" s="1"/>
  <c r="L228" s="1"/>
  <c r="L229" s="1"/>
  <c r="K219"/>
  <c r="J219"/>
  <c r="D219"/>
  <c r="K259"/>
  <c r="D259"/>
  <c r="H259" s="1"/>
  <c r="K258"/>
  <c r="D258"/>
  <c r="H258" s="1"/>
  <c r="M257"/>
  <c r="M258" s="1"/>
  <c r="M259" s="1"/>
  <c r="N259" s="1"/>
  <c r="K257"/>
  <c r="D257"/>
  <c r="H257" s="1"/>
  <c r="K251"/>
  <c r="J251"/>
  <c r="D251"/>
  <c r="H251" s="1"/>
  <c r="K250"/>
  <c r="J250"/>
  <c r="D250"/>
  <c r="H250" s="1"/>
  <c r="L249"/>
  <c r="L250" s="1"/>
  <c r="L251" s="1"/>
  <c r="L257" s="1"/>
  <c r="L258" s="1"/>
  <c r="L259" s="1"/>
  <c r="K249"/>
  <c r="J249"/>
  <c r="D249"/>
  <c r="K289"/>
  <c r="D289"/>
  <c r="H289" s="1"/>
  <c r="K288"/>
  <c r="D288"/>
  <c r="H288" s="1"/>
  <c r="M287"/>
  <c r="M288" s="1"/>
  <c r="M289" s="1"/>
  <c r="N289" s="1"/>
  <c r="K287"/>
  <c r="D287"/>
  <c r="H287" s="1"/>
  <c r="K281"/>
  <c r="J281"/>
  <c r="D281"/>
  <c r="H281" s="1"/>
  <c r="K280"/>
  <c r="J280"/>
  <c r="D280"/>
  <c r="H280" s="1"/>
  <c r="L279"/>
  <c r="L280" s="1"/>
  <c r="L281" s="1"/>
  <c r="L287" s="1"/>
  <c r="L288" s="1"/>
  <c r="L289" s="1"/>
  <c r="K279"/>
  <c r="J279"/>
  <c r="D279"/>
  <c r="K319"/>
  <c r="D319"/>
  <c r="H319" s="1"/>
  <c r="K318"/>
  <c r="D318"/>
  <c r="H318" s="1"/>
  <c r="M317"/>
  <c r="M318" s="1"/>
  <c r="M319" s="1"/>
  <c r="N319" s="1"/>
  <c r="K317"/>
  <c r="D317"/>
  <c r="K311"/>
  <c r="J311"/>
  <c r="D311"/>
  <c r="H311" s="1"/>
  <c r="K310"/>
  <c r="J310"/>
  <c r="D310"/>
  <c r="H310" s="1"/>
  <c r="L309"/>
  <c r="L310" s="1"/>
  <c r="L311" s="1"/>
  <c r="L317" s="1"/>
  <c r="L318" s="1"/>
  <c r="L319" s="1"/>
  <c r="K309"/>
  <c r="J309"/>
  <c r="D309"/>
  <c r="K348"/>
  <c r="D348"/>
  <c r="H348" s="1"/>
  <c r="K347"/>
  <c r="D347"/>
  <c r="H347" s="1"/>
  <c r="M346"/>
  <c r="M347" s="1"/>
  <c r="M348" s="1"/>
  <c r="N348" s="1"/>
  <c r="K346"/>
  <c r="D346"/>
  <c r="K340"/>
  <c r="J340"/>
  <c r="D340"/>
  <c r="H340" s="1"/>
  <c r="K339"/>
  <c r="J339"/>
  <c r="D339"/>
  <c r="L338"/>
  <c r="L339" s="1"/>
  <c r="L340" s="1"/>
  <c r="L346" s="1"/>
  <c r="L347" s="1"/>
  <c r="L348" s="1"/>
  <c r="K338"/>
  <c r="J338"/>
  <c r="D338"/>
  <c r="K377"/>
  <c r="D377"/>
  <c r="H377" s="1"/>
  <c r="K376"/>
  <c r="D376"/>
  <c r="H376" s="1"/>
  <c r="M375"/>
  <c r="M376" s="1"/>
  <c r="M377" s="1"/>
  <c r="N377" s="1"/>
  <c r="K375"/>
  <c r="D375"/>
  <c r="H375" s="1"/>
  <c r="K369"/>
  <c r="J369"/>
  <c r="D369"/>
  <c r="H369" s="1"/>
  <c r="K368"/>
  <c r="J368"/>
  <c r="D368"/>
  <c r="H368" s="1"/>
  <c r="L367"/>
  <c r="L368" s="1"/>
  <c r="L369" s="1"/>
  <c r="L375" s="1"/>
  <c r="L376" s="1"/>
  <c r="L377" s="1"/>
  <c r="K367"/>
  <c r="J367"/>
  <c r="D367"/>
  <c r="K407"/>
  <c r="D407"/>
  <c r="H407" s="1"/>
  <c r="K406"/>
  <c r="D406"/>
  <c r="M405"/>
  <c r="M406" s="1"/>
  <c r="M407" s="1"/>
  <c r="N407" s="1"/>
  <c r="K405"/>
  <c r="D405"/>
  <c r="H405" s="1"/>
  <c r="K399"/>
  <c r="J399"/>
  <c r="D399"/>
  <c r="K398"/>
  <c r="J398"/>
  <c r="D398"/>
  <c r="H398" s="1"/>
  <c r="L397"/>
  <c r="L398" s="1"/>
  <c r="L399" s="1"/>
  <c r="L405" s="1"/>
  <c r="L406" s="1"/>
  <c r="L407" s="1"/>
  <c r="K397"/>
  <c r="J397"/>
  <c r="D397"/>
  <c r="K436"/>
  <c r="D436"/>
  <c r="K435"/>
  <c r="D435"/>
  <c r="M434"/>
  <c r="M435" s="1"/>
  <c r="M436" s="1"/>
  <c r="N436" s="1"/>
  <c r="K434"/>
  <c r="D434"/>
  <c r="H434" s="1"/>
  <c r="K428"/>
  <c r="J428"/>
  <c r="D428"/>
  <c r="K427"/>
  <c r="J427"/>
  <c r="D427"/>
  <c r="H427" s="1"/>
  <c r="L426"/>
  <c r="L427" s="1"/>
  <c r="L428" s="1"/>
  <c r="L434" s="1"/>
  <c r="L435" s="1"/>
  <c r="L436" s="1"/>
  <c r="K426"/>
  <c r="J426"/>
  <c r="D426"/>
  <c r="K463"/>
  <c r="D463"/>
  <c r="H463" s="1"/>
  <c r="K462"/>
  <c r="D462"/>
  <c r="H462" s="1"/>
  <c r="M461"/>
  <c r="M462" s="1"/>
  <c r="M463" s="1"/>
  <c r="N463" s="1"/>
  <c r="K461"/>
  <c r="D461"/>
  <c r="K455"/>
  <c r="J455"/>
  <c r="D455"/>
  <c r="H455" s="1"/>
  <c r="K454"/>
  <c r="J454"/>
  <c r="D454"/>
  <c r="L453"/>
  <c r="L454" s="1"/>
  <c r="L455" s="1"/>
  <c r="L461" s="1"/>
  <c r="L462" s="1"/>
  <c r="L463" s="1"/>
  <c r="K453"/>
  <c r="J453"/>
  <c r="D453"/>
  <c r="K490"/>
  <c r="D490"/>
  <c r="H490" s="1"/>
  <c r="K489"/>
  <c r="D489"/>
  <c r="H489" s="1"/>
  <c r="M488"/>
  <c r="M489" s="1"/>
  <c r="M490" s="1"/>
  <c r="N490" s="1"/>
  <c r="K488"/>
  <c r="D488"/>
  <c r="H488" s="1"/>
  <c r="K482"/>
  <c r="J482"/>
  <c r="D482"/>
  <c r="H482" s="1"/>
  <c r="K481"/>
  <c r="J481"/>
  <c r="D481"/>
  <c r="H481" s="1"/>
  <c r="L480"/>
  <c r="L481" s="1"/>
  <c r="L482" s="1"/>
  <c r="L488" s="1"/>
  <c r="L489" s="1"/>
  <c r="L490" s="1"/>
  <c r="K480"/>
  <c r="J480"/>
  <c r="D480"/>
  <c r="K868"/>
  <c r="D868"/>
  <c r="H868" s="1"/>
  <c r="K867"/>
  <c r="D867"/>
  <c r="H867" s="1"/>
  <c r="M866"/>
  <c r="M867" s="1"/>
  <c r="M868" s="1"/>
  <c r="N868" s="1"/>
  <c r="K866"/>
  <c r="D866"/>
  <c r="K860"/>
  <c r="J860"/>
  <c r="D860"/>
  <c r="H860" s="1"/>
  <c r="K859"/>
  <c r="J859"/>
  <c r="D859"/>
  <c r="L858"/>
  <c r="L859" s="1"/>
  <c r="L860" s="1"/>
  <c r="K858"/>
  <c r="J858"/>
  <c r="D858"/>
  <c r="K841"/>
  <c r="D841"/>
  <c r="H841" s="1"/>
  <c r="K840"/>
  <c r="D840"/>
  <c r="M839"/>
  <c r="M840" s="1"/>
  <c r="M841" s="1"/>
  <c r="N841" s="1"/>
  <c r="K839"/>
  <c r="D839"/>
  <c r="K833"/>
  <c r="J833"/>
  <c r="D833"/>
  <c r="H833" s="1"/>
  <c r="K832"/>
  <c r="J832"/>
  <c r="D832"/>
  <c r="H832" s="1"/>
  <c r="L831"/>
  <c r="L832" s="1"/>
  <c r="L833" s="1"/>
  <c r="K831"/>
  <c r="J831"/>
  <c r="D831"/>
  <c r="K814"/>
  <c r="D814"/>
  <c r="H814" s="1"/>
  <c r="K813"/>
  <c r="D813"/>
  <c r="H813" s="1"/>
  <c r="M812"/>
  <c r="M813" s="1"/>
  <c r="M814" s="1"/>
  <c r="N814" s="1"/>
  <c r="K812"/>
  <c r="D812"/>
  <c r="K806"/>
  <c r="J806"/>
  <c r="D806"/>
  <c r="K805"/>
  <c r="J805"/>
  <c r="D805"/>
  <c r="H805" s="1"/>
  <c r="L804"/>
  <c r="L805" s="1"/>
  <c r="L806" s="1"/>
  <c r="K804"/>
  <c r="J804"/>
  <c r="D804"/>
  <c r="K787"/>
  <c r="D787"/>
  <c r="K786"/>
  <c r="D786"/>
  <c r="M785"/>
  <c r="M786" s="1"/>
  <c r="M787" s="1"/>
  <c r="N787" s="1"/>
  <c r="K785"/>
  <c r="D785"/>
  <c r="K779"/>
  <c r="J779"/>
  <c r="D779"/>
  <c r="H779" s="1"/>
  <c r="K778"/>
  <c r="J778"/>
  <c r="D778"/>
  <c r="H778" s="1"/>
  <c r="L777"/>
  <c r="L778" s="1"/>
  <c r="L779" s="1"/>
  <c r="K777"/>
  <c r="J777"/>
  <c r="D777"/>
  <c r="K760"/>
  <c r="D760"/>
  <c r="H760" s="1"/>
  <c r="K759"/>
  <c r="D759"/>
  <c r="H759" s="1"/>
  <c r="M758"/>
  <c r="M759" s="1"/>
  <c r="M760" s="1"/>
  <c r="N760" s="1"/>
  <c r="K758"/>
  <c r="D758"/>
  <c r="H758" s="1"/>
  <c r="K752"/>
  <c r="J752"/>
  <c r="D752"/>
  <c r="H752" s="1"/>
  <c r="K751"/>
  <c r="J751"/>
  <c r="D751"/>
  <c r="L750"/>
  <c r="L751" s="1"/>
  <c r="L752" s="1"/>
  <c r="K750"/>
  <c r="J750"/>
  <c r="D750"/>
  <c r="K733"/>
  <c r="D733"/>
  <c r="K732"/>
  <c r="D732"/>
  <c r="M731"/>
  <c r="M732" s="1"/>
  <c r="M733" s="1"/>
  <c r="N733" s="1"/>
  <c r="K731"/>
  <c r="D731"/>
  <c r="H731" s="1"/>
  <c r="K725"/>
  <c r="J725"/>
  <c r="D725"/>
  <c r="H725" s="1"/>
  <c r="K724"/>
  <c r="J724"/>
  <c r="D724"/>
  <c r="H724" s="1"/>
  <c r="L723"/>
  <c r="L724" s="1"/>
  <c r="L725" s="1"/>
  <c r="K723"/>
  <c r="J723"/>
  <c r="D723"/>
  <c r="K706"/>
  <c r="D706"/>
  <c r="H706" s="1"/>
  <c r="K705"/>
  <c r="D705"/>
  <c r="H705" s="1"/>
  <c r="M704"/>
  <c r="M705" s="1"/>
  <c r="M706" s="1"/>
  <c r="K704"/>
  <c r="D704"/>
  <c r="H704" s="1"/>
  <c r="K698"/>
  <c r="J698"/>
  <c r="D698"/>
  <c r="K697"/>
  <c r="J697"/>
  <c r="D697"/>
  <c r="H697" s="1"/>
  <c r="L696"/>
  <c r="L697" s="1"/>
  <c r="L698" s="1"/>
  <c r="K696"/>
  <c r="J696"/>
  <c r="D696"/>
  <c r="K679"/>
  <c r="D679"/>
  <c r="K678"/>
  <c r="D678"/>
  <c r="H678" s="1"/>
  <c r="M677"/>
  <c r="M678" s="1"/>
  <c r="M679" s="1"/>
  <c r="N679" s="1"/>
  <c r="K677"/>
  <c r="D677"/>
  <c r="K671"/>
  <c r="J671"/>
  <c r="D671"/>
  <c r="H671" s="1"/>
  <c r="K670"/>
  <c r="J670"/>
  <c r="D670"/>
  <c r="H670" s="1"/>
  <c r="L669"/>
  <c r="L670" s="1"/>
  <c r="L671" s="1"/>
  <c r="K669"/>
  <c r="J669"/>
  <c r="D669"/>
  <c r="K652"/>
  <c r="D652"/>
  <c r="H652" s="1"/>
  <c r="K651"/>
  <c r="D651"/>
  <c r="H651" s="1"/>
  <c r="M650"/>
  <c r="M651" s="1"/>
  <c r="M652" s="1"/>
  <c r="N652" s="1"/>
  <c r="K650"/>
  <c r="D650"/>
  <c r="H650" s="1"/>
  <c r="K644"/>
  <c r="J644"/>
  <c r="D644"/>
  <c r="H644" s="1"/>
  <c r="K643"/>
  <c r="J643"/>
  <c r="D643"/>
  <c r="L642"/>
  <c r="L643" s="1"/>
  <c r="L644" s="1"/>
  <c r="K642"/>
  <c r="J642"/>
  <c r="D642"/>
  <c r="K625"/>
  <c r="D625"/>
  <c r="H625" s="1"/>
  <c r="K624"/>
  <c r="D624"/>
  <c r="M623"/>
  <c r="M624" s="1"/>
  <c r="M625" s="1"/>
  <c r="N625" s="1"/>
  <c r="K623"/>
  <c r="D623"/>
  <c r="H623" s="1"/>
  <c r="K617"/>
  <c r="J617"/>
  <c r="D617"/>
  <c r="H617" s="1"/>
  <c r="K616"/>
  <c r="J616"/>
  <c r="D616"/>
  <c r="H616" s="1"/>
  <c r="L615"/>
  <c r="L616" s="1"/>
  <c r="L617" s="1"/>
  <c r="K615"/>
  <c r="J615"/>
  <c r="D615"/>
  <c r="K598"/>
  <c r="D598"/>
  <c r="H598" s="1"/>
  <c r="K597"/>
  <c r="D597"/>
  <c r="H597" s="1"/>
  <c r="M596"/>
  <c r="M597" s="1"/>
  <c r="M598" s="1"/>
  <c r="N598" s="1"/>
  <c r="K596"/>
  <c r="D596"/>
  <c r="K590"/>
  <c r="J590"/>
  <c r="D590"/>
  <c r="K589"/>
  <c r="J589"/>
  <c r="D589"/>
  <c r="H589" s="1"/>
  <c r="L588"/>
  <c r="L589" s="1"/>
  <c r="L590" s="1"/>
  <c r="L596" s="1"/>
  <c r="L597" s="1"/>
  <c r="L598" s="1"/>
  <c r="K588"/>
  <c r="J588"/>
  <c r="D588"/>
  <c r="K571"/>
  <c r="D571"/>
  <c r="K570"/>
  <c r="D570"/>
  <c r="H570" s="1"/>
  <c r="M569"/>
  <c r="M570" s="1"/>
  <c r="M571" s="1"/>
  <c r="N571" s="1"/>
  <c r="K569"/>
  <c r="D569"/>
  <c r="K563"/>
  <c r="J563"/>
  <c r="D563"/>
  <c r="H563" s="1"/>
  <c r="K562"/>
  <c r="J562"/>
  <c r="D562"/>
  <c r="H562" s="1"/>
  <c r="L561"/>
  <c r="L562" s="1"/>
  <c r="L563" s="1"/>
  <c r="K561"/>
  <c r="J561"/>
  <c r="D561"/>
  <c r="K544"/>
  <c r="D544"/>
  <c r="H544" s="1"/>
  <c r="K543"/>
  <c r="D543"/>
  <c r="H543" s="1"/>
  <c r="M542"/>
  <c r="M543" s="1"/>
  <c r="M544" s="1"/>
  <c r="N544" s="1"/>
  <c r="K542"/>
  <c r="D542"/>
  <c r="H542" s="1"/>
  <c r="K536"/>
  <c r="J536"/>
  <c r="D536"/>
  <c r="H536" s="1"/>
  <c r="K535"/>
  <c r="J535"/>
  <c r="D535"/>
  <c r="L534"/>
  <c r="L535" s="1"/>
  <c r="L536" s="1"/>
  <c r="K534"/>
  <c r="J534"/>
  <c r="D534"/>
  <c r="H534" s="1"/>
  <c r="K518"/>
  <c r="D518"/>
  <c r="H518" s="1"/>
  <c r="K517"/>
  <c r="D517"/>
  <c r="H517" s="1"/>
  <c r="M516"/>
  <c r="M517" s="1"/>
  <c r="M518" s="1"/>
  <c r="N518" s="1"/>
  <c r="K516"/>
  <c r="D516"/>
  <c r="H516" s="1"/>
  <c r="K510"/>
  <c r="J510"/>
  <c r="D510"/>
  <c r="K509"/>
  <c r="J509"/>
  <c r="D509"/>
  <c r="H509" s="1"/>
  <c r="L508"/>
  <c r="L509" s="1"/>
  <c r="L510" s="1"/>
  <c r="K508"/>
  <c r="J508"/>
  <c r="D50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9" s="1"/>
  <c r="H17"/>
  <c r="H20" s="1"/>
  <c r="D27" s="1"/>
  <c r="J12"/>
  <c r="N21" s="1"/>
  <c r="D12"/>
  <c r="F9" s="1"/>
  <c r="H9"/>
  <c r="H12" s="1"/>
  <c r="D25" s="1"/>
  <c r="D26" s="1"/>
  <c r="D50"/>
  <c r="F49" s="1"/>
  <c r="H47"/>
  <c r="H50" s="1"/>
  <c r="D57" s="1"/>
  <c r="J42"/>
  <c r="M51" s="1"/>
  <c r="F41"/>
  <c r="H39"/>
  <c r="H42" s="1"/>
  <c r="D55" s="1"/>
  <c r="D56" s="1"/>
  <c r="D80"/>
  <c r="F79" s="1"/>
  <c r="J72"/>
  <c r="N81" s="1"/>
  <c r="D72"/>
  <c r="F69" s="1"/>
  <c r="H72"/>
  <c r="D85" s="1"/>
  <c r="D86" s="1"/>
  <c r="H77"/>
  <c r="H80" s="1"/>
  <c r="D87" s="1"/>
  <c r="D102"/>
  <c r="F101" s="1"/>
  <c r="H99"/>
  <c r="H102" s="1"/>
  <c r="D115" s="1"/>
  <c r="D116" s="1"/>
  <c r="D110"/>
  <c r="F108" s="1"/>
  <c r="J102"/>
  <c r="M111" s="1"/>
  <c r="H110"/>
  <c r="D117" s="1"/>
  <c r="H132"/>
  <c r="D145" s="1"/>
  <c r="D146" s="1"/>
  <c r="F139"/>
  <c r="D140"/>
  <c r="F138" s="1"/>
  <c r="D132"/>
  <c r="F131" s="1"/>
  <c r="J132"/>
  <c r="N141" s="1"/>
  <c r="H140"/>
  <c r="D147" s="1"/>
  <c r="D162"/>
  <c r="F159" s="1"/>
  <c r="H162"/>
  <c r="D175" s="1"/>
  <c r="D176" s="1"/>
  <c r="D170"/>
  <c r="F167" s="1"/>
  <c r="J162"/>
  <c r="M171" s="1"/>
  <c r="H170"/>
  <c r="D177" s="1"/>
  <c r="D200"/>
  <c r="F198" s="1"/>
  <c r="J192"/>
  <c r="M201" s="1"/>
  <c r="H192"/>
  <c r="D205" s="1"/>
  <c r="D206" s="1"/>
  <c r="D192"/>
  <c r="F189" s="1"/>
  <c r="H197"/>
  <c r="H200" s="1"/>
  <c r="D207" s="1"/>
  <c r="H199"/>
  <c r="D230"/>
  <c r="F228" s="1"/>
  <c r="D222"/>
  <c r="F219" s="1"/>
  <c r="H219"/>
  <c r="H222" s="1"/>
  <c r="D235" s="1"/>
  <c r="D236" s="1"/>
  <c r="J222"/>
  <c r="M231" s="1"/>
  <c r="H230"/>
  <c r="D237" s="1"/>
  <c r="D252"/>
  <c r="F250" s="1"/>
  <c r="H249"/>
  <c r="H252" s="1"/>
  <c r="D265" s="1"/>
  <c r="D266" s="1"/>
  <c r="H260"/>
  <c r="D267" s="1"/>
  <c r="D260"/>
  <c r="F258" s="1"/>
  <c r="J252"/>
  <c r="N261" s="1"/>
  <c r="D282"/>
  <c r="F281" s="1"/>
  <c r="D290"/>
  <c r="F287" s="1"/>
  <c r="J282"/>
  <c r="N291" s="1"/>
  <c r="H279"/>
  <c r="H282" s="1"/>
  <c r="D295" s="1"/>
  <c r="D296" s="1"/>
  <c r="H290"/>
  <c r="D297" s="1"/>
  <c r="J341"/>
  <c r="N350" s="1"/>
  <c r="D312"/>
  <c r="F309" s="1"/>
  <c r="J312"/>
  <c r="N321" s="1"/>
  <c r="D320"/>
  <c r="F318" s="1"/>
  <c r="H317"/>
  <c r="H320" s="1"/>
  <c r="D327" s="1"/>
  <c r="H309"/>
  <c r="H312" s="1"/>
  <c r="D325" s="1"/>
  <c r="D326" s="1"/>
  <c r="D341"/>
  <c r="F340" s="1"/>
  <c r="D349"/>
  <c r="F346" s="1"/>
  <c r="H339"/>
  <c r="H346"/>
  <c r="H349" s="1"/>
  <c r="D356" s="1"/>
  <c r="H338"/>
  <c r="H378"/>
  <c r="D385" s="1"/>
  <c r="J370"/>
  <c r="N379" s="1"/>
  <c r="D370"/>
  <c r="F368" s="1"/>
  <c r="D378"/>
  <c r="H367"/>
  <c r="H370" s="1"/>
  <c r="D383" s="1"/>
  <c r="D384" s="1"/>
  <c r="D408"/>
  <c r="F407" s="1"/>
  <c r="J400"/>
  <c r="N409" s="1"/>
  <c r="D400"/>
  <c r="F398" s="1"/>
  <c r="H399"/>
  <c r="H406"/>
  <c r="H408" s="1"/>
  <c r="D415" s="1"/>
  <c r="H397"/>
  <c r="D564"/>
  <c r="F562" s="1"/>
  <c r="J672"/>
  <c r="N681" s="1"/>
  <c r="J429"/>
  <c r="N438" s="1"/>
  <c r="D429"/>
  <c r="F427" s="1"/>
  <c r="D437"/>
  <c r="F434" s="1"/>
  <c r="H428"/>
  <c r="H435"/>
  <c r="H436"/>
  <c r="H426"/>
  <c r="J699"/>
  <c r="M708" s="1"/>
  <c r="D869"/>
  <c r="F868" s="1"/>
  <c r="D456"/>
  <c r="F455" s="1"/>
  <c r="J456"/>
  <c r="M465" s="1"/>
  <c r="D464"/>
  <c r="F461" s="1"/>
  <c r="H454"/>
  <c r="H461"/>
  <c r="H464" s="1"/>
  <c r="D471" s="1"/>
  <c r="H453"/>
  <c r="J807"/>
  <c r="M816" s="1"/>
  <c r="D483"/>
  <c r="F480" s="1"/>
  <c r="J618"/>
  <c r="N627" s="1"/>
  <c r="H707"/>
  <c r="D714" s="1"/>
  <c r="H866"/>
  <c r="H869" s="1"/>
  <c r="D876" s="1"/>
  <c r="J564"/>
  <c r="N573" s="1"/>
  <c r="D645"/>
  <c r="F644" s="1"/>
  <c r="D545"/>
  <c r="F542" s="1"/>
  <c r="J861"/>
  <c r="N870" s="1"/>
  <c r="D861"/>
  <c r="F858" s="1"/>
  <c r="D815"/>
  <c r="F814" s="1"/>
  <c r="J834"/>
  <c r="N843" s="1"/>
  <c r="D491"/>
  <c r="F488" s="1"/>
  <c r="H491"/>
  <c r="D498" s="1"/>
  <c r="J483"/>
  <c r="N492" s="1"/>
  <c r="H480"/>
  <c r="H483" s="1"/>
  <c r="D496" s="1"/>
  <c r="D497" s="1"/>
  <c r="L812"/>
  <c r="L813" s="1"/>
  <c r="L814" s="1"/>
  <c r="M811"/>
  <c r="D726"/>
  <c r="F723" s="1"/>
  <c r="M595"/>
  <c r="D672"/>
  <c r="F671" s="1"/>
  <c r="D653"/>
  <c r="F652" s="1"/>
  <c r="H761"/>
  <c r="D768" s="1"/>
  <c r="H545"/>
  <c r="D552" s="1"/>
  <c r="H812"/>
  <c r="H815" s="1"/>
  <c r="D822" s="1"/>
  <c r="D834"/>
  <c r="F833" s="1"/>
  <c r="J591"/>
  <c r="M600" s="1"/>
  <c r="D618"/>
  <c r="F616" s="1"/>
  <c r="J726"/>
  <c r="M735" s="1"/>
  <c r="J753"/>
  <c r="M762" s="1"/>
  <c r="J780"/>
  <c r="N789" s="1"/>
  <c r="J537"/>
  <c r="M546" s="1"/>
  <c r="H596"/>
  <c r="H599" s="1"/>
  <c r="D606" s="1"/>
  <c r="D599"/>
  <c r="F596" s="1"/>
  <c r="J645"/>
  <c r="N654" s="1"/>
  <c r="H723"/>
  <c r="H726" s="1"/>
  <c r="D739" s="1"/>
  <c r="D740" s="1"/>
  <c r="D780"/>
  <c r="F777" s="1"/>
  <c r="H642"/>
  <c r="D734"/>
  <c r="F732" s="1"/>
  <c r="D761"/>
  <c r="F758" s="1"/>
  <c r="H858"/>
  <c r="L866"/>
  <c r="L867" s="1"/>
  <c r="L868" s="1"/>
  <c r="M865"/>
  <c r="L677"/>
  <c r="L678" s="1"/>
  <c r="L679" s="1"/>
  <c r="M676"/>
  <c r="M703"/>
  <c r="L704"/>
  <c r="L705" s="1"/>
  <c r="L706" s="1"/>
  <c r="M838"/>
  <c r="L839"/>
  <c r="L840" s="1"/>
  <c r="L841" s="1"/>
  <c r="L650"/>
  <c r="L651" s="1"/>
  <c r="L652" s="1"/>
  <c r="M649"/>
  <c r="M568"/>
  <c r="L569"/>
  <c r="L570" s="1"/>
  <c r="L571" s="1"/>
  <c r="M622"/>
  <c r="L623"/>
  <c r="L624" s="1"/>
  <c r="L625" s="1"/>
  <c r="H653"/>
  <c r="D660" s="1"/>
  <c r="L731"/>
  <c r="L732" s="1"/>
  <c r="L733" s="1"/>
  <c r="M730"/>
  <c r="L758"/>
  <c r="L759" s="1"/>
  <c r="L760" s="1"/>
  <c r="M757"/>
  <c r="L542"/>
  <c r="L543" s="1"/>
  <c r="L544" s="1"/>
  <c r="M541"/>
  <c r="N706"/>
  <c r="M784"/>
  <c r="L785"/>
  <c r="L786" s="1"/>
  <c r="L787" s="1"/>
  <c r="H561"/>
  <c r="H564" s="1"/>
  <c r="D577" s="1"/>
  <c r="D578" s="1"/>
  <c r="D572"/>
  <c r="F570" s="1"/>
  <c r="H777"/>
  <c r="H780" s="1"/>
  <c r="D793" s="1"/>
  <c r="D794" s="1"/>
  <c r="D788"/>
  <c r="F786" s="1"/>
  <c r="H569"/>
  <c r="H590"/>
  <c r="H643"/>
  <c r="H679"/>
  <c r="H696"/>
  <c r="D699"/>
  <c r="F698" s="1"/>
  <c r="D707"/>
  <c r="H732"/>
  <c r="H785"/>
  <c r="H806"/>
  <c r="H859"/>
  <c r="H615"/>
  <c r="H618" s="1"/>
  <c r="D631" s="1"/>
  <c r="D632" s="1"/>
  <c r="D626"/>
  <c r="F624" s="1"/>
  <c r="H831"/>
  <c r="H834" s="1"/>
  <c r="D847" s="1"/>
  <c r="D848" s="1"/>
  <c r="D842"/>
  <c r="F839" s="1"/>
  <c r="D537"/>
  <c r="F536" s="1"/>
  <c r="H733"/>
  <c r="H750"/>
  <c r="H786"/>
  <c r="H839"/>
  <c r="D753"/>
  <c r="F750" s="1"/>
  <c r="H669"/>
  <c r="H672" s="1"/>
  <c r="D685" s="1"/>
  <c r="D686" s="1"/>
  <c r="D680"/>
  <c r="F678" s="1"/>
  <c r="H588"/>
  <c r="H624"/>
  <c r="H626" s="1"/>
  <c r="D633" s="1"/>
  <c r="H677"/>
  <c r="H698"/>
  <c r="H751"/>
  <c r="H787"/>
  <c r="H804"/>
  <c r="D807"/>
  <c r="F806" s="1"/>
  <c r="H840"/>
  <c r="H535"/>
  <c r="H537" s="1"/>
  <c r="D550" s="1"/>
  <c r="D551" s="1"/>
  <c r="H571"/>
  <c r="D591"/>
  <c r="F589" s="1"/>
  <c r="H519"/>
  <c r="D526" s="1"/>
  <c r="J511"/>
  <c r="N520" s="1"/>
  <c r="L516"/>
  <c r="L517" s="1"/>
  <c r="L518" s="1"/>
  <c r="H508"/>
  <c r="D511"/>
  <c r="F509" s="1"/>
  <c r="D519"/>
  <c r="H51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8" i="4" l="1"/>
  <c r="F17"/>
  <c r="M21"/>
  <c r="F11"/>
  <c r="F10"/>
  <c r="D28"/>
  <c r="D148"/>
  <c r="F48"/>
  <c r="F47"/>
  <c r="F39"/>
  <c r="F40"/>
  <c r="N51"/>
  <c r="D58"/>
  <c r="D178"/>
  <c r="D88"/>
  <c r="F78"/>
  <c r="F77"/>
  <c r="M81"/>
  <c r="F71"/>
  <c r="F70"/>
  <c r="D208"/>
  <c r="F99"/>
  <c r="F100"/>
  <c r="F107"/>
  <c r="F110" s="1"/>
  <c r="F109"/>
  <c r="D118"/>
  <c r="N111"/>
  <c r="D238"/>
  <c r="F137"/>
  <c r="F140" s="1"/>
  <c r="F129"/>
  <c r="F132" s="1"/>
  <c r="F130"/>
  <c r="M141"/>
  <c r="F160"/>
  <c r="F161"/>
  <c r="F168"/>
  <c r="F170" s="1"/>
  <c r="F169"/>
  <c r="N171"/>
  <c r="F199"/>
  <c r="F197"/>
  <c r="N201"/>
  <c r="F190"/>
  <c r="F191"/>
  <c r="F643"/>
  <c r="F229"/>
  <c r="F227"/>
  <c r="F221"/>
  <c r="F220"/>
  <c r="N231"/>
  <c r="F867"/>
  <c r="F251"/>
  <c r="F249"/>
  <c r="D268"/>
  <c r="F259"/>
  <c r="F257"/>
  <c r="M261"/>
  <c r="N600"/>
  <c r="F280"/>
  <c r="F279"/>
  <c r="F289"/>
  <c r="F288"/>
  <c r="M291"/>
  <c r="D298"/>
  <c r="M350"/>
  <c r="D553"/>
  <c r="N816"/>
  <c r="H341"/>
  <c r="D354" s="1"/>
  <c r="D355" s="1"/>
  <c r="D357" s="1"/>
  <c r="F311"/>
  <c r="F310"/>
  <c r="M321"/>
  <c r="F317"/>
  <c r="F319"/>
  <c r="D328"/>
  <c r="F563"/>
  <c r="F561"/>
  <c r="F544"/>
  <c r="F338"/>
  <c r="F339"/>
  <c r="F348"/>
  <c r="F347"/>
  <c r="F642"/>
  <c r="F406"/>
  <c r="H645"/>
  <c r="D658" s="1"/>
  <c r="D659" s="1"/>
  <c r="D661" s="1"/>
  <c r="M379"/>
  <c r="D386"/>
  <c r="F369"/>
  <c r="F367"/>
  <c r="F377"/>
  <c r="F375"/>
  <c r="F376"/>
  <c r="N708"/>
  <c r="M681"/>
  <c r="M870"/>
  <c r="F481"/>
  <c r="F405"/>
  <c r="F778"/>
  <c r="M409"/>
  <c r="F399"/>
  <c r="F397"/>
  <c r="H400"/>
  <c r="D413" s="1"/>
  <c r="D414" s="1"/>
  <c r="D416" s="1"/>
  <c r="M627"/>
  <c r="F482"/>
  <c r="H807"/>
  <c r="D820" s="1"/>
  <c r="D821" s="1"/>
  <c r="D823" s="1"/>
  <c r="F535"/>
  <c r="F779"/>
  <c r="F543"/>
  <c r="F866"/>
  <c r="F812"/>
  <c r="H437"/>
  <c r="D444" s="1"/>
  <c r="F435"/>
  <c r="H429"/>
  <c r="D442" s="1"/>
  <c r="D443" s="1"/>
  <c r="M438"/>
  <c r="F428"/>
  <c r="F426"/>
  <c r="F436"/>
  <c r="M843"/>
  <c r="N546"/>
  <c r="F733"/>
  <c r="F623"/>
  <c r="M573"/>
  <c r="H861"/>
  <c r="D874" s="1"/>
  <c r="D875" s="1"/>
  <c r="D877" s="1"/>
  <c r="F841"/>
  <c r="F752"/>
  <c r="F454"/>
  <c r="F453"/>
  <c r="N465"/>
  <c r="H456"/>
  <c r="D469" s="1"/>
  <c r="D470" s="1"/>
  <c r="D472" s="1"/>
  <c r="F463"/>
  <c r="F462"/>
  <c r="H591"/>
  <c r="D604" s="1"/>
  <c r="D605" s="1"/>
  <c r="D607" s="1"/>
  <c r="F590"/>
  <c r="F832"/>
  <c r="H753"/>
  <c r="D766" s="1"/>
  <c r="D767" s="1"/>
  <c r="D769" s="1"/>
  <c r="H699"/>
  <c r="D712" s="1"/>
  <c r="D713" s="1"/>
  <c r="D715" s="1"/>
  <c r="F569"/>
  <c r="F860"/>
  <c r="F859"/>
  <c r="F625"/>
  <c r="F651"/>
  <c r="F813"/>
  <c r="F650"/>
  <c r="F731"/>
  <c r="F615"/>
  <c r="F751"/>
  <c r="D499"/>
  <c r="F490"/>
  <c r="F489"/>
  <c r="M492"/>
  <c r="N735"/>
  <c r="F785"/>
  <c r="M654"/>
  <c r="F669"/>
  <c r="N762"/>
  <c r="F787"/>
  <c r="F670"/>
  <c r="H734"/>
  <c r="D741" s="1"/>
  <c r="D742" s="1"/>
  <c r="F534"/>
  <c r="F760"/>
  <c r="F759"/>
  <c r="F725"/>
  <c r="F724"/>
  <c r="M789"/>
  <c r="F831"/>
  <c r="F571"/>
  <c r="F597"/>
  <c r="F598"/>
  <c r="F617"/>
  <c r="F705"/>
  <c r="F704"/>
  <c r="F706"/>
  <c r="H680"/>
  <c r="D687" s="1"/>
  <c r="D688" s="1"/>
  <c r="H842"/>
  <c r="D849" s="1"/>
  <c r="D850" s="1"/>
  <c r="F677"/>
  <c r="F697"/>
  <c r="D634"/>
  <c r="H572"/>
  <c r="D579" s="1"/>
  <c r="D580" s="1"/>
  <c r="F696"/>
  <c r="F588"/>
  <c r="H788"/>
  <c r="D795" s="1"/>
  <c r="D796" s="1"/>
  <c r="F840"/>
  <c r="F805"/>
  <c r="F679"/>
  <c r="F804"/>
  <c r="M520"/>
  <c r="F508"/>
  <c r="F510"/>
  <c r="H511"/>
  <c r="D524" s="1"/>
  <c r="D525" s="1"/>
  <c r="D527" s="1"/>
  <c r="F518"/>
  <c r="F516"/>
  <c r="F51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12" i="4" l="1"/>
  <c r="F20"/>
  <c r="F192"/>
  <c r="F341"/>
  <c r="F102"/>
  <c r="F222"/>
  <c r="F42"/>
  <c r="F50"/>
  <c r="F162"/>
  <c r="F80"/>
  <c r="F72"/>
  <c r="F599"/>
  <c r="F869"/>
  <c r="F200"/>
  <c r="F645"/>
  <c r="F230"/>
  <c r="F780"/>
  <c r="F408"/>
  <c r="F260"/>
  <c r="F252"/>
  <c r="F564"/>
  <c r="F290"/>
  <c r="F282"/>
  <c r="F537"/>
  <c r="F320"/>
  <c r="F312"/>
  <c r="F545"/>
  <c r="F483"/>
  <c r="F788"/>
  <c r="F349"/>
  <c r="F370"/>
  <c r="F378"/>
  <c r="F842"/>
  <c r="F815"/>
  <c r="F437"/>
  <c r="F400"/>
  <c r="F618"/>
  <c r="F861"/>
  <c r="F626"/>
  <c r="F429"/>
  <c r="D445"/>
  <c r="F591"/>
  <c r="F834"/>
  <c r="F653"/>
  <c r="F734"/>
  <c r="F680"/>
  <c r="F572"/>
  <c r="F753"/>
  <c r="F456"/>
  <c r="F464"/>
  <c r="F726"/>
  <c r="F807"/>
  <c r="F491"/>
  <c r="F761"/>
  <c r="F672"/>
  <c r="F707"/>
  <c r="F699"/>
  <c r="F511"/>
  <c r="F51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<sst xmlns="http://schemas.openxmlformats.org/spreadsheetml/2006/main" count="3344" uniqueCount="195">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</sst>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9"/>
  <sheetViews>
    <sheetView tabSelected="1" zoomScale="80" zoomScaleNormal="80" workbookViewId="0">
      <selection activeCell="B24" sqref="B24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45688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197808.33</v>
      </c>
      <c r="M8" s="35" t="s">
        <v>118</v>
      </c>
      <c r="N8" s="35"/>
      <c r="O8" s="35"/>
      <c r="P8" s="35"/>
      <c r="Q8" s="10"/>
    </row>
    <row r="9" spans="1:17">
      <c r="A9" s="13" t="s">
        <v>183</v>
      </c>
      <c r="B9" s="35">
        <v>221</v>
      </c>
      <c r="C9" s="9">
        <v>29.05</v>
      </c>
      <c r="D9" s="9">
        <f>C9*B9</f>
        <v>6420.05</v>
      </c>
      <c r="E9" s="36" t="s">
        <v>37</v>
      </c>
      <c r="F9" s="38">
        <f>D9/D12</f>
        <v>0.42846750646533749</v>
      </c>
      <c r="G9" s="45">
        <v>27.05</v>
      </c>
      <c r="H9" s="9">
        <f>(B9*G9)-D9</f>
        <v>-442</v>
      </c>
      <c r="I9" s="35" t="s">
        <v>71</v>
      </c>
      <c r="J9" s="36">
        <f>G9*B9</f>
        <v>5978.05</v>
      </c>
      <c r="K9" s="35" t="str">
        <f>"sell "&amp;B9&amp;" "&amp;A9&amp;" @ $"&amp;G9</f>
        <v>sell 221 RKLB @ $27.05</v>
      </c>
      <c r="L9" s="9">
        <f>L8+(G9*B9)</f>
        <v>203786.37999999998</v>
      </c>
      <c r="M9" s="35"/>
      <c r="N9" s="35"/>
      <c r="O9" s="35"/>
      <c r="P9" s="35"/>
      <c r="Q9" s="10"/>
    </row>
    <row r="10" spans="1:17">
      <c r="A10" s="13" t="s">
        <v>184</v>
      </c>
      <c r="B10" s="35">
        <v>10</v>
      </c>
      <c r="C10" s="9">
        <v>369.59</v>
      </c>
      <c r="D10" s="9">
        <f>C10*B10</f>
        <v>3695.8999999999996</v>
      </c>
      <c r="E10" s="36" t="s">
        <v>37</v>
      </c>
      <c r="F10" s="38">
        <f>D10/D12</f>
        <v>0.24666054892800532</v>
      </c>
      <c r="G10" s="45">
        <v>353.51</v>
      </c>
      <c r="H10" s="9">
        <f>(B10*G10)-D10</f>
        <v>-160.79999999999973</v>
      </c>
      <c r="I10" s="35" t="s">
        <v>71</v>
      </c>
      <c r="J10" s="36">
        <f>G10*B10</f>
        <v>3535.1</v>
      </c>
      <c r="K10" s="35" t="str">
        <f>"sell "&amp;B10&amp;" "&amp;A10&amp;" @ $"&amp;G10</f>
        <v>sell 10 APP @ $353.51</v>
      </c>
      <c r="L10" s="9">
        <f>L9+(G10*B10)</f>
        <v>207321.47999999998</v>
      </c>
      <c r="M10" s="35"/>
      <c r="N10" s="35"/>
      <c r="O10" s="35"/>
      <c r="P10" s="35"/>
      <c r="Q10" s="10"/>
    </row>
    <row r="11" spans="1:17">
      <c r="A11" s="13" t="s">
        <v>185</v>
      </c>
      <c r="B11" s="35">
        <v>122</v>
      </c>
      <c r="C11" s="9">
        <v>39.9</v>
      </c>
      <c r="D11" s="9">
        <f>C11*B11</f>
        <v>4867.8</v>
      </c>
      <c r="E11" s="36" t="s">
        <v>37</v>
      </c>
      <c r="F11" s="38">
        <f>D11/D12</f>
        <v>0.32487194460665725</v>
      </c>
      <c r="G11" s="45">
        <v>38.94</v>
      </c>
      <c r="H11" s="9">
        <f>(B11*G11)-D11</f>
        <v>-117.1200000000008</v>
      </c>
      <c r="I11" s="35" t="s">
        <v>71</v>
      </c>
      <c r="J11" s="36">
        <f>G11*B11</f>
        <v>4750.6799999999994</v>
      </c>
      <c r="K11" s="35" t="str">
        <f>"sell "&amp;B11&amp;" "&amp;A11&amp;" @ $"&amp;G11</f>
        <v>sell 122 QFIN @ $38.94</v>
      </c>
      <c r="L11" s="9">
        <f>L10+(G11*B11)</f>
        <v>212072.15999999997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14983.75</v>
      </c>
      <c r="E12" s="36"/>
      <c r="F12" s="38">
        <f>SUM(F9:F11)</f>
        <v>1</v>
      </c>
      <c r="G12" s="41"/>
      <c r="H12" s="9">
        <f>SUM(H9:H11)</f>
        <v>-719.92000000000053</v>
      </c>
      <c r="I12" s="35"/>
      <c r="J12" s="36">
        <f>SUM(J9:J11)</f>
        <v>14263.829999999998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192</v>
      </c>
      <c r="B17" s="35">
        <v>206</v>
      </c>
      <c r="C17" s="9">
        <v>16.21</v>
      </c>
      <c r="D17" s="9">
        <f>C17*B17</f>
        <v>3339.26</v>
      </c>
      <c r="E17" s="36" t="s">
        <v>37</v>
      </c>
      <c r="F17" s="38">
        <f>D17/D20</f>
        <v>0.29728396732356654</v>
      </c>
      <c r="G17" s="48">
        <v>16.45</v>
      </c>
      <c r="H17" s="9">
        <f>(B17*G17)-D17</f>
        <v>49.4399999999996</v>
      </c>
      <c r="I17" s="35" t="s">
        <v>71</v>
      </c>
      <c r="J17" s="35"/>
      <c r="K17" s="35" t="str">
        <f>"buy "&amp;B17&amp;" "&amp;A17&amp;" @ $"&amp;G17</f>
        <v>buy 206 SMWB @ $16.45</v>
      </c>
      <c r="L17" s="9">
        <f>L11-(G17*B17)</f>
        <v>208683.45999999996</v>
      </c>
      <c r="M17" s="36">
        <f>L8-(G17*B17)</f>
        <v>194419.62999999998</v>
      </c>
      <c r="N17" s="35"/>
      <c r="O17" s="35"/>
      <c r="P17" s="35"/>
      <c r="Q17" s="10"/>
    </row>
    <row r="18" spans="1:17">
      <c r="A18" s="13" t="s">
        <v>193</v>
      </c>
      <c r="B18" s="35">
        <v>165</v>
      </c>
      <c r="C18" s="9">
        <v>15.78</v>
      </c>
      <c r="D18" s="9">
        <f>C18*B18</f>
        <v>2603.6999999999998</v>
      </c>
      <c r="E18" s="36" t="s">
        <v>37</v>
      </c>
      <c r="F18" s="38">
        <f>D18/D20</f>
        <v>0.23179934048872206</v>
      </c>
      <c r="G18" s="48">
        <v>14.95</v>
      </c>
      <c r="H18" s="9">
        <f>(B18*G18)-D18</f>
        <v>-136.94999999999982</v>
      </c>
      <c r="I18" s="35" t="s">
        <v>71</v>
      </c>
      <c r="J18" s="35"/>
      <c r="K18" s="35" t="str">
        <f>"buy "&amp;B18&amp;" "&amp;A18&amp;" @ $"&amp;G18</f>
        <v>buy 165 SOFI @ $14.95</v>
      </c>
      <c r="L18" s="9">
        <f>L17-(G18*B18)</f>
        <v>206216.70999999996</v>
      </c>
      <c r="M18" s="36">
        <f>M17-(G18*B18)</f>
        <v>191952.87999999998</v>
      </c>
      <c r="N18" s="35"/>
      <c r="O18" s="35"/>
      <c r="P18" s="35"/>
      <c r="Q18" s="10"/>
    </row>
    <row r="19" spans="1:17">
      <c r="A19" s="23" t="s">
        <v>194</v>
      </c>
      <c r="B19" s="24">
        <v>285</v>
      </c>
      <c r="C19" s="25">
        <v>18.559999999999999</v>
      </c>
      <c r="D19" s="25">
        <f>C19*B19</f>
        <v>5289.5999999999995</v>
      </c>
      <c r="E19" s="36" t="s">
        <v>37</v>
      </c>
      <c r="F19" s="38">
        <f>D19/D20</f>
        <v>0.47091669218771143</v>
      </c>
      <c r="G19" s="49">
        <v>19.2</v>
      </c>
      <c r="H19" s="25">
        <f>(B19*G19)-D19</f>
        <v>182.40000000000055</v>
      </c>
      <c r="I19" s="35" t="s">
        <v>71</v>
      </c>
      <c r="J19" s="35"/>
      <c r="K19" s="35" t="str">
        <f>"buy "&amp;B19&amp;" "&amp;A19&amp;" @ $"&amp;G19</f>
        <v>buy 285 CRK @ $19.2</v>
      </c>
      <c r="L19" s="9">
        <f>L18-(G19*B19)</f>
        <v>200744.70999999996</v>
      </c>
      <c r="M19" s="36">
        <f>M18-(G19*B19)</f>
        <v>186480.87999999998</v>
      </c>
      <c r="N19" s="35" t="str">
        <f>TEXT(ROUND(M19,2),"$#,##0.00")&amp;" will be the balance in the account after purchases.  "</f>
        <v xml:space="preserve">$186,480.88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11232.56</v>
      </c>
      <c r="E20" s="35"/>
      <c r="F20" s="38">
        <f>SUM(F17:F19)</f>
        <v>1</v>
      </c>
      <c r="G20" s="9" t="s">
        <v>15</v>
      </c>
      <c r="H20" s="9">
        <f>SUM(H17:H19)</f>
        <v>94.890000000000327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200744.70999999996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4715.47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-719.92000000000053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3995.5499999999997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94.890000000000327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3900.6599999999994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45657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199012.94</v>
      </c>
      <c r="M38" s="35" t="s">
        <v>118</v>
      </c>
      <c r="N38" s="35"/>
      <c r="O38" s="35"/>
      <c r="P38" s="35"/>
      <c r="Q38" s="10"/>
    </row>
    <row r="39" spans="1:17">
      <c r="A39" s="13" t="s">
        <v>180</v>
      </c>
      <c r="B39" s="35">
        <v>197</v>
      </c>
      <c r="C39" s="9">
        <v>16.82</v>
      </c>
      <c r="D39" s="9">
        <f>C39*B39</f>
        <v>3313.54</v>
      </c>
      <c r="E39" s="36" t="s">
        <v>37</v>
      </c>
      <c r="F39" s="38">
        <f>D39/D42</f>
        <v>0.43429492640601858</v>
      </c>
      <c r="G39" s="45">
        <v>17.024999999999999</v>
      </c>
      <c r="H39" s="9">
        <f>(B39*G39)-D39</f>
        <v>40.384999999999764</v>
      </c>
      <c r="I39" s="35" t="s">
        <v>71</v>
      </c>
      <c r="J39" s="36">
        <f>G39*B39</f>
        <v>3353.9249999999997</v>
      </c>
      <c r="K39" s="35" t="str">
        <f>"sell "&amp;B39&amp;" "&amp;A39&amp;" @ $"&amp;G39</f>
        <v>sell 197 CNTA @ $17.025</v>
      </c>
      <c r="L39" s="9">
        <f>L38+(G39*B39)</f>
        <v>202366.86499999999</v>
      </c>
      <c r="M39" s="35"/>
      <c r="N39" s="35"/>
      <c r="O39" s="35"/>
      <c r="P39" s="35"/>
      <c r="Q39" s="10"/>
    </row>
    <row r="40" spans="1:17">
      <c r="A40" s="13" t="s">
        <v>181</v>
      </c>
      <c r="B40" s="35">
        <v>73</v>
      </c>
      <c r="C40" s="9">
        <v>8.23</v>
      </c>
      <c r="D40" s="9">
        <f>C40*B40</f>
        <v>600.79000000000008</v>
      </c>
      <c r="E40" s="36" t="s">
        <v>37</v>
      </c>
      <c r="F40" s="38">
        <f>D40/D42</f>
        <v>7.8743594112481496E-2</v>
      </c>
      <c r="G40" s="45">
        <v>8.0850000000000009</v>
      </c>
      <c r="H40" s="9">
        <f>(B40*G40)-D40</f>
        <v>-10.585000000000036</v>
      </c>
      <c r="I40" s="35" t="s">
        <v>71</v>
      </c>
      <c r="J40" s="36">
        <f>G40*B40</f>
        <v>590.20500000000004</v>
      </c>
      <c r="K40" s="35" t="str">
        <f>"sell "&amp;B40&amp;" "&amp;A40&amp;" @ $"&amp;G40</f>
        <v>sell 73 PHAT @ $8.085</v>
      </c>
      <c r="L40" s="9">
        <f>L39+(G40*B40)</f>
        <v>202957.06999999998</v>
      </c>
      <c r="M40" s="35"/>
      <c r="N40" s="35"/>
      <c r="O40" s="35"/>
      <c r="P40" s="35"/>
      <c r="Q40" s="10"/>
    </row>
    <row r="41" spans="1:17">
      <c r="A41" s="13" t="s">
        <v>182</v>
      </c>
      <c r="B41" s="35">
        <v>79</v>
      </c>
      <c r="C41" s="9">
        <v>47.03</v>
      </c>
      <c r="D41" s="9">
        <f>C41*B41</f>
        <v>3715.37</v>
      </c>
      <c r="E41" s="36" t="s">
        <v>37</v>
      </c>
      <c r="F41" s="38">
        <f>D41/D42</f>
        <v>0.48696147948149993</v>
      </c>
      <c r="G41" s="45">
        <v>47.704999999999998</v>
      </c>
      <c r="H41" s="9">
        <f>(B41*G41)-D41</f>
        <v>53.324999999999818</v>
      </c>
      <c r="I41" s="35" t="s">
        <v>71</v>
      </c>
      <c r="J41" s="36">
        <f>G41*B41</f>
        <v>3768.6949999999997</v>
      </c>
      <c r="K41" s="35" t="str">
        <f>"sell "&amp;B41&amp;" "&amp;A41&amp;" @ $"&amp;G41</f>
        <v>sell 79 TRUP @ $47.705</v>
      </c>
      <c r="L41" s="9">
        <f>L40+(G41*B41)</f>
        <v>206725.76499999998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7629.7</v>
      </c>
      <c r="E42" s="36"/>
      <c r="F42" s="38">
        <f>SUM(F39:F41)</f>
        <v>1</v>
      </c>
      <c r="G42" s="41"/>
      <c r="H42" s="9">
        <f>SUM(H39:H41)</f>
        <v>83.124999999999545</v>
      </c>
      <c r="I42" s="35"/>
      <c r="J42" s="36">
        <f>SUM(J39:J41)</f>
        <v>7712.8249999999989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189</v>
      </c>
      <c r="B47" s="35">
        <v>39</v>
      </c>
      <c r="C47" s="9">
        <v>100.72</v>
      </c>
      <c r="D47" s="9">
        <f>C47*B47</f>
        <v>3928.08</v>
      </c>
      <c r="E47" s="36" t="s">
        <v>37</v>
      </c>
      <c r="F47" s="38">
        <f>D47/D50</f>
        <v>0.44356666406946055</v>
      </c>
      <c r="G47" s="48">
        <v>101.515</v>
      </c>
      <c r="H47" s="9">
        <f>(B47*G47)-D47</f>
        <v>31.005000000000109</v>
      </c>
      <c r="I47" s="35" t="s">
        <v>71</v>
      </c>
      <c r="J47" s="35"/>
      <c r="K47" s="35" t="str">
        <f>"buy "&amp;B47&amp;" "&amp;A47&amp;" @ $"&amp;G47</f>
        <v>buy 39 SKYW @ $101.515</v>
      </c>
      <c r="L47" s="9">
        <f>L41-(G47*B47)</f>
        <v>202766.68</v>
      </c>
      <c r="M47" s="36">
        <f>L38-(G47*B47)</f>
        <v>195053.85500000001</v>
      </c>
      <c r="N47" s="35"/>
      <c r="O47" s="35"/>
      <c r="P47" s="35"/>
      <c r="Q47" s="10"/>
    </row>
    <row r="48" spans="1:17">
      <c r="A48" s="13" t="s">
        <v>190</v>
      </c>
      <c r="B48" s="35">
        <v>14</v>
      </c>
      <c r="C48" s="9">
        <v>198.46</v>
      </c>
      <c r="D48" s="9">
        <f>C48*B48</f>
        <v>2778.44</v>
      </c>
      <c r="E48" s="36" t="s">
        <v>37</v>
      </c>
      <c r="F48" s="38">
        <f>D48/D50</f>
        <v>0.31374701180147863</v>
      </c>
      <c r="G48" s="48">
        <v>200.32400000000001</v>
      </c>
      <c r="H48" s="9">
        <f>(B48*G48)-D48</f>
        <v>26.096000000000004</v>
      </c>
      <c r="I48" s="35" t="s">
        <v>71</v>
      </c>
      <c r="J48" s="35"/>
      <c r="K48" s="35" t="str">
        <f>"buy "&amp;B48&amp;" "&amp;A48&amp;" @ $"&amp;G48</f>
        <v>buy 14 GDDY @ $200.324</v>
      </c>
      <c r="L48" s="9">
        <f>L47-(G48*B48)</f>
        <v>199962.144</v>
      </c>
      <c r="M48" s="36">
        <f>M47-(G48*B48)</f>
        <v>192249.31900000002</v>
      </c>
      <c r="N48" s="35"/>
      <c r="O48" s="35"/>
      <c r="P48" s="35"/>
      <c r="Q48" s="10"/>
    </row>
    <row r="49" spans="1:17">
      <c r="A49" s="23" t="s">
        <v>191</v>
      </c>
      <c r="B49" s="24">
        <v>5</v>
      </c>
      <c r="C49" s="25">
        <v>429.83</v>
      </c>
      <c r="D49" s="25">
        <f>C49*B49</f>
        <v>2149.15</v>
      </c>
      <c r="E49" s="36" t="s">
        <v>37</v>
      </c>
      <c r="F49" s="38">
        <f>D49/D50</f>
        <v>0.24268632412906083</v>
      </c>
      <c r="G49" s="49">
        <v>431.44499999999999</v>
      </c>
      <c r="H49" s="25">
        <f>(B49*G49)-D49</f>
        <v>8.0749999999998181</v>
      </c>
      <c r="I49" s="35" t="s">
        <v>71</v>
      </c>
      <c r="J49" s="35"/>
      <c r="K49" s="35" t="str">
        <f>"buy "&amp;B49&amp;" "&amp;A49&amp;" @ $"&amp;G49</f>
        <v>buy 5 FIX @ $431.445</v>
      </c>
      <c r="L49" s="9">
        <f>L48-(G49*B49)</f>
        <v>197804.91899999999</v>
      </c>
      <c r="M49" s="36">
        <f>M48-(G49*B49)</f>
        <v>190092.09400000001</v>
      </c>
      <c r="N49" s="35" t="str">
        <f>TEXT(ROUND(M49,2),"$#,##0.00")&amp;" will be the balance in the account after purchases.  "</f>
        <v xml:space="preserve">$190,092.09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8855.67</v>
      </c>
      <c r="E50" s="35"/>
      <c r="F50" s="38">
        <f>SUM(F47:F49)</f>
        <v>1</v>
      </c>
      <c r="G50" s="9" t="s">
        <v>15</v>
      </c>
      <c r="H50" s="9">
        <f>SUM(H47:H49)</f>
        <v>65.175999999999931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197804.91900000002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946.33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83.124999999999545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1029.4549999999995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65.175999999999931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964.27899999999954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45626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200086.79</v>
      </c>
      <c r="M68" s="35" t="s">
        <v>118</v>
      </c>
      <c r="N68" s="35"/>
      <c r="O68" s="35"/>
      <c r="P68" s="35"/>
      <c r="Q68" s="10"/>
    </row>
    <row r="69" spans="1:17">
      <c r="A69" s="13" t="s">
        <v>178</v>
      </c>
      <c r="B69" s="35">
        <v>64</v>
      </c>
      <c r="C69" s="9">
        <v>24.27</v>
      </c>
      <c r="D69" s="9">
        <f>C69*B69</f>
        <v>1553.28</v>
      </c>
      <c r="E69" s="36" t="s">
        <v>37</v>
      </c>
      <c r="F69" s="38">
        <f>D69/D72</f>
        <v>0.20114084443207053</v>
      </c>
      <c r="G69" s="45">
        <v>24.25</v>
      </c>
      <c r="H69" s="9">
        <f>(B69*G69)-D69</f>
        <v>-1.2799999999999727</v>
      </c>
      <c r="I69" s="35" t="s">
        <v>71</v>
      </c>
      <c r="J69" s="36">
        <f>G69*B69</f>
        <v>1552</v>
      </c>
      <c r="K69" s="35" t="str">
        <f>"sell "&amp;B69&amp;" "&amp;A69&amp;" @ $"&amp;G69</f>
        <v>sell 64 LTH @ $24.25</v>
      </c>
      <c r="L69" s="9">
        <f>L68+(G69*B69)</f>
        <v>201638.79</v>
      </c>
      <c r="M69" s="35"/>
      <c r="N69" s="35"/>
      <c r="O69" s="35"/>
      <c r="P69" s="35"/>
      <c r="Q69" s="10"/>
    </row>
    <row r="70" spans="1:17">
      <c r="A70" s="13" t="s">
        <v>179</v>
      </c>
      <c r="B70" s="35">
        <v>53</v>
      </c>
      <c r="C70" s="9">
        <v>58.43</v>
      </c>
      <c r="D70" s="9">
        <f>C70*B70</f>
        <v>3096.79</v>
      </c>
      <c r="E70" s="36" t="s">
        <v>37</v>
      </c>
      <c r="F70" s="38">
        <f>D70/D72</f>
        <v>0.4010165299423103</v>
      </c>
      <c r="G70" s="45">
        <v>58.72</v>
      </c>
      <c r="H70" s="9">
        <f>(B70*G70)-D70</f>
        <v>15.369999999999891</v>
      </c>
      <c r="I70" s="35" t="s">
        <v>71</v>
      </c>
      <c r="J70" s="36">
        <f>G70*B70</f>
        <v>3112.16</v>
      </c>
      <c r="K70" s="35" t="str">
        <f>"sell "&amp;B70&amp;" "&amp;A70&amp;" @ $"&amp;G70</f>
        <v>sell 53 TBBK @ $58.72</v>
      </c>
      <c r="L70" s="9">
        <f>L69+(G70*B70)</f>
        <v>204750.95</v>
      </c>
      <c r="M70" s="35"/>
      <c r="N70" s="35"/>
      <c r="O70" s="35"/>
      <c r="P70" s="35"/>
      <c r="Q70" s="10"/>
    </row>
    <row r="71" spans="1:17">
      <c r="A71" s="13" t="s">
        <v>134</v>
      </c>
      <c r="B71" s="35">
        <v>89</v>
      </c>
      <c r="C71" s="9">
        <v>34.520000000000003</v>
      </c>
      <c r="D71" s="9">
        <f>C71*B71</f>
        <v>3072.28</v>
      </c>
      <c r="E71" s="36" t="s">
        <v>37</v>
      </c>
      <c r="F71" s="38">
        <f>D71/D72</f>
        <v>0.39784262562561917</v>
      </c>
      <c r="G71" s="45">
        <v>35.159999999999997</v>
      </c>
      <c r="H71" s="9">
        <f>(B71*G71)-D71</f>
        <v>56.959999999999582</v>
      </c>
      <c r="I71" s="35" t="s">
        <v>71</v>
      </c>
      <c r="J71" s="36">
        <f>G71*B71</f>
        <v>3129.24</v>
      </c>
      <c r="K71" s="35" t="str">
        <f>"sell "&amp;B71&amp;" "&amp;A71&amp;" @ $"&amp;G71</f>
        <v>sell 89 CNK @ $35.16</v>
      </c>
      <c r="L71" s="9">
        <f>L70+(G71*B71)</f>
        <v>207880.19</v>
      </c>
      <c r="M71" s="35" t="s">
        <v>22</v>
      </c>
      <c r="N71" s="35"/>
      <c r="O71" s="35"/>
      <c r="P71" s="35"/>
      <c r="Q71" s="10"/>
    </row>
    <row r="72" spans="1:17">
      <c r="A72" s="13"/>
      <c r="B72" s="35" t="s">
        <v>3</v>
      </c>
      <c r="C72" s="9"/>
      <c r="D72" s="9">
        <f>SUM(D69:D71)</f>
        <v>7722.35</v>
      </c>
      <c r="E72" s="36"/>
      <c r="F72" s="38">
        <f>SUM(F69:F71)</f>
        <v>1</v>
      </c>
      <c r="G72" s="41"/>
      <c r="H72" s="9">
        <f>SUM(H69:H71)</f>
        <v>71.0499999999995</v>
      </c>
      <c r="I72" s="35"/>
      <c r="J72" s="36">
        <f>SUM(J69:J71)</f>
        <v>7793.4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186</v>
      </c>
      <c r="B77" s="35">
        <v>53</v>
      </c>
      <c r="C77" s="9">
        <v>96.83</v>
      </c>
      <c r="D77" s="9">
        <f>C77*B77</f>
        <v>5131.99</v>
      </c>
      <c r="E77" s="36" t="s">
        <v>37</v>
      </c>
      <c r="F77" s="38">
        <f>D77/D80</f>
        <v>0.58107955098722575</v>
      </c>
      <c r="G77" s="21">
        <v>97.24</v>
      </c>
      <c r="H77" s="9">
        <f>(B77*G77)-D77</f>
        <v>21.729999999999563</v>
      </c>
      <c r="I77" s="35" t="s">
        <v>71</v>
      </c>
      <c r="J77" s="35"/>
      <c r="K77" s="35" t="str">
        <f>"buy "&amp;B77&amp;" "&amp;A77&amp;" @ $"&amp;G77</f>
        <v>buy 53 UAL @ $97.24</v>
      </c>
      <c r="L77" s="9">
        <f>L71-(G77*B77)</f>
        <v>202726.47</v>
      </c>
      <c r="M77" s="36">
        <f>L68-(G77*B77)</f>
        <v>194933.07</v>
      </c>
      <c r="N77" s="35"/>
      <c r="O77" s="35"/>
      <c r="P77" s="35"/>
      <c r="Q77" s="10"/>
    </row>
    <row r="78" spans="1:17">
      <c r="A78" s="13" t="s">
        <v>187</v>
      </c>
      <c r="B78" s="35">
        <v>39</v>
      </c>
      <c r="C78" s="9">
        <v>26.33</v>
      </c>
      <c r="D78" s="9">
        <f>C78*B78</f>
        <v>1026.8699999999999</v>
      </c>
      <c r="E78" s="36" t="s">
        <v>37</v>
      </c>
      <c r="F78" s="38">
        <f>D78/D80</f>
        <v>0.11626935331562463</v>
      </c>
      <c r="G78" s="21">
        <v>26.33</v>
      </c>
      <c r="H78" s="9">
        <f>(B78*G78)-D78</f>
        <v>0</v>
      </c>
      <c r="I78" s="35" t="s">
        <v>71</v>
      </c>
      <c r="J78" s="35"/>
      <c r="K78" s="35" t="str">
        <f>"buy "&amp;B78&amp;" "&amp;A78&amp;" @ $"&amp;G78</f>
        <v>buy 39 AS @ $26.33</v>
      </c>
      <c r="L78" s="9">
        <f>L77-(G78*B78)</f>
        <v>201699.6</v>
      </c>
      <c r="M78" s="36">
        <f>M77-(G78*B78)</f>
        <v>193906.2</v>
      </c>
      <c r="N78" s="35"/>
      <c r="O78" s="35"/>
      <c r="P78" s="35"/>
      <c r="Q78" s="10"/>
    </row>
    <row r="79" spans="1:17">
      <c r="A79" s="23" t="s">
        <v>188</v>
      </c>
      <c r="B79" s="24">
        <v>8</v>
      </c>
      <c r="C79" s="25">
        <v>334.12</v>
      </c>
      <c r="D79" s="25">
        <f>C79*B79</f>
        <v>2672.96</v>
      </c>
      <c r="E79" s="36" t="s">
        <v>37</v>
      </c>
      <c r="F79" s="38">
        <f>D79/D80</f>
        <v>0.30265109569714965</v>
      </c>
      <c r="G79" s="26">
        <v>335.73</v>
      </c>
      <c r="H79" s="25">
        <f>(B79*G79)-D79</f>
        <v>12.880000000000109</v>
      </c>
      <c r="I79" s="35" t="s">
        <v>71</v>
      </c>
      <c r="J79" s="35"/>
      <c r="K79" s="35" t="str">
        <f>"buy "&amp;B79&amp;" "&amp;A79&amp;" @ $"&amp;G79</f>
        <v>buy 8 GEV @ $335.73</v>
      </c>
      <c r="L79" s="9">
        <f>L78-(G79*B79)</f>
        <v>199013.76000000001</v>
      </c>
      <c r="M79" s="36">
        <f>M78-(G79*B79)</f>
        <v>191220.36000000002</v>
      </c>
      <c r="N79" s="35" t="str">
        <f>TEXT(ROUND(M79,2),"$#,##0.00")&amp;" will be the balance in the account after purchases.  "</f>
        <v xml:space="preserve">$191,220.36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8831.82</v>
      </c>
      <c r="E80" s="35"/>
      <c r="F80" s="38">
        <f>SUM(F77:F79)</f>
        <v>1</v>
      </c>
      <c r="G80" s="9" t="s">
        <v>15</v>
      </c>
      <c r="H80" s="9">
        <f>SUM(H77:H79)</f>
        <v>34.609999999999673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199013.76000000001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2135.86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71.0499999999995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2206.91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34.609999999999673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2172.3000000000002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45597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200141.16</v>
      </c>
      <c r="M98" s="35" t="s">
        <v>118</v>
      </c>
      <c r="N98" s="35"/>
      <c r="O98" s="35"/>
      <c r="P98" s="35"/>
      <c r="Q98" s="10"/>
    </row>
    <row r="99" spans="1:17">
      <c r="A99" s="13" t="s">
        <v>175</v>
      </c>
      <c r="B99" s="35">
        <v>47</v>
      </c>
      <c r="C99" s="9">
        <v>24.52</v>
      </c>
      <c r="D99" s="9">
        <f>C99*B99</f>
        <v>1152.44</v>
      </c>
      <c r="E99" s="36" t="s">
        <v>37</v>
      </c>
      <c r="F99" s="38">
        <f>D99/D102</f>
        <v>0.15328220556978725</v>
      </c>
      <c r="G99" s="45">
        <v>24.75</v>
      </c>
      <c r="H99" s="9">
        <f>(B99*G99)-D99</f>
        <v>10.809999999999945</v>
      </c>
      <c r="I99" s="35" t="s">
        <v>71</v>
      </c>
      <c r="J99" s="36">
        <f>G99*B99</f>
        <v>1163.25</v>
      </c>
      <c r="K99" s="35" t="str">
        <f>"sell "&amp;B99&amp;" "&amp;A99&amp;" @ $"&amp;G99</f>
        <v>sell 47 AMSC @ $24.75</v>
      </c>
      <c r="L99" s="9">
        <f>L98+(G99*B99)</f>
        <v>201304.41</v>
      </c>
      <c r="M99" s="35"/>
      <c r="N99" s="35"/>
      <c r="O99" s="35"/>
      <c r="P99" s="35"/>
      <c r="Q99" s="10"/>
    </row>
    <row r="100" spans="1:17">
      <c r="A100" s="13" t="s">
        <v>176</v>
      </c>
      <c r="B100" s="35">
        <v>40</v>
      </c>
      <c r="C100" s="9">
        <v>134.44</v>
      </c>
      <c r="D100" s="9">
        <f>C100*B100</f>
        <v>5377.6</v>
      </c>
      <c r="E100" s="36" t="s">
        <v>37</v>
      </c>
      <c r="F100" s="38">
        <f>D100/D102</f>
        <v>0.71525666296908119</v>
      </c>
      <c r="G100" s="45">
        <v>148.22</v>
      </c>
      <c r="H100" s="9">
        <f>(B100*G100)-D100</f>
        <v>551.19999999999982</v>
      </c>
      <c r="I100" s="35" t="s">
        <v>71</v>
      </c>
      <c r="J100" s="36">
        <f>G100*B100</f>
        <v>5928.8</v>
      </c>
      <c r="K100" s="35" t="str">
        <f>"sell "&amp;B100&amp;" "&amp;A100&amp;" @ $"&amp;G100</f>
        <v>sell 40 FTAI @ $148.22</v>
      </c>
      <c r="L100" s="9">
        <f>L99+(G100*B100)</f>
        <v>207233.21</v>
      </c>
      <c r="M100" s="35"/>
      <c r="N100" s="35"/>
      <c r="O100" s="35"/>
      <c r="P100" s="35"/>
      <c r="Q100" s="10"/>
    </row>
    <row r="101" spans="1:17">
      <c r="A101" s="13" t="s">
        <v>177</v>
      </c>
      <c r="B101" s="35">
        <v>9</v>
      </c>
      <c r="C101" s="9">
        <v>109.82</v>
      </c>
      <c r="D101" s="9">
        <f>C101*B101</f>
        <v>988.37999999999988</v>
      </c>
      <c r="E101" s="36" t="s">
        <v>37</v>
      </c>
      <c r="F101" s="38">
        <f>D101/D102</f>
        <v>0.13146113146113142</v>
      </c>
      <c r="G101" s="45">
        <v>110.89</v>
      </c>
      <c r="H101" s="9">
        <f>(B101*G101)-D101</f>
        <v>9.6300000000001091</v>
      </c>
      <c r="I101" s="35" t="s">
        <v>71</v>
      </c>
      <c r="J101" s="36">
        <f>G101*B101</f>
        <v>998.01</v>
      </c>
      <c r="K101" s="35" t="str">
        <f>"sell "&amp;B101&amp;" "&amp;A101&amp;" @ $"&amp;G101</f>
        <v>sell 9 CRUS @ $110.89</v>
      </c>
      <c r="L101" s="9">
        <f>L100+(G101*B101)</f>
        <v>208231.22</v>
      </c>
      <c r="M101" s="35" t="s">
        <v>22</v>
      </c>
      <c r="N101" s="35"/>
      <c r="O101" s="35"/>
      <c r="P101" s="35"/>
      <c r="Q101" s="10"/>
    </row>
    <row r="102" spans="1:17">
      <c r="A102" s="13"/>
      <c r="B102" s="35" t="s">
        <v>3</v>
      </c>
      <c r="C102" s="9"/>
      <c r="D102" s="9">
        <f>SUM(D99:D101)</f>
        <v>7518.420000000001</v>
      </c>
      <c r="E102" s="36"/>
      <c r="F102" s="38">
        <f>SUM(F99:F101)</f>
        <v>0.99999999999999978</v>
      </c>
      <c r="G102" s="41"/>
      <c r="H102" s="9">
        <f>SUM(H99:H101)</f>
        <v>571.63999999999987</v>
      </c>
      <c r="I102" s="35"/>
      <c r="J102" s="36">
        <f>SUM(J99:J101)</f>
        <v>8090.06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183</v>
      </c>
      <c r="B107" s="35">
        <v>221</v>
      </c>
      <c r="C107" s="9">
        <v>10.7</v>
      </c>
      <c r="D107" s="9">
        <f>C107*B107</f>
        <v>2364.6999999999998</v>
      </c>
      <c r="E107" s="36" t="s">
        <v>37</v>
      </c>
      <c r="F107" s="38">
        <f>D107/D110</f>
        <v>0.29333541733342261</v>
      </c>
      <c r="G107" s="21">
        <v>10.9</v>
      </c>
      <c r="H107" s="9">
        <f>(B107*G107)-D107</f>
        <v>44.200000000000273</v>
      </c>
      <c r="I107" s="35" t="s">
        <v>71</v>
      </c>
      <c r="J107" s="35"/>
      <c r="K107" s="35" t="str">
        <f>"buy "&amp;B107&amp;" "&amp;A107&amp;" @ $"&amp;G107</f>
        <v>buy 221 RKLB @ $10.9</v>
      </c>
      <c r="L107" s="9">
        <f>L101-(G107*B107)</f>
        <v>205822.32</v>
      </c>
      <c r="M107" s="36">
        <f>L98-(G107*B107)</f>
        <v>197732.26</v>
      </c>
      <c r="N107" s="35"/>
      <c r="O107" s="35"/>
      <c r="P107" s="35"/>
      <c r="Q107" s="10"/>
    </row>
    <row r="108" spans="1:17">
      <c r="A108" s="13" t="s">
        <v>184</v>
      </c>
      <c r="B108" s="35">
        <v>10</v>
      </c>
      <c r="C108" s="9">
        <v>169.39</v>
      </c>
      <c r="D108" s="9">
        <f>C108*B108</f>
        <v>1693.8999999999999</v>
      </c>
      <c r="E108" s="36" t="s">
        <v>37</v>
      </c>
      <c r="F108" s="38">
        <f>D108/D110</f>
        <v>0.21012427091008778</v>
      </c>
      <c r="G108" s="21">
        <v>171.14</v>
      </c>
      <c r="H108" s="9">
        <f>(B108*G108)-D108</f>
        <v>17.5</v>
      </c>
      <c r="I108" s="35" t="s">
        <v>71</v>
      </c>
      <c r="J108" s="35"/>
      <c r="K108" s="35" t="str">
        <f>"buy "&amp;B108&amp;" "&amp;A108&amp;" @ $"&amp;G108</f>
        <v>buy 10 APP @ $171.14</v>
      </c>
      <c r="L108" s="9">
        <f>L107-(G108*B108)</f>
        <v>204110.92</v>
      </c>
      <c r="M108" s="36">
        <f>M107-(G108*B108)</f>
        <v>196020.86000000002</v>
      </c>
      <c r="N108" s="35"/>
      <c r="O108" s="35"/>
      <c r="P108" s="35"/>
      <c r="Q108" s="10"/>
    </row>
    <row r="109" spans="1:17">
      <c r="A109" s="23" t="s">
        <v>185</v>
      </c>
      <c r="B109" s="24">
        <v>122</v>
      </c>
      <c r="C109" s="25">
        <v>32.81</v>
      </c>
      <c r="D109" s="25">
        <f>C109*B109</f>
        <v>4002.82</v>
      </c>
      <c r="E109" s="36" t="s">
        <v>37</v>
      </c>
      <c r="F109" s="38">
        <f>D109/D110</f>
        <v>0.49654031175648955</v>
      </c>
      <c r="G109" s="26">
        <v>33.01</v>
      </c>
      <c r="H109" s="25">
        <f>(B109*G109)-D109</f>
        <v>24.399999999999636</v>
      </c>
      <c r="I109" s="35" t="s">
        <v>71</v>
      </c>
      <c r="J109" s="35"/>
      <c r="K109" s="35" t="str">
        <f>"buy "&amp;B109&amp;" "&amp;A109&amp;" @ $"&amp;G109</f>
        <v>buy 122 QFIN @ $33.01</v>
      </c>
      <c r="L109" s="9">
        <f>L108-(G109*B109)</f>
        <v>200083.7</v>
      </c>
      <c r="M109" s="36">
        <f>M108-(G109*B109)</f>
        <v>191993.64</v>
      </c>
      <c r="N109" s="35" t="str">
        <f>TEXT(ROUND(M109,2),"$#,##0.00")&amp;" will be the balance in the account after purchases.  "</f>
        <v xml:space="preserve">$191,993.64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8061.42</v>
      </c>
      <c r="E110" s="35"/>
      <c r="F110" s="38">
        <f>SUM(F107:F109)</f>
        <v>1</v>
      </c>
      <c r="G110" s="9" t="s">
        <v>15</v>
      </c>
      <c r="H110" s="9">
        <f>SUM(H107:H109)</f>
        <v>86.099999999999909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200083.7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1759.79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571.63999999999987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2331.4299999999998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86.099999999999909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2245.33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45566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198908.89</v>
      </c>
      <c r="M128" s="35" t="s">
        <v>118</v>
      </c>
      <c r="N128" s="35"/>
      <c r="O128" s="35"/>
      <c r="P128" s="35"/>
      <c r="Q128" s="10"/>
    </row>
    <row r="129" spans="1:17">
      <c r="A129" s="13" t="s">
        <v>173</v>
      </c>
      <c r="B129" s="35">
        <v>405</v>
      </c>
      <c r="C129" s="9">
        <v>6.88</v>
      </c>
      <c r="D129" s="9">
        <f>C129*B129</f>
        <v>2786.4</v>
      </c>
      <c r="E129" s="36" t="s">
        <v>37</v>
      </c>
      <c r="F129" s="38">
        <f>D129/D132</f>
        <v>0.31075982472360736</v>
      </c>
      <c r="G129" s="45">
        <v>7.07</v>
      </c>
      <c r="H129" s="9">
        <f>(B129*G129)-D129</f>
        <v>76.949999999999818</v>
      </c>
      <c r="I129" s="35" t="s">
        <v>71</v>
      </c>
      <c r="J129" s="36">
        <f>G129*B129</f>
        <v>2863.35</v>
      </c>
      <c r="K129" s="35" t="str">
        <f>"sell "&amp;B129&amp;" "&amp;A129&amp;" @ $"&amp;G129</f>
        <v>sell 405 CDE @ $7.07</v>
      </c>
      <c r="L129" s="9">
        <f>L128+(G129*B129)</f>
        <v>201772.24000000002</v>
      </c>
      <c r="M129" s="35"/>
      <c r="N129" s="35"/>
      <c r="O129" s="35"/>
      <c r="P129" s="35"/>
      <c r="Q129" s="10"/>
    </row>
    <row r="130" spans="1:17">
      <c r="A130" s="13" t="s">
        <v>174</v>
      </c>
      <c r="B130" s="35">
        <v>3</v>
      </c>
      <c r="C130" s="9">
        <v>123.85</v>
      </c>
      <c r="D130" s="9">
        <f>C130*B130</f>
        <v>371.54999999999995</v>
      </c>
      <c r="E130" s="36" t="s">
        <v>37</v>
      </c>
      <c r="F130" s="38">
        <f>D130/D132</f>
        <v>4.1437989117160595E-2</v>
      </c>
      <c r="G130" s="45">
        <v>124.11</v>
      </c>
      <c r="H130" s="9">
        <f>(B130*G130)-D130</f>
        <v>0.78000000000002956</v>
      </c>
      <c r="I130" s="35" t="s">
        <v>71</v>
      </c>
      <c r="J130" s="36">
        <f>G130*B130</f>
        <v>372.33</v>
      </c>
      <c r="K130" s="35" t="str">
        <f>"sell "&amp;B130&amp;" "&amp;A130&amp;" @ $"&amp;G130</f>
        <v>sell 3 CAVA @ $124.11</v>
      </c>
      <c r="L130" s="9">
        <f>L129+(G130*B130)</f>
        <v>202144.57</v>
      </c>
      <c r="M130" s="35"/>
      <c r="N130" s="35"/>
      <c r="O130" s="35"/>
      <c r="P130" s="35"/>
      <c r="Q130" s="10"/>
    </row>
    <row r="131" spans="1:17">
      <c r="A131" s="13" t="s">
        <v>161</v>
      </c>
      <c r="B131" s="35">
        <v>49</v>
      </c>
      <c r="C131" s="9">
        <v>118.54</v>
      </c>
      <c r="D131" s="9">
        <f>C131*B131</f>
        <v>5808.46</v>
      </c>
      <c r="E131" s="36" t="s">
        <v>37</v>
      </c>
      <c r="F131" s="38">
        <f>D131/D132</f>
        <v>0.64780218615923213</v>
      </c>
      <c r="G131" s="45">
        <v>118</v>
      </c>
      <c r="H131" s="9">
        <f>(B131*G131)-D131</f>
        <v>-26.460000000000036</v>
      </c>
      <c r="I131" s="35" t="s">
        <v>71</v>
      </c>
      <c r="J131" s="36">
        <f>G131*B131</f>
        <v>5782</v>
      </c>
      <c r="K131" s="35" t="str">
        <f>"sell "&amp;B131&amp;" "&amp;A131&amp;" @ $"&amp;G131</f>
        <v>sell 49 VST @ $118</v>
      </c>
      <c r="L131" s="9">
        <f>L130+(G131*B131)</f>
        <v>207926.57</v>
      </c>
      <c r="M131" s="35" t="s">
        <v>22</v>
      </c>
      <c r="N131" s="35"/>
      <c r="O131" s="35"/>
      <c r="P131" s="35"/>
      <c r="Q131" s="10"/>
    </row>
    <row r="132" spans="1:17">
      <c r="A132" s="13"/>
      <c r="B132" s="35" t="s">
        <v>3</v>
      </c>
      <c r="C132" s="9"/>
      <c r="D132" s="9">
        <f>SUM(D129:D131)</f>
        <v>8966.41</v>
      </c>
      <c r="E132" s="36"/>
      <c r="F132" s="38">
        <f>SUM(F129:F131)</f>
        <v>1</v>
      </c>
      <c r="G132" s="41"/>
      <c r="H132" s="9">
        <f>SUM(H129:H131)</f>
        <v>51.269999999999811</v>
      </c>
      <c r="I132" s="35"/>
      <c r="J132" s="36">
        <f>SUM(J129:J131)</f>
        <v>9017.68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180</v>
      </c>
      <c r="B137" s="35">
        <v>197</v>
      </c>
      <c r="C137" s="9">
        <v>15.99</v>
      </c>
      <c r="D137" s="9">
        <f>C137*B137</f>
        <v>3150.03</v>
      </c>
      <c r="E137" s="36" t="s">
        <v>37</v>
      </c>
      <c r="F137" s="38">
        <f>D137/D140</f>
        <v>0.40456109392277972</v>
      </c>
      <c r="G137" s="21">
        <v>16</v>
      </c>
      <c r="H137" s="9">
        <f>(B137*G137)-D137</f>
        <v>1.9699999999997999</v>
      </c>
      <c r="I137" s="35" t="s">
        <v>71</v>
      </c>
      <c r="J137" s="35"/>
      <c r="K137" s="35" t="str">
        <f>"buy "&amp;B137&amp;" "&amp;A137&amp;" @ $"&amp;G137</f>
        <v>buy 197 CNTA @ $16</v>
      </c>
      <c r="L137" s="9">
        <f>L131-(G137*B137)</f>
        <v>204774.57</v>
      </c>
      <c r="M137" s="36">
        <f>L128-(G137*B137)</f>
        <v>195756.89</v>
      </c>
      <c r="N137" s="35"/>
      <c r="O137" s="35"/>
      <c r="P137" s="35"/>
      <c r="Q137" s="10"/>
    </row>
    <row r="138" spans="1:17">
      <c r="A138" s="13" t="s">
        <v>181</v>
      </c>
      <c r="B138" s="35">
        <v>73</v>
      </c>
      <c r="C138" s="9">
        <v>18.079999999999998</v>
      </c>
      <c r="D138" s="9">
        <f>C138*B138</f>
        <v>1319.84</v>
      </c>
      <c r="E138" s="36" t="s">
        <v>37</v>
      </c>
      <c r="F138" s="38">
        <f>D138/D140</f>
        <v>0.16950819966890524</v>
      </c>
      <c r="G138" s="21">
        <v>18.010000000000002</v>
      </c>
      <c r="H138" s="9">
        <f>(B138*G138)-D138</f>
        <v>-5.1099999999999</v>
      </c>
      <c r="I138" s="35" t="s">
        <v>71</v>
      </c>
      <c r="J138" s="35"/>
      <c r="K138" s="35" t="str">
        <f>"buy "&amp;B138&amp;" "&amp;A138&amp;" @ $"&amp;G138</f>
        <v>buy 73 PHAT @ $18.01</v>
      </c>
      <c r="L138" s="9">
        <f>L137-(G138*B138)</f>
        <v>203459.84</v>
      </c>
      <c r="M138" s="36">
        <f>M137-(G138*B138)</f>
        <v>194442.16</v>
      </c>
      <c r="N138" s="35"/>
      <c r="O138" s="35"/>
      <c r="P138" s="35"/>
      <c r="Q138" s="10"/>
    </row>
    <row r="139" spans="1:17">
      <c r="A139" s="23" t="s">
        <v>182</v>
      </c>
      <c r="B139" s="24">
        <v>79</v>
      </c>
      <c r="C139" s="25">
        <v>41.98</v>
      </c>
      <c r="D139" s="25">
        <f>C139*B139</f>
        <v>3316.4199999999996</v>
      </c>
      <c r="E139" s="36" t="s">
        <v>37</v>
      </c>
      <c r="F139" s="38">
        <f>D139/D140</f>
        <v>0.42593070640831515</v>
      </c>
      <c r="G139" s="26">
        <v>42.06</v>
      </c>
      <c r="H139" s="25">
        <f>(B139*G139)-D139</f>
        <v>6.3200000000006185</v>
      </c>
      <c r="I139" s="35" t="s">
        <v>71</v>
      </c>
      <c r="J139" s="35"/>
      <c r="K139" s="35" t="str">
        <f>"buy "&amp;B139&amp;" "&amp;A139&amp;" @ $"&amp;G139</f>
        <v>buy 79 TRUP @ $42.06</v>
      </c>
      <c r="L139" s="9">
        <f>L138-(G139*B139)</f>
        <v>200137.1</v>
      </c>
      <c r="M139" s="36">
        <f>M138-(G139*B139)</f>
        <v>191119.42</v>
      </c>
      <c r="N139" s="35" t="str">
        <f>TEXT(ROUND(M139,2),"$#,##0.00")&amp;" will be the balance in the account after purchases.  "</f>
        <v xml:space="preserve">$191,119.42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7786.2899999999991</v>
      </c>
      <c r="E140" s="35"/>
      <c r="F140" s="38">
        <f>SUM(F137:F139)</f>
        <v>1</v>
      </c>
      <c r="G140" s="9" t="s">
        <v>15</v>
      </c>
      <c r="H140" s="9">
        <f>SUM(H137:H139)</f>
        <v>3.1800000000005184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200137.1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2254.6999999999998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51.269999999999811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2305.9699999999998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3.1800000000005184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2302.7899999999991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45536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200000.46</v>
      </c>
      <c r="M158" s="35" t="s">
        <v>118</v>
      </c>
      <c r="N158" s="35"/>
      <c r="O158" s="35"/>
      <c r="P158" s="35"/>
      <c r="Q158" s="10"/>
    </row>
    <row r="159" spans="1:17">
      <c r="A159" s="13" t="s">
        <v>169</v>
      </c>
      <c r="B159" s="35">
        <v>27</v>
      </c>
      <c r="C159" s="9">
        <v>43.82</v>
      </c>
      <c r="D159" s="9">
        <f>C159*B159</f>
        <v>1183.1400000000001</v>
      </c>
      <c r="E159" s="36" t="s">
        <v>37</v>
      </c>
      <c r="F159" s="38">
        <f>D159/D162</f>
        <v>0.20993851640893246</v>
      </c>
      <c r="G159" s="45">
        <v>42.8</v>
      </c>
      <c r="H159" s="9">
        <f>(B159*G159)-D159</f>
        <v>-27.540000000000191</v>
      </c>
      <c r="I159" s="35" t="s">
        <v>71</v>
      </c>
      <c r="J159" s="36">
        <f>G159*B159</f>
        <v>1155.5999999999999</v>
      </c>
      <c r="K159" s="35" t="str">
        <f>"sell "&amp;B159&amp;" "&amp;A159&amp;" @ $"&amp;G159</f>
        <v>sell 27 SMTC @ $42.8</v>
      </c>
      <c r="L159" s="9">
        <f>L158+(G159*B159)</f>
        <v>201156.06</v>
      </c>
      <c r="M159" s="35"/>
      <c r="N159" s="35"/>
      <c r="O159" s="35"/>
      <c r="P159" s="35"/>
      <c r="Q159" s="10"/>
    </row>
    <row r="160" spans="1:17">
      <c r="A160" s="13" t="s">
        <v>170</v>
      </c>
      <c r="B160" s="35">
        <v>361</v>
      </c>
      <c r="C160" s="9">
        <v>4.59</v>
      </c>
      <c r="D160" s="9">
        <f>C160*B160</f>
        <v>1656.99</v>
      </c>
      <c r="E160" s="36" t="s">
        <v>37</v>
      </c>
      <c r="F160" s="38">
        <f>D160/D162</f>
        <v>0.29401932341433556</v>
      </c>
      <c r="G160" s="45">
        <v>4.5199999999999996</v>
      </c>
      <c r="H160" s="9">
        <f>(B160*G160)-D160</f>
        <v>-25.270000000000209</v>
      </c>
      <c r="I160" s="35" t="s">
        <v>71</v>
      </c>
      <c r="J160" s="36">
        <f>G160*B160</f>
        <v>1631.7199999999998</v>
      </c>
      <c r="K160" s="35" t="str">
        <f>"sell "&amp;B160&amp;" "&amp;A160&amp;" @ $"&amp;G160</f>
        <v>sell 361 FSM @ $4.52</v>
      </c>
      <c r="L160" s="9">
        <f>L159+(G160*B160)</f>
        <v>202787.78</v>
      </c>
      <c r="M160" s="35"/>
      <c r="N160" s="35"/>
      <c r="O160" s="35"/>
      <c r="P160" s="35"/>
      <c r="Q160" s="10"/>
    </row>
    <row r="161" spans="1:17">
      <c r="A161" s="13" t="s">
        <v>171</v>
      </c>
      <c r="B161" s="35">
        <v>273</v>
      </c>
      <c r="C161" s="9">
        <v>10.24</v>
      </c>
      <c r="D161" s="9">
        <f>C161*B161</f>
        <v>2795.52</v>
      </c>
      <c r="E161" s="36" t="s">
        <v>37</v>
      </c>
      <c r="F161" s="38">
        <f>D161/D162</f>
        <v>0.49604216017673208</v>
      </c>
      <c r="G161" s="45">
        <v>10.26</v>
      </c>
      <c r="H161" s="9">
        <f>(B161*G161)-D161</f>
        <v>5.4600000000000364</v>
      </c>
      <c r="I161" s="35" t="s">
        <v>71</v>
      </c>
      <c r="J161" s="36">
        <f>G161*B161</f>
        <v>2800.98</v>
      </c>
      <c r="K161" s="35" t="str">
        <f>"sell "&amp;B161&amp;" "&amp;A161&amp;" @ $"&amp;G161</f>
        <v>sell 273 BBAR @ $10.26</v>
      </c>
      <c r="L161" s="9">
        <f>L160+(G161*B161)</f>
        <v>205588.76</v>
      </c>
      <c r="M161" s="35" t="s">
        <v>22</v>
      </c>
      <c r="N161" s="35"/>
      <c r="O161" s="35"/>
      <c r="P161" s="35"/>
      <c r="Q161" s="10"/>
    </row>
    <row r="162" spans="1:17">
      <c r="A162" s="13"/>
      <c r="B162" s="35" t="s">
        <v>3</v>
      </c>
      <c r="C162" s="9"/>
      <c r="D162" s="9">
        <f>SUM(D159:D161)</f>
        <v>5635.65</v>
      </c>
      <c r="E162" s="36"/>
      <c r="F162" s="38">
        <f>SUM(F159:F161)</f>
        <v>1</v>
      </c>
      <c r="G162" s="41"/>
      <c r="H162" s="9">
        <f>SUM(H159:H161)</f>
        <v>-47.350000000000364</v>
      </c>
      <c r="I162" s="35"/>
      <c r="J162" s="36">
        <f>SUM(J159:J161)</f>
        <v>5588.2999999999993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178</v>
      </c>
      <c r="B167" s="35">
        <v>64</v>
      </c>
      <c r="C167" s="9">
        <v>23.52</v>
      </c>
      <c r="D167" s="9">
        <f>C167*B167</f>
        <v>1505.28</v>
      </c>
      <c r="E167" s="36" t="s">
        <v>37</v>
      </c>
      <c r="F167" s="38">
        <f>D167/D170</f>
        <v>0.22402333576414213</v>
      </c>
      <c r="G167" s="21">
        <v>23.32</v>
      </c>
      <c r="H167" s="9">
        <f>(B167*G167)-D167</f>
        <v>-12.799999999999955</v>
      </c>
      <c r="I167" s="35" t="s">
        <v>71</v>
      </c>
      <c r="J167" s="35"/>
      <c r="K167" s="35" t="str">
        <f>"buy "&amp;B167&amp;" "&amp;A167&amp;" @ $"&amp;G167</f>
        <v>buy 64 LTH @ $23.32</v>
      </c>
      <c r="L167" s="9">
        <f>L161-(G167*B167)</f>
        <v>204096.28</v>
      </c>
      <c r="M167" s="36">
        <f>L158-(G167*B167)</f>
        <v>198507.97999999998</v>
      </c>
      <c r="N167" s="35"/>
      <c r="O167" s="35"/>
      <c r="P167" s="35"/>
      <c r="Q167" s="10"/>
    </row>
    <row r="168" spans="1:17">
      <c r="A168" s="13" t="s">
        <v>179</v>
      </c>
      <c r="B168" s="35">
        <v>53</v>
      </c>
      <c r="C168" s="9">
        <v>52.4</v>
      </c>
      <c r="D168" s="9">
        <f>C168*B168</f>
        <v>2777.2</v>
      </c>
      <c r="E168" s="36" t="s">
        <v>37</v>
      </c>
      <c r="F168" s="38">
        <f>D168/D170</f>
        <v>0.41331686336374329</v>
      </c>
      <c r="G168" s="21">
        <v>51.98</v>
      </c>
      <c r="H168" s="9">
        <f>(B168*G168)-D168</f>
        <v>-22.259999999999764</v>
      </c>
      <c r="I168" s="35" t="s">
        <v>71</v>
      </c>
      <c r="J168" s="35"/>
      <c r="K168" s="35" t="str">
        <f>"buy "&amp;B168&amp;" "&amp;A168&amp;" @ $"&amp;G168</f>
        <v>buy 53 TBBK @ $51.98</v>
      </c>
      <c r="L168" s="9">
        <f>L167-(G168*B168)</f>
        <v>201341.34</v>
      </c>
      <c r="M168" s="36">
        <f>M167-(G168*B168)</f>
        <v>195753.03999999998</v>
      </c>
      <c r="N168" s="35"/>
      <c r="O168" s="35"/>
      <c r="P168" s="35"/>
      <c r="Q168" s="10"/>
    </row>
    <row r="169" spans="1:17">
      <c r="A169" s="23" t="s">
        <v>134</v>
      </c>
      <c r="B169" s="24">
        <v>89</v>
      </c>
      <c r="C169" s="25">
        <v>27.38</v>
      </c>
      <c r="D169" s="25">
        <f>C169*B169</f>
        <v>2436.8199999999997</v>
      </c>
      <c r="E169" s="36" t="s">
        <v>37</v>
      </c>
      <c r="F169" s="38">
        <f>D169/D170</f>
        <v>0.36265980087211463</v>
      </c>
      <c r="G169" s="26">
        <v>27.45</v>
      </c>
      <c r="H169" s="25">
        <f>(B169*G169)-D169</f>
        <v>6.2300000000000182</v>
      </c>
      <c r="I169" s="35" t="s">
        <v>71</v>
      </c>
      <c r="J169" s="35"/>
      <c r="K169" s="35" t="str">
        <f>"buy "&amp;B169&amp;" "&amp;A169&amp;" @ $"&amp;G169</f>
        <v>buy 89 CNK @ $27.45</v>
      </c>
      <c r="L169" s="9">
        <f>L168-(G169*B169)</f>
        <v>198898.29</v>
      </c>
      <c r="M169" s="36">
        <f>M168-(G169*B169)</f>
        <v>193309.99</v>
      </c>
      <c r="N169" s="35" t="str">
        <f>TEXT(ROUND(M169,2),"$#,##0.00")&amp;" will be the balance in the account after purchases.  "</f>
        <v xml:space="preserve">$193,309.99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6719.2999999999993</v>
      </c>
      <c r="E170" s="35"/>
      <c r="F170" s="38">
        <f>SUM(F167:F169)</f>
        <v>1</v>
      </c>
      <c r="G170" s="9" t="s">
        <v>15</v>
      </c>
      <c r="H170" s="9">
        <f>SUM(H167:H169)</f>
        <v>-28.8299999999997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198898.28999999998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93.1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-47.350000000000364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45.749999999999631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-28.8299999999997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74.57999999999933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45505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201110.93</v>
      </c>
      <c r="M188" s="35" t="s">
        <v>118</v>
      </c>
      <c r="N188" s="35"/>
      <c r="O188" s="35"/>
      <c r="P188" s="35"/>
      <c r="Q188" s="10"/>
    </row>
    <row r="189" spans="1:17">
      <c r="A189" s="13" t="s">
        <v>164</v>
      </c>
      <c r="B189" s="35">
        <v>15</v>
      </c>
      <c r="C189" s="9">
        <v>52.82</v>
      </c>
      <c r="D189" s="9">
        <f>C189*B189</f>
        <v>792.3</v>
      </c>
      <c r="E189" s="36" t="s">
        <v>37</v>
      </c>
      <c r="F189" s="38">
        <f>D189/D192</f>
        <v>0.14577710068610727</v>
      </c>
      <c r="G189" s="45">
        <v>52.95</v>
      </c>
      <c r="H189" s="9">
        <f>(B189*G189)-D189</f>
        <v>1.9500000000000455</v>
      </c>
      <c r="I189" s="35" t="s">
        <v>71</v>
      </c>
      <c r="J189" s="36">
        <f>G189*B189</f>
        <v>794.25</v>
      </c>
      <c r="K189" s="35" t="str">
        <f>"sell "&amp;B189&amp;" "&amp;A189&amp;" @ $"&amp;G189</f>
        <v>sell 15 BMA @ $52.95</v>
      </c>
      <c r="L189" s="9">
        <f>L188+(G189*B189)</f>
        <v>201905.18</v>
      </c>
      <c r="M189" s="35"/>
      <c r="N189" s="35"/>
      <c r="O189" s="35"/>
      <c r="P189" s="35"/>
      <c r="Q189" s="10"/>
    </row>
    <row r="190" spans="1:17">
      <c r="A190" s="13" t="s">
        <v>144</v>
      </c>
      <c r="B190" s="35">
        <v>27</v>
      </c>
      <c r="C190" s="9">
        <v>78.7</v>
      </c>
      <c r="D190" s="9">
        <f>C190*B190</f>
        <v>2124.9</v>
      </c>
      <c r="E190" s="36" t="s">
        <v>37</v>
      </c>
      <c r="F190" s="38">
        <f>D190/D192</f>
        <v>0.39096524201427413</v>
      </c>
      <c r="G190" s="45">
        <v>79.75</v>
      </c>
      <c r="H190" s="9">
        <f>(B190*G190)-D190</f>
        <v>28.349999999999909</v>
      </c>
      <c r="I190" s="35" t="s">
        <v>71</v>
      </c>
      <c r="J190" s="36">
        <f>G190*B190</f>
        <v>2153.25</v>
      </c>
      <c r="K190" s="35" t="str">
        <f>"sell "&amp;B190&amp;" "&amp;A190&amp;" @ $"&amp;G190</f>
        <v>sell 27 VRT @ $79.75</v>
      </c>
      <c r="L190" s="9">
        <f>L189+(G190*B190)</f>
        <v>204058.43</v>
      </c>
      <c r="M190" s="35"/>
      <c r="N190" s="35"/>
      <c r="O190" s="35"/>
      <c r="P190" s="35"/>
      <c r="Q190" s="10"/>
    </row>
    <row r="191" spans="1:17">
      <c r="A191" s="13" t="s">
        <v>165</v>
      </c>
      <c r="B191" s="35">
        <v>69</v>
      </c>
      <c r="C191" s="9">
        <v>36.49</v>
      </c>
      <c r="D191" s="9">
        <f>C191*B191</f>
        <v>2517.81</v>
      </c>
      <c r="E191" s="36" t="s">
        <v>37</v>
      </c>
      <c r="F191" s="38">
        <f>D191/D192</f>
        <v>0.46325765729961854</v>
      </c>
      <c r="G191" s="45">
        <v>36.86</v>
      </c>
      <c r="H191" s="9">
        <f>(B191*G191)-D191</f>
        <v>25.5300000000002</v>
      </c>
      <c r="I191" s="35" t="s">
        <v>71</v>
      </c>
      <c r="J191" s="36">
        <f>G191*B191</f>
        <v>2543.34</v>
      </c>
      <c r="K191" s="35" t="str">
        <f>"sell "&amp;B191&amp;" "&amp;A191&amp;" @ $"&amp;G191</f>
        <v>sell 69 VITL @ $36.86</v>
      </c>
      <c r="L191" s="9">
        <f>L190+(G191*B191)</f>
        <v>206601.77</v>
      </c>
      <c r="M191" s="35" t="s">
        <v>22</v>
      </c>
      <c r="N191" s="35"/>
      <c r="O191" s="35"/>
      <c r="P191" s="35"/>
      <c r="Q191" s="10"/>
    </row>
    <row r="192" spans="1:17">
      <c r="A192" s="13"/>
      <c r="B192" s="35"/>
      <c r="C192" s="9"/>
      <c r="D192" s="9">
        <f>SUM(D189:D191)</f>
        <v>5435.01</v>
      </c>
      <c r="E192" s="36"/>
      <c r="F192" s="38">
        <f>SUM(F189:F191)</f>
        <v>1</v>
      </c>
      <c r="G192" s="41"/>
      <c r="H192" s="9">
        <f>SUM(H189:H191)</f>
        <v>55.830000000000155</v>
      </c>
      <c r="I192" s="35"/>
      <c r="J192" s="36">
        <f>SUM(J189:J191)</f>
        <v>5490.84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175</v>
      </c>
      <c r="B197" s="35">
        <v>47</v>
      </c>
      <c r="C197" s="9">
        <v>24.16</v>
      </c>
      <c r="D197" s="9">
        <f>C197*B197</f>
        <v>1135.52</v>
      </c>
      <c r="E197" s="36" t="s">
        <v>37</v>
      </c>
      <c r="F197" s="38">
        <f>D197/D200</f>
        <v>0.16778174424927303</v>
      </c>
      <c r="G197" s="21">
        <v>24.2</v>
      </c>
      <c r="H197" s="9">
        <f>(B197*G197)-D197</f>
        <v>1.8799999999998818</v>
      </c>
      <c r="I197" s="35" t="s">
        <v>71</v>
      </c>
      <c r="J197" s="35"/>
      <c r="K197" s="35" t="str">
        <f>"buy "&amp;B197&amp;" "&amp;A197&amp;" @ $"&amp;G197</f>
        <v>buy 47 AMSC @ $24.2</v>
      </c>
      <c r="L197" s="9">
        <f>L191-(G197*B197)</f>
        <v>205464.37</v>
      </c>
      <c r="M197" s="36">
        <f>L188-(G197*B197)</f>
        <v>199973.53</v>
      </c>
      <c r="N197" s="35"/>
      <c r="O197" s="35"/>
      <c r="P197" s="35"/>
      <c r="Q197" s="10"/>
    </row>
    <row r="198" spans="1:17">
      <c r="A198" s="13" t="s">
        <v>176</v>
      </c>
      <c r="B198" s="35">
        <v>40</v>
      </c>
      <c r="C198" s="9">
        <v>111.45</v>
      </c>
      <c r="D198" s="9">
        <f>C198*B198</f>
        <v>4458</v>
      </c>
      <c r="E198" s="36" t="s">
        <v>37</v>
      </c>
      <c r="F198" s="38">
        <f>D198/D200</f>
        <v>0.65870351544953776</v>
      </c>
      <c r="G198" s="21">
        <v>111.4</v>
      </c>
      <c r="H198" s="9">
        <f>(B198*G198)-D198</f>
        <v>-2</v>
      </c>
      <c r="I198" s="35" t="s">
        <v>71</v>
      </c>
      <c r="J198" s="35"/>
      <c r="K198" s="35" t="str">
        <f>"buy "&amp;B198&amp;" "&amp;A198&amp;" @ $"&amp;G198</f>
        <v>buy 40 FTAI @ $111.4</v>
      </c>
      <c r="L198" s="9">
        <f>L197-(G198*B198)</f>
        <v>201008.37</v>
      </c>
      <c r="M198" s="36">
        <f>M197-(G198*B198)</f>
        <v>195517.53</v>
      </c>
      <c r="N198" s="35"/>
      <c r="O198" s="35"/>
      <c r="P198" s="35"/>
      <c r="Q198" s="10"/>
    </row>
    <row r="199" spans="1:17">
      <c r="A199" s="23" t="s">
        <v>177</v>
      </c>
      <c r="B199" s="24">
        <v>9</v>
      </c>
      <c r="C199" s="25">
        <v>130.47999999999999</v>
      </c>
      <c r="D199" s="25">
        <f>C199*B199</f>
        <v>1174.32</v>
      </c>
      <c r="E199" s="36" t="s">
        <v>37</v>
      </c>
      <c r="F199" s="38">
        <f>D199/D200</f>
        <v>0.17351474030118913</v>
      </c>
      <c r="G199" s="26">
        <v>129.25</v>
      </c>
      <c r="H199" s="25">
        <f>(B199*G199)-D199</f>
        <v>-11.069999999999936</v>
      </c>
      <c r="I199" s="35" t="s">
        <v>71</v>
      </c>
      <c r="J199" s="35"/>
      <c r="K199" s="35" t="str">
        <f>"buy "&amp;B199&amp;" "&amp;A199&amp;" @ $"&amp;G199</f>
        <v>buy 9 CRUS @ $129.25</v>
      </c>
      <c r="L199" s="9">
        <f>L198-(G199*B199)</f>
        <v>199845.12</v>
      </c>
      <c r="M199" s="36">
        <f>M198-(G199*B199)</f>
        <v>194354.28</v>
      </c>
      <c r="N199" s="35" t="str">
        <f>TEXT(ROUND(M199,2),"$#,##0.00")&amp;" will be the balance in the account after purchases.  "</f>
        <v xml:space="preserve">$194,354.28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6767.84</v>
      </c>
      <c r="E200" s="35"/>
      <c r="F200" s="38">
        <f>SUM(F197:F199)</f>
        <v>1</v>
      </c>
      <c r="G200" s="9" t="s">
        <v>15</v>
      </c>
      <c r="H200" s="9">
        <f>SUM(H197:H199)</f>
        <v>-11.190000000000055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199845.12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1109.73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55.830000000000155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1165.5600000000002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-11.190000000000055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 t="s">
        <v>13</v>
      </c>
      <c r="B208" s="16"/>
      <c r="C208" s="17"/>
      <c r="D208" s="46">
        <f>D206-D207</f>
        <v>1176.7500000000002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5" spans="1:17" ht="14.65" thickBot="1"/>
    <row r="216" spans="1:17" ht="14.65" thickTop="1">
      <c r="A216" s="2"/>
      <c r="B216" s="3"/>
      <c r="C216" s="4">
        <v>45474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200839.67</v>
      </c>
      <c r="M218" s="35" t="s">
        <v>118</v>
      </c>
      <c r="N218" s="35"/>
      <c r="O218" s="35"/>
      <c r="P218" s="35"/>
      <c r="Q218" s="10"/>
    </row>
    <row r="219" spans="1:17">
      <c r="A219" s="13" t="s">
        <v>161</v>
      </c>
      <c r="B219" s="35">
        <v>52</v>
      </c>
      <c r="C219" s="9">
        <v>85.98</v>
      </c>
      <c r="D219" s="9">
        <f>C219*B219</f>
        <v>4470.96</v>
      </c>
      <c r="E219" s="36" t="s">
        <v>37</v>
      </c>
      <c r="F219" s="38">
        <f>D219/D222</f>
        <v>0.64980444649856761</v>
      </c>
      <c r="G219" s="45">
        <v>87.608000000000004</v>
      </c>
      <c r="H219" s="9">
        <f>(B219*G219)-D219</f>
        <v>84.655999999999949</v>
      </c>
      <c r="I219" s="35" t="s">
        <v>71</v>
      </c>
      <c r="J219" s="36">
        <f>G219*B219</f>
        <v>4555.616</v>
      </c>
      <c r="K219" s="35" t="str">
        <f>"sell "&amp;B219&amp;" "&amp;A219&amp;" @ $"&amp;G219</f>
        <v>sell 52 VST @ $87.608</v>
      </c>
      <c r="L219" s="9">
        <f>L218+(G219*B219)</f>
        <v>205395.28600000002</v>
      </c>
      <c r="M219" s="35"/>
      <c r="N219" s="35"/>
      <c r="O219" s="35"/>
      <c r="P219" s="35"/>
      <c r="Q219" s="10"/>
    </row>
    <row r="220" spans="1:17">
      <c r="A220" s="13" t="s">
        <v>162</v>
      </c>
      <c r="B220" s="35">
        <v>9</v>
      </c>
      <c r="C220" s="9">
        <v>100.19</v>
      </c>
      <c r="D220" s="9">
        <f>C220*B220</f>
        <v>901.71</v>
      </c>
      <c r="E220" s="36" t="s">
        <v>37</v>
      </c>
      <c r="F220" s="38">
        <f>D220/D222</f>
        <v>0.13105354721407114</v>
      </c>
      <c r="G220" s="45">
        <v>101.22</v>
      </c>
      <c r="H220" s="9">
        <f>(B220*G220)-D220</f>
        <v>9.2699999999999818</v>
      </c>
      <c r="I220" s="35" t="s">
        <v>71</v>
      </c>
      <c r="J220" s="36">
        <f>G220*B220</f>
        <v>910.98</v>
      </c>
      <c r="K220" s="35" t="str">
        <f>"sell "&amp;B220&amp;" "&amp;A220&amp;" @ $"&amp;G220</f>
        <v>sell 9 MOD @ $101.22</v>
      </c>
      <c r="L220" s="9">
        <f>L219+(G220*B220)</f>
        <v>206306.26600000003</v>
      </c>
      <c r="M220" s="35"/>
      <c r="N220" s="35"/>
      <c r="O220" s="35"/>
      <c r="P220" s="35"/>
      <c r="Q220" s="10"/>
    </row>
    <row r="221" spans="1:17">
      <c r="A221" s="13" t="s">
        <v>163</v>
      </c>
      <c r="B221" s="35">
        <v>28</v>
      </c>
      <c r="C221" s="9">
        <v>53.85</v>
      </c>
      <c r="D221" s="9">
        <f>C221*B221</f>
        <v>1507.8</v>
      </c>
      <c r="E221" s="36" t="s">
        <v>37</v>
      </c>
      <c r="F221" s="38">
        <f>D221/D222</f>
        <v>0.21914200628736116</v>
      </c>
      <c r="G221" s="45">
        <v>53.67</v>
      </c>
      <c r="H221" s="9">
        <f>(B221*G221)-D221</f>
        <v>-5.0399999999999636</v>
      </c>
      <c r="I221" s="35" t="s">
        <v>71</v>
      </c>
      <c r="J221" s="36">
        <f>G221*B221</f>
        <v>1502.76</v>
      </c>
      <c r="K221" s="35" t="str">
        <f>"sell "&amp;B221&amp;" "&amp;A221&amp;" @ $"&amp;G221</f>
        <v>sell 28 BLBD @ $53.67</v>
      </c>
      <c r="L221" s="9">
        <f>L220+(G221*B221)</f>
        <v>207809.02600000004</v>
      </c>
      <c r="M221" s="35" t="s">
        <v>22</v>
      </c>
      <c r="N221" s="35"/>
      <c r="O221" s="35"/>
      <c r="P221" s="35"/>
      <c r="Q221" s="10"/>
    </row>
    <row r="222" spans="1:17">
      <c r="A222" s="13"/>
      <c r="B222" s="35"/>
      <c r="C222" s="9"/>
      <c r="D222" s="9">
        <f>SUM(D219:D221)</f>
        <v>6880.47</v>
      </c>
      <c r="E222" s="36"/>
      <c r="F222" s="38">
        <f>SUM(F219:F221)</f>
        <v>0.99999999999999989</v>
      </c>
      <c r="G222" s="41"/>
      <c r="H222" s="9">
        <f>SUM(H219:H221)</f>
        <v>88.885999999999967</v>
      </c>
      <c r="I222" s="35"/>
      <c r="J222" s="36">
        <f>SUM(J219:J221)</f>
        <v>6969.3559999999998</v>
      </c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>
      <c r="A227" s="13" t="s">
        <v>173</v>
      </c>
      <c r="B227" s="35">
        <v>405</v>
      </c>
      <c r="C227" s="9">
        <v>5.62</v>
      </c>
      <c r="D227" s="9">
        <f>C227*B227</f>
        <v>2276.1</v>
      </c>
      <c r="E227" s="36" t="s">
        <v>37</v>
      </c>
      <c r="F227" s="38">
        <f>D227/D230</f>
        <v>0.33633449922200198</v>
      </c>
      <c r="G227" s="21">
        <v>5.63</v>
      </c>
      <c r="H227" s="9">
        <f>(B227*G227)-D227</f>
        <v>4.0500000000001819</v>
      </c>
      <c r="I227" s="35" t="s">
        <v>71</v>
      </c>
      <c r="J227" s="35"/>
      <c r="K227" s="35" t="str">
        <f>"buy "&amp;B227&amp;" "&amp;A227&amp;" @ $"&amp;G227</f>
        <v>buy 405 CDE @ $5.63</v>
      </c>
      <c r="L227" s="9">
        <f>L221-(G227*B227)</f>
        <v>205528.87600000005</v>
      </c>
      <c r="M227" s="36">
        <f>L218-(G227*B227)</f>
        <v>198559.52000000002</v>
      </c>
      <c r="N227" s="35"/>
      <c r="O227" s="35"/>
      <c r="P227" s="35"/>
      <c r="Q227" s="10"/>
    </row>
    <row r="228" spans="1:17">
      <c r="A228" s="13" t="s">
        <v>174</v>
      </c>
      <c r="B228" s="35">
        <v>3</v>
      </c>
      <c r="C228" s="9">
        <v>92.75</v>
      </c>
      <c r="D228" s="9">
        <f>C228*B228</f>
        <v>278.25</v>
      </c>
      <c r="E228" s="36" t="s">
        <v>37</v>
      </c>
      <c r="F228" s="38">
        <f>D228/D230</f>
        <v>4.1116415978437702E-2</v>
      </c>
      <c r="G228" s="21">
        <v>93.93</v>
      </c>
      <c r="H228" s="9">
        <f>(B228*G228)-D228</f>
        <v>3.5400000000000205</v>
      </c>
      <c r="I228" s="35" t="s">
        <v>71</v>
      </c>
      <c r="J228" s="35"/>
      <c r="K228" s="35" t="str">
        <f>"buy "&amp;B228&amp;" "&amp;A228&amp;" @ $"&amp;G228</f>
        <v>buy 3 CAVA @ $93.93</v>
      </c>
      <c r="L228" s="9">
        <f>L227-(G228*B228)</f>
        <v>205247.08600000004</v>
      </c>
      <c r="M228" s="36">
        <f>M227-(G228*B228)</f>
        <v>198277.73</v>
      </c>
      <c r="N228" s="35"/>
      <c r="O228" s="35"/>
      <c r="P228" s="35"/>
      <c r="Q228" s="10"/>
    </row>
    <row r="229" spans="1:17">
      <c r="A229" s="23" t="s">
        <v>161</v>
      </c>
      <c r="B229" s="24">
        <v>49</v>
      </c>
      <c r="C229" s="25">
        <v>85.98</v>
      </c>
      <c r="D229" s="25">
        <f>C229*B229</f>
        <v>4213.0200000000004</v>
      </c>
      <c r="E229" s="36" t="s">
        <v>37</v>
      </c>
      <c r="F229" s="38">
        <f>D229/D230</f>
        <v>0.62254908479956028</v>
      </c>
      <c r="G229" s="26">
        <v>87.454999999999998</v>
      </c>
      <c r="H229" s="25">
        <f>(B229*G229)-D229</f>
        <v>72.274999999999636</v>
      </c>
      <c r="I229" s="35" t="s">
        <v>71</v>
      </c>
      <c r="J229" s="35"/>
      <c r="K229" s="35" t="str">
        <f>"buy "&amp;B229&amp;" "&amp;A229&amp;" @ $"&amp;G229</f>
        <v>buy 49 VST @ $87.455</v>
      </c>
      <c r="L229" s="9">
        <f>L228-(G229*B229)</f>
        <v>200961.79100000003</v>
      </c>
      <c r="M229" s="36">
        <f>M228-(G229*B229)</f>
        <v>193992.435</v>
      </c>
      <c r="N229" s="35" t="str">
        <f>TEXT(ROUND(M229,2),"$#,##0.00")&amp;" will be the balance in the account after purchases.  "</f>
        <v xml:space="preserve">$193,992.44 will be the balance in the account after purchases.  </v>
      </c>
      <c r="O229" s="35"/>
      <c r="P229" s="35"/>
      <c r="Q229" s="10"/>
    </row>
    <row r="230" spans="1:17">
      <c r="A230" s="13"/>
      <c r="B230" s="35"/>
      <c r="C230" s="9"/>
      <c r="D230" s="9">
        <f>SUM(D227:D229)</f>
        <v>6767.3700000000008</v>
      </c>
      <c r="E230" s="35"/>
      <c r="F230" s="38">
        <f>SUM(F227:F229)</f>
        <v>1</v>
      </c>
      <c r="G230" s="9" t="s">
        <v>15</v>
      </c>
      <c r="H230" s="9">
        <f>SUM(H227:H229)</f>
        <v>79.864999999999839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200961.791</v>
      </c>
      <c r="O231" s="35" t="s">
        <v>60</v>
      </c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11</v>
      </c>
      <c r="B234" s="35"/>
      <c r="C234" s="9"/>
      <c r="D234" s="21">
        <v>2433.54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12</v>
      </c>
      <c r="B235" s="35"/>
      <c r="C235" s="9"/>
      <c r="D235" s="9">
        <f>H222</f>
        <v>88.885999999999967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9">
        <f>D234+D235</f>
        <v>2522.4259999999999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14</v>
      </c>
      <c r="B237" s="35"/>
      <c r="C237" s="9"/>
      <c r="D237" s="9">
        <f>H230</f>
        <v>79.864999999999839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>
      <c r="A238" s="15" t="s">
        <v>13</v>
      </c>
      <c r="B238" s="16"/>
      <c r="C238" s="17"/>
      <c r="D238" s="46">
        <f>D236-D237</f>
        <v>2442.5610000000001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/>
    <row r="245" spans="1:17" ht="14.65" thickBot="1"/>
    <row r="246" spans="1:17" ht="14.65" thickTop="1">
      <c r="A246" s="2"/>
      <c r="B246" s="3"/>
      <c r="C246" s="4">
        <v>45444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199942.66</v>
      </c>
      <c r="M248" s="35" t="s">
        <v>118</v>
      </c>
      <c r="N248" s="35"/>
      <c r="O248" s="35"/>
      <c r="P248" s="35"/>
      <c r="Q248" s="10"/>
    </row>
    <row r="249" spans="1:17">
      <c r="A249" s="13" t="s">
        <v>166</v>
      </c>
      <c r="B249" s="35">
        <v>35</v>
      </c>
      <c r="C249" s="9">
        <v>45.64</v>
      </c>
      <c r="D249" s="9">
        <f>C249*B249</f>
        <v>1597.4</v>
      </c>
      <c r="E249" s="36" t="s">
        <v>37</v>
      </c>
      <c r="F249" s="38">
        <f>D249/D252</f>
        <v>0.22778088317495807</v>
      </c>
      <c r="G249" s="45">
        <v>46.49</v>
      </c>
      <c r="H249" s="9">
        <f>(B249*G249)-D249</f>
        <v>29.75</v>
      </c>
      <c r="I249" s="35" t="s">
        <v>71</v>
      </c>
      <c r="J249" s="36">
        <f>G249*B249</f>
        <v>1627.15</v>
      </c>
      <c r="K249" s="35" t="str">
        <f>"sell "&amp;B249&amp;" "&amp;A249&amp;" @ $"&amp;G249</f>
        <v>sell 35 APGE @ $46.49</v>
      </c>
      <c r="L249" s="9">
        <f>L248+(G249*B249)</f>
        <v>201569.81</v>
      </c>
      <c r="M249" s="35"/>
      <c r="N249" s="35"/>
      <c r="O249" s="35"/>
      <c r="P249" s="35"/>
      <c r="Q249" s="10"/>
    </row>
    <row r="250" spans="1:17">
      <c r="A250" s="13" t="s">
        <v>167</v>
      </c>
      <c r="B250" s="35">
        <v>4</v>
      </c>
      <c r="C250" s="9">
        <v>143.78</v>
      </c>
      <c r="D250" s="9">
        <f>C250*B250</f>
        <v>575.12</v>
      </c>
      <c r="E250" s="36" t="s">
        <v>37</v>
      </c>
      <c r="F250" s="38">
        <f>D250/D252</f>
        <v>8.2009103250019949E-2</v>
      </c>
      <c r="G250" s="45">
        <v>146.66999999999999</v>
      </c>
      <c r="H250" s="9">
        <f>(B250*G250)-D250</f>
        <v>11.559999999999945</v>
      </c>
      <c r="I250" s="35" t="s">
        <v>71</v>
      </c>
      <c r="J250" s="36">
        <f>G250*B250</f>
        <v>586.67999999999995</v>
      </c>
      <c r="K250" s="35" t="str">
        <f>"sell "&amp;B250&amp;" "&amp;A250&amp;" @ $"&amp;G250</f>
        <v>sell 4 HOV @ $146.67</v>
      </c>
      <c r="L250" s="9">
        <f>L249+(G250*B250)</f>
        <v>202156.49</v>
      </c>
      <c r="M250" s="35"/>
      <c r="N250" s="35"/>
      <c r="O250" s="35"/>
      <c r="P250" s="35"/>
      <c r="Q250" s="10"/>
    </row>
    <row r="251" spans="1:17">
      <c r="A251" s="13" t="s">
        <v>168</v>
      </c>
      <c r="B251" s="35">
        <v>28</v>
      </c>
      <c r="C251" s="9">
        <v>172.87</v>
      </c>
      <c r="D251" s="9">
        <f>C251*B251</f>
        <v>4840.3600000000006</v>
      </c>
      <c r="E251" s="36" t="s">
        <v>37</v>
      </c>
      <c r="F251" s="38">
        <f>D251/D252</f>
        <v>0.69021001357502199</v>
      </c>
      <c r="G251" s="45">
        <v>176.76</v>
      </c>
      <c r="H251" s="9">
        <f>(B251*G251)-D251</f>
        <v>108.91999999999916</v>
      </c>
      <c r="I251" s="35" t="s">
        <v>71</v>
      </c>
      <c r="J251" s="36">
        <f>G251*B251</f>
        <v>4949.28</v>
      </c>
      <c r="K251" s="35" t="str">
        <f>"sell "&amp;B251&amp;" "&amp;A251&amp;" @ $"&amp;G251</f>
        <v>sell 28 ANF @ $176.76</v>
      </c>
      <c r="L251" s="9">
        <f>L250+(G251*B251)</f>
        <v>207105.77</v>
      </c>
      <c r="M251" s="35" t="s">
        <v>22</v>
      </c>
      <c r="N251" s="35"/>
      <c r="O251" s="35"/>
      <c r="P251" s="35"/>
      <c r="Q251" s="10"/>
    </row>
    <row r="252" spans="1:17">
      <c r="A252" s="13"/>
      <c r="B252" s="35"/>
      <c r="C252" s="9"/>
      <c r="D252" s="9">
        <f>SUM(D249:D251)</f>
        <v>7012.880000000001</v>
      </c>
      <c r="E252" s="36"/>
      <c r="F252" s="38">
        <f>SUM(F249:F251)</f>
        <v>1</v>
      </c>
      <c r="G252" s="41"/>
      <c r="H252" s="9">
        <f>SUM(H249:H251)</f>
        <v>150.22999999999911</v>
      </c>
      <c r="I252" s="35"/>
      <c r="J252" s="36">
        <f>SUM(J249:J251)</f>
        <v>7163.11</v>
      </c>
      <c r="K252" s="35"/>
      <c r="L252" s="9"/>
      <c r="M252" s="35"/>
      <c r="N252" s="35"/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>
      <c r="A257" s="13" t="s">
        <v>169</v>
      </c>
      <c r="B257" s="35">
        <v>27</v>
      </c>
      <c r="C257" s="9">
        <v>38.89</v>
      </c>
      <c r="D257" s="9">
        <f>C257*B257</f>
        <v>1050.03</v>
      </c>
      <c r="E257" s="36" t="s">
        <v>37</v>
      </c>
      <c r="F257" s="38">
        <f>D257/D260</f>
        <v>0.16445674441332905</v>
      </c>
      <c r="G257" s="21">
        <v>40.33</v>
      </c>
      <c r="H257" s="9">
        <f>(B257*G257)-D257</f>
        <v>38.879999999999882</v>
      </c>
      <c r="I257" s="35" t="s">
        <v>71</v>
      </c>
      <c r="J257" s="35"/>
      <c r="K257" s="35" t="str">
        <f>"buy "&amp;B257&amp;" "&amp;A257&amp;" @ $"&amp;G257</f>
        <v>buy 27 SMTC @ $40.33</v>
      </c>
      <c r="L257" s="9">
        <f>L251-(G257*B257)</f>
        <v>206016.86</v>
      </c>
      <c r="M257" s="36">
        <f>L248-(G257*B257)</f>
        <v>198853.75</v>
      </c>
      <c r="N257" s="35"/>
      <c r="O257" s="35"/>
      <c r="P257" s="35"/>
      <c r="Q257" s="10"/>
    </row>
    <row r="258" spans="1:17">
      <c r="A258" s="13" t="s">
        <v>170</v>
      </c>
      <c r="B258" s="35">
        <v>361</v>
      </c>
      <c r="C258" s="9">
        <v>6.24</v>
      </c>
      <c r="D258" s="9">
        <f>C258*B258</f>
        <v>2252.64</v>
      </c>
      <c r="E258" s="36" t="s">
        <v>37</v>
      </c>
      <c r="F258" s="38">
        <f>D258/D260</f>
        <v>0.35281072039393307</v>
      </c>
      <c r="G258" s="21">
        <v>6.25</v>
      </c>
      <c r="H258" s="9">
        <f>(B258*G258)-D258</f>
        <v>3.6100000000001273</v>
      </c>
      <c r="I258" s="35" t="s">
        <v>71</v>
      </c>
      <c r="J258" s="35"/>
      <c r="K258" s="35" t="str">
        <f>"buy "&amp;B258&amp;" "&amp;A258&amp;" @ $"&amp;G258</f>
        <v>buy 361 FSM @ $6.25</v>
      </c>
      <c r="L258" s="9">
        <f>L257-(G258*B258)</f>
        <v>203760.61</v>
      </c>
      <c r="M258" s="36">
        <f>M257-(G258*B258)</f>
        <v>196597.5</v>
      </c>
      <c r="N258" s="35"/>
      <c r="O258" s="35"/>
      <c r="P258" s="35"/>
      <c r="Q258" s="10"/>
    </row>
    <row r="259" spans="1:17">
      <c r="A259" s="23" t="s">
        <v>171</v>
      </c>
      <c r="B259" s="24">
        <v>273</v>
      </c>
      <c r="C259" s="25">
        <v>11.29</v>
      </c>
      <c r="D259" s="25">
        <f>C259*B259</f>
        <v>3082.1699999999996</v>
      </c>
      <c r="E259" s="36" t="s">
        <v>37</v>
      </c>
      <c r="F259" s="38">
        <f>D259/D260</f>
        <v>0.48273253519273773</v>
      </c>
      <c r="G259" s="26">
        <v>11.29</v>
      </c>
      <c r="H259" s="25">
        <f>(B259*G259)-D259</f>
        <v>0</v>
      </c>
      <c r="I259" s="35" t="s">
        <v>71</v>
      </c>
      <c r="J259" s="35"/>
      <c r="K259" s="35" t="str">
        <f>"buy "&amp;B259&amp;" "&amp;A259&amp;" @ $"&amp;G259</f>
        <v>buy 273 BBAR @ $11.29</v>
      </c>
      <c r="L259" s="9">
        <f>L258-(G259*B259)</f>
        <v>200678.43999999997</v>
      </c>
      <c r="M259" s="36">
        <f>M258-(G259*B259)</f>
        <v>193515.33</v>
      </c>
      <c r="N259" s="35" t="str">
        <f>TEXT(ROUND(M259,2),"$#,##0.00")&amp;" will be the balance in the account after purchases.  "</f>
        <v xml:space="preserve">$193,515.33 will be the balance in the account after purchases.  </v>
      </c>
      <c r="O259" s="35"/>
      <c r="P259" s="35"/>
      <c r="Q259" s="10"/>
    </row>
    <row r="260" spans="1:17">
      <c r="A260" s="13"/>
      <c r="B260" s="35"/>
      <c r="C260" s="9"/>
      <c r="D260" s="9">
        <f>SUM(D257:D259)</f>
        <v>6384.84</v>
      </c>
      <c r="E260" s="35"/>
      <c r="F260" s="38">
        <f>SUM(F257:F259)</f>
        <v>0.99999999999999989</v>
      </c>
      <c r="G260" s="9" t="s">
        <v>15</v>
      </c>
      <c r="H260" s="9">
        <f>SUM(H257:H259)</f>
        <v>42.490000000000009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200678.43999999997</v>
      </c>
      <c r="O261" s="35" t="s">
        <v>60</v>
      </c>
      <c r="P261" s="35"/>
      <c r="Q261" s="10"/>
    </row>
    <row r="262" spans="1:17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11</v>
      </c>
      <c r="B264" s="35"/>
      <c r="C264" s="9"/>
      <c r="D264" s="21">
        <v>2212.6999999999998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12</v>
      </c>
      <c r="B265" s="35"/>
      <c r="C265" s="9"/>
      <c r="D265" s="9">
        <f>H252</f>
        <v>150.22999999999911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9">
        <f>D264+D265</f>
        <v>2362.9299999999989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>
      <c r="A267" s="13" t="s">
        <v>14</v>
      </c>
      <c r="B267" s="35"/>
      <c r="C267" s="9"/>
      <c r="D267" s="9">
        <f>H260</f>
        <v>42.490000000000009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>
      <c r="A268" s="15" t="s">
        <v>13</v>
      </c>
      <c r="B268" s="16"/>
      <c r="C268" s="17"/>
      <c r="D268" s="46">
        <f>D266-D267</f>
        <v>2320.4399999999987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/>
    <row r="275" spans="1:17" ht="14.65" thickBot="1"/>
    <row r="276" spans="1:17" ht="14.65" thickTop="1">
      <c r="A276" s="2"/>
      <c r="B276" s="3"/>
      <c r="C276" s="4">
        <v>45412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200466.22</v>
      </c>
      <c r="M278" s="35" t="s">
        <v>118</v>
      </c>
      <c r="N278" s="35"/>
      <c r="O278" s="35"/>
      <c r="P278" s="35"/>
      <c r="Q278" s="10"/>
    </row>
    <row r="279" spans="1:17">
      <c r="A279" s="13" t="s">
        <v>158</v>
      </c>
      <c r="B279" s="35">
        <v>45</v>
      </c>
      <c r="C279" s="9">
        <v>17.87</v>
      </c>
      <c r="D279" s="9">
        <f>C279*B279</f>
        <v>804.15000000000009</v>
      </c>
      <c r="E279" s="36" t="s">
        <v>37</v>
      </c>
      <c r="F279" s="38">
        <f>D279/D282</f>
        <v>0.17472899243199552</v>
      </c>
      <c r="G279" s="45">
        <v>17.91</v>
      </c>
      <c r="H279" s="9">
        <f>(B279*G279)-D279</f>
        <v>1.7999999999999545</v>
      </c>
      <c r="I279" s="35" t="s">
        <v>71</v>
      </c>
      <c r="J279" s="36">
        <f>G279*B279</f>
        <v>805.95</v>
      </c>
      <c r="K279" s="35" t="str">
        <f>"sell "&amp;B279&amp;" "&amp;A279&amp;" @ $"&amp;G279</f>
        <v>sell 45 XMTR @ $17.91</v>
      </c>
      <c r="L279" s="9">
        <f>L278+(G279*B279)</f>
        <v>201272.17</v>
      </c>
      <c r="M279" s="35"/>
      <c r="N279" s="35"/>
      <c r="O279" s="35"/>
      <c r="P279" s="35"/>
      <c r="Q279" s="10"/>
    </row>
    <row r="280" spans="1:17">
      <c r="A280" s="13" t="s">
        <v>159</v>
      </c>
      <c r="B280" s="35">
        <v>63</v>
      </c>
      <c r="C280" s="9">
        <v>34.04</v>
      </c>
      <c r="D280" s="9">
        <f>C280*B280</f>
        <v>2144.52</v>
      </c>
      <c r="E280" s="36" t="s">
        <v>37</v>
      </c>
      <c r="F280" s="38">
        <f>D280/D282</f>
        <v>0.46597005390818003</v>
      </c>
      <c r="G280" s="45">
        <v>34.22</v>
      </c>
      <c r="H280" s="9">
        <f>(B280*G280)-D280</f>
        <v>11.340000000000146</v>
      </c>
      <c r="I280" s="35" t="s">
        <v>71</v>
      </c>
      <c r="J280" s="36">
        <f>G280*B280</f>
        <v>2155.86</v>
      </c>
      <c r="K280" s="35" t="str">
        <f>"sell "&amp;B280&amp;" "&amp;A280&amp;" @ $"&amp;G280</f>
        <v>sell 63 INBX @ $34.22</v>
      </c>
      <c r="L280" s="9">
        <f>L279+(G280*B280)</f>
        <v>203428.03</v>
      </c>
      <c r="M280" s="35"/>
      <c r="N280" s="35"/>
      <c r="O280" s="35"/>
      <c r="P280" s="35"/>
      <c r="Q280" s="10"/>
    </row>
    <row r="281" spans="1:17">
      <c r="A281" s="13" t="s">
        <v>160</v>
      </c>
      <c r="B281" s="35">
        <v>106</v>
      </c>
      <c r="C281" s="9">
        <v>15.6</v>
      </c>
      <c r="D281" s="9">
        <f>C281*B281</f>
        <v>1653.6</v>
      </c>
      <c r="E281" s="36" t="s">
        <v>37</v>
      </c>
      <c r="F281" s="38">
        <f>D281/D282</f>
        <v>0.35930095365982434</v>
      </c>
      <c r="G281" s="45">
        <v>15.58</v>
      </c>
      <c r="H281" s="9">
        <f>(B281*G281)-D281</f>
        <v>-2.1199999999998909</v>
      </c>
      <c r="I281" s="35" t="s">
        <v>71</v>
      </c>
      <c r="J281" s="36">
        <f>G281*B281</f>
        <v>1651.48</v>
      </c>
      <c r="K281" s="35" t="str">
        <f>"sell "&amp;B281&amp;" "&amp;A281&amp;" @ $"&amp;G281</f>
        <v>sell 106 STNE @ $15.58</v>
      </c>
      <c r="L281" s="9">
        <f>L280+(G281*B281)</f>
        <v>205079.51</v>
      </c>
      <c r="M281" s="35" t="s">
        <v>22</v>
      </c>
      <c r="N281" s="35"/>
      <c r="O281" s="35"/>
      <c r="P281" s="35"/>
      <c r="Q281" s="10"/>
    </row>
    <row r="282" spans="1:17">
      <c r="A282" s="13"/>
      <c r="B282" s="35"/>
      <c r="C282" s="9"/>
      <c r="D282" s="9">
        <f>SUM(D279:D281)</f>
        <v>4602.2700000000004</v>
      </c>
      <c r="E282" s="36"/>
      <c r="F282" s="38">
        <f>SUM(F279:F281)</f>
        <v>1</v>
      </c>
      <c r="G282" s="41"/>
      <c r="H282" s="9">
        <f>SUM(H279:H281)</f>
        <v>11.020000000000209</v>
      </c>
      <c r="I282" s="35"/>
      <c r="J282" s="36">
        <f>SUM(J279:J281)</f>
        <v>4613.2900000000009</v>
      </c>
      <c r="K282" s="35"/>
      <c r="L282" s="9"/>
      <c r="M282" s="35"/>
      <c r="N282" s="35"/>
      <c r="O282" s="35"/>
      <c r="P282" s="35"/>
      <c r="Q282" s="10"/>
    </row>
    <row r="283" spans="1:17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>
      <c r="A287" s="13" t="s">
        <v>164</v>
      </c>
      <c r="B287" s="35">
        <v>15</v>
      </c>
      <c r="C287" s="9">
        <v>54.16</v>
      </c>
      <c r="D287" s="9">
        <f>C287*B287</f>
        <v>812.4</v>
      </c>
      <c r="E287" s="36" t="s">
        <v>37</v>
      </c>
      <c r="F287" s="38">
        <f>D287/D290</f>
        <v>0.15714219395571236</v>
      </c>
      <c r="G287" s="21">
        <v>53.71</v>
      </c>
      <c r="H287" s="9">
        <f>(B287*G287)-D287</f>
        <v>-6.75</v>
      </c>
      <c r="I287" s="35" t="s">
        <v>71</v>
      </c>
      <c r="J287" s="35"/>
      <c r="K287" s="35" t="str">
        <f>"buy "&amp;B287&amp;" "&amp;A287&amp;" @ $"&amp;G287</f>
        <v>buy 15 BMA @ $53.71</v>
      </c>
      <c r="L287" s="9">
        <f>L281-(G287*B287)</f>
        <v>204273.86000000002</v>
      </c>
      <c r="M287" s="36">
        <f>L278-(G287*B287)</f>
        <v>199660.57</v>
      </c>
      <c r="N287" s="35"/>
      <c r="O287" s="35"/>
      <c r="P287" s="35"/>
      <c r="Q287" s="10"/>
    </row>
    <row r="288" spans="1:17">
      <c r="A288" s="13" t="s">
        <v>144</v>
      </c>
      <c r="B288" s="35">
        <v>27</v>
      </c>
      <c r="C288" s="9">
        <v>93</v>
      </c>
      <c r="D288" s="9">
        <f>C288*B288</f>
        <v>2511</v>
      </c>
      <c r="E288" s="36" t="s">
        <v>37</v>
      </c>
      <c r="F288" s="38">
        <f>D288/D290</f>
        <v>0.48570168515853485</v>
      </c>
      <c r="G288" s="21">
        <v>92.13</v>
      </c>
      <c r="H288" s="9">
        <f>(B288*G288)-D288</f>
        <v>-23.490000000000236</v>
      </c>
      <c r="I288" s="35" t="s">
        <v>71</v>
      </c>
      <c r="J288" s="35"/>
      <c r="K288" s="35" t="str">
        <f>"buy "&amp;B288&amp;" "&amp;A288&amp;" @ $"&amp;G288</f>
        <v>buy 27 VRT @ $92.13</v>
      </c>
      <c r="L288" s="9">
        <f>L287-(G288*B288)</f>
        <v>201786.35</v>
      </c>
      <c r="M288" s="36">
        <f>M287-(G288*B288)</f>
        <v>197173.06</v>
      </c>
      <c r="N288" s="35"/>
      <c r="O288" s="35"/>
      <c r="P288" s="35"/>
      <c r="Q288" s="10"/>
    </row>
    <row r="289" spans="1:17">
      <c r="A289" s="23" t="s">
        <v>165</v>
      </c>
      <c r="B289" s="24">
        <v>69</v>
      </c>
      <c r="C289" s="25">
        <v>26.76</v>
      </c>
      <c r="D289" s="25">
        <f>C289*B289</f>
        <v>1846.44</v>
      </c>
      <c r="E289" s="36" t="s">
        <v>37</v>
      </c>
      <c r="F289" s="38">
        <f>D289/D290</f>
        <v>0.35715612088575277</v>
      </c>
      <c r="G289" s="26">
        <v>26.77</v>
      </c>
      <c r="H289" s="25">
        <f>(B289*G289)-D289</f>
        <v>0.6899999999998272</v>
      </c>
      <c r="I289" s="35" t="s">
        <v>71</v>
      </c>
      <c r="J289" s="35"/>
      <c r="K289" s="35" t="str">
        <f>"buy "&amp;B289&amp;" "&amp;A289&amp;" @ $"&amp;G289</f>
        <v>buy 69 VITL @ $26.77</v>
      </c>
      <c r="L289" s="9">
        <f>L288-(G289*B289)</f>
        <v>199939.22</v>
      </c>
      <c r="M289" s="36">
        <f>M288-(G289*B289)</f>
        <v>195325.93</v>
      </c>
      <c r="N289" s="35" t="str">
        <f>TEXT(ROUND(M289,2),"$#,##0.00")&amp;" will be the balance in the account after purchases.  "</f>
        <v xml:space="preserve">$195,325.93 will be the balance in the account after purchases.  </v>
      </c>
      <c r="O289" s="35"/>
      <c r="P289" s="35"/>
      <c r="Q289" s="10"/>
    </row>
    <row r="290" spans="1:17">
      <c r="A290" s="13"/>
      <c r="B290" s="35"/>
      <c r="C290" s="9"/>
      <c r="D290" s="9">
        <f>SUM(D287:D289)</f>
        <v>5169.84</v>
      </c>
      <c r="E290" s="35"/>
      <c r="F290" s="38">
        <f>SUM(F287:F289)</f>
        <v>1</v>
      </c>
      <c r="G290" s="9" t="s">
        <v>15</v>
      </c>
      <c r="H290" s="9">
        <f>SUM(H287:H289)</f>
        <v>-29.550000000000409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199939.22</v>
      </c>
      <c r="O291" s="35" t="s">
        <v>60</v>
      </c>
      <c r="P291" s="35"/>
      <c r="Q291" s="10"/>
    </row>
    <row r="292" spans="1:17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11</v>
      </c>
      <c r="B294" s="35"/>
      <c r="C294" s="9"/>
      <c r="D294" s="21">
        <v>44.09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12</v>
      </c>
      <c r="B295" s="35"/>
      <c r="C295" s="9"/>
      <c r="D295" s="9">
        <f>H282</f>
        <v>11.020000000000209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13</v>
      </c>
      <c r="B296" s="35"/>
      <c r="C296" s="9"/>
      <c r="D296" s="9">
        <f>D294+D295</f>
        <v>55.110000000000213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>
      <c r="A297" s="13" t="s">
        <v>14</v>
      </c>
      <c r="B297" s="35"/>
      <c r="C297" s="9"/>
      <c r="D297" s="9">
        <f>H290</f>
        <v>-29.550000000000409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>
      <c r="A298" s="15" t="s">
        <v>13</v>
      </c>
      <c r="B298" s="16"/>
      <c r="C298" s="17"/>
      <c r="D298" s="46">
        <f>D296-D297</f>
        <v>84.660000000000622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/>
    <row r="305" spans="1:17" ht="14.65" thickBot="1"/>
    <row r="306" spans="1:17" ht="14.65" thickTop="1">
      <c r="A306" s="2"/>
      <c r="B306" s="3"/>
      <c r="C306" s="4">
        <v>45379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200489.76</v>
      </c>
      <c r="M308" s="35" t="s">
        <v>118</v>
      </c>
      <c r="N308" s="35"/>
      <c r="O308" s="35"/>
      <c r="P308" s="35"/>
      <c r="Q308" s="10"/>
    </row>
    <row r="309" spans="1:17">
      <c r="A309" s="13" t="s">
        <v>155</v>
      </c>
      <c r="B309" s="35">
        <v>7</v>
      </c>
      <c r="C309" s="9">
        <v>265.12</v>
      </c>
      <c r="D309" s="9">
        <f>C309*B309</f>
        <v>1855.8400000000001</v>
      </c>
      <c r="E309" s="36" t="s">
        <v>37</v>
      </c>
      <c r="F309" s="38">
        <f>D309/D312</f>
        <v>0.33404732505102946</v>
      </c>
      <c r="G309" s="45">
        <v>261.87</v>
      </c>
      <c r="H309" s="9">
        <f>(B309*G309)-D309</f>
        <v>-22.75</v>
      </c>
      <c r="I309" s="35" t="s">
        <v>71</v>
      </c>
      <c r="J309" s="36">
        <f>G309*B309</f>
        <v>1833.0900000000001</v>
      </c>
      <c r="K309" s="35" t="str">
        <f>"sell "&amp;B309&amp;" "&amp;A309&amp;" @ $"&amp;G309</f>
        <v>sell 7 COIN @ $261.87</v>
      </c>
      <c r="L309" s="9">
        <f>L308+(G309*B309)</f>
        <v>202322.85</v>
      </c>
      <c r="M309" s="35"/>
      <c r="N309" s="35"/>
      <c r="O309" s="35"/>
      <c r="P309" s="35"/>
      <c r="Q309" s="10"/>
    </row>
    <row r="310" spans="1:17">
      <c r="A310" s="13" t="s">
        <v>156</v>
      </c>
      <c r="B310" s="35">
        <v>111</v>
      </c>
      <c r="C310" s="9">
        <v>11.48</v>
      </c>
      <c r="D310" s="9">
        <f>C310*B310</f>
        <v>1274.28</v>
      </c>
      <c r="E310" s="36" t="s">
        <v>37</v>
      </c>
      <c r="F310" s="38">
        <f>D310/D312</f>
        <v>0.22936773933422372</v>
      </c>
      <c r="G310" s="45">
        <v>11.48</v>
      </c>
      <c r="H310" s="9">
        <f>(B310*G310)-D310</f>
        <v>0</v>
      </c>
      <c r="I310" s="35" t="s">
        <v>71</v>
      </c>
      <c r="J310" s="36">
        <f>G310*B310</f>
        <v>1274.28</v>
      </c>
      <c r="K310" s="35" t="str">
        <f>"sell "&amp;B310&amp;" "&amp;A310&amp;" @ $"&amp;G310</f>
        <v>sell 111 SNAP @ $11.48</v>
      </c>
      <c r="L310" s="9">
        <f>L309+(G310*B310)</f>
        <v>203597.13</v>
      </c>
      <c r="M310" s="35"/>
      <c r="N310" s="35"/>
      <c r="O310" s="35"/>
      <c r="P310" s="35"/>
      <c r="Q310" s="10"/>
    </row>
    <row r="311" spans="1:17">
      <c r="A311" s="13" t="s">
        <v>157</v>
      </c>
      <c r="B311" s="35">
        <v>99</v>
      </c>
      <c r="C311" s="9">
        <v>24.5</v>
      </c>
      <c r="D311" s="9">
        <f>C311*B311</f>
        <v>2425.5</v>
      </c>
      <c r="E311" s="36" t="s">
        <v>37</v>
      </c>
      <c r="F311" s="38">
        <f>D311/D312</f>
        <v>0.43658493561474687</v>
      </c>
      <c r="G311" s="45">
        <v>24.59</v>
      </c>
      <c r="H311" s="9">
        <f>(B311*G311)-D311</f>
        <v>8.9099999999998545</v>
      </c>
      <c r="I311" s="35" t="s">
        <v>71</v>
      </c>
      <c r="J311" s="36">
        <f>G311*B311</f>
        <v>2434.41</v>
      </c>
      <c r="K311" s="35" t="str">
        <f>"sell "&amp;B311&amp;" "&amp;A311&amp;" @ $"&amp;G311</f>
        <v>sell 99 FYBR @ $24.59</v>
      </c>
      <c r="L311" s="9">
        <f>L310+(G311*B311)</f>
        <v>206031.54</v>
      </c>
      <c r="M311" s="35" t="s">
        <v>22</v>
      </c>
      <c r="N311" s="35"/>
      <c r="O311" s="35"/>
      <c r="P311" s="35"/>
      <c r="Q311" s="10"/>
    </row>
    <row r="312" spans="1:17">
      <c r="A312" s="13"/>
      <c r="B312" s="35"/>
      <c r="C312" s="9"/>
      <c r="D312" s="9">
        <f>SUM(D309:D311)</f>
        <v>5555.62</v>
      </c>
      <c r="E312" s="36"/>
      <c r="F312" s="38">
        <f>SUM(F309:F311)</f>
        <v>1</v>
      </c>
      <c r="G312" s="41"/>
      <c r="H312" s="9">
        <f>SUM(H309:H311)</f>
        <v>-13.840000000000146</v>
      </c>
      <c r="I312" s="35"/>
      <c r="J312" s="36">
        <f>SUM(J309:J311)</f>
        <v>5541.78</v>
      </c>
      <c r="K312" s="35"/>
      <c r="L312" s="9"/>
      <c r="M312" s="35"/>
      <c r="N312" s="35"/>
      <c r="O312" s="35"/>
      <c r="P312" s="35"/>
      <c r="Q312" s="10"/>
    </row>
    <row r="313" spans="1:17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>
      <c r="A317" s="13" t="s">
        <v>161</v>
      </c>
      <c r="B317" s="35">
        <v>52</v>
      </c>
      <c r="C317" s="9">
        <v>69.650000000000006</v>
      </c>
      <c r="D317" s="9">
        <f>C317*B317</f>
        <v>3621.8</v>
      </c>
      <c r="E317" s="36" t="s">
        <v>37</v>
      </c>
      <c r="F317" s="38">
        <f>D317/D320</f>
        <v>0.65233797367809609</v>
      </c>
      <c r="G317" s="21">
        <v>69.709999999999994</v>
      </c>
      <c r="H317" s="9">
        <f>(B317*G317)-D317</f>
        <v>3.1199999999994361</v>
      </c>
      <c r="I317" s="35" t="s">
        <v>71</v>
      </c>
      <c r="J317" s="35"/>
      <c r="K317" s="35" t="str">
        <f>"buy "&amp;B317&amp;" "&amp;A317&amp;" @ $"&amp;G317</f>
        <v>buy 52 VST @ $69.71</v>
      </c>
      <c r="L317" s="9">
        <f>L311-(G317*B317)</f>
        <v>202406.62</v>
      </c>
      <c r="M317" s="36">
        <f>L308-(G317*B317)</f>
        <v>196864.84</v>
      </c>
      <c r="N317" s="35"/>
      <c r="O317" s="35"/>
      <c r="P317" s="35"/>
      <c r="Q317" s="10"/>
    </row>
    <row r="318" spans="1:17">
      <c r="A318" s="13" t="s">
        <v>162</v>
      </c>
      <c r="B318" s="35">
        <v>9</v>
      </c>
      <c r="C318" s="9">
        <v>95.19</v>
      </c>
      <c r="D318" s="9">
        <f>C318*B318</f>
        <v>856.71</v>
      </c>
      <c r="E318" s="36" t="s">
        <v>37</v>
      </c>
      <c r="F318" s="38">
        <f>D318/D320</f>
        <v>0.1543057224114423</v>
      </c>
      <c r="G318" s="21">
        <v>95.6</v>
      </c>
      <c r="H318" s="9">
        <f>(B318*G318)-D318</f>
        <v>3.6899999999999409</v>
      </c>
      <c r="I318" s="35" t="s">
        <v>71</v>
      </c>
      <c r="J318" s="35"/>
      <c r="K318" s="35" t="str">
        <f>"buy "&amp;B318&amp;" "&amp;A318&amp;" @ $"&amp;G318</f>
        <v>buy 9 MOD @ $95.6</v>
      </c>
      <c r="L318" s="9">
        <f>L317-(G318*B318)</f>
        <v>201546.22</v>
      </c>
      <c r="M318" s="36">
        <f>M317-(G318*B318)</f>
        <v>196004.44</v>
      </c>
      <c r="N318" s="35"/>
      <c r="O318" s="35"/>
      <c r="P318" s="35"/>
      <c r="Q318" s="10"/>
    </row>
    <row r="319" spans="1:17">
      <c r="A319" s="23" t="s">
        <v>163</v>
      </c>
      <c r="B319" s="24">
        <v>28</v>
      </c>
      <c r="C319" s="25">
        <v>38.340000000000003</v>
      </c>
      <c r="D319" s="25">
        <f>C319*B319</f>
        <v>1073.52</v>
      </c>
      <c r="E319" s="36" t="s">
        <v>37</v>
      </c>
      <c r="F319" s="38">
        <f>D319/D320</f>
        <v>0.19335630391046155</v>
      </c>
      <c r="G319" s="26">
        <v>38.57</v>
      </c>
      <c r="H319" s="25">
        <f>(B319*G319)-D319</f>
        <v>6.4400000000000546</v>
      </c>
      <c r="I319" s="35" t="s">
        <v>71</v>
      </c>
      <c r="J319" s="35"/>
      <c r="K319" s="35" t="str">
        <f>"buy "&amp;B319&amp;" "&amp;A319&amp;" @ $"&amp;G319</f>
        <v>buy 28 BLBD @ $38.57</v>
      </c>
      <c r="L319" s="9">
        <f>L318-(G319*B319)</f>
        <v>200466.26</v>
      </c>
      <c r="M319" s="36">
        <f>M318-(G319*B319)</f>
        <v>194924.48</v>
      </c>
      <c r="N319" s="35" t="str">
        <f>TEXT(ROUND(M319,2),"$#,##0.00")&amp;" will be the balance in the account after purchases.  "</f>
        <v xml:space="preserve">$194,924.48 will be the balance in the account after purchases.  </v>
      </c>
      <c r="O319" s="35"/>
      <c r="P319" s="35"/>
      <c r="Q319" s="10"/>
    </row>
    <row r="320" spans="1:17">
      <c r="A320" s="13"/>
      <c r="B320" s="35"/>
      <c r="C320" s="9"/>
      <c r="D320" s="9">
        <f>SUM(D317:D319)</f>
        <v>5552.0300000000007</v>
      </c>
      <c r="E320" s="35"/>
      <c r="F320" s="38">
        <f>SUM(F317:F319)</f>
        <v>1</v>
      </c>
      <c r="G320" s="9" t="s">
        <v>15</v>
      </c>
      <c r="H320" s="9">
        <f>SUM(H317:H319)</f>
        <v>13.249999999999432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200466.26</v>
      </c>
      <c r="O321" s="35" t="s">
        <v>60</v>
      </c>
      <c r="P321" s="35"/>
      <c r="Q321" s="10"/>
    </row>
    <row r="322" spans="1:17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11</v>
      </c>
      <c r="B324" s="35"/>
      <c r="C324" s="9"/>
      <c r="D324" s="21">
        <v>638.75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12</v>
      </c>
      <c r="B325" s="35"/>
      <c r="C325" s="9"/>
      <c r="D325" s="9">
        <f>H312</f>
        <v>-13.840000000000146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>
      <c r="A326" s="13" t="s">
        <v>13</v>
      </c>
      <c r="B326" s="35"/>
      <c r="C326" s="9"/>
      <c r="D326" s="9">
        <f>D324+D325</f>
        <v>624.90999999999985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>
      <c r="A327" s="13" t="s">
        <v>14</v>
      </c>
      <c r="B327" s="35"/>
      <c r="C327" s="9"/>
      <c r="D327" s="9">
        <f>H320</f>
        <v>13.249999999999432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>
      <c r="A328" s="13" t="s">
        <v>13</v>
      </c>
      <c r="B328" s="35"/>
      <c r="C328" s="9"/>
      <c r="D328" s="27">
        <f>D326-D327</f>
        <v>611.66000000000042</v>
      </c>
      <c r="E328" s="19" t="s">
        <v>18</v>
      </c>
      <c r="F328" s="35"/>
      <c r="G328" s="9"/>
      <c r="H328" s="9"/>
      <c r="I328" s="35"/>
      <c r="J328" s="35"/>
      <c r="K328" s="35"/>
      <c r="L328" s="35"/>
      <c r="M328" s="35"/>
      <c r="N328" s="35"/>
      <c r="O328" s="35"/>
      <c r="P328" s="35"/>
      <c r="Q328" s="10"/>
    </row>
    <row r="329" spans="1:17" ht="14.65" thickBot="1">
      <c r="A329" s="15"/>
      <c r="B329" s="16"/>
      <c r="C329" s="17"/>
      <c r="D329" s="17"/>
      <c r="E329" s="16"/>
      <c r="F329" s="16"/>
      <c r="G329" s="17"/>
      <c r="H329" s="17"/>
      <c r="I329" s="16"/>
      <c r="J329" s="16"/>
      <c r="K329" s="16"/>
      <c r="L329" s="16"/>
      <c r="M329" s="16"/>
      <c r="N329" s="16"/>
      <c r="O329" s="16"/>
      <c r="P329" s="16"/>
      <c r="Q329" s="18"/>
    </row>
    <row r="330" spans="1:17" ht="14.65" thickTop="1"/>
    <row r="334" spans="1:17" ht="14.65" thickBot="1"/>
    <row r="335" spans="1:17" ht="14.65" thickTop="1">
      <c r="A335" s="2"/>
      <c r="B335" s="3"/>
      <c r="C335" s="4">
        <v>45322</v>
      </c>
      <c r="D335" s="5"/>
      <c r="E335" s="3"/>
      <c r="F335" s="3"/>
      <c r="G335" s="5"/>
      <c r="H335" s="5"/>
      <c r="I335" s="3"/>
      <c r="J335" s="3"/>
      <c r="K335" s="3"/>
      <c r="L335" s="20" t="s">
        <v>19</v>
      </c>
      <c r="M335" s="3"/>
      <c r="N335" s="3"/>
      <c r="O335" s="3"/>
      <c r="P335" s="3"/>
      <c r="Q335" s="6"/>
    </row>
    <row r="336" spans="1:17">
      <c r="A336" s="7" t="s">
        <v>5</v>
      </c>
      <c r="B336" s="35"/>
      <c r="C336" s="9"/>
      <c r="D336" s="9"/>
      <c r="E336" s="35"/>
      <c r="F336" s="35"/>
      <c r="G336" s="9"/>
      <c r="H336" s="9"/>
      <c r="I336" s="35"/>
      <c r="J336" s="11" t="s">
        <v>24</v>
      </c>
      <c r="K336" s="35"/>
      <c r="L336" s="11" t="s">
        <v>10</v>
      </c>
      <c r="M336" s="35"/>
      <c r="N336" s="35"/>
      <c r="O336" s="35"/>
      <c r="P336" s="35"/>
      <c r="Q336" s="10"/>
    </row>
    <row r="337" spans="1:17">
      <c r="A337" s="7" t="s">
        <v>0</v>
      </c>
      <c r="B337" s="11" t="s">
        <v>3</v>
      </c>
      <c r="C337" s="12" t="s">
        <v>1</v>
      </c>
      <c r="D337" s="12" t="s">
        <v>4</v>
      </c>
      <c r="E337" s="11" t="s">
        <v>7</v>
      </c>
      <c r="F337" s="37" t="s">
        <v>92</v>
      </c>
      <c r="G337" s="12" t="s">
        <v>8</v>
      </c>
      <c r="H337" s="12" t="s">
        <v>9</v>
      </c>
      <c r="I337" s="33" t="s">
        <v>70</v>
      </c>
      <c r="J337" s="11" t="s">
        <v>23</v>
      </c>
      <c r="K337" s="35"/>
      <c r="L337" s="31">
        <v>204962.18</v>
      </c>
      <c r="M337" s="35" t="s">
        <v>118</v>
      </c>
      <c r="N337" s="35"/>
      <c r="O337" s="35"/>
      <c r="P337" s="35"/>
      <c r="Q337" s="10"/>
    </row>
    <row r="338" spans="1:17">
      <c r="A338" s="13" t="s">
        <v>151</v>
      </c>
      <c r="B338" s="35">
        <v>20</v>
      </c>
      <c r="C338" s="9">
        <v>50.75</v>
      </c>
      <c r="D338" s="9">
        <f>C338*B338</f>
        <v>1015</v>
      </c>
      <c r="E338" s="36" t="s">
        <v>93</v>
      </c>
      <c r="F338" s="38">
        <f>D338/D341</f>
        <v>1</v>
      </c>
      <c r="G338" s="40">
        <v>50.6</v>
      </c>
      <c r="H338" s="9">
        <f>(B338*G338)-D338</f>
        <v>-3</v>
      </c>
      <c r="I338" s="35" t="s">
        <v>71</v>
      </c>
      <c r="J338" s="36">
        <f>G338*B338</f>
        <v>1012</v>
      </c>
      <c r="K338" s="35" t="str">
        <f>"sell "&amp;B338&amp;" "&amp;A338&amp;" @ $"&amp;G338</f>
        <v>sell 20 NEAR @ $50.6</v>
      </c>
      <c r="L338" s="9">
        <f>L337+(G338*B338)</f>
        <v>205974.18</v>
      </c>
      <c r="M338" s="35"/>
      <c r="N338" s="35"/>
      <c r="O338" s="35"/>
      <c r="P338" s="35"/>
      <c r="Q338" s="10"/>
    </row>
    <row r="339" spans="1:17">
      <c r="A339" s="13"/>
      <c r="B339" s="35"/>
      <c r="C339" s="9"/>
      <c r="D339" s="9">
        <f>C339*B339</f>
        <v>0</v>
      </c>
      <c r="E339" s="36" t="s">
        <v>93</v>
      </c>
      <c r="F339" s="38">
        <f>D339/D341</f>
        <v>0</v>
      </c>
      <c r="G339" s="40"/>
      <c r="H339" s="9">
        <f>(B339*G339)-D339</f>
        <v>0</v>
      </c>
      <c r="I339" s="35" t="s">
        <v>71</v>
      </c>
      <c r="J339" s="36">
        <f>G339*B339</f>
        <v>0</v>
      </c>
      <c r="K339" s="35" t="str">
        <f>"sell "&amp;B339&amp;" "&amp;A339&amp;" @ $"&amp;G339</f>
        <v>sell   @ $</v>
      </c>
      <c r="L339" s="9">
        <f>L338+(G339*B339)</f>
        <v>205974.18</v>
      </c>
      <c r="M339" s="35"/>
      <c r="N339" s="35"/>
      <c r="O339" s="35"/>
      <c r="P339" s="35"/>
      <c r="Q339" s="10"/>
    </row>
    <row r="340" spans="1:17">
      <c r="A340" s="13"/>
      <c r="B340" s="35"/>
      <c r="C340" s="9"/>
      <c r="D340" s="9">
        <f>C340*B340</f>
        <v>0</v>
      </c>
      <c r="E340" s="36" t="s">
        <v>93</v>
      </c>
      <c r="F340" s="38">
        <f>D340/D341</f>
        <v>0</v>
      </c>
      <c r="G340" s="40"/>
      <c r="H340" s="9">
        <f>(B340*G340)-D340</f>
        <v>0</v>
      </c>
      <c r="I340" s="35" t="s">
        <v>71</v>
      </c>
      <c r="J340" s="36">
        <f>G340*B340</f>
        <v>0</v>
      </c>
      <c r="K340" s="35" t="str">
        <f>"sell "&amp;B340&amp;" "&amp;A340&amp;" @ $"&amp;G340</f>
        <v>sell   @ $</v>
      </c>
      <c r="L340" s="9">
        <f>L339+(G340*B340)</f>
        <v>205974.18</v>
      </c>
      <c r="M340" s="35" t="s">
        <v>22</v>
      </c>
      <c r="N340" s="35"/>
      <c r="O340" s="35"/>
      <c r="P340" s="35"/>
      <c r="Q340" s="10"/>
    </row>
    <row r="341" spans="1:17">
      <c r="A341" s="13"/>
      <c r="B341" s="35"/>
      <c r="C341" s="9"/>
      <c r="D341" s="9">
        <f>SUM(D338:D340)</f>
        <v>1015</v>
      </c>
      <c r="E341" s="36"/>
      <c r="F341" s="38">
        <f>SUM(F338:F340)</f>
        <v>1</v>
      </c>
      <c r="G341" s="41"/>
      <c r="H341" s="9">
        <f>SUM(H338:H340)</f>
        <v>-3</v>
      </c>
      <c r="I341" s="35"/>
      <c r="J341" s="36">
        <f>SUM(J338:J340)</f>
        <v>1012</v>
      </c>
      <c r="K341" s="35"/>
      <c r="L341" s="9"/>
      <c r="M341" s="35"/>
      <c r="N341" s="35"/>
      <c r="O341" s="35"/>
      <c r="P341" s="35"/>
      <c r="Q341" s="10"/>
    </row>
    <row r="342" spans="1:17">
      <c r="A342" s="13"/>
      <c r="B342" s="35"/>
      <c r="C342" s="9"/>
      <c r="D342" s="9"/>
      <c r="E342" s="35"/>
      <c r="F342" s="35"/>
      <c r="G342" s="41"/>
      <c r="H342" s="9"/>
      <c r="I342" s="35"/>
      <c r="J342" s="35"/>
      <c r="K342" s="35"/>
      <c r="L342" s="9"/>
      <c r="M342" s="35"/>
      <c r="N342" s="35"/>
      <c r="O342" s="35"/>
      <c r="P342" s="35"/>
      <c r="Q342" s="10"/>
    </row>
    <row r="343" spans="1:17">
      <c r="A343" s="13"/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20</v>
      </c>
      <c r="N343" s="35"/>
      <c r="O343" s="35"/>
      <c r="P343" s="35"/>
      <c r="Q343" s="10"/>
    </row>
    <row r="344" spans="1:17">
      <c r="A344" s="7" t="s">
        <v>6</v>
      </c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21</v>
      </c>
      <c r="N344" s="35"/>
      <c r="O344" s="35"/>
      <c r="P344" s="35"/>
      <c r="Q344" s="10"/>
    </row>
    <row r="345" spans="1:17">
      <c r="A345" s="7" t="s">
        <v>0</v>
      </c>
      <c r="B345" s="11" t="s">
        <v>3</v>
      </c>
      <c r="C345" s="12" t="s">
        <v>1</v>
      </c>
      <c r="D345" s="12" t="s">
        <v>2</v>
      </c>
      <c r="E345" s="22" t="s">
        <v>7</v>
      </c>
      <c r="F345" s="39" t="s">
        <v>92</v>
      </c>
      <c r="G345" s="42" t="s">
        <v>8</v>
      </c>
      <c r="H345" s="12" t="s">
        <v>9</v>
      </c>
      <c r="I345" s="35"/>
      <c r="J345" s="35"/>
      <c r="K345" s="35"/>
      <c r="L345" s="9"/>
      <c r="M345" s="36">
        <v>206048.96</v>
      </c>
      <c r="N345" s="35"/>
      <c r="O345" s="44"/>
      <c r="P345" s="35"/>
      <c r="Q345" s="10"/>
    </row>
    <row r="346" spans="1:17">
      <c r="A346" s="13" t="s">
        <v>158</v>
      </c>
      <c r="B346" s="35">
        <v>45</v>
      </c>
      <c r="C346" s="9">
        <v>32.18</v>
      </c>
      <c r="D346" s="9">
        <f>C346*B346</f>
        <v>1448.1</v>
      </c>
      <c r="E346" s="36" t="s">
        <v>93</v>
      </c>
      <c r="F346" s="38">
        <f>D346/D349</f>
        <v>0.25415830792803323</v>
      </c>
      <c r="G346" s="9">
        <v>33.020000000000003</v>
      </c>
      <c r="H346" s="9">
        <f>(B346*G346)-D346</f>
        <v>37.800000000000182</v>
      </c>
      <c r="I346" s="35" t="s">
        <v>71</v>
      </c>
      <c r="J346" s="35"/>
      <c r="K346" s="35" t="str">
        <f>"buy "&amp;B346&amp;" "&amp;A346&amp;" @ $"&amp;G346</f>
        <v>buy 45 XMTR @ $33.02</v>
      </c>
      <c r="L346" s="9">
        <f>L340-(G346*B346)</f>
        <v>204488.28</v>
      </c>
      <c r="M346" s="36">
        <f>L337-(G346*B346)</f>
        <v>203476.28</v>
      </c>
      <c r="N346" s="35"/>
      <c r="O346" s="35"/>
      <c r="P346" s="35"/>
      <c r="Q346" s="10"/>
    </row>
    <row r="347" spans="1:17">
      <c r="A347" s="13" t="s">
        <v>159</v>
      </c>
      <c r="B347" s="35">
        <v>63</v>
      </c>
      <c r="C347" s="9">
        <v>38.53</v>
      </c>
      <c r="D347" s="9">
        <f>C347*B347</f>
        <v>2427.39</v>
      </c>
      <c r="E347" s="36" t="s">
        <v>93</v>
      </c>
      <c r="F347" s="38">
        <f>D347/D349</f>
        <v>0.42603503562007355</v>
      </c>
      <c r="G347" s="9">
        <v>38.72</v>
      </c>
      <c r="H347" s="9">
        <f>(B347*G347)-D347</f>
        <v>11.970000000000255</v>
      </c>
      <c r="I347" s="35" t="s">
        <v>71</v>
      </c>
      <c r="J347" s="35"/>
      <c r="K347" s="35" t="str">
        <f>"buy "&amp;B347&amp;" "&amp;A347&amp;" @ $"&amp;G347</f>
        <v>buy 63 INBX @ $38.72</v>
      </c>
      <c r="L347" s="9">
        <f>L346-(G347*B347)</f>
        <v>202048.92</v>
      </c>
      <c r="M347" s="36">
        <f>M346-(G347*B347)</f>
        <v>201036.92</v>
      </c>
      <c r="N347" s="35"/>
      <c r="O347" s="35"/>
      <c r="P347" s="35"/>
      <c r="Q347" s="10"/>
    </row>
    <row r="348" spans="1:17">
      <c r="A348" s="23" t="s">
        <v>160</v>
      </c>
      <c r="B348" s="24">
        <v>106</v>
      </c>
      <c r="C348" s="25">
        <v>17.190000000000001</v>
      </c>
      <c r="D348" s="25">
        <f>C348*B348</f>
        <v>1822.14</v>
      </c>
      <c r="E348" s="36" t="s">
        <v>93</v>
      </c>
      <c r="F348" s="38">
        <f>D348/D349</f>
        <v>0.31980665645189316</v>
      </c>
      <c r="G348" s="25">
        <v>17.100000000000001</v>
      </c>
      <c r="H348" s="25">
        <f>(B348*G348)-D348</f>
        <v>-9.5399999999999636</v>
      </c>
      <c r="I348" s="35" t="s">
        <v>71</v>
      </c>
      <c r="J348" s="35"/>
      <c r="K348" s="35" t="str">
        <f>"buy "&amp;B348&amp;" "&amp;A348&amp;" @ $"&amp;G348</f>
        <v>buy 106 STNE @ $17.1</v>
      </c>
      <c r="L348" s="9">
        <f>L347-(G348*B348)</f>
        <v>200236.32</v>
      </c>
      <c r="M348" s="36">
        <f>M347-(G348*B348)</f>
        <v>199224.32000000001</v>
      </c>
      <c r="N348" s="35" t="str">
        <f>TEXT(ROUND(M348,2),"$#,##0.00")&amp;" will be the balance in the account after purchases.  "</f>
        <v xml:space="preserve">$199,224.32 will be the balance in the account after purchases.  </v>
      </c>
      <c r="O348" s="35"/>
      <c r="P348" s="35"/>
      <c r="Q348" s="10"/>
    </row>
    <row r="349" spans="1:17">
      <c r="A349" s="13"/>
      <c r="B349" s="35"/>
      <c r="C349" s="9"/>
      <c r="D349" s="9">
        <f>SUM(D346:D348)</f>
        <v>5697.63</v>
      </c>
      <c r="E349" s="35"/>
      <c r="F349" s="38">
        <f>SUM(F346:F348)</f>
        <v>1</v>
      </c>
      <c r="G349" s="9" t="s">
        <v>15</v>
      </c>
      <c r="H349" s="9">
        <f>SUM(H346:H348)</f>
        <v>40.230000000000473</v>
      </c>
      <c r="I349" s="35"/>
      <c r="J349" s="35"/>
      <c r="K349" s="35"/>
      <c r="L349" s="9"/>
      <c r="M349" s="35"/>
      <c r="N349" s="35" t="s">
        <v>27</v>
      </c>
      <c r="O349" s="35"/>
      <c r="P349" s="35"/>
      <c r="Q349" s="10"/>
    </row>
    <row r="350" spans="1:17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11" t="str">
        <f>IF(J341+M348&gt;0,"Credit Surplus","Credit Shortage")</f>
        <v>Credit Surplus</v>
      </c>
      <c r="N350" s="36">
        <f>J341+M348</f>
        <v>200236.32</v>
      </c>
      <c r="O350" s="35" t="s">
        <v>60</v>
      </c>
      <c r="P350" s="35"/>
      <c r="Q350" s="10"/>
    </row>
    <row r="351" spans="1:17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35"/>
      <c r="N351" s="35"/>
      <c r="O351" s="35"/>
      <c r="P351" s="35"/>
      <c r="Q351" s="10"/>
    </row>
    <row r="352" spans="1:17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>
      <c r="A353" s="13" t="s">
        <v>11</v>
      </c>
      <c r="B353" s="35"/>
      <c r="C353" s="9"/>
      <c r="D353" s="21">
        <v>456.81</v>
      </c>
      <c r="E353" s="35" t="s">
        <v>76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>
      <c r="A354" s="13" t="s">
        <v>12</v>
      </c>
      <c r="B354" s="35"/>
      <c r="C354" s="9"/>
      <c r="D354" s="9">
        <f>H341</f>
        <v>-3</v>
      </c>
      <c r="E354" s="35" t="s">
        <v>16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>
      <c r="A355" s="13" t="s">
        <v>13</v>
      </c>
      <c r="B355" s="35"/>
      <c r="C355" s="9"/>
      <c r="D355" s="9">
        <f>D353+D354</f>
        <v>453.81</v>
      </c>
      <c r="E355" s="35"/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>
      <c r="A356" s="13" t="s">
        <v>14</v>
      </c>
      <c r="B356" s="35"/>
      <c r="C356" s="9"/>
      <c r="D356" s="9">
        <f>H349</f>
        <v>40.230000000000473</v>
      </c>
      <c r="E356" s="35" t="s">
        <v>17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>
      <c r="A357" s="13" t="s">
        <v>13</v>
      </c>
      <c r="B357" s="35"/>
      <c r="C357" s="9"/>
      <c r="D357" s="27">
        <f>D355-D356</f>
        <v>413.57999999999953</v>
      </c>
      <c r="E357" s="19" t="s">
        <v>18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 ht="14.65" thickBot="1">
      <c r="A358" s="15"/>
      <c r="B358" s="16"/>
      <c r="C358" s="17"/>
      <c r="D358" s="17"/>
      <c r="E358" s="16"/>
      <c r="F358" s="16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8"/>
    </row>
    <row r="359" spans="1:17" ht="14.65" thickTop="1"/>
    <row r="363" spans="1:17" ht="14.65" thickBot="1"/>
    <row r="364" spans="1:17" ht="14.65" thickTop="1">
      <c r="A364" s="2"/>
      <c r="B364" s="3"/>
      <c r="C364" s="4">
        <v>45291</v>
      </c>
      <c r="D364" s="5"/>
      <c r="E364" s="3"/>
      <c r="F364" s="3"/>
      <c r="G364" s="5"/>
      <c r="H364" s="5"/>
      <c r="I364" s="3"/>
      <c r="J364" s="3"/>
      <c r="K364" s="3"/>
      <c r="L364" s="20" t="s">
        <v>19</v>
      </c>
      <c r="M364" s="3"/>
      <c r="N364" s="3"/>
      <c r="O364" s="3"/>
      <c r="P364" s="3"/>
      <c r="Q364" s="6"/>
    </row>
    <row r="365" spans="1:17">
      <c r="A365" s="7" t="s">
        <v>5</v>
      </c>
      <c r="B365" s="35"/>
      <c r="C365" s="9"/>
      <c r="D365" s="9"/>
      <c r="E365" s="35"/>
      <c r="F365" s="35"/>
      <c r="G365" s="9"/>
      <c r="H365" s="9"/>
      <c r="I365" s="35"/>
      <c r="J365" s="11" t="s">
        <v>24</v>
      </c>
      <c r="K365" s="35"/>
      <c r="L365" s="11" t="s">
        <v>10</v>
      </c>
      <c r="M365" s="35"/>
      <c r="N365" s="35"/>
      <c r="O365" s="35"/>
      <c r="P365" s="35"/>
      <c r="Q365" s="10"/>
    </row>
    <row r="366" spans="1:17">
      <c r="A366" s="7" t="s">
        <v>0</v>
      </c>
      <c r="B366" s="11" t="s">
        <v>3</v>
      </c>
      <c r="C366" s="12" t="s">
        <v>1</v>
      </c>
      <c r="D366" s="12" t="s">
        <v>4</v>
      </c>
      <c r="E366" s="11" t="s">
        <v>7</v>
      </c>
      <c r="F366" s="37" t="s">
        <v>92</v>
      </c>
      <c r="G366" s="12" t="s">
        <v>8</v>
      </c>
      <c r="H366" s="12" t="s">
        <v>9</v>
      </c>
      <c r="I366" s="33" t="s">
        <v>70</v>
      </c>
      <c r="J366" s="11" t="s">
        <v>23</v>
      </c>
      <c r="K366" s="35"/>
      <c r="L366" s="31">
        <v>204874.75</v>
      </c>
      <c r="M366" s="35" t="s">
        <v>118</v>
      </c>
      <c r="N366" s="35"/>
      <c r="O366" s="35"/>
      <c r="P366" s="35"/>
      <c r="Q366" s="10"/>
    </row>
    <row r="367" spans="1:17">
      <c r="A367" s="13" t="s">
        <v>148</v>
      </c>
      <c r="B367" s="35">
        <v>198</v>
      </c>
      <c r="C367" s="9">
        <v>6.4</v>
      </c>
      <c r="D367" s="9">
        <f>C367*B367</f>
        <v>1267.2</v>
      </c>
      <c r="E367" s="36" t="s">
        <v>93</v>
      </c>
      <c r="F367" s="38">
        <f>D367/D370</f>
        <v>0.22441783654263353</v>
      </c>
      <c r="G367" s="40">
        <v>6.41</v>
      </c>
      <c r="H367" s="9">
        <f>(B367*G367)-D367</f>
        <v>1.9800000000000182</v>
      </c>
      <c r="I367" s="35" t="s">
        <v>71</v>
      </c>
      <c r="J367" s="36">
        <f>G367*B367</f>
        <v>1269.18</v>
      </c>
      <c r="K367" s="35" t="str">
        <f>"sell "&amp;B367&amp;" "&amp;A367&amp;" @ $"&amp;G367</f>
        <v>sell 198 UEC @ $6.41</v>
      </c>
      <c r="L367" s="9">
        <f>L366+(G367*B367)</f>
        <v>206143.93</v>
      </c>
      <c r="M367" s="35"/>
      <c r="N367" s="35"/>
      <c r="O367" s="35"/>
      <c r="P367" s="35"/>
      <c r="Q367" s="10"/>
    </row>
    <row r="368" spans="1:17">
      <c r="A368" s="13" t="s">
        <v>149</v>
      </c>
      <c r="B368" s="35">
        <v>338</v>
      </c>
      <c r="C368" s="9">
        <v>10.28</v>
      </c>
      <c r="D368" s="9">
        <f>C368*B368</f>
        <v>3474.64</v>
      </c>
      <c r="E368" s="36" t="s">
        <v>93</v>
      </c>
      <c r="F368" s="38">
        <f>D368/D370</f>
        <v>0.61534974081794203</v>
      </c>
      <c r="G368" s="40">
        <v>10.15</v>
      </c>
      <c r="H368" s="9">
        <f>(B368*G368)-D368</f>
        <v>-43.9399999999996</v>
      </c>
      <c r="I368" s="35" t="s">
        <v>71</v>
      </c>
      <c r="J368" s="36">
        <f>G368*B368</f>
        <v>3430.7000000000003</v>
      </c>
      <c r="K368" s="35" t="str">
        <f>"sell "&amp;B368&amp;" "&amp;A368&amp;" @ $"&amp;G368</f>
        <v>sell 338 HLX @ $10.15</v>
      </c>
      <c r="L368" s="9">
        <f>L367+(G368*B368)</f>
        <v>209574.63</v>
      </c>
      <c r="M368" s="35"/>
      <c r="N368" s="35"/>
      <c r="O368" s="35"/>
      <c r="P368" s="35"/>
      <c r="Q368" s="10"/>
    </row>
    <row r="369" spans="1:17">
      <c r="A369" s="13" t="s">
        <v>150</v>
      </c>
      <c r="B369" s="35">
        <v>9</v>
      </c>
      <c r="C369" s="9">
        <v>100.53</v>
      </c>
      <c r="D369" s="9">
        <f>C369*B369</f>
        <v>904.77</v>
      </c>
      <c r="E369" s="36" t="s">
        <v>93</v>
      </c>
      <c r="F369" s="38">
        <f>D369/D370</f>
        <v>0.16023242263942433</v>
      </c>
      <c r="G369" s="40">
        <v>101</v>
      </c>
      <c r="H369" s="9">
        <f>(B369*G369)-D369</f>
        <v>4.2300000000000182</v>
      </c>
      <c r="I369" s="35" t="s">
        <v>71</v>
      </c>
      <c r="J369" s="36">
        <f>G369*B369</f>
        <v>909</v>
      </c>
      <c r="K369" s="35" t="str">
        <f>"sell "&amp;B369&amp;" "&amp;A369&amp;" @ $"&amp;G369</f>
        <v>sell 9 CEIX @ $101</v>
      </c>
      <c r="L369" s="9">
        <f>L368+(G369*B369)</f>
        <v>210483.63</v>
      </c>
      <c r="M369" s="35" t="s">
        <v>22</v>
      </c>
      <c r="N369" s="35"/>
      <c r="O369" s="35"/>
      <c r="P369" s="35"/>
      <c r="Q369" s="10"/>
    </row>
    <row r="370" spans="1:17">
      <c r="A370" s="13"/>
      <c r="B370" s="35"/>
      <c r="C370" s="9"/>
      <c r="D370" s="9">
        <f>SUM(D367:D369)</f>
        <v>5646.6100000000006</v>
      </c>
      <c r="E370" s="36"/>
      <c r="F370" s="38">
        <f>SUM(F367:F369)</f>
        <v>0.99999999999999978</v>
      </c>
      <c r="G370" s="41"/>
      <c r="H370" s="9">
        <f>SUM(H367:H369)</f>
        <v>-37.729999999999563</v>
      </c>
      <c r="I370" s="35"/>
      <c r="J370" s="36">
        <f>SUM(J367:J369)</f>
        <v>5608.88</v>
      </c>
      <c r="K370" s="35"/>
      <c r="L370" s="9"/>
      <c r="M370" s="35"/>
      <c r="N370" s="35"/>
      <c r="O370" s="35"/>
      <c r="P370" s="35"/>
      <c r="Q370" s="10"/>
    </row>
    <row r="371" spans="1:17">
      <c r="A371" s="13"/>
      <c r="B371" s="35"/>
      <c r="C371" s="9"/>
      <c r="D371" s="9"/>
      <c r="E371" s="35"/>
      <c r="F371" s="35"/>
      <c r="G371" s="41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>
      <c r="A372" s="13"/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20</v>
      </c>
      <c r="N372" s="35"/>
      <c r="O372" s="35"/>
      <c r="P372" s="35"/>
      <c r="Q372" s="10"/>
    </row>
    <row r="373" spans="1:17">
      <c r="A373" s="7" t="s">
        <v>6</v>
      </c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21</v>
      </c>
      <c r="N373" s="35"/>
      <c r="O373" s="35"/>
      <c r="P373" s="35"/>
      <c r="Q373" s="10"/>
    </row>
    <row r="374" spans="1:17">
      <c r="A374" s="7" t="s">
        <v>0</v>
      </c>
      <c r="B374" s="11" t="s">
        <v>3</v>
      </c>
      <c r="C374" s="12" t="s">
        <v>1</v>
      </c>
      <c r="D374" s="12" t="s">
        <v>2</v>
      </c>
      <c r="E374" s="22" t="s">
        <v>7</v>
      </c>
      <c r="F374" s="39" t="s">
        <v>92</v>
      </c>
      <c r="G374" s="42" t="s">
        <v>8</v>
      </c>
      <c r="H374" s="12" t="s">
        <v>9</v>
      </c>
      <c r="I374" s="35"/>
      <c r="J374" s="35"/>
      <c r="K374" s="35"/>
      <c r="L374" s="9"/>
      <c r="M374" s="36">
        <v>206048.96</v>
      </c>
      <c r="N374" s="35"/>
      <c r="O374" s="44"/>
      <c r="P374" s="35"/>
      <c r="Q374" s="10"/>
    </row>
    <row r="375" spans="1:17">
      <c r="A375" s="13" t="s">
        <v>155</v>
      </c>
      <c r="B375" s="35">
        <v>7</v>
      </c>
      <c r="C375" s="9">
        <v>173.92</v>
      </c>
      <c r="D375" s="9">
        <f>C375*B375</f>
        <v>1217.4399999999998</v>
      </c>
      <c r="E375" s="36" t="s">
        <v>93</v>
      </c>
      <c r="F375" s="38">
        <f>D375/D378</f>
        <v>0.21719327854024648</v>
      </c>
      <c r="G375" s="9">
        <v>173.32</v>
      </c>
      <c r="H375" s="9">
        <f>(B375*G375)-D375</f>
        <v>-4.1999999999998181</v>
      </c>
      <c r="I375" s="35" t="s">
        <v>71</v>
      </c>
      <c r="J375" s="35"/>
      <c r="K375" s="35" t="str">
        <f>"buy "&amp;B375&amp;" "&amp;A375&amp;" @ $"&amp;G375</f>
        <v>buy 7 COIN @ $173.32</v>
      </c>
      <c r="L375" s="9">
        <f>L369-(G375*B375)</f>
        <v>209270.39</v>
      </c>
      <c r="M375" s="36">
        <f>L366-(G375*B375)</f>
        <v>203661.51</v>
      </c>
      <c r="N375" s="35"/>
      <c r="O375" s="35"/>
      <c r="P375" s="35"/>
      <c r="Q375" s="10"/>
    </row>
    <row r="376" spans="1:17">
      <c r="A376" s="13" t="s">
        <v>156</v>
      </c>
      <c r="B376" s="35">
        <v>111</v>
      </c>
      <c r="C376" s="9">
        <v>16.93</v>
      </c>
      <c r="D376" s="9">
        <f>C376*B376</f>
        <v>1879.23</v>
      </c>
      <c r="E376" s="36" t="s">
        <v>93</v>
      </c>
      <c r="F376" s="38">
        <f>D376/D378</f>
        <v>0.33525769223221469</v>
      </c>
      <c r="G376" s="9">
        <v>16.53</v>
      </c>
      <c r="H376" s="9">
        <f>(B376*G376)-D376</f>
        <v>-44.399999999999864</v>
      </c>
      <c r="I376" s="35" t="s">
        <v>71</v>
      </c>
      <c r="J376" s="35"/>
      <c r="K376" s="35" t="str">
        <f>"buy "&amp;B376&amp;" "&amp;A376&amp;" @ $"&amp;G376</f>
        <v>buy 111 SNAP @ $16.53</v>
      </c>
      <c r="L376" s="9">
        <f>L375-(G376*B376)</f>
        <v>207435.56000000003</v>
      </c>
      <c r="M376" s="36">
        <f>M375-(G376*B376)</f>
        <v>201826.68000000002</v>
      </c>
      <c r="N376" s="35"/>
      <c r="O376" s="35"/>
      <c r="P376" s="35"/>
      <c r="Q376" s="10"/>
    </row>
    <row r="377" spans="1:17">
      <c r="A377" s="23" t="s">
        <v>157</v>
      </c>
      <c r="B377" s="24">
        <v>99</v>
      </c>
      <c r="C377" s="25">
        <v>25.34</v>
      </c>
      <c r="D377" s="25">
        <f>C377*B377</f>
        <v>2508.66</v>
      </c>
      <c r="E377" s="36" t="s">
        <v>93</v>
      </c>
      <c r="F377" s="38">
        <f>D377/D378</f>
        <v>0.44754902922753875</v>
      </c>
      <c r="G377" s="25">
        <v>25</v>
      </c>
      <c r="H377" s="25">
        <f>(B377*G377)-D377</f>
        <v>-33.659999999999854</v>
      </c>
      <c r="I377" s="35" t="s">
        <v>71</v>
      </c>
      <c r="J377" s="35"/>
      <c r="K377" s="35" t="str">
        <f>"buy "&amp;B377&amp;" "&amp;A377&amp;" @ $"&amp;G377</f>
        <v>buy 99 FYBR @ $25</v>
      </c>
      <c r="L377" s="9">
        <f>L376-(G377*B377)</f>
        <v>204960.56000000003</v>
      </c>
      <c r="M377" s="36">
        <f>M376-(G377*B377)</f>
        <v>199351.68000000002</v>
      </c>
      <c r="N377" s="35" t="str">
        <f>TEXT(ROUND(M377,2),"$#,##0.00")&amp;" will be the balance in the account after purchases.  "</f>
        <v xml:space="preserve">$199,351.68 will be the balance in the account after purchases.  </v>
      </c>
      <c r="O377" s="35"/>
      <c r="P377" s="35"/>
      <c r="Q377" s="10"/>
    </row>
    <row r="378" spans="1:17">
      <c r="A378" s="13"/>
      <c r="B378" s="35"/>
      <c r="C378" s="9"/>
      <c r="D378" s="9">
        <f>SUM(D375:D377)</f>
        <v>5605.33</v>
      </c>
      <c r="E378" s="35"/>
      <c r="F378" s="38">
        <f>SUM(F375:F377)</f>
        <v>1</v>
      </c>
      <c r="G378" s="9" t="s">
        <v>15</v>
      </c>
      <c r="H378" s="9">
        <f>SUM(H375:H377)</f>
        <v>-82.259999999999536</v>
      </c>
      <c r="I378" s="35"/>
      <c r="J378" s="35"/>
      <c r="K378" s="35"/>
      <c r="L378" s="9"/>
      <c r="M378" s="35"/>
      <c r="N378" s="35" t="s">
        <v>27</v>
      </c>
      <c r="O378" s="35"/>
      <c r="P378" s="35"/>
      <c r="Q378" s="10"/>
    </row>
    <row r="379" spans="1:17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11" t="str">
        <f>IF(J370+M377&gt;0,"Credit Surplus","Credit Shortage")</f>
        <v>Credit Surplus</v>
      </c>
      <c r="N379" s="36">
        <f>J370+M377</f>
        <v>204960.56000000003</v>
      </c>
      <c r="O379" s="35" t="s">
        <v>60</v>
      </c>
      <c r="P379" s="35"/>
      <c r="Q379" s="10"/>
    </row>
    <row r="380" spans="1:17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35"/>
      <c r="N380" s="35"/>
      <c r="O380" s="35"/>
      <c r="P380" s="35"/>
      <c r="Q380" s="10"/>
    </row>
    <row r="381" spans="1:17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>
      <c r="A382" s="13" t="s">
        <v>11</v>
      </c>
      <c r="B382" s="35"/>
      <c r="C382" s="9"/>
      <c r="D382" s="21">
        <v>5094.91</v>
      </c>
      <c r="E382" s="35" t="s">
        <v>76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>
      <c r="A383" s="13" t="s">
        <v>12</v>
      </c>
      <c r="B383" s="35"/>
      <c r="C383" s="9"/>
      <c r="D383" s="9">
        <f>H370</f>
        <v>-37.729999999999563</v>
      </c>
      <c r="E383" s="35" t="s">
        <v>16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>
      <c r="A384" s="13" t="s">
        <v>13</v>
      </c>
      <c r="B384" s="35"/>
      <c r="C384" s="9"/>
      <c r="D384" s="9">
        <f>D382+D383</f>
        <v>5057.18</v>
      </c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14</v>
      </c>
      <c r="B385" s="35"/>
      <c r="C385" s="9"/>
      <c r="D385" s="9">
        <f>H378</f>
        <v>-82.259999999999536</v>
      </c>
      <c r="E385" s="35" t="s">
        <v>17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13</v>
      </c>
      <c r="B386" s="35"/>
      <c r="C386" s="9"/>
      <c r="D386" s="27">
        <f>D384-D385</f>
        <v>5139.4399999999996</v>
      </c>
      <c r="E386" s="19" t="s">
        <v>18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ht="14.65" thickBot="1">
      <c r="A387" s="15"/>
      <c r="B387" s="16"/>
      <c r="C387" s="17"/>
      <c r="D387" s="17"/>
      <c r="E387" s="16"/>
      <c r="F387" s="16"/>
      <c r="G387" s="17"/>
      <c r="H387" s="17"/>
      <c r="I387" s="16"/>
      <c r="J387" s="16"/>
      <c r="K387" s="16"/>
      <c r="L387" s="16"/>
      <c r="M387" s="16"/>
      <c r="N387" s="16"/>
      <c r="O387" s="16"/>
      <c r="P387" s="16"/>
      <c r="Q387" s="18"/>
    </row>
    <row r="388" spans="1:17" ht="14.65" thickTop="1"/>
    <row r="393" spans="1:17" ht="14.65" thickBot="1">
      <c r="C393" s="1"/>
      <c r="D393" s="1"/>
      <c r="G393" s="1"/>
      <c r="H393" s="1"/>
    </row>
    <row r="394" spans="1:17" ht="14.65" thickTop="1">
      <c r="A394" s="2"/>
      <c r="B394" s="3"/>
      <c r="C394" s="4">
        <v>45260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206118.71</v>
      </c>
      <c r="M396" s="35" t="s">
        <v>118</v>
      </c>
      <c r="N396" s="35"/>
      <c r="O396" s="35"/>
      <c r="P396" s="35"/>
      <c r="Q396" s="10"/>
    </row>
    <row r="397" spans="1:17">
      <c r="A397" s="13" t="s">
        <v>145</v>
      </c>
      <c r="B397" s="35">
        <v>139</v>
      </c>
      <c r="C397" s="9">
        <v>16.14</v>
      </c>
      <c r="D397" s="9">
        <f>C397*B397</f>
        <v>2243.46</v>
      </c>
      <c r="E397" s="36" t="s">
        <v>37</v>
      </c>
      <c r="F397" s="38">
        <f>D397/D400</f>
        <v>0.53072763144821322</v>
      </c>
      <c r="G397" s="40">
        <v>16.11</v>
      </c>
      <c r="H397" s="9">
        <f>(B397*G397)-D397</f>
        <v>-4.1700000000000728</v>
      </c>
      <c r="I397" s="35" t="s">
        <v>71</v>
      </c>
      <c r="J397" s="36">
        <f>G397*B397</f>
        <v>2239.29</v>
      </c>
      <c r="K397" s="35" t="str">
        <f>"sell "&amp;B397&amp;" "&amp;A397&amp;" @ $"&amp;G397</f>
        <v>sell 139 EXTR @ $16.11</v>
      </c>
      <c r="L397" s="9">
        <f>L396+(G397*B397)</f>
        <v>208358</v>
      </c>
      <c r="M397" s="35"/>
      <c r="N397" s="35"/>
      <c r="O397" s="35"/>
      <c r="P397" s="35"/>
      <c r="Q397" s="10"/>
    </row>
    <row r="398" spans="1:17">
      <c r="A398" s="13" t="s">
        <v>146</v>
      </c>
      <c r="B398" s="35">
        <v>11</v>
      </c>
      <c r="C398" s="9">
        <v>86.28</v>
      </c>
      <c r="D398" s="9">
        <f>C398*B398</f>
        <v>949.08</v>
      </c>
      <c r="E398" s="36" t="s">
        <v>37</v>
      </c>
      <c r="F398" s="38">
        <f>D398/D400</f>
        <v>0.22452059785102929</v>
      </c>
      <c r="G398" s="40">
        <v>86.3</v>
      </c>
      <c r="H398" s="9">
        <f>(B398*G398)-D398</f>
        <v>0.2199999999999136</v>
      </c>
      <c r="I398" s="35" t="s">
        <v>71</v>
      </c>
      <c r="J398" s="36">
        <f>G398*B398</f>
        <v>949.3</v>
      </c>
      <c r="K398" s="35" t="str">
        <f>"sell "&amp;B398&amp;" "&amp;A398&amp;" @ $"&amp;G398</f>
        <v>sell 11 XPO @ $86.3</v>
      </c>
      <c r="L398" s="9">
        <f>L397+(G398*B398)</f>
        <v>209307.3</v>
      </c>
      <c r="M398" s="35"/>
      <c r="N398" s="35"/>
      <c r="O398" s="35"/>
      <c r="P398" s="35"/>
      <c r="Q398" s="10"/>
    </row>
    <row r="399" spans="1:17">
      <c r="A399" s="13" t="s">
        <v>147</v>
      </c>
      <c r="B399" s="35">
        <v>28</v>
      </c>
      <c r="C399" s="9">
        <v>36.950000000000003</v>
      </c>
      <c r="D399" s="9">
        <f>C399*B399</f>
        <v>1034.6000000000001</v>
      </c>
      <c r="E399" s="36" t="s">
        <v>37</v>
      </c>
      <c r="F399" s="38">
        <f>D399/D400</f>
        <v>0.24475177070075749</v>
      </c>
      <c r="G399" s="40">
        <v>37.72</v>
      </c>
      <c r="H399" s="9">
        <f>(B399*G399)-D399</f>
        <v>21.559999999999718</v>
      </c>
      <c r="I399" s="35" t="s">
        <v>71</v>
      </c>
      <c r="J399" s="36">
        <f>G399*B399</f>
        <v>1056.1599999999999</v>
      </c>
      <c r="K399" s="35" t="str">
        <f>"sell "&amp;B399&amp;" "&amp;A399&amp;" @ $"&amp;G399</f>
        <v>sell 28 LI @ $37.72</v>
      </c>
      <c r="L399" s="9">
        <f>L398+(G399*B399)</f>
        <v>210363.46</v>
      </c>
      <c r="M399" s="35" t="s">
        <v>22</v>
      </c>
      <c r="N399" s="35"/>
      <c r="O399" s="35"/>
      <c r="P399" s="35"/>
      <c r="Q399" s="10"/>
    </row>
    <row r="400" spans="1:17">
      <c r="A400" s="13"/>
      <c r="B400" s="35"/>
      <c r="C400" s="9"/>
      <c r="D400" s="9">
        <f>SUM(D397:D399)</f>
        <v>4227.1400000000003</v>
      </c>
      <c r="E400" s="36"/>
      <c r="F400" s="38">
        <f>SUM(F397:F399)</f>
        <v>1</v>
      </c>
      <c r="G400" s="41"/>
      <c r="H400" s="9">
        <f>SUM(H397:H399)</f>
        <v>17.609999999999559</v>
      </c>
      <c r="I400" s="35"/>
      <c r="J400" s="36">
        <f>SUM(J397:J399)</f>
        <v>4244.75</v>
      </c>
      <c r="K400" s="35"/>
      <c r="L400" s="9"/>
      <c r="M400" s="35"/>
      <c r="N400" s="35"/>
      <c r="O400" s="35"/>
      <c r="P400" s="35"/>
      <c r="Q400" s="10"/>
    </row>
    <row r="401" spans="1:17">
      <c r="A401" s="13"/>
      <c r="B401" s="35"/>
      <c r="C401" s="9"/>
      <c r="D401" s="9"/>
      <c r="E401" s="35"/>
      <c r="F401" s="35"/>
      <c r="G401" s="41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>
      <c r="A403" s="7" t="s">
        <v>6</v>
      </c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42" t="s">
        <v>8</v>
      </c>
      <c r="H404" s="12" t="s">
        <v>9</v>
      </c>
      <c r="I404" s="35"/>
      <c r="J404" s="35"/>
      <c r="K404" s="35"/>
      <c r="L404" s="9"/>
      <c r="M404" s="36">
        <v>206048.96</v>
      </c>
      <c r="N404" s="35"/>
      <c r="O404" s="44"/>
      <c r="P404" s="35"/>
      <c r="Q404" s="10"/>
    </row>
    <row r="405" spans="1:17">
      <c r="A405" s="13" t="s">
        <v>152</v>
      </c>
      <c r="B405" s="35">
        <v>11</v>
      </c>
      <c r="C405" s="9">
        <v>81.38</v>
      </c>
      <c r="D405" s="9">
        <f>C405*B405</f>
        <v>895.18</v>
      </c>
      <c r="E405" s="36" t="s">
        <v>37</v>
      </c>
      <c r="F405" s="38">
        <f>D405/D408</f>
        <v>0.16234645929187652</v>
      </c>
      <c r="G405" s="9">
        <v>81.739999999999995</v>
      </c>
      <c r="H405" s="9">
        <f>(B405*G405)-D405</f>
        <v>3.9600000000000364</v>
      </c>
      <c r="I405" s="35" t="s">
        <v>71</v>
      </c>
      <c r="J405" s="35"/>
      <c r="K405" s="35" t="str">
        <f>"buy "&amp;B405&amp;" "&amp;A405&amp;" @ $"&amp;G405</f>
        <v>buy 11 EDU @ $81.74</v>
      </c>
      <c r="L405" s="9">
        <f>L399-(G405*B405)</f>
        <v>209464.31999999998</v>
      </c>
      <c r="M405" s="36">
        <f>L396-(G405*B405)</f>
        <v>205219.56999999998</v>
      </c>
      <c r="N405" s="35"/>
      <c r="O405" s="35"/>
      <c r="P405" s="35"/>
      <c r="Q405" s="10"/>
    </row>
    <row r="406" spans="1:17">
      <c r="A406" s="13" t="s">
        <v>153</v>
      </c>
      <c r="B406" s="35">
        <v>445</v>
      </c>
      <c r="C406" s="9">
        <v>8.19</v>
      </c>
      <c r="D406" s="9">
        <f>C406*B406</f>
        <v>3644.5499999999997</v>
      </c>
      <c r="E406" s="36" t="s">
        <v>37</v>
      </c>
      <c r="F406" s="38">
        <f>D406/D408</f>
        <v>0.66096180456691234</v>
      </c>
      <c r="G406" s="9">
        <v>8.16</v>
      </c>
      <c r="H406" s="9">
        <f>(B406*G406)-D406</f>
        <v>-13.349999999999454</v>
      </c>
      <c r="I406" s="35" t="s">
        <v>71</v>
      </c>
      <c r="J406" s="35"/>
      <c r="K406" s="35" t="str">
        <f>"buy "&amp;B406&amp;" "&amp;A406&amp;" @ $"&amp;G406</f>
        <v>buy 445 AVPT @ $8.16</v>
      </c>
      <c r="L406" s="9">
        <f>L405-(G406*B406)</f>
        <v>205833.11999999997</v>
      </c>
      <c r="M406" s="36">
        <f>M405-(G406*B406)</f>
        <v>201588.36999999997</v>
      </c>
      <c r="N406" s="35"/>
      <c r="O406" s="35"/>
      <c r="P406" s="35"/>
      <c r="Q406" s="10"/>
    </row>
    <row r="407" spans="1:17">
      <c r="A407" s="23" t="s">
        <v>154</v>
      </c>
      <c r="B407" s="24">
        <v>23</v>
      </c>
      <c r="C407" s="25">
        <v>42.36</v>
      </c>
      <c r="D407" s="25">
        <f>C407*B407</f>
        <v>974.28</v>
      </c>
      <c r="E407" s="36" t="s">
        <v>37</v>
      </c>
      <c r="F407" s="38">
        <f>D407/D408</f>
        <v>0.17669173614121123</v>
      </c>
      <c r="G407" s="25">
        <v>42.22</v>
      </c>
      <c r="H407" s="25">
        <f>(B407*G407)-D407</f>
        <v>-3.2200000000000273</v>
      </c>
      <c r="I407" s="35" t="s">
        <v>71</v>
      </c>
      <c r="J407" s="35"/>
      <c r="K407" s="35" t="str">
        <f>"buy "&amp;B407&amp;" "&amp;A407&amp;" @ $"&amp;G407</f>
        <v>buy 23 LPG @ $42.22</v>
      </c>
      <c r="L407" s="9">
        <f>L406-(G407*B407)</f>
        <v>204862.05999999997</v>
      </c>
      <c r="M407" s="36">
        <f>M406-(G407*B407)</f>
        <v>200617.30999999997</v>
      </c>
      <c r="N407" s="35" t="str">
        <f>TEXT(ROUND(M407,2),"$#,##0.00")&amp;" will be the balance in the account after purchases.  "</f>
        <v xml:space="preserve">$200,617.31 will be the balance in the account after purchases.  </v>
      </c>
      <c r="O407" s="35"/>
      <c r="P407" s="35"/>
      <c r="Q407" s="10"/>
    </row>
    <row r="408" spans="1:17">
      <c r="A408" s="13"/>
      <c r="B408" s="35"/>
      <c r="C408" s="9"/>
      <c r="D408" s="9">
        <f>SUM(D405:D407)</f>
        <v>5514.0099999999993</v>
      </c>
      <c r="E408" s="35"/>
      <c r="F408" s="38">
        <f>SUM(F405:F407)</f>
        <v>1</v>
      </c>
      <c r="G408" s="9" t="s">
        <v>15</v>
      </c>
      <c r="H408" s="9">
        <f>SUM(H405:H407)</f>
        <v>-12.609999999999445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204862.05999999997</v>
      </c>
      <c r="O409" s="35" t="s">
        <v>60</v>
      </c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11</v>
      </c>
      <c r="B412" s="35"/>
      <c r="C412" s="9"/>
      <c r="D412" s="21">
        <v>5023.41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12</v>
      </c>
      <c r="B413" s="35"/>
      <c r="C413" s="9"/>
      <c r="D413" s="9">
        <f>H400</f>
        <v>17.609999999999559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13</v>
      </c>
      <c r="B414" s="35"/>
      <c r="C414" s="9"/>
      <c r="D414" s="9">
        <f>D412+D413</f>
        <v>5041.0199999999995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14</v>
      </c>
      <c r="B415" s="35"/>
      <c r="C415" s="9"/>
      <c r="D415" s="9">
        <f>H408</f>
        <v>-12.609999999999445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13</v>
      </c>
      <c r="B416" s="35"/>
      <c r="C416" s="9"/>
      <c r="D416" s="27">
        <f>D414-D415</f>
        <v>5053.6299999999992</v>
      </c>
      <c r="E416" s="19" t="s">
        <v>18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65" thickBot="1">
      <c r="A417" s="15"/>
      <c r="B417" s="16"/>
      <c r="C417" s="17"/>
      <c r="D417" s="17"/>
      <c r="E417" s="16"/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65" thickTop="1"/>
    <row r="422" spans="1:17" ht="14.65" thickBot="1"/>
    <row r="423" spans="1:17" ht="14.65" thickTop="1">
      <c r="A423" s="2"/>
      <c r="B423" s="3"/>
      <c r="C423" s="4">
        <v>45230</v>
      </c>
      <c r="D423" s="5"/>
      <c r="E423" s="3"/>
      <c r="F423" s="3"/>
      <c r="G423" s="5"/>
      <c r="H423" s="5"/>
      <c r="I423" s="3"/>
      <c r="J423" s="3"/>
      <c r="K423" s="3"/>
      <c r="L423" s="20" t="s">
        <v>19</v>
      </c>
      <c r="M423" s="3"/>
      <c r="N423" s="3"/>
      <c r="O423" s="3"/>
      <c r="P423" s="3"/>
      <c r="Q423" s="6"/>
    </row>
    <row r="424" spans="1:17">
      <c r="A424" s="7" t="s">
        <v>5</v>
      </c>
      <c r="B424" s="35"/>
      <c r="C424" s="9"/>
      <c r="D424" s="9"/>
      <c r="E424" s="35"/>
      <c r="F424" s="35"/>
      <c r="G424" s="9"/>
      <c r="H424" s="9"/>
      <c r="I424" s="35"/>
      <c r="J424" s="11" t="s">
        <v>24</v>
      </c>
      <c r="K424" s="35"/>
      <c r="L424" s="11" t="s">
        <v>10</v>
      </c>
      <c r="M424" s="35"/>
      <c r="N424" s="35"/>
      <c r="O424" s="35"/>
      <c r="P424" s="35"/>
      <c r="Q424" s="10"/>
    </row>
    <row r="425" spans="1:17">
      <c r="A425" s="7" t="s">
        <v>0</v>
      </c>
      <c r="B425" s="11" t="s">
        <v>3</v>
      </c>
      <c r="C425" s="12" t="s">
        <v>1</v>
      </c>
      <c r="D425" s="12" t="s">
        <v>4</v>
      </c>
      <c r="E425" s="11" t="s">
        <v>7</v>
      </c>
      <c r="F425" s="37" t="s">
        <v>92</v>
      </c>
      <c r="G425" s="12" t="s">
        <v>8</v>
      </c>
      <c r="H425" s="12" t="s">
        <v>9</v>
      </c>
      <c r="I425" s="33" t="s">
        <v>70</v>
      </c>
      <c r="J425" s="11" t="s">
        <v>23</v>
      </c>
      <c r="K425" s="35"/>
      <c r="L425" s="31">
        <v>200591.49</v>
      </c>
      <c r="M425" s="35" t="s">
        <v>118</v>
      </c>
      <c r="N425" s="35"/>
      <c r="O425" s="35"/>
      <c r="P425" s="35"/>
      <c r="Q425" s="10"/>
    </row>
    <row r="426" spans="1:17">
      <c r="A426" s="13" t="s">
        <v>142</v>
      </c>
      <c r="B426" s="35">
        <v>224</v>
      </c>
      <c r="C426" s="9">
        <v>4.45</v>
      </c>
      <c r="D426" s="9">
        <f>C426*B426</f>
        <v>996.80000000000007</v>
      </c>
      <c r="E426" s="36" t="s">
        <v>93</v>
      </c>
      <c r="F426" s="38">
        <f>D426/D429</f>
        <v>0.15374554248978936</v>
      </c>
      <c r="G426" s="40">
        <v>4.57</v>
      </c>
      <c r="H426" s="9">
        <f>(B426*G426)-D426</f>
        <v>26.879999999999995</v>
      </c>
      <c r="I426" s="35" t="s">
        <v>71</v>
      </c>
      <c r="J426" s="36">
        <f>G426*B426</f>
        <v>1023.6800000000001</v>
      </c>
      <c r="K426" s="35" t="str">
        <f>"sell "&amp;B426&amp;" "&amp;A426&amp;" @ $"&amp;G426</f>
        <v>sell 224 INTR @ $4.57</v>
      </c>
      <c r="L426" s="9">
        <f>L425+(G426*B426)</f>
        <v>201615.16999999998</v>
      </c>
      <c r="M426" s="35"/>
      <c r="N426" s="35"/>
      <c r="O426" s="35"/>
      <c r="P426" s="35"/>
      <c r="Q426" s="10"/>
    </row>
    <row r="427" spans="1:17">
      <c r="A427" s="13" t="s">
        <v>143</v>
      </c>
      <c r="B427" s="35">
        <v>47</v>
      </c>
      <c r="C427" s="9">
        <v>11.46</v>
      </c>
      <c r="D427" s="9">
        <f>C427*B427</f>
        <v>538.62</v>
      </c>
      <c r="E427" s="36" t="s">
        <v>93</v>
      </c>
      <c r="F427" s="38">
        <f>D427/D429</f>
        <v>8.3076268153942964E-2</v>
      </c>
      <c r="G427" s="40">
        <v>11.45</v>
      </c>
      <c r="H427" s="9">
        <f>(B427*G427)-D427</f>
        <v>-0.47000000000002728</v>
      </c>
      <c r="I427" s="35" t="s">
        <v>71</v>
      </c>
      <c r="J427" s="36">
        <f>G427*B427</f>
        <v>538.15</v>
      </c>
      <c r="K427" s="35" t="str">
        <f>"sell "&amp;B427&amp;" "&amp;A427&amp;" @ $"&amp;G427</f>
        <v>sell 47 CCL @ $11.45</v>
      </c>
      <c r="L427" s="9">
        <f>L426+(G427*B427)</f>
        <v>202153.31999999998</v>
      </c>
      <c r="M427" s="35"/>
      <c r="N427" s="35"/>
      <c r="O427" s="35"/>
      <c r="P427" s="35"/>
      <c r="Q427" s="10"/>
    </row>
    <row r="428" spans="1:17">
      <c r="A428" s="13" t="s">
        <v>144</v>
      </c>
      <c r="B428" s="35">
        <v>126</v>
      </c>
      <c r="C428" s="9">
        <v>39.270000000000003</v>
      </c>
      <c r="D428" s="9">
        <f>C428*B428</f>
        <v>4948.0200000000004</v>
      </c>
      <c r="E428" s="36" t="s">
        <v>93</v>
      </c>
      <c r="F428" s="38">
        <f>D428/D429</f>
        <v>0.76317818935626769</v>
      </c>
      <c r="G428" s="40">
        <v>39.35</v>
      </c>
      <c r="H428" s="9">
        <f>(B428*G428)-D428</f>
        <v>10.079999999999927</v>
      </c>
      <c r="I428" s="35" t="s">
        <v>71</v>
      </c>
      <c r="J428" s="36">
        <f>G428*B428</f>
        <v>4958.1000000000004</v>
      </c>
      <c r="K428" s="35" t="str">
        <f>"sell "&amp;B428&amp;" "&amp;A428&amp;" @ $"&amp;G428</f>
        <v>sell 126 VRT @ $39.35</v>
      </c>
      <c r="L428" s="9">
        <f>L427+(G428*B428)</f>
        <v>207111.41999999998</v>
      </c>
      <c r="M428" s="35" t="s">
        <v>22</v>
      </c>
      <c r="N428" s="35"/>
      <c r="O428" s="35"/>
      <c r="P428" s="35"/>
      <c r="Q428" s="10"/>
    </row>
    <row r="429" spans="1:17">
      <c r="A429" s="13"/>
      <c r="B429" s="35"/>
      <c r="C429" s="9"/>
      <c r="D429" s="9">
        <f>SUM(D426:D428)</f>
        <v>6483.4400000000005</v>
      </c>
      <c r="E429" s="36"/>
      <c r="F429" s="38">
        <f>SUM(F426:F428)</f>
        <v>1</v>
      </c>
      <c r="G429" s="41"/>
      <c r="H429" s="9">
        <f>SUM(H426:H428)</f>
        <v>36.489999999999895</v>
      </c>
      <c r="I429" s="35"/>
      <c r="J429" s="36">
        <f>SUM(J426:J428)</f>
        <v>6519.93</v>
      </c>
      <c r="K429" s="35"/>
      <c r="L429" s="9"/>
      <c r="M429" s="35"/>
      <c r="N429" s="35"/>
      <c r="O429" s="35"/>
      <c r="P429" s="35"/>
      <c r="Q429" s="10"/>
    </row>
    <row r="430" spans="1:17">
      <c r="A430" s="13"/>
      <c r="B430" s="35"/>
      <c r="C430" s="9"/>
      <c r="D430" s="9"/>
      <c r="E430" s="35"/>
      <c r="F430" s="35"/>
      <c r="G430" s="41"/>
      <c r="H430" s="9"/>
      <c r="I430" s="35"/>
      <c r="J430" s="35"/>
      <c r="K430" s="35"/>
      <c r="L430" s="9"/>
      <c r="M430" s="35"/>
      <c r="N430" s="35"/>
      <c r="O430" s="35"/>
      <c r="P430" s="35"/>
      <c r="Q430" s="10"/>
    </row>
    <row r="431" spans="1:17">
      <c r="A431" s="13"/>
      <c r="B431" s="35"/>
      <c r="C431" s="9"/>
      <c r="D431" s="9"/>
      <c r="E431" s="19"/>
      <c r="F431" s="35"/>
      <c r="G431" s="41"/>
      <c r="H431" s="9"/>
      <c r="I431" s="35"/>
      <c r="J431" s="35"/>
      <c r="K431" s="35"/>
      <c r="L431" s="9"/>
      <c r="M431" s="11" t="s">
        <v>20</v>
      </c>
      <c r="N431" s="35"/>
      <c r="O431" s="35"/>
      <c r="P431" s="35"/>
      <c r="Q431" s="10"/>
    </row>
    <row r="432" spans="1:17">
      <c r="A432" s="7" t="s">
        <v>6</v>
      </c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21</v>
      </c>
      <c r="N432" s="35"/>
      <c r="O432" s="35"/>
      <c r="P432" s="35"/>
      <c r="Q432" s="10"/>
    </row>
    <row r="433" spans="1:17">
      <c r="A433" s="7" t="s">
        <v>0</v>
      </c>
      <c r="B433" s="11" t="s">
        <v>3</v>
      </c>
      <c r="C433" s="12" t="s">
        <v>1</v>
      </c>
      <c r="D433" s="12" t="s">
        <v>2</v>
      </c>
      <c r="E433" s="22" t="s">
        <v>7</v>
      </c>
      <c r="F433" s="39" t="s">
        <v>92</v>
      </c>
      <c r="G433" s="42" t="s">
        <v>8</v>
      </c>
      <c r="H433" s="12" t="s">
        <v>9</v>
      </c>
      <c r="I433" s="35"/>
      <c r="J433" s="35"/>
      <c r="K433" s="35"/>
      <c r="L433" s="9"/>
      <c r="M433" s="36">
        <v>206048.96</v>
      </c>
      <c r="N433" s="35"/>
      <c r="O433" s="44"/>
      <c r="P433" s="35"/>
      <c r="Q433" s="10"/>
    </row>
    <row r="434" spans="1:17">
      <c r="A434" s="13" t="s">
        <v>151</v>
      </c>
      <c r="B434" s="35">
        <v>20</v>
      </c>
      <c r="C434" s="9">
        <v>49.92</v>
      </c>
      <c r="D434" s="9">
        <f>C434*B434</f>
        <v>998.40000000000009</v>
      </c>
      <c r="E434" s="36" t="s">
        <v>93</v>
      </c>
      <c r="F434" s="38">
        <f>D434/D437</f>
        <v>1</v>
      </c>
      <c r="G434" s="9">
        <v>49.72</v>
      </c>
      <c r="H434" s="9">
        <f>(B434*G434)-D434</f>
        <v>-4.0000000000001137</v>
      </c>
      <c r="I434" s="35" t="s">
        <v>71</v>
      </c>
      <c r="J434" s="35"/>
      <c r="K434" s="35" t="str">
        <f>"buy "&amp;B434&amp;" "&amp;A434&amp;" @ $"&amp;G434</f>
        <v>buy 20 NEAR @ $49.72</v>
      </c>
      <c r="L434" s="9">
        <f>L428-(G434*B434)</f>
        <v>206117.02</v>
      </c>
      <c r="M434" s="36">
        <f>L425-(G434*B434)</f>
        <v>199597.09</v>
      </c>
      <c r="N434" s="35"/>
      <c r="O434" s="35"/>
      <c r="P434" s="35"/>
      <c r="Q434" s="10"/>
    </row>
    <row r="435" spans="1:17">
      <c r="A435" s="13"/>
      <c r="B435" s="35"/>
      <c r="C435" s="9">
        <v>0</v>
      </c>
      <c r="D435" s="9">
        <f>C435*B435</f>
        <v>0</v>
      </c>
      <c r="E435" s="36" t="s">
        <v>93</v>
      </c>
      <c r="F435" s="38">
        <f>D435/D437</f>
        <v>0</v>
      </c>
      <c r="G435" s="9">
        <v>0</v>
      </c>
      <c r="H435" s="9">
        <f>(B435*G435)-D435</f>
        <v>0</v>
      </c>
      <c r="I435" s="35" t="s">
        <v>71</v>
      </c>
      <c r="J435" s="35"/>
      <c r="K435" s="35" t="str">
        <f>"buy "&amp;B435&amp;" "&amp;A435&amp;" @ $"&amp;G435</f>
        <v>buy   @ $0</v>
      </c>
      <c r="L435" s="9">
        <f>L434-(G435*B435)</f>
        <v>206117.02</v>
      </c>
      <c r="M435" s="36">
        <f>M434-(G435*B435)</f>
        <v>199597.09</v>
      </c>
      <c r="N435" s="35"/>
      <c r="O435" s="35"/>
      <c r="P435" s="35"/>
      <c r="Q435" s="10"/>
    </row>
    <row r="436" spans="1:17">
      <c r="A436" s="23"/>
      <c r="B436" s="24"/>
      <c r="C436" s="25">
        <v>0</v>
      </c>
      <c r="D436" s="25">
        <f>C436*B436</f>
        <v>0</v>
      </c>
      <c r="E436" s="36" t="s">
        <v>93</v>
      </c>
      <c r="F436" s="38">
        <f>D436/D437</f>
        <v>0</v>
      </c>
      <c r="G436" s="25">
        <v>0</v>
      </c>
      <c r="H436" s="25">
        <f>(B436*G436)-D436</f>
        <v>0</v>
      </c>
      <c r="I436" s="35" t="s">
        <v>71</v>
      </c>
      <c r="J436" s="35"/>
      <c r="K436" s="35" t="str">
        <f>"buy "&amp;B436&amp;" "&amp;A436&amp;" @ $"&amp;G436</f>
        <v>buy   @ $0</v>
      </c>
      <c r="L436" s="9">
        <f>L435-(G436*B436)</f>
        <v>206117.02</v>
      </c>
      <c r="M436" s="36">
        <f>M435-(G436*B436)</f>
        <v>199597.09</v>
      </c>
      <c r="N436" s="35" t="str">
        <f>TEXT(ROUND(M436,2),"$#,##0.00")&amp;" will be the balance in the account after purchases.  "</f>
        <v xml:space="preserve">$199,597.09 will be the balance in the account after purchases.  </v>
      </c>
      <c r="O436" s="35"/>
      <c r="P436" s="35"/>
      <c r="Q436" s="10"/>
    </row>
    <row r="437" spans="1:17">
      <c r="A437" s="13"/>
      <c r="B437" s="35"/>
      <c r="C437" s="9"/>
      <c r="D437" s="9">
        <f>SUM(D434:D436)</f>
        <v>998.40000000000009</v>
      </c>
      <c r="E437" s="35"/>
      <c r="F437" s="38">
        <f>SUM(F434:F436)</f>
        <v>1</v>
      </c>
      <c r="G437" s="9" t="s">
        <v>15</v>
      </c>
      <c r="H437" s="9">
        <f>SUM(H434:H436)</f>
        <v>-4.0000000000001137</v>
      </c>
      <c r="I437" s="35"/>
      <c r="J437" s="35"/>
      <c r="K437" s="35"/>
      <c r="L437" s="9"/>
      <c r="M437" s="35"/>
      <c r="N437" s="35" t="s">
        <v>27</v>
      </c>
      <c r="O437" s="35"/>
      <c r="P437" s="35"/>
      <c r="Q437" s="10"/>
    </row>
    <row r="438" spans="1:17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9"/>
      <c r="M438" s="11" t="str">
        <f>IF(J429+M436&gt;0,"Credit Surplus","Credit Shortage")</f>
        <v>Credit Surplus</v>
      </c>
      <c r="N438" s="36">
        <f>J429+M436</f>
        <v>206117.02</v>
      </c>
      <c r="O438" s="35" t="s">
        <v>60</v>
      </c>
      <c r="P438" s="35"/>
      <c r="Q438" s="10"/>
    </row>
    <row r="439" spans="1:17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35"/>
      <c r="N439" s="35"/>
      <c r="O439" s="35"/>
      <c r="P439" s="35"/>
      <c r="Q439" s="10"/>
    </row>
    <row r="440" spans="1:17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11</v>
      </c>
      <c r="B441" s="35"/>
      <c r="C441" s="9"/>
      <c r="D441" s="21">
        <v>6269.79</v>
      </c>
      <c r="E441" s="35" t="s">
        <v>76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12</v>
      </c>
      <c r="B442" s="35"/>
      <c r="C442" s="9"/>
      <c r="D442" s="9">
        <f>H429</f>
        <v>36.489999999999895</v>
      </c>
      <c r="E442" s="35" t="s">
        <v>16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>
      <c r="A443" s="13" t="s">
        <v>13</v>
      </c>
      <c r="B443" s="35"/>
      <c r="C443" s="9"/>
      <c r="D443" s="9">
        <f>D441+D442</f>
        <v>6306.28</v>
      </c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>
      <c r="A444" s="13" t="s">
        <v>14</v>
      </c>
      <c r="B444" s="35"/>
      <c r="C444" s="9"/>
      <c r="D444" s="9">
        <f>H437</f>
        <v>-4.0000000000001137</v>
      </c>
      <c r="E444" s="35" t="s">
        <v>17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>
      <c r="A445" s="13" t="s">
        <v>13</v>
      </c>
      <c r="B445" s="35"/>
      <c r="C445" s="9"/>
      <c r="D445" s="27">
        <f>D443-D444</f>
        <v>6310.28</v>
      </c>
      <c r="E445" s="19" t="s">
        <v>18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ht="14.65" thickBot="1">
      <c r="A446" s="15"/>
      <c r="B446" s="16"/>
      <c r="C446" s="17"/>
      <c r="D446" s="17"/>
      <c r="E446" s="16"/>
      <c r="F446" s="16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8"/>
    </row>
    <row r="447" spans="1:17" ht="14.65" thickTop="1"/>
    <row r="449" spans="1:17" ht="14.65" thickBot="1"/>
    <row r="450" spans="1:17" ht="14.65" thickTop="1">
      <c r="A450" s="2"/>
      <c r="B450" s="3"/>
      <c r="C450" s="4">
        <v>45201</v>
      </c>
      <c r="D450" s="5"/>
      <c r="E450" s="3"/>
      <c r="F450" s="3"/>
      <c r="G450" s="5"/>
      <c r="H450" s="5"/>
      <c r="I450" s="3"/>
      <c r="J450" s="3"/>
      <c r="K450" s="3"/>
      <c r="L450" s="20" t="s">
        <v>19</v>
      </c>
      <c r="M450" s="3"/>
      <c r="N450" s="3"/>
      <c r="O450" s="3"/>
      <c r="P450" s="3"/>
      <c r="Q450" s="6"/>
    </row>
    <row r="451" spans="1:17">
      <c r="A451" s="7" t="s">
        <v>5</v>
      </c>
      <c r="B451" s="35"/>
      <c r="C451" s="9"/>
      <c r="D451" s="9"/>
      <c r="E451" s="35"/>
      <c r="F451" s="35"/>
      <c r="G451" s="9"/>
      <c r="H451" s="9"/>
      <c r="I451" s="35"/>
      <c r="J451" s="11" t="s">
        <v>24</v>
      </c>
      <c r="K451" s="35"/>
      <c r="L451" s="11" t="s">
        <v>10</v>
      </c>
      <c r="M451" s="35"/>
      <c r="N451" s="35"/>
      <c r="O451" s="35"/>
      <c r="P451" s="35"/>
      <c r="Q451" s="10"/>
    </row>
    <row r="452" spans="1:17">
      <c r="A452" s="7" t="s">
        <v>0</v>
      </c>
      <c r="B452" s="11" t="s">
        <v>3</v>
      </c>
      <c r="C452" s="12" t="s">
        <v>1</v>
      </c>
      <c r="D452" s="12" t="s">
        <v>4</v>
      </c>
      <c r="E452" s="11" t="s">
        <v>7</v>
      </c>
      <c r="F452" s="37" t="s">
        <v>92</v>
      </c>
      <c r="G452" s="12" t="s">
        <v>8</v>
      </c>
      <c r="H452" s="12" t="s">
        <v>9</v>
      </c>
      <c r="I452" s="33" t="s">
        <v>70</v>
      </c>
      <c r="J452" s="11" t="s">
        <v>23</v>
      </c>
      <c r="K452" s="35"/>
      <c r="L452" s="31">
        <v>202495.58</v>
      </c>
      <c r="M452" s="35" t="s">
        <v>118</v>
      </c>
      <c r="N452" s="35"/>
      <c r="O452" s="35"/>
      <c r="P452" s="35"/>
      <c r="Q452" s="10"/>
    </row>
    <row r="453" spans="1:17">
      <c r="A453" s="13" t="s">
        <v>139</v>
      </c>
      <c r="B453" s="35">
        <v>87</v>
      </c>
      <c r="C453" s="9">
        <v>24.44</v>
      </c>
      <c r="D453" s="9">
        <f>C453*B453</f>
        <v>2126.2800000000002</v>
      </c>
      <c r="E453" s="36" t="s">
        <v>93</v>
      </c>
      <c r="F453" s="38">
        <f>D453/D456</f>
        <v>0.51708012227358835</v>
      </c>
      <c r="G453" s="40">
        <v>22</v>
      </c>
      <c r="H453" s="9">
        <f>(B453*G453)-D453</f>
        <v>-212.2800000000002</v>
      </c>
      <c r="I453" s="35" t="s">
        <v>71</v>
      </c>
      <c r="J453" s="36">
        <f>G453*B453</f>
        <v>1914</v>
      </c>
      <c r="K453" s="35" t="str">
        <f>"sell "&amp;B453&amp;" "&amp;A453&amp;" @ $"&amp;G453</f>
        <v>sell 87 DFH @ $22</v>
      </c>
      <c r="L453" s="9">
        <f>L452+(G453*B453)</f>
        <v>204409.58</v>
      </c>
      <c r="M453" s="35"/>
      <c r="N453" s="35"/>
      <c r="O453" s="35"/>
      <c r="P453" s="35"/>
      <c r="Q453" s="10"/>
    </row>
    <row r="454" spans="1:17">
      <c r="A454" s="13" t="s">
        <v>140</v>
      </c>
      <c r="B454" s="35">
        <v>31</v>
      </c>
      <c r="C454" s="9">
        <v>23.59</v>
      </c>
      <c r="D454" s="9">
        <f>C454*B454</f>
        <v>731.29</v>
      </c>
      <c r="E454" s="36" t="s">
        <v>93</v>
      </c>
      <c r="F454" s="38">
        <f>D454/D456</f>
        <v>0.17783900644197961</v>
      </c>
      <c r="G454" s="40">
        <v>22.82</v>
      </c>
      <c r="H454" s="9">
        <f>(B454*G454)-D454</f>
        <v>-23.870000000000005</v>
      </c>
      <c r="I454" s="35" t="s">
        <v>71</v>
      </c>
      <c r="J454" s="36">
        <f>G454*B454</f>
        <v>707.42</v>
      </c>
      <c r="K454" s="35" t="str">
        <f>"sell "&amp;B454&amp;" "&amp;A454&amp;" @ $"&amp;G454</f>
        <v>sell 31 XP @ $22.82</v>
      </c>
      <c r="L454" s="9">
        <f>L453+(G454*B454)</f>
        <v>205117</v>
      </c>
      <c r="M454" s="35"/>
      <c r="N454" s="35"/>
      <c r="O454" s="35"/>
      <c r="P454" s="35"/>
      <c r="Q454" s="10"/>
    </row>
    <row r="455" spans="1:17">
      <c r="A455" s="13" t="s">
        <v>141</v>
      </c>
      <c r="B455" s="35">
        <v>158</v>
      </c>
      <c r="C455" s="9">
        <v>7.94</v>
      </c>
      <c r="D455" s="9">
        <f>C455*B455</f>
        <v>1254.52</v>
      </c>
      <c r="E455" s="36" t="s">
        <v>93</v>
      </c>
      <c r="F455" s="38">
        <f>D455/D456</f>
        <v>0.30508087128443201</v>
      </c>
      <c r="G455" s="40">
        <v>7.24</v>
      </c>
      <c r="H455" s="9">
        <f>(B455*G455)-D455</f>
        <v>-110.59999999999991</v>
      </c>
      <c r="I455" s="35" t="s">
        <v>71</v>
      </c>
      <c r="J455" s="36">
        <f>G455*B455</f>
        <v>1143.92</v>
      </c>
      <c r="K455" s="35" t="str">
        <f>"sell "&amp;B455&amp;" "&amp;A455&amp;" @ $"&amp;G455</f>
        <v>sell 158 NU @ $7.24</v>
      </c>
      <c r="L455" s="9">
        <f>L454+(G455*B455)</f>
        <v>206260.92</v>
      </c>
      <c r="M455" s="35" t="s">
        <v>22</v>
      </c>
      <c r="N455" s="35"/>
      <c r="O455" s="35"/>
      <c r="P455" s="35"/>
      <c r="Q455" s="10"/>
    </row>
    <row r="456" spans="1:17">
      <c r="A456" s="13"/>
      <c r="B456" s="35"/>
      <c r="C456" s="9"/>
      <c r="D456" s="9">
        <f>SUM(D453:D455)</f>
        <v>4112.09</v>
      </c>
      <c r="E456" s="36"/>
      <c r="F456" s="38">
        <f>SUM(F453:F455)</f>
        <v>1</v>
      </c>
      <c r="G456" s="41"/>
      <c r="H456" s="9">
        <f>SUM(H453:H455)</f>
        <v>-346.75000000000011</v>
      </c>
      <c r="I456" s="35"/>
      <c r="J456" s="36">
        <f>SUM(J453:J455)</f>
        <v>3765.34</v>
      </c>
      <c r="K456" s="35"/>
      <c r="L456" s="9"/>
      <c r="M456" s="35"/>
      <c r="N456" s="35"/>
      <c r="O456" s="35"/>
      <c r="P456" s="35"/>
      <c r="Q456" s="10"/>
    </row>
    <row r="457" spans="1:17">
      <c r="A457" s="13"/>
      <c r="B457" s="35"/>
      <c r="C457" s="9"/>
      <c r="D457" s="9"/>
      <c r="E457" s="35"/>
      <c r="F457" s="35"/>
      <c r="G457" s="41"/>
      <c r="H457" s="9"/>
      <c r="I457" s="35"/>
      <c r="J457" s="35"/>
      <c r="K457" s="35"/>
      <c r="L457" s="9"/>
      <c r="M457" s="35"/>
      <c r="N457" s="35"/>
      <c r="O457" s="35"/>
      <c r="P457" s="35"/>
      <c r="Q457" s="10"/>
    </row>
    <row r="458" spans="1:17">
      <c r="A458" s="13"/>
      <c r="B458" s="35"/>
      <c r="C458" s="9"/>
      <c r="D458" s="9"/>
      <c r="E458" s="19"/>
      <c r="F458" s="35"/>
      <c r="G458" s="41"/>
      <c r="H458" s="9"/>
      <c r="I458" s="35"/>
      <c r="J458" s="35"/>
      <c r="K458" s="35"/>
      <c r="L458" s="9"/>
      <c r="M458" s="11" t="s">
        <v>20</v>
      </c>
      <c r="N458" s="35"/>
      <c r="O458" s="35"/>
      <c r="P458" s="35"/>
      <c r="Q458" s="10"/>
    </row>
    <row r="459" spans="1:17">
      <c r="A459" s="7" t="s">
        <v>6</v>
      </c>
      <c r="B459" s="35"/>
      <c r="C459" s="9"/>
      <c r="D459" s="9"/>
      <c r="E459" s="19"/>
      <c r="F459" s="35"/>
      <c r="G459" s="41"/>
      <c r="H459" s="9"/>
      <c r="I459" s="35"/>
      <c r="J459" s="35"/>
      <c r="K459" s="35"/>
      <c r="L459" s="9"/>
      <c r="M459" s="11" t="s">
        <v>21</v>
      </c>
      <c r="N459" s="35"/>
      <c r="O459" s="35"/>
      <c r="P459" s="35"/>
      <c r="Q459" s="10"/>
    </row>
    <row r="460" spans="1:17">
      <c r="A460" s="7" t="s">
        <v>0</v>
      </c>
      <c r="B460" s="11" t="s">
        <v>3</v>
      </c>
      <c r="C460" s="12" t="s">
        <v>1</v>
      </c>
      <c r="D460" s="12" t="s">
        <v>2</v>
      </c>
      <c r="E460" s="22" t="s">
        <v>7</v>
      </c>
      <c r="F460" s="39" t="s">
        <v>92</v>
      </c>
      <c r="G460" s="42" t="s">
        <v>8</v>
      </c>
      <c r="H460" s="12" t="s">
        <v>9</v>
      </c>
      <c r="I460" s="35"/>
      <c r="J460" s="35"/>
      <c r="K460" s="35"/>
      <c r="L460" s="9"/>
      <c r="M460" s="36">
        <v>206048.96</v>
      </c>
      <c r="N460" s="35"/>
      <c r="O460" s="44"/>
      <c r="P460" s="35"/>
      <c r="Q460" s="10"/>
    </row>
    <row r="461" spans="1:17">
      <c r="A461" s="13" t="s">
        <v>148</v>
      </c>
      <c r="B461" s="35">
        <v>198</v>
      </c>
      <c r="C461" s="9">
        <v>5.15</v>
      </c>
      <c r="D461" s="9">
        <f>C461*B461</f>
        <v>1019.7</v>
      </c>
      <c r="E461" s="36" t="s">
        <v>93</v>
      </c>
      <c r="F461" s="38">
        <f>D461/D464</f>
        <v>0.17766820284526996</v>
      </c>
      <c r="G461" s="9">
        <v>5.0199999999999996</v>
      </c>
      <c r="H461" s="9">
        <f>(B461*G461)-D461</f>
        <v>-25.740000000000123</v>
      </c>
      <c r="I461" s="35" t="s">
        <v>71</v>
      </c>
      <c r="J461" s="35"/>
      <c r="K461" s="35" t="str">
        <f>"buy "&amp;B461&amp;" "&amp;A461&amp;" @ $"&amp;G461</f>
        <v>buy 198 UEC @ $5.02</v>
      </c>
      <c r="L461" s="9">
        <f>L455-(G461*B461)</f>
        <v>205266.96000000002</v>
      </c>
      <c r="M461" s="36">
        <f>L452-(G461*B461)</f>
        <v>201501.62</v>
      </c>
      <c r="N461" s="35"/>
      <c r="O461" s="35"/>
      <c r="P461" s="35"/>
      <c r="Q461" s="10"/>
    </row>
    <row r="462" spans="1:17">
      <c r="A462" s="13" t="s">
        <v>149</v>
      </c>
      <c r="B462" s="35">
        <v>338</v>
      </c>
      <c r="C462" s="9">
        <v>11.17</v>
      </c>
      <c r="D462" s="9">
        <f>C462*B462</f>
        <v>3775.46</v>
      </c>
      <c r="E462" s="36" t="s">
        <v>93</v>
      </c>
      <c r="F462" s="38">
        <f>D462/D464</f>
        <v>0.65782013642659887</v>
      </c>
      <c r="G462" s="9">
        <v>11.02</v>
      </c>
      <c r="H462" s="9">
        <f>(B462*G462)-D462</f>
        <v>-50.700000000000273</v>
      </c>
      <c r="I462" s="35" t="s">
        <v>71</v>
      </c>
      <c r="J462" s="35"/>
      <c r="K462" s="35" t="str">
        <f>"buy "&amp;B462&amp;" "&amp;A462&amp;" @ $"&amp;G462</f>
        <v>buy 338 HLX @ $11.02</v>
      </c>
      <c r="L462" s="9">
        <f>L461-(G462*B462)</f>
        <v>201542.2</v>
      </c>
      <c r="M462" s="36">
        <f>M461-(G462*B462)</f>
        <v>197776.86</v>
      </c>
      <c r="N462" s="35"/>
      <c r="O462" s="35"/>
      <c r="P462" s="35"/>
      <c r="Q462" s="10"/>
    </row>
    <row r="463" spans="1:17">
      <c r="A463" s="23" t="s">
        <v>150</v>
      </c>
      <c r="B463" s="24">
        <v>9</v>
      </c>
      <c r="C463" s="25">
        <v>104.91</v>
      </c>
      <c r="D463" s="25">
        <f>C463*B463</f>
        <v>944.18999999999994</v>
      </c>
      <c r="E463" s="36" t="s">
        <v>93</v>
      </c>
      <c r="F463" s="38">
        <f>D463/D464</f>
        <v>0.16451166072813123</v>
      </c>
      <c r="G463" s="25">
        <v>103.81</v>
      </c>
      <c r="H463" s="25">
        <f>(B463*G463)-D463</f>
        <v>-9.8999999999999773</v>
      </c>
      <c r="I463" s="35" t="s">
        <v>71</v>
      </c>
      <c r="J463" s="35"/>
      <c r="K463" s="35" t="str">
        <f>"buy "&amp;B463&amp;" "&amp;A463&amp;" @ $"&amp;G463</f>
        <v>buy 9 CEIX @ $103.81</v>
      </c>
      <c r="L463" s="9">
        <f>L462-(G463*B463)</f>
        <v>200607.91</v>
      </c>
      <c r="M463" s="36">
        <f>M462-(G463*B463)</f>
        <v>196842.56999999998</v>
      </c>
      <c r="N463" s="35" t="str">
        <f>TEXT(ROUND(M463,2),"$#,##0.00")&amp;" will be the balance in the account after purchases.  "</f>
        <v xml:space="preserve">$196,842.57 will be the balance in the account after purchases.  </v>
      </c>
      <c r="O463" s="35"/>
      <c r="P463" s="35"/>
      <c r="Q463" s="10"/>
    </row>
    <row r="464" spans="1:17">
      <c r="A464" s="13"/>
      <c r="B464" s="35"/>
      <c r="C464" s="9"/>
      <c r="D464" s="9">
        <f>SUM(D461:D463)</f>
        <v>5739.3499999999995</v>
      </c>
      <c r="E464" s="35"/>
      <c r="F464" s="38">
        <f>SUM(F461:F463)</f>
        <v>1</v>
      </c>
      <c r="G464" s="9" t="s">
        <v>15</v>
      </c>
      <c r="H464" s="9">
        <f>SUM(H461:H463)</f>
        <v>-86.340000000000373</v>
      </c>
      <c r="I464" s="35"/>
      <c r="J464" s="35"/>
      <c r="K464" s="35"/>
      <c r="L464" s="9"/>
      <c r="M464" s="35"/>
      <c r="N464" s="35" t="s">
        <v>27</v>
      </c>
      <c r="O464" s="35"/>
      <c r="P464" s="35"/>
      <c r="Q464" s="10"/>
    </row>
    <row r="465" spans="1:17">
      <c r="A465" s="13"/>
      <c r="B465" s="35"/>
      <c r="C465" s="9"/>
      <c r="D465" s="9"/>
      <c r="E465" s="35"/>
      <c r="F465" s="35"/>
      <c r="G465" s="9"/>
      <c r="H465" s="9"/>
      <c r="I465" s="35"/>
      <c r="J465" s="35"/>
      <c r="K465" s="35"/>
      <c r="L465" s="9"/>
      <c r="M465" s="11" t="str">
        <f>IF(J456+M463&gt;0,"Credit Surplus","Credit Shortage")</f>
        <v>Credit Surplus</v>
      </c>
      <c r="N465" s="36">
        <f>J456+M463</f>
        <v>200607.90999999997</v>
      </c>
      <c r="O465" s="35" t="s">
        <v>60</v>
      </c>
      <c r="P465" s="35"/>
      <c r="Q465" s="10"/>
    </row>
    <row r="466" spans="1:17">
      <c r="A466" s="13"/>
      <c r="B466" s="35"/>
      <c r="C466" s="9"/>
      <c r="D466" s="9"/>
      <c r="E466" s="35"/>
      <c r="F466" s="35"/>
      <c r="G466" s="9"/>
      <c r="H466" s="9"/>
      <c r="I466" s="35"/>
      <c r="J466" s="35"/>
      <c r="K466" s="35"/>
      <c r="L466" s="9"/>
      <c r="M466" s="35"/>
      <c r="N466" s="35"/>
      <c r="O466" s="35"/>
      <c r="P466" s="35"/>
      <c r="Q466" s="10"/>
    </row>
    <row r="467" spans="1:17">
      <c r="A467" s="13"/>
      <c r="B467" s="35"/>
      <c r="C467" s="9"/>
      <c r="D467" s="9"/>
      <c r="E467" s="35"/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11</v>
      </c>
      <c r="B468" s="35"/>
      <c r="C468" s="9"/>
      <c r="D468" s="21">
        <v>1045.1600000000001</v>
      </c>
      <c r="E468" s="35" t="s">
        <v>76</v>
      </c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>
      <c r="A469" s="13" t="s">
        <v>12</v>
      </c>
      <c r="B469" s="35"/>
      <c r="C469" s="9"/>
      <c r="D469" s="9">
        <f>H456</f>
        <v>-346.75000000000011</v>
      </c>
      <c r="E469" s="35" t="s">
        <v>16</v>
      </c>
      <c r="F469" s="35"/>
      <c r="G469" s="9"/>
      <c r="H469" s="9"/>
      <c r="I469" s="35"/>
      <c r="J469" s="35"/>
      <c r="K469" s="35"/>
      <c r="L469" s="35"/>
      <c r="M469" s="35"/>
      <c r="N469" s="35"/>
      <c r="O469" s="35"/>
      <c r="P469" s="35"/>
      <c r="Q469" s="10"/>
    </row>
    <row r="470" spans="1:17">
      <c r="A470" s="13" t="s">
        <v>13</v>
      </c>
      <c r="B470" s="35"/>
      <c r="C470" s="9"/>
      <c r="D470" s="9">
        <f>D468+D469</f>
        <v>698.41</v>
      </c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>
      <c r="A471" s="13" t="s">
        <v>14</v>
      </c>
      <c r="B471" s="35"/>
      <c r="C471" s="9"/>
      <c r="D471" s="9">
        <f>H464</f>
        <v>-86.340000000000373</v>
      </c>
      <c r="E471" s="35" t="s">
        <v>17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>
      <c r="A472" s="13" t="s">
        <v>13</v>
      </c>
      <c r="B472" s="35"/>
      <c r="C472" s="9"/>
      <c r="D472" s="27">
        <f>D470-D471</f>
        <v>784.75000000000034</v>
      </c>
      <c r="E472" s="19" t="s">
        <v>18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ht="14.65" thickBot="1">
      <c r="A473" s="15"/>
      <c r="B473" s="16"/>
      <c r="C473" s="17"/>
      <c r="D473" s="17"/>
      <c r="E473" s="16"/>
      <c r="F473" s="16"/>
      <c r="G473" s="17"/>
      <c r="H473" s="17"/>
      <c r="I473" s="16"/>
      <c r="J473" s="16"/>
      <c r="K473" s="16"/>
      <c r="L473" s="16"/>
      <c r="M473" s="16"/>
      <c r="N473" s="16"/>
      <c r="O473" s="16"/>
      <c r="P473" s="16"/>
      <c r="Q473" s="18"/>
    </row>
    <row r="474" spans="1:17" ht="14.65" thickTop="1"/>
    <row r="476" spans="1:17" ht="14.65" thickBot="1"/>
    <row r="477" spans="1:17" ht="14.65" thickTop="1">
      <c r="A477" s="2"/>
      <c r="B477" s="3"/>
      <c r="C477" s="4">
        <v>45169</v>
      </c>
      <c r="D477" s="5"/>
      <c r="E477" s="3"/>
      <c r="F477" s="3"/>
      <c r="G477" s="5"/>
      <c r="H477" s="5"/>
      <c r="I477" s="3"/>
      <c r="J477" s="3"/>
      <c r="K477" s="3"/>
      <c r="L477" s="20" t="s">
        <v>19</v>
      </c>
      <c r="M477" s="3"/>
      <c r="N477" s="3"/>
      <c r="O477" s="3"/>
      <c r="P477" s="3"/>
      <c r="Q477" s="6"/>
    </row>
    <row r="478" spans="1:17">
      <c r="A478" s="7" t="s">
        <v>5</v>
      </c>
      <c r="B478" s="35"/>
      <c r="C478" s="9"/>
      <c r="D478" s="9"/>
      <c r="E478" s="35"/>
      <c r="F478" s="35"/>
      <c r="G478" s="9"/>
      <c r="H478" s="9"/>
      <c r="I478" s="35"/>
      <c r="J478" s="11" t="s">
        <v>24</v>
      </c>
      <c r="K478" s="35"/>
      <c r="L478" s="11" t="s">
        <v>10</v>
      </c>
      <c r="M478" s="35"/>
      <c r="N478" s="35"/>
      <c r="O478" s="35"/>
      <c r="P478" s="35"/>
      <c r="Q478" s="10"/>
    </row>
    <row r="479" spans="1:17">
      <c r="A479" s="7" t="s">
        <v>0</v>
      </c>
      <c r="B479" s="11" t="s">
        <v>3</v>
      </c>
      <c r="C479" s="12" t="s">
        <v>1</v>
      </c>
      <c r="D479" s="12" t="s">
        <v>4</v>
      </c>
      <c r="E479" s="11" t="s">
        <v>7</v>
      </c>
      <c r="F479" s="37" t="s">
        <v>92</v>
      </c>
      <c r="G479" s="12" t="s">
        <v>8</v>
      </c>
      <c r="H479" s="12" t="s">
        <v>9</v>
      </c>
      <c r="I479" s="33" t="s">
        <v>70</v>
      </c>
      <c r="J479" s="11" t="s">
        <v>23</v>
      </c>
      <c r="K479" s="35"/>
      <c r="L479" s="31">
        <v>205313.9</v>
      </c>
      <c r="M479" s="35" t="s">
        <v>118</v>
      </c>
      <c r="N479" s="35"/>
      <c r="O479" s="35"/>
      <c r="P479" s="35"/>
      <c r="Q479" s="10"/>
    </row>
    <row r="480" spans="1:17">
      <c r="A480" s="13" t="s">
        <v>136</v>
      </c>
      <c r="B480" s="35">
        <v>43</v>
      </c>
      <c r="C480" s="9">
        <v>13.84</v>
      </c>
      <c r="D480" s="9">
        <f>C480*B480</f>
        <v>595.12</v>
      </c>
      <c r="E480" s="36" t="s">
        <v>93</v>
      </c>
      <c r="F480" s="38">
        <f>D480/D483</f>
        <v>0.19977039429073992</v>
      </c>
      <c r="G480" s="40">
        <v>13.74</v>
      </c>
      <c r="H480" s="9">
        <f>(B480*G480)-D480</f>
        <v>-4.2999999999999545</v>
      </c>
      <c r="I480" s="35" t="s">
        <v>71</v>
      </c>
      <c r="J480" s="36">
        <f>G480*B480</f>
        <v>590.82000000000005</v>
      </c>
      <c r="K480" s="35" t="str">
        <f>"sell "&amp;B480&amp;" "&amp;A480&amp;" @ $"&amp;G480</f>
        <v>sell 43 AVDL @ $13.74</v>
      </c>
      <c r="L480" s="9">
        <f>L479+(G480*B480)</f>
        <v>205904.72</v>
      </c>
      <c r="M480" s="35"/>
      <c r="N480" s="35"/>
      <c r="O480" s="35"/>
      <c r="P480" s="35"/>
      <c r="Q480" s="10"/>
    </row>
    <row r="481" spans="1:17">
      <c r="A481" s="13" t="s">
        <v>137</v>
      </c>
      <c r="B481" s="35">
        <v>147</v>
      </c>
      <c r="C481" s="9">
        <v>10.220000000000001</v>
      </c>
      <c r="D481" s="9">
        <f>C481*B481</f>
        <v>1502.3400000000001</v>
      </c>
      <c r="E481" s="36" t="s">
        <v>93</v>
      </c>
      <c r="F481" s="38">
        <f>D481/D483</f>
        <v>0.50430678545293428</v>
      </c>
      <c r="G481" s="40">
        <v>10.28</v>
      </c>
      <c r="H481" s="9">
        <f>(B481*G481)-D481</f>
        <v>8.819999999999709</v>
      </c>
      <c r="I481" s="35" t="s">
        <v>71</v>
      </c>
      <c r="J481" s="36">
        <f>G481*B481</f>
        <v>1511.1599999999999</v>
      </c>
      <c r="K481" s="35" t="str">
        <f>"sell "&amp;B481&amp;" "&amp;A481&amp;" @ $"&amp;G481</f>
        <v>sell 147 DRD @ $10.28</v>
      </c>
      <c r="L481" s="9">
        <f>L480+(G481*B481)</f>
        <v>207415.88</v>
      </c>
      <c r="M481" s="35"/>
      <c r="N481" s="35"/>
      <c r="O481" s="35"/>
      <c r="P481" s="35"/>
      <c r="Q481" s="10"/>
    </row>
    <row r="482" spans="1:17">
      <c r="A482" s="13" t="s">
        <v>138</v>
      </c>
      <c r="B482" s="35">
        <v>4</v>
      </c>
      <c r="C482" s="9">
        <v>220.39</v>
      </c>
      <c r="D482" s="9">
        <f>C482*B482</f>
        <v>881.56</v>
      </c>
      <c r="E482" s="36" t="s">
        <v>93</v>
      </c>
      <c r="F482" s="38">
        <f>D482/D483</f>
        <v>0.29592282025632588</v>
      </c>
      <c r="G482" s="40">
        <v>221.22</v>
      </c>
      <c r="H482" s="9">
        <f>(B482*G482)-D482</f>
        <v>3.32000000000005</v>
      </c>
      <c r="I482" s="35" t="s">
        <v>71</v>
      </c>
      <c r="J482" s="36">
        <f>G482*B482</f>
        <v>884.88</v>
      </c>
      <c r="K482" s="35" t="str">
        <f>"sell "&amp;B482&amp;" "&amp;A482&amp;" @ $"&amp;G482</f>
        <v>sell 4 SWAV @ $221.22</v>
      </c>
      <c r="L482" s="9">
        <f>L481+(G482*B482)</f>
        <v>208300.76</v>
      </c>
      <c r="M482" s="35" t="s">
        <v>22</v>
      </c>
      <c r="N482" s="35"/>
      <c r="O482" s="35"/>
      <c r="P482" s="35"/>
      <c r="Q482" s="10"/>
    </row>
    <row r="483" spans="1:17">
      <c r="A483" s="13"/>
      <c r="B483" s="35"/>
      <c r="C483" s="9"/>
      <c r="D483" s="9">
        <f>SUM(D480:D482)</f>
        <v>2979.02</v>
      </c>
      <c r="E483" s="36"/>
      <c r="F483" s="38">
        <f>SUM(F480:F482)</f>
        <v>1</v>
      </c>
      <c r="G483" s="41"/>
      <c r="H483" s="9">
        <f>SUM(H480:H482)</f>
        <v>7.8399999999998045</v>
      </c>
      <c r="I483" s="35"/>
      <c r="J483" s="36">
        <f>SUM(J480:J482)</f>
        <v>2986.86</v>
      </c>
      <c r="K483" s="35"/>
      <c r="L483" s="9"/>
      <c r="M483" s="35"/>
      <c r="N483" s="35"/>
      <c r="O483" s="35"/>
      <c r="P483" s="35"/>
      <c r="Q483" s="10"/>
    </row>
    <row r="484" spans="1:17">
      <c r="A484" s="13"/>
      <c r="B484" s="35"/>
      <c r="C484" s="9"/>
      <c r="D484" s="9"/>
      <c r="E484" s="35"/>
      <c r="F484" s="35"/>
      <c r="G484" s="41"/>
      <c r="H484" s="9"/>
      <c r="I484" s="35"/>
      <c r="J484" s="35"/>
      <c r="K484" s="35"/>
      <c r="L484" s="9"/>
      <c r="M484" s="35"/>
      <c r="N484" s="35"/>
      <c r="O484" s="35"/>
      <c r="P484" s="35"/>
      <c r="Q484" s="10"/>
    </row>
    <row r="485" spans="1:17">
      <c r="A485" s="13"/>
      <c r="B485" s="35"/>
      <c r="C485" s="9"/>
      <c r="D485" s="9"/>
      <c r="E485" s="19"/>
      <c r="F485" s="35"/>
      <c r="G485" s="41"/>
      <c r="H485" s="9"/>
      <c r="I485" s="35"/>
      <c r="J485" s="35"/>
      <c r="K485" s="35"/>
      <c r="L485" s="9"/>
      <c r="M485" s="11" t="s">
        <v>20</v>
      </c>
      <c r="N485" s="35"/>
      <c r="O485" s="35"/>
      <c r="P485" s="35"/>
      <c r="Q485" s="10"/>
    </row>
    <row r="486" spans="1:17">
      <c r="A486" s="7" t="s">
        <v>6</v>
      </c>
      <c r="B486" s="35"/>
      <c r="C486" s="9"/>
      <c r="D486" s="9"/>
      <c r="E486" s="19"/>
      <c r="F486" s="35"/>
      <c r="G486" s="41"/>
      <c r="H486" s="9"/>
      <c r="I486" s="35"/>
      <c r="J486" s="35"/>
      <c r="K486" s="35"/>
      <c r="L486" s="9"/>
      <c r="M486" s="11" t="s">
        <v>21</v>
      </c>
      <c r="N486" s="35"/>
      <c r="O486" s="35"/>
      <c r="P486" s="35"/>
      <c r="Q486" s="10"/>
    </row>
    <row r="487" spans="1:17">
      <c r="A487" s="7" t="s">
        <v>0</v>
      </c>
      <c r="B487" s="11" t="s">
        <v>3</v>
      </c>
      <c r="C487" s="12" t="s">
        <v>1</v>
      </c>
      <c r="D487" s="12" t="s">
        <v>2</v>
      </c>
      <c r="E487" s="22" t="s">
        <v>7</v>
      </c>
      <c r="F487" s="39" t="s">
        <v>92</v>
      </c>
      <c r="G487" s="42" t="s">
        <v>8</v>
      </c>
      <c r="H487" s="12" t="s">
        <v>9</v>
      </c>
      <c r="I487" s="35"/>
      <c r="J487" s="35"/>
      <c r="K487" s="35"/>
      <c r="L487" s="9"/>
      <c r="M487" s="36">
        <v>206048.96</v>
      </c>
      <c r="N487" s="35"/>
      <c r="O487" s="44"/>
      <c r="P487" s="35"/>
      <c r="Q487" s="10"/>
    </row>
    <row r="488" spans="1:17">
      <c r="A488" s="13" t="s">
        <v>145</v>
      </c>
      <c r="B488" s="35">
        <v>139</v>
      </c>
      <c r="C488" s="9">
        <v>27.45</v>
      </c>
      <c r="D488" s="9">
        <f>C488*B488</f>
        <v>3815.5499999999997</v>
      </c>
      <c r="E488" s="36" t="s">
        <v>93</v>
      </c>
      <c r="F488" s="38">
        <f>D488/D491</f>
        <v>0.65754961500548026</v>
      </c>
      <c r="G488" s="9">
        <v>27.5</v>
      </c>
      <c r="H488" s="9">
        <f>(B488*G488)-D488</f>
        <v>6.9500000000002728</v>
      </c>
      <c r="I488" s="35" t="s">
        <v>71</v>
      </c>
      <c r="J488" s="35"/>
      <c r="K488" s="35" t="str">
        <f>"buy "&amp;B488&amp;" "&amp;A488&amp;" @ $"&amp;G488</f>
        <v>buy 139 EXTR @ $27.5</v>
      </c>
      <c r="L488" s="9">
        <f>L482-(G488*B488)</f>
        <v>204478.26</v>
      </c>
      <c r="M488" s="36">
        <f>L479-(G488*B488)</f>
        <v>201491.4</v>
      </c>
      <c r="N488" s="35"/>
      <c r="O488" s="35"/>
      <c r="P488" s="35"/>
      <c r="Q488" s="10"/>
    </row>
    <row r="489" spans="1:17">
      <c r="A489" s="13" t="s">
        <v>146</v>
      </c>
      <c r="B489" s="35">
        <v>11</v>
      </c>
      <c r="C489" s="9">
        <v>74.63</v>
      </c>
      <c r="D489" s="9">
        <f>C489*B489</f>
        <v>820.93</v>
      </c>
      <c r="E489" s="36" t="s">
        <v>93</v>
      </c>
      <c r="F489" s="38">
        <f>D489/D491</f>
        <v>0.14147428429622175</v>
      </c>
      <c r="G489" s="9">
        <v>75</v>
      </c>
      <c r="H489" s="9">
        <f>(B489*G489)-D489</f>
        <v>4.07000000000005</v>
      </c>
      <c r="I489" s="35" t="s">
        <v>71</v>
      </c>
      <c r="J489" s="35"/>
      <c r="K489" s="35" t="str">
        <f>"buy "&amp;B489&amp;" "&amp;A489&amp;" @ $"&amp;G489</f>
        <v>buy 11 XPO @ $75</v>
      </c>
      <c r="L489" s="9">
        <f>L488-(G489*B489)</f>
        <v>203653.26</v>
      </c>
      <c r="M489" s="36">
        <f>M488-(G489*B489)</f>
        <v>200666.4</v>
      </c>
      <c r="N489" s="35"/>
      <c r="O489" s="35"/>
      <c r="P489" s="35"/>
      <c r="Q489" s="10"/>
    </row>
    <row r="490" spans="1:17">
      <c r="A490" s="23" t="s">
        <v>147</v>
      </c>
      <c r="B490" s="24">
        <v>28</v>
      </c>
      <c r="C490" s="25">
        <v>41.65</v>
      </c>
      <c r="D490" s="25">
        <f>C490*B490</f>
        <v>1166.2</v>
      </c>
      <c r="E490" s="36" t="s">
        <v>93</v>
      </c>
      <c r="F490" s="38">
        <f>D490/D491</f>
        <v>0.20097610069829805</v>
      </c>
      <c r="G490" s="25">
        <v>42.7</v>
      </c>
      <c r="H490" s="25">
        <f>(B490*G490)-D490</f>
        <v>29.400000000000091</v>
      </c>
      <c r="I490" s="35" t="s">
        <v>71</v>
      </c>
      <c r="J490" s="35"/>
      <c r="K490" s="35" t="str">
        <f>"buy "&amp;B490&amp;" "&amp;A490&amp;" @ $"&amp;G490</f>
        <v>buy 28 LI @ $42.7</v>
      </c>
      <c r="L490" s="9">
        <f>L489-(G490*B490)</f>
        <v>202457.66</v>
      </c>
      <c r="M490" s="36">
        <f>M489-(G490*B490)</f>
        <v>199470.8</v>
      </c>
      <c r="N490" s="35" t="str">
        <f>TEXT(ROUND(M490,2),"$#,##0.00")&amp;" will be the balance in the account after purchases.  "</f>
        <v xml:space="preserve">$199,470.80 will be the balance in the account after purchases.  </v>
      </c>
      <c r="O490" s="35"/>
      <c r="P490" s="35"/>
      <c r="Q490" s="10"/>
    </row>
    <row r="491" spans="1:17">
      <c r="A491" s="13"/>
      <c r="B491" s="35"/>
      <c r="C491" s="9"/>
      <c r="D491" s="9">
        <f>SUM(D488:D490)</f>
        <v>5802.6799999999994</v>
      </c>
      <c r="E491" s="35"/>
      <c r="F491" s="38">
        <f>SUM(F488:F490)</f>
        <v>1</v>
      </c>
      <c r="G491" s="9" t="s">
        <v>15</v>
      </c>
      <c r="H491" s="9">
        <f>SUM(H488:H490)</f>
        <v>40.420000000000414</v>
      </c>
      <c r="I491" s="35"/>
      <c r="J491" s="35"/>
      <c r="K491" s="35"/>
      <c r="L491" s="9"/>
      <c r="M491" s="35"/>
      <c r="N491" s="35" t="s">
        <v>27</v>
      </c>
      <c r="O491" s="35"/>
      <c r="P491" s="35"/>
      <c r="Q491" s="10"/>
    </row>
    <row r="492" spans="1:17">
      <c r="A492" s="13"/>
      <c r="B492" s="35"/>
      <c r="C492" s="9"/>
      <c r="D492" s="9"/>
      <c r="E492" s="35"/>
      <c r="F492" s="35"/>
      <c r="G492" s="9"/>
      <c r="H492" s="9"/>
      <c r="I492" s="35"/>
      <c r="J492" s="35"/>
      <c r="K492" s="35"/>
      <c r="L492" s="9"/>
      <c r="M492" s="11" t="str">
        <f>IF(J483+M490&gt;0,"Credit Surplus","Credit Shortage")</f>
        <v>Credit Surplus</v>
      </c>
      <c r="N492" s="36">
        <f>J483+M490</f>
        <v>202457.65999999997</v>
      </c>
      <c r="O492" s="35" t="s">
        <v>60</v>
      </c>
      <c r="P492" s="35"/>
      <c r="Q492" s="10"/>
    </row>
    <row r="493" spans="1:17">
      <c r="A493" s="13"/>
      <c r="B493" s="35"/>
      <c r="C493" s="9"/>
      <c r="D493" s="9"/>
      <c r="E493" s="35"/>
      <c r="F493" s="35"/>
      <c r="G493" s="9"/>
      <c r="H493" s="9"/>
      <c r="I493" s="35"/>
      <c r="J493" s="35"/>
      <c r="K493" s="35"/>
      <c r="L493" s="9"/>
      <c r="M493" s="35"/>
      <c r="N493" s="35"/>
      <c r="O493" s="35"/>
      <c r="P493" s="35"/>
      <c r="Q493" s="10"/>
    </row>
    <row r="494" spans="1:17">
      <c r="A494" s="13"/>
      <c r="B494" s="35"/>
      <c r="C494" s="9"/>
      <c r="D494" s="9"/>
      <c r="E494" s="35"/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11</v>
      </c>
      <c r="B495" s="35"/>
      <c r="C495" s="9"/>
      <c r="D495" s="21">
        <v>3023.03</v>
      </c>
      <c r="E495" s="35" t="s">
        <v>76</v>
      </c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>
      <c r="A496" s="13" t="s">
        <v>12</v>
      </c>
      <c r="B496" s="35"/>
      <c r="C496" s="9"/>
      <c r="D496" s="9">
        <f>H483</f>
        <v>7.8399999999998045</v>
      </c>
      <c r="E496" s="35" t="s">
        <v>16</v>
      </c>
      <c r="F496" s="35"/>
      <c r="G496" s="9"/>
      <c r="H496" s="9"/>
      <c r="I496" s="35"/>
      <c r="J496" s="35"/>
      <c r="K496" s="35"/>
      <c r="L496" s="35"/>
      <c r="M496" s="35"/>
      <c r="N496" s="35"/>
      <c r="O496" s="35"/>
      <c r="P496" s="35"/>
      <c r="Q496" s="10"/>
    </row>
    <row r="497" spans="1:17">
      <c r="A497" s="13" t="s">
        <v>13</v>
      </c>
      <c r="B497" s="35"/>
      <c r="C497" s="9"/>
      <c r="D497" s="9">
        <f>D495+D496</f>
        <v>3030.87</v>
      </c>
      <c r="E497" s="35"/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>
      <c r="A498" s="13" t="s">
        <v>14</v>
      </c>
      <c r="B498" s="35"/>
      <c r="C498" s="9"/>
      <c r="D498" s="9">
        <f>H491</f>
        <v>40.420000000000414</v>
      </c>
      <c r="E498" s="35" t="s">
        <v>17</v>
      </c>
      <c r="F498" s="35"/>
      <c r="G498" s="9"/>
      <c r="H498" s="9"/>
      <c r="I498" s="35"/>
      <c r="J498" s="35"/>
      <c r="K498" s="35"/>
      <c r="L498" s="35"/>
      <c r="M498" s="35"/>
      <c r="N498" s="35"/>
      <c r="O498" s="35"/>
      <c r="P498" s="35"/>
      <c r="Q498" s="10"/>
    </row>
    <row r="499" spans="1:17">
      <c r="A499" s="13" t="s">
        <v>13</v>
      </c>
      <c r="B499" s="35"/>
      <c r="C499" s="9"/>
      <c r="D499" s="27">
        <f>D497-D498</f>
        <v>2990.4499999999994</v>
      </c>
      <c r="E499" s="19" t="s">
        <v>18</v>
      </c>
      <c r="F499" s="35"/>
      <c r="G499" s="9"/>
      <c r="H499" s="9"/>
      <c r="I499" s="35"/>
      <c r="J499" s="35"/>
      <c r="K499" s="35"/>
      <c r="L499" s="35"/>
      <c r="M499" s="35"/>
      <c r="N499" s="35"/>
      <c r="O499" s="35"/>
      <c r="P499" s="35"/>
      <c r="Q499" s="10"/>
    </row>
    <row r="500" spans="1:17" ht="14.65" thickBot="1">
      <c r="A500" s="15"/>
      <c r="B500" s="16"/>
      <c r="C500" s="17"/>
      <c r="D500" s="17"/>
      <c r="E500" s="16"/>
      <c r="F500" s="16"/>
      <c r="G500" s="17"/>
      <c r="H500" s="17"/>
      <c r="I500" s="16"/>
      <c r="J500" s="16"/>
      <c r="K500" s="16"/>
      <c r="L500" s="16"/>
      <c r="M500" s="16"/>
      <c r="N500" s="16"/>
      <c r="O500" s="16"/>
      <c r="P500" s="16"/>
      <c r="Q500" s="18"/>
    </row>
    <row r="501" spans="1:17" ht="14.65" thickTop="1"/>
    <row r="504" spans="1:17" ht="14.65" thickBot="1"/>
    <row r="505" spans="1:17" ht="14.65" thickTop="1">
      <c r="A505" s="2"/>
      <c r="B505" s="3"/>
      <c r="C505" s="4">
        <v>45138</v>
      </c>
      <c r="D505" s="5"/>
      <c r="E505" s="3"/>
      <c r="F505" s="3"/>
      <c r="G505" s="5"/>
      <c r="H505" s="5"/>
      <c r="I505" s="3"/>
      <c r="J505" s="3"/>
      <c r="K505" s="3"/>
      <c r="L505" s="20" t="s">
        <v>19</v>
      </c>
      <c r="M505" s="3"/>
      <c r="N505" s="3"/>
      <c r="O505" s="3"/>
      <c r="P505" s="3"/>
      <c r="Q505" s="6"/>
    </row>
    <row r="506" spans="1:17">
      <c r="A506" s="7" t="s">
        <v>5</v>
      </c>
      <c r="B506" s="35"/>
      <c r="C506" s="9"/>
      <c r="D506" s="9"/>
      <c r="E506" s="35"/>
      <c r="F506" s="35"/>
      <c r="G506" s="9"/>
      <c r="H506" s="9"/>
      <c r="I506" s="35"/>
      <c r="J506" s="11" t="s">
        <v>24</v>
      </c>
      <c r="K506" s="35"/>
      <c r="L506" s="11" t="s">
        <v>10</v>
      </c>
      <c r="M506" s="35"/>
      <c r="N506" s="35"/>
      <c r="O506" s="35"/>
      <c r="P506" s="35"/>
      <c r="Q506" s="10"/>
    </row>
    <row r="507" spans="1:17">
      <c r="A507" s="7" t="s">
        <v>0</v>
      </c>
      <c r="B507" s="11" t="s">
        <v>3</v>
      </c>
      <c r="C507" s="12" t="s">
        <v>1</v>
      </c>
      <c r="D507" s="12" t="s">
        <v>4</v>
      </c>
      <c r="E507" s="11" t="s">
        <v>7</v>
      </c>
      <c r="F507" s="37" t="s">
        <v>92</v>
      </c>
      <c r="G507" s="12" t="s">
        <v>8</v>
      </c>
      <c r="H507" s="12" t="s">
        <v>9</v>
      </c>
      <c r="I507" s="33" t="s">
        <v>70</v>
      </c>
      <c r="J507" s="11" t="s">
        <v>23</v>
      </c>
      <c r="K507" s="35"/>
      <c r="L507" s="31">
        <v>206504.85</v>
      </c>
      <c r="M507" s="35" t="s">
        <v>118</v>
      </c>
      <c r="N507" s="35"/>
      <c r="O507" s="35"/>
      <c r="P507" s="35"/>
      <c r="Q507" s="10"/>
    </row>
    <row r="508" spans="1:17">
      <c r="A508" s="13" t="s">
        <v>132</v>
      </c>
      <c r="B508" s="35">
        <v>2</v>
      </c>
      <c r="C508" s="9">
        <v>467.29</v>
      </c>
      <c r="D508" s="9">
        <f>C508*B508</f>
        <v>934.58</v>
      </c>
      <c r="E508" s="36" t="s">
        <v>33</v>
      </c>
      <c r="F508" s="38">
        <f>D508/D511</f>
        <v>0.22092731888820072</v>
      </c>
      <c r="G508" s="40">
        <v>464.56</v>
      </c>
      <c r="H508" s="9">
        <f>(B508*G508)-D508</f>
        <v>-5.4600000000000364</v>
      </c>
      <c r="I508" s="35" t="s">
        <v>71</v>
      </c>
      <c r="J508" s="36">
        <f>G508*B508</f>
        <v>929.12</v>
      </c>
      <c r="K508" s="35" t="str">
        <f>"sell "&amp;B508&amp;" "&amp;A508&amp;" @ $"&amp;G508</f>
        <v>sell 2 NVDA @ $464.56</v>
      </c>
      <c r="L508" s="9">
        <f>L507+(G508*B508)</f>
        <v>207433.97</v>
      </c>
      <c r="M508" s="35"/>
      <c r="N508" s="35"/>
      <c r="O508" s="35"/>
      <c r="P508" s="35"/>
      <c r="Q508" s="10"/>
    </row>
    <row r="509" spans="1:17">
      <c r="A509" s="13" t="s">
        <v>133</v>
      </c>
      <c r="B509" s="35">
        <v>102</v>
      </c>
      <c r="C509" s="9">
        <v>26.42</v>
      </c>
      <c r="D509" s="9">
        <f>C509*B509</f>
        <v>2694.84</v>
      </c>
      <c r="E509" s="36" t="s">
        <v>33</v>
      </c>
      <c r="F509" s="38">
        <f>D509/D511</f>
        <v>0.63703885813165151</v>
      </c>
      <c r="G509" s="40">
        <v>26.42</v>
      </c>
      <c r="H509" s="9">
        <f>(B509*G509)-D509</f>
        <v>0</v>
      </c>
      <c r="I509" s="35" t="s">
        <v>71</v>
      </c>
      <c r="J509" s="36">
        <f>G509*B509</f>
        <v>2694.84</v>
      </c>
      <c r="K509" s="35" t="str">
        <f>"sell "&amp;B509&amp;" "&amp;A509&amp;" @ $"&amp;G509</f>
        <v>sell 102 COCO @ $26.42</v>
      </c>
      <c r="L509" s="9">
        <f>L508+(G509*B509)</f>
        <v>210128.81</v>
      </c>
      <c r="M509" s="35"/>
      <c r="N509" s="35"/>
      <c r="O509" s="35"/>
      <c r="P509" s="35"/>
      <c r="Q509" s="10"/>
    </row>
    <row r="510" spans="1:17">
      <c r="A510" s="13" t="s">
        <v>134</v>
      </c>
      <c r="B510" s="35">
        <v>36</v>
      </c>
      <c r="C510" s="9">
        <v>16.690000000000001</v>
      </c>
      <c r="D510" s="9">
        <f>C510*B510</f>
        <v>600.84</v>
      </c>
      <c r="E510" s="36" t="s">
        <v>33</v>
      </c>
      <c r="F510" s="38">
        <f>D510/D511</f>
        <v>0.1420338229801478</v>
      </c>
      <c r="G510" s="40">
        <v>16.48</v>
      </c>
      <c r="H510" s="9">
        <f>(B510*G510)-D510</f>
        <v>-7.5600000000000591</v>
      </c>
      <c r="I510" s="35" t="s">
        <v>71</v>
      </c>
      <c r="J510" s="36">
        <f>G510*B510</f>
        <v>593.28</v>
      </c>
      <c r="K510" s="35" t="str">
        <f>"sell "&amp;B510&amp;" "&amp;A510&amp;" @ $"&amp;G510</f>
        <v>sell 36 CNK @ $16.48</v>
      </c>
      <c r="L510" s="9">
        <f>L509+(G510*B510)</f>
        <v>210722.09</v>
      </c>
      <c r="M510" s="35" t="s">
        <v>22</v>
      </c>
      <c r="N510" s="35"/>
      <c r="O510" s="35"/>
      <c r="P510" s="35"/>
      <c r="Q510" s="10"/>
    </row>
    <row r="511" spans="1:17">
      <c r="A511" s="13"/>
      <c r="B511" s="35"/>
      <c r="C511" s="9"/>
      <c r="D511" s="9">
        <f>SUM(D508:D510)</f>
        <v>4230.26</v>
      </c>
      <c r="E511" s="36"/>
      <c r="F511" s="38">
        <f>SUM(F508:F510)</f>
        <v>1</v>
      </c>
      <c r="G511" s="41"/>
      <c r="H511" s="9">
        <f>SUM(H508:H510)</f>
        <v>-13.020000000000095</v>
      </c>
      <c r="I511" s="35"/>
      <c r="J511" s="36">
        <f>SUM(J508:J510)</f>
        <v>4217.24</v>
      </c>
      <c r="K511" s="35"/>
      <c r="L511" s="9"/>
      <c r="M511" s="35"/>
      <c r="N511" s="35"/>
      <c r="O511" s="35"/>
      <c r="P511" s="35"/>
      <c r="Q511" s="10"/>
    </row>
    <row r="512" spans="1:17">
      <c r="A512" s="13"/>
      <c r="B512" s="35"/>
      <c r="C512" s="9"/>
      <c r="D512" s="9"/>
      <c r="E512" s="35"/>
      <c r="F512" s="35"/>
      <c r="G512" s="41"/>
      <c r="H512" s="9"/>
      <c r="I512" s="35"/>
      <c r="J512" s="35"/>
      <c r="K512" s="35"/>
      <c r="L512" s="9"/>
      <c r="M512" s="35"/>
      <c r="N512" s="35"/>
      <c r="O512" s="35"/>
      <c r="P512" s="35"/>
      <c r="Q512" s="10"/>
    </row>
    <row r="513" spans="1:17">
      <c r="A513" s="13"/>
      <c r="B513" s="35"/>
      <c r="C513" s="9"/>
      <c r="D513" s="9"/>
      <c r="E513" s="19"/>
      <c r="F513" s="35"/>
      <c r="G513" s="41"/>
      <c r="H513" s="9"/>
      <c r="I513" s="35"/>
      <c r="J513" s="35"/>
      <c r="K513" s="35"/>
      <c r="L513" s="9"/>
      <c r="M513" s="11" t="s">
        <v>20</v>
      </c>
      <c r="N513" s="35"/>
      <c r="O513" s="35"/>
      <c r="P513" s="35"/>
      <c r="Q513" s="10"/>
    </row>
    <row r="514" spans="1:17">
      <c r="A514" s="7" t="s">
        <v>6</v>
      </c>
      <c r="B514" s="35"/>
      <c r="C514" s="9"/>
      <c r="D514" s="9"/>
      <c r="E514" s="19"/>
      <c r="F514" s="35"/>
      <c r="G514" s="41"/>
      <c r="H514" s="9"/>
      <c r="I514" s="35"/>
      <c r="J514" s="35"/>
      <c r="K514" s="35"/>
      <c r="L514" s="9"/>
      <c r="M514" s="11" t="s">
        <v>21</v>
      </c>
      <c r="N514" s="35"/>
      <c r="O514" s="35"/>
      <c r="P514" s="35"/>
      <c r="Q514" s="10"/>
    </row>
    <row r="515" spans="1:17">
      <c r="A515" s="7" t="s">
        <v>0</v>
      </c>
      <c r="B515" s="11" t="s">
        <v>3</v>
      </c>
      <c r="C515" s="12" t="s">
        <v>1</v>
      </c>
      <c r="D515" s="12" t="s">
        <v>2</v>
      </c>
      <c r="E515" s="22" t="s">
        <v>7</v>
      </c>
      <c r="F515" s="39" t="s">
        <v>92</v>
      </c>
      <c r="G515" s="42" t="s">
        <v>8</v>
      </c>
      <c r="H515" s="12" t="s">
        <v>9</v>
      </c>
      <c r="I515" s="35"/>
      <c r="J515" s="35"/>
      <c r="K515" s="35"/>
      <c r="L515" s="9"/>
      <c r="M515" s="36">
        <v>206048.96</v>
      </c>
      <c r="N515" s="35"/>
      <c r="O515" s="44"/>
      <c r="P515" s="35"/>
      <c r="Q515" s="10"/>
    </row>
    <row r="516" spans="1:17">
      <c r="A516" s="13" t="s">
        <v>142</v>
      </c>
      <c r="B516" s="35">
        <v>224</v>
      </c>
      <c r="C516" s="9">
        <v>3.95</v>
      </c>
      <c r="D516" s="9">
        <f>C516*B516</f>
        <v>884.80000000000007</v>
      </c>
      <c r="E516" s="36" t="s">
        <v>33</v>
      </c>
      <c r="F516" s="38">
        <f>D516/D519</f>
        <v>0.17529331119713759</v>
      </c>
      <c r="G516" s="40">
        <v>3.87</v>
      </c>
      <c r="H516" s="9">
        <f>(B516*G516)-D516</f>
        <v>-17.920000000000073</v>
      </c>
      <c r="I516" s="35" t="s">
        <v>71</v>
      </c>
      <c r="J516" s="35"/>
      <c r="K516" s="35" t="str">
        <f>"buy "&amp;B516&amp;" "&amp;A516&amp;" @ $"&amp;G516</f>
        <v>buy 224 INTR @ $3.87</v>
      </c>
      <c r="L516" s="9">
        <f>L510-(G516*B516)</f>
        <v>209855.21</v>
      </c>
      <c r="M516" s="36">
        <f>L507-(G516*B516)</f>
        <v>205637.97</v>
      </c>
      <c r="N516" s="35"/>
      <c r="O516" s="35"/>
      <c r="P516" s="35"/>
      <c r="Q516" s="10"/>
    </row>
    <row r="517" spans="1:17">
      <c r="A517" s="13" t="s">
        <v>143</v>
      </c>
      <c r="B517" s="35">
        <v>47</v>
      </c>
      <c r="C517" s="9">
        <v>18.84</v>
      </c>
      <c r="D517" s="9">
        <f>C517*B517</f>
        <v>885.48</v>
      </c>
      <c r="E517" s="36" t="s">
        <v>33</v>
      </c>
      <c r="F517" s="38">
        <f>D517/D519</f>
        <v>0.17542803028802145</v>
      </c>
      <c r="G517" s="40">
        <v>18.14</v>
      </c>
      <c r="H517" s="9">
        <f>(B517*G517)-D517</f>
        <v>-32.899999999999977</v>
      </c>
      <c r="I517" s="35" t="s">
        <v>71</v>
      </c>
      <c r="J517" s="35"/>
      <c r="K517" s="35" t="str">
        <f>"buy "&amp;B517&amp;" "&amp;A517&amp;" @ $"&amp;G517</f>
        <v>buy 47 CCL @ $18.14</v>
      </c>
      <c r="L517" s="9">
        <f>L516-(G517*B517)</f>
        <v>209002.63</v>
      </c>
      <c r="M517" s="36">
        <f>M516-(G517*B517)</f>
        <v>204785.39</v>
      </c>
      <c r="N517" s="35"/>
      <c r="O517" s="35"/>
      <c r="P517" s="35"/>
      <c r="Q517" s="10"/>
    </row>
    <row r="518" spans="1:17">
      <c r="A518" s="23" t="s">
        <v>144</v>
      </c>
      <c r="B518" s="24">
        <v>126</v>
      </c>
      <c r="C518" s="25">
        <v>26.01</v>
      </c>
      <c r="D518" s="25">
        <f>C518*B518</f>
        <v>3277.26</v>
      </c>
      <c r="E518" s="36" t="s">
        <v>33</v>
      </c>
      <c r="F518" s="38">
        <f>D518/D519</f>
        <v>0.64927865851484079</v>
      </c>
      <c r="G518" s="43">
        <v>25.67</v>
      </c>
      <c r="H518" s="25">
        <f>(B518*G518)-D518</f>
        <v>-42.840000000000146</v>
      </c>
      <c r="I518" s="35" t="s">
        <v>71</v>
      </c>
      <c r="J518" s="35"/>
      <c r="K518" s="35" t="str">
        <f>"buy "&amp;B518&amp;" "&amp;A518&amp;" @ $"&amp;G518</f>
        <v>buy 126 VRT @ $25.67</v>
      </c>
      <c r="L518" s="9">
        <f>L517-(G518*B518)</f>
        <v>205768.21</v>
      </c>
      <c r="M518" s="36">
        <f>M517-(G518*B518)</f>
        <v>201550.97</v>
      </c>
      <c r="N518" s="35" t="str">
        <f>TEXT(ROUND(M518,2),"$#,##0.00")&amp;" will be the balance in the account after purchases.  "</f>
        <v xml:space="preserve">$201,550.97 will be the balance in the account after purchases.  </v>
      </c>
      <c r="O518" s="35"/>
      <c r="P518" s="35"/>
      <c r="Q518" s="10"/>
    </row>
    <row r="519" spans="1:17">
      <c r="A519" s="13"/>
      <c r="B519" s="35"/>
      <c r="C519" s="9"/>
      <c r="D519" s="9">
        <f>SUM(D516:D518)</f>
        <v>5047.5400000000009</v>
      </c>
      <c r="E519" s="35"/>
      <c r="F519" s="38">
        <f>SUM(F516:F518)</f>
        <v>0.99999999999999978</v>
      </c>
      <c r="G519" s="9" t="s">
        <v>15</v>
      </c>
      <c r="H519" s="9">
        <f>SUM(H516:H518)</f>
        <v>-93.660000000000196</v>
      </c>
      <c r="I519" s="35"/>
      <c r="J519" s="35"/>
      <c r="K519" s="35"/>
      <c r="L519" s="9"/>
      <c r="M519" s="35"/>
      <c r="N519" s="35" t="s">
        <v>27</v>
      </c>
      <c r="O519" s="35"/>
      <c r="P519" s="35"/>
      <c r="Q519" s="10"/>
    </row>
    <row r="520" spans="1:17">
      <c r="A520" s="13"/>
      <c r="B520" s="35"/>
      <c r="C520" s="9"/>
      <c r="D520" s="9"/>
      <c r="E520" s="35"/>
      <c r="F520" s="35"/>
      <c r="G520" s="9"/>
      <c r="H520" s="9"/>
      <c r="I520" s="35"/>
      <c r="J520" s="35"/>
      <c r="K520" s="35"/>
      <c r="L520" s="9"/>
      <c r="M520" s="11" t="str">
        <f>IF(J511+M518&gt;0,"Credit Surplus","Credit Shortage")</f>
        <v>Credit Surplus</v>
      </c>
      <c r="N520" s="36">
        <f>J511+M518</f>
        <v>205768.21</v>
      </c>
      <c r="O520" s="35" t="s">
        <v>60</v>
      </c>
      <c r="P520" s="35"/>
      <c r="Q520" s="10"/>
    </row>
    <row r="521" spans="1:17">
      <c r="A521" s="13"/>
      <c r="B521" s="35"/>
      <c r="C521" s="9"/>
      <c r="D521" s="9"/>
      <c r="E521" s="35"/>
      <c r="F521" s="35"/>
      <c r="G521" s="9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>
      <c r="A522" s="13"/>
      <c r="B522" s="35"/>
      <c r="C522" s="9"/>
      <c r="D522" s="9"/>
      <c r="E522" s="35"/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>
      <c r="A523" s="13" t="s">
        <v>11</v>
      </c>
      <c r="B523" s="35"/>
      <c r="C523" s="9"/>
      <c r="D523" s="21">
        <v>2780.24</v>
      </c>
      <c r="E523" s="35" t="s">
        <v>76</v>
      </c>
      <c r="F523" s="35"/>
      <c r="G523" s="9"/>
      <c r="H523" s="9"/>
      <c r="I523" s="35"/>
      <c r="J523" s="35"/>
      <c r="K523" s="35"/>
      <c r="L523" s="35"/>
      <c r="M523" s="35"/>
      <c r="N523" s="35"/>
      <c r="O523" s="35"/>
      <c r="P523" s="35"/>
      <c r="Q523" s="10"/>
    </row>
    <row r="524" spans="1:17">
      <c r="A524" s="13" t="s">
        <v>12</v>
      </c>
      <c r="B524" s="35"/>
      <c r="C524" s="9"/>
      <c r="D524" s="9">
        <f>H511</f>
        <v>-13.020000000000095</v>
      </c>
      <c r="E524" s="35" t="s">
        <v>16</v>
      </c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>
      <c r="A525" s="13" t="s">
        <v>13</v>
      </c>
      <c r="B525" s="35"/>
      <c r="C525" s="9"/>
      <c r="D525" s="9">
        <f>D523+D524</f>
        <v>2767.22</v>
      </c>
      <c r="E525" s="35"/>
      <c r="F525" s="35"/>
      <c r="G525" s="9"/>
      <c r="H525" s="9"/>
      <c r="I525" s="35"/>
      <c r="J525" s="35"/>
      <c r="K525" s="35"/>
      <c r="L525" s="35"/>
      <c r="M525" s="35"/>
      <c r="N525" s="35"/>
      <c r="O525" s="35"/>
      <c r="P525" s="35"/>
      <c r="Q525" s="10"/>
    </row>
    <row r="526" spans="1:17">
      <c r="A526" s="13" t="s">
        <v>14</v>
      </c>
      <c r="B526" s="35"/>
      <c r="C526" s="9"/>
      <c r="D526" s="9">
        <f>H519</f>
        <v>-93.660000000000196</v>
      </c>
      <c r="E526" s="35" t="s">
        <v>17</v>
      </c>
      <c r="F526" s="35"/>
      <c r="G526" s="9"/>
      <c r="H526" s="9"/>
      <c r="I526" s="35"/>
      <c r="J526" s="35"/>
      <c r="K526" s="35"/>
      <c r="L526" s="35"/>
      <c r="M526" s="35"/>
      <c r="N526" s="35"/>
      <c r="O526" s="35"/>
      <c r="P526" s="35"/>
      <c r="Q526" s="10"/>
    </row>
    <row r="527" spans="1:17">
      <c r="A527" s="13" t="s">
        <v>13</v>
      </c>
      <c r="B527" s="35"/>
      <c r="C527" s="9"/>
      <c r="D527" s="27">
        <f>D525-D526</f>
        <v>2860.88</v>
      </c>
      <c r="E527" s="19" t="s">
        <v>18</v>
      </c>
      <c r="F527" s="35"/>
      <c r="G527" s="9"/>
      <c r="H527" s="9"/>
      <c r="I527" s="35"/>
      <c r="J527" s="35"/>
      <c r="K527" s="35"/>
      <c r="L527" s="35"/>
      <c r="M527" s="35"/>
      <c r="N527" s="35"/>
      <c r="O527" s="35"/>
      <c r="P527" s="35"/>
      <c r="Q527" s="10"/>
    </row>
    <row r="528" spans="1:17" ht="14.65" thickBot="1">
      <c r="A528" s="15"/>
      <c r="B528" s="16"/>
      <c r="C528" s="17"/>
      <c r="D528" s="17"/>
      <c r="E528" s="16"/>
      <c r="F528" s="16"/>
      <c r="G528" s="17"/>
      <c r="H528" s="17"/>
      <c r="I528" s="16"/>
      <c r="J528" s="16"/>
      <c r="K528" s="16"/>
      <c r="L528" s="16"/>
      <c r="M528" s="16"/>
      <c r="N528" s="16"/>
      <c r="O528" s="16"/>
      <c r="P528" s="16"/>
      <c r="Q528" s="18"/>
    </row>
    <row r="529" spans="1:17" ht="14.65" thickTop="1"/>
    <row r="530" spans="1:17" ht="14.65" thickBot="1"/>
    <row r="531" spans="1:17" ht="14.65" thickTop="1">
      <c r="A531" s="2"/>
      <c r="B531" s="3"/>
      <c r="C531" s="4">
        <v>45107</v>
      </c>
      <c r="D531" s="5"/>
      <c r="E531" s="3"/>
      <c r="F531" s="3"/>
      <c r="G531" s="5"/>
      <c r="H531" s="5"/>
      <c r="I531" s="3"/>
      <c r="J531" s="3"/>
      <c r="K531" s="3"/>
      <c r="L531" s="20" t="s">
        <v>19</v>
      </c>
      <c r="M531" s="3"/>
      <c r="N531" s="3"/>
      <c r="O531" s="3"/>
      <c r="P531" s="3"/>
      <c r="Q531" s="6"/>
    </row>
    <row r="532" spans="1:17">
      <c r="A532" s="7" t="s">
        <v>5</v>
      </c>
      <c r="B532" s="35"/>
      <c r="C532" s="9"/>
      <c r="D532" s="9"/>
      <c r="E532" s="35"/>
      <c r="F532" s="35"/>
      <c r="G532" s="9"/>
      <c r="H532" s="9"/>
      <c r="I532" s="35"/>
      <c r="J532" s="11" t="s">
        <v>24</v>
      </c>
      <c r="K532" s="35"/>
      <c r="L532" s="11" t="s">
        <v>10</v>
      </c>
      <c r="M532" s="35"/>
      <c r="N532" s="35"/>
      <c r="O532" s="35"/>
      <c r="P532" s="35"/>
      <c r="Q532" s="10"/>
    </row>
    <row r="533" spans="1:17">
      <c r="A533" s="7" t="s">
        <v>0</v>
      </c>
      <c r="B533" s="11" t="s">
        <v>3</v>
      </c>
      <c r="C533" s="12" t="s">
        <v>1</v>
      </c>
      <c r="D533" s="12" t="s">
        <v>4</v>
      </c>
      <c r="E533" s="11" t="s">
        <v>7</v>
      </c>
      <c r="F533" s="37" t="s">
        <v>92</v>
      </c>
      <c r="G533" s="12" t="s">
        <v>8</v>
      </c>
      <c r="H533" s="12" t="s">
        <v>9</v>
      </c>
      <c r="I533" s="33" t="s">
        <v>70</v>
      </c>
      <c r="J533" s="11" t="s">
        <v>23</v>
      </c>
      <c r="K533" s="35"/>
      <c r="L533" s="31">
        <v>206504.85</v>
      </c>
      <c r="M533" s="35" t="s">
        <v>118</v>
      </c>
      <c r="N533" s="35"/>
      <c r="O533" s="35"/>
      <c r="P533" s="35"/>
      <c r="Q533" s="10"/>
    </row>
    <row r="534" spans="1:17">
      <c r="A534" s="13" t="s">
        <v>126</v>
      </c>
      <c r="B534" s="35">
        <v>31</v>
      </c>
      <c r="C534" s="9">
        <v>16.989999999999998</v>
      </c>
      <c r="D534" s="9">
        <f>C534*B534</f>
        <v>526.68999999999994</v>
      </c>
      <c r="E534" s="36" t="s">
        <v>93</v>
      </c>
      <c r="F534" s="38">
        <f>D534/D537</f>
        <v>0.14426582448374753</v>
      </c>
      <c r="G534" s="40">
        <v>17.38</v>
      </c>
      <c r="H534" s="9">
        <f>(B534*G534)-D534</f>
        <v>12.090000000000032</v>
      </c>
      <c r="I534" s="35" t="s">
        <v>71</v>
      </c>
      <c r="J534" s="36">
        <f>G534*B534</f>
        <v>538.78</v>
      </c>
      <c r="K534" s="35" t="str">
        <f>"sell "&amp;B534&amp;" "&amp;A534&amp;" @ $"&amp;G534</f>
        <v>sell 31 MNSO @ $17.38</v>
      </c>
      <c r="L534" s="9">
        <f>L533+(G534*B534)</f>
        <v>207043.63</v>
      </c>
      <c r="M534" s="35"/>
      <c r="N534" s="35"/>
      <c r="O534" s="35"/>
      <c r="P534" s="35"/>
      <c r="Q534" s="10"/>
    </row>
    <row r="535" spans="1:17">
      <c r="A535" s="13" t="s">
        <v>127</v>
      </c>
      <c r="B535" s="35">
        <v>9</v>
      </c>
      <c r="C535" s="9">
        <v>160.55000000000001</v>
      </c>
      <c r="D535" s="9">
        <f>C535*B535</f>
        <v>1444.95</v>
      </c>
      <c r="E535" s="36" t="s">
        <v>93</v>
      </c>
      <c r="F535" s="38">
        <f>D535/D537</f>
        <v>0.39578671151491579</v>
      </c>
      <c r="G535" s="40">
        <v>160.85</v>
      </c>
      <c r="H535" s="9">
        <f>(B535*G535)-D535</f>
        <v>2.6999999999998181</v>
      </c>
      <c r="I535" s="35" t="s">
        <v>71</v>
      </c>
      <c r="J535" s="36">
        <f>G535*B535</f>
        <v>1447.6499999999999</v>
      </c>
      <c r="K535" s="35" t="str">
        <f>"sell "&amp;B535&amp;" "&amp;A535&amp;" @ $"&amp;G535</f>
        <v>sell 9 SPOT @ $160.85</v>
      </c>
      <c r="L535" s="9">
        <f>L534+(G535*B535)</f>
        <v>208491.28</v>
      </c>
      <c r="M535" s="35"/>
      <c r="N535" s="35"/>
      <c r="O535" s="35"/>
      <c r="P535" s="35"/>
      <c r="Q535" s="10"/>
    </row>
    <row r="536" spans="1:17">
      <c r="A536" s="13" t="s">
        <v>128</v>
      </c>
      <c r="B536" s="35">
        <v>223</v>
      </c>
      <c r="C536" s="9">
        <v>7.53</v>
      </c>
      <c r="D536" s="9">
        <f>C536*B536</f>
        <v>1679.19</v>
      </c>
      <c r="E536" s="36" t="s">
        <v>93</v>
      </c>
      <c r="F536" s="38">
        <f>D536/D537</f>
        <v>0.45994746400133668</v>
      </c>
      <c r="G536" s="40">
        <v>7.48</v>
      </c>
      <c r="H536" s="9">
        <f>(B536*G536)-D536</f>
        <v>-11.149999999999864</v>
      </c>
      <c r="I536" s="35" t="s">
        <v>71</v>
      </c>
      <c r="J536" s="36">
        <f>G536*B536</f>
        <v>1668.0400000000002</v>
      </c>
      <c r="K536" s="35" t="str">
        <f>"sell "&amp;B536&amp;" "&amp;A536&amp;" @ $"&amp;G536</f>
        <v>sell 223 BORR @ $7.48</v>
      </c>
      <c r="L536" s="9">
        <f>L535+(G536*B536)</f>
        <v>210159.32</v>
      </c>
      <c r="M536" s="35" t="s">
        <v>22</v>
      </c>
      <c r="N536" s="35"/>
      <c r="O536" s="35"/>
      <c r="P536" s="35"/>
      <c r="Q536" s="10"/>
    </row>
    <row r="537" spans="1:17">
      <c r="A537" s="13"/>
      <c r="B537" s="35"/>
      <c r="C537" s="9"/>
      <c r="D537" s="9">
        <f>SUM(D534:D536)</f>
        <v>3650.83</v>
      </c>
      <c r="E537" s="36"/>
      <c r="F537" s="38">
        <f>SUM(F534:F536)</f>
        <v>1</v>
      </c>
      <c r="G537" s="41"/>
      <c r="H537" s="9">
        <f>SUM(H534:H536)</f>
        <v>3.6399999999999864</v>
      </c>
      <c r="I537" s="35"/>
      <c r="J537" s="36">
        <f>SUM(J534:J536)</f>
        <v>3654.4700000000003</v>
      </c>
      <c r="K537" s="35"/>
      <c r="L537" s="9"/>
      <c r="M537" s="35"/>
      <c r="N537" s="35"/>
      <c r="O537" s="35"/>
      <c r="P537" s="35"/>
      <c r="Q537" s="10"/>
    </row>
    <row r="538" spans="1:17">
      <c r="A538" s="13"/>
      <c r="B538" s="35"/>
      <c r="C538" s="9"/>
      <c r="D538" s="9"/>
      <c r="E538" s="35"/>
      <c r="F538" s="35"/>
      <c r="G538" s="41"/>
      <c r="H538" s="9"/>
      <c r="I538" s="35"/>
      <c r="J538" s="35"/>
      <c r="K538" s="35"/>
      <c r="L538" s="9"/>
      <c r="M538" s="35"/>
      <c r="N538" s="35"/>
      <c r="O538" s="35"/>
      <c r="P538" s="35"/>
      <c r="Q538" s="10"/>
    </row>
    <row r="539" spans="1:17">
      <c r="A539" s="13"/>
      <c r="B539" s="35"/>
      <c r="C539" s="9"/>
      <c r="D539" s="9"/>
      <c r="E539" s="19"/>
      <c r="F539" s="35"/>
      <c r="G539" s="41"/>
      <c r="H539" s="9"/>
      <c r="I539" s="35"/>
      <c r="J539" s="35"/>
      <c r="K539" s="35"/>
      <c r="L539" s="9"/>
      <c r="M539" s="11" t="s">
        <v>20</v>
      </c>
      <c r="N539" s="35"/>
      <c r="O539" s="35"/>
      <c r="P539" s="35"/>
      <c r="Q539" s="10"/>
    </row>
    <row r="540" spans="1:17">
      <c r="A540" s="7" t="s">
        <v>6</v>
      </c>
      <c r="B540" s="35"/>
      <c r="C540" s="9"/>
      <c r="D540" s="9"/>
      <c r="E540" s="19"/>
      <c r="F540" s="35"/>
      <c r="G540" s="41"/>
      <c r="H540" s="9"/>
      <c r="I540" s="35"/>
      <c r="J540" s="35"/>
      <c r="K540" s="35"/>
      <c r="L540" s="9"/>
      <c r="M540" s="11" t="s">
        <v>21</v>
      </c>
      <c r="N540" s="35"/>
      <c r="O540" s="35"/>
      <c r="P540" s="35"/>
      <c r="Q540" s="10"/>
    </row>
    <row r="541" spans="1:17">
      <c r="A541" s="7" t="s">
        <v>0</v>
      </c>
      <c r="B541" s="11" t="s">
        <v>3</v>
      </c>
      <c r="C541" s="12" t="s">
        <v>1</v>
      </c>
      <c r="D541" s="12" t="s">
        <v>2</v>
      </c>
      <c r="E541" s="22" t="s">
        <v>7</v>
      </c>
      <c r="F541" s="39" t="s">
        <v>92</v>
      </c>
      <c r="G541" s="42" t="s">
        <v>8</v>
      </c>
      <c r="H541" s="12" t="s">
        <v>9</v>
      </c>
      <c r="I541" s="35"/>
      <c r="J541" s="35"/>
      <c r="K541" s="35"/>
      <c r="L541" s="9"/>
      <c r="M541" s="36">
        <f>L536</f>
        <v>210159.32</v>
      </c>
      <c r="N541" s="35"/>
      <c r="O541" s="35"/>
      <c r="P541" s="35"/>
      <c r="Q541" s="10"/>
    </row>
    <row r="542" spans="1:17">
      <c r="A542" s="13" t="s">
        <v>139</v>
      </c>
      <c r="B542" s="35">
        <v>87</v>
      </c>
      <c r="C542" s="9">
        <v>24.59</v>
      </c>
      <c r="D542" s="9">
        <f>C542*B542</f>
        <v>2139.33</v>
      </c>
      <c r="E542" s="36" t="s">
        <v>93</v>
      </c>
      <c r="F542" s="38">
        <f>D542/D545</f>
        <v>0.52011202929099165</v>
      </c>
      <c r="G542" s="40">
        <v>24.44</v>
      </c>
      <c r="H542" s="9">
        <f>(B542*G542)-D542</f>
        <v>-13.049999999999727</v>
      </c>
      <c r="I542" s="35" t="s">
        <v>71</v>
      </c>
      <c r="J542" s="35"/>
      <c r="K542" s="35" t="str">
        <f>"buy "&amp;B542&amp;" "&amp;A542&amp;" @ $"&amp;G542</f>
        <v>buy 87 DFH @ $24.44</v>
      </c>
      <c r="L542" s="9">
        <f>L536-(G542*B542)</f>
        <v>208033.04</v>
      </c>
      <c r="M542" s="36">
        <f>L533-(G542*B542)</f>
        <v>204378.57</v>
      </c>
      <c r="N542" s="35"/>
      <c r="O542" s="35"/>
      <c r="P542" s="35"/>
      <c r="Q542" s="10"/>
    </row>
    <row r="543" spans="1:17">
      <c r="A543" s="13" t="s">
        <v>140</v>
      </c>
      <c r="B543" s="35">
        <v>31</v>
      </c>
      <c r="C543" s="9">
        <v>23.46</v>
      </c>
      <c r="D543" s="9">
        <f>C543*B543</f>
        <v>727.26</v>
      </c>
      <c r="E543" s="36" t="s">
        <v>93</v>
      </c>
      <c r="F543" s="38">
        <f>D543/D545</f>
        <v>0.17681081199355247</v>
      </c>
      <c r="G543" s="40">
        <v>23.59</v>
      </c>
      <c r="H543" s="9">
        <f>(B543*G543)-D543</f>
        <v>4.0299999999999727</v>
      </c>
      <c r="I543" s="35" t="s">
        <v>71</v>
      </c>
      <c r="J543" s="35"/>
      <c r="K543" s="35" t="str">
        <f>"buy "&amp;B543&amp;" "&amp;A543&amp;" @ $"&amp;G543</f>
        <v>buy 31 XP @ $23.59</v>
      </c>
      <c r="L543" s="9">
        <f>L542-(G543*B543)</f>
        <v>207301.75</v>
      </c>
      <c r="M543" s="36">
        <f>M542-(G543*B543)</f>
        <v>203647.28</v>
      </c>
      <c r="N543" s="35"/>
      <c r="O543" s="35"/>
      <c r="P543" s="35"/>
      <c r="Q543" s="10"/>
    </row>
    <row r="544" spans="1:17">
      <c r="A544" s="23" t="s">
        <v>141</v>
      </c>
      <c r="B544" s="24">
        <v>158</v>
      </c>
      <c r="C544" s="25">
        <v>7.89</v>
      </c>
      <c r="D544" s="25">
        <f>C544*B544</f>
        <v>1246.6199999999999</v>
      </c>
      <c r="E544" s="36" t="s">
        <v>93</v>
      </c>
      <c r="F544" s="38">
        <f>D544/D545</f>
        <v>0.30307715871545576</v>
      </c>
      <c r="G544" s="43">
        <v>7.94</v>
      </c>
      <c r="H544" s="25">
        <f>(B544*G544)-D544</f>
        <v>7.9000000000000909</v>
      </c>
      <c r="I544" s="35" t="s">
        <v>71</v>
      </c>
      <c r="J544" s="35"/>
      <c r="K544" s="35" t="str">
        <f>"buy "&amp;B544&amp;" "&amp;A544&amp;" @ $"&amp;G544</f>
        <v>buy 158 NU @ $7.94</v>
      </c>
      <c r="L544" s="9">
        <f>L543-(G544*B544)</f>
        <v>206047.23</v>
      </c>
      <c r="M544" s="36">
        <f>M543-(G544*B544)</f>
        <v>202392.76</v>
      </c>
      <c r="N544" s="35" t="str">
        <f>TEXT(ROUND(M544,2),"$#,##0.00")&amp;" will be the balance in the account after purchases.  "</f>
        <v xml:space="preserve">$202,392.76 will be the balance in the account after purchases.  </v>
      </c>
      <c r="O544" s="35"/>
      <c r="P544" s="35"/>
      <c r="Q544" s="10"/>
    </row>
    <row r="545" spans="1:17">
      <c r="A545" s="13"/>
      <c r="B545" s="35"/>
      <c r="C545" s="9"/>
      <c r="D545" s="9">
        <f>SUM(D542:D544)</f>
        <v>4113.21</v>
      </c>
      <c r="E545" s="35"/>
      <c r="F545" s="38">
        <f>SUM(F542:F544)</f>
        <v>0.99999999999999978</v>
      </c>
      <c r="G545" s="9" t="s">
        <v>15</v>
      </c>
      <c r="H545" s="9">
        <f>SUM(H542:H544)</f>
        <v>-1.1199999999996635</v>
      </c>
      <c r="I545" s="35"/>
      <c r="J545" s="35"/>
      <c r="K545" s="35"/>
      <c r="L545" s="9"/>
      <c r="M545" s="35"/>
      <c r="N545" s="35" t="s">
        <v>27</v>
      </c>
      <c r="O545" s="35"/>
      <c r="P545" s="35"/>
      <c r="Q545" s="10"/>
    </row>
    <row r="546" spans="1:17">
      <c r="A546" s="13"/>
      <c r="B546" s="35"/>
      <c r="C546" s="9"/>
      <c r="D546" s="9"/>
      <c r="E546" s="35"/>
      <c r="F546" s="35"/>
      <c r="G546" s="9"/>
      <c r="H546" s="9"/>
      <c r="I546" s="35"/>
      <c r="J546" s="35"/>
      <c r="K546" s="35"/>
      <c r="L546" s="9"/>
      <c r="M546" s="11" t="str">
        <f>IF(J537+M544&gt;0,"Credit Surplus","Credit Shortage")</f>
        <v>Credit Surplus</v>
      </c>
      <c r="N546" s="36">
        <f>J537+M544</f>
        <v>206047.23</v>
      </c>
      <c r="O546" s="35" t="s">
        <v>60</v>
      </c>
      <c r="P546" s="35"/>
      <c r="Q546" s="10"/>
    </row>
    <row r="547" spans="1:17">
      <c r="A547" s="13"/>
      <c r="B547" s="35"/>
      <c r="C547" s="9"/>
      <c r="D547" s="9"/>
      <c r="E547" s="35"/>
      <c r="F547" s="35"/>
      <c r="G547" s="9"/>
      <c r="H547" s="9"/>
      <c r="I547" s="35"/>
      <c r="J547" s="35"/>
      <c r="K547" s="35"/>
      <c r="L547" s="9"/>
      <c r="M547" s="35"/>
      <c r="N547" s="35"/>
      <c r="O547" s="35"/>
      <c r="P547" s="35"/>
      <c r="Q547" s="10"/>
    </row>
    <row r="548" spans="1:17">
      <c r="A548" s="13"/>
      <c r="B548" s="35"/>
      <c r="C548" s="9"/>
      <c r="D548" s="9"/>
      <c r="E548" s="35"/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11</v>
      </c>
      <c r="B549" s="35"/>
      <c r="C549" s="9"/>
      <c r="D549" s="21">
        <v>1592.76</v>
      </c>
      <c r="E549" s="35" t="s">
        <v>76</v>
      </c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>
      <c r="A550" s="13" t="s">
        <v>12</v>
      </c>
      <c r="B550" s="35"/>
      <c r="C550" s="9"/>
      <c r="D550" s="9">
        <f>H537</f>
        <v>3.6399999999999864</v>
      </c>
      <c r="E550" s="35" t="s">
        <v>16</v>
      </c>
      <c r="F550" s="35"/>
      <c r="G550" s="9"/>
      <c r="H550" s="9"/>
      <c r="I550" s="35"/>
      <c r="J550" s="35"/>
      <c r="K550" s="35"/>
      <c r="L550" s="35"/>
      <c r="M550" s="35"/>
      <c r="N550" s="35"/>
      <c r="O550" s="35"/>
      <c r="P550" s="35"/>
      <c r="Q550" s="10"/>
    </row>
    <row r="551" spans="1:17">
      <c r="A551" s="13" t="s">
        <v>13</v>
      </c>
      <c r="B551" s="35"/>
      <c r="C551" s="9"/>
      <c r="D551" s="9">
        <f>D549+D550</f>
        <v>1596.4</v>
      </c>
      <c r="E551" s="35"/>
      <c r="F551" s="35"/>
      <c r="G551" s="9"/>
      <c r="H551" s="9"/>
      <c r="I551" s="35"/>
      <c r="J551" s="35"/>
      <c r="K551" s="35"/>
      <c r="L551" s="35"/>
      <c r="M551" s="35"/>
      <c r="N551" s="35"/>
      <c r="O551" s="35"/>
      <c r="P551" s="35"/>
      <c r="Q551" s="10"/>
    </row>
    <row r="552" spans="1:17">
      <c r="A552" s="13" t="s">
        <v>14</v>
      </c>
      <c r="B552" s="35"/>
      <c r="C552" s="9"/>
      <c r="D552" s="9">
        <f>H545</f>
        <v>-1.1199999999996635</v>
      </c>
      <c r="E552" s="35" t="s">
        <v>17</v>
      </c>
      <c r="F552" s="35"/>
      <c r="G552" s="9"/>
      <c r="H552" s="9"/>
      <c r="I552" s="35"/>
      <c r="J552" s="35"/>
      <c r="K552" s="35"/>
      <c r="L552" s="35"/>
      <c r="M552" s="35"/>
      <c r="N552" s="35"/>
      <c r="O552" s="35"/>
      <c r="P552" s="35"/>
      <c r="Q552" s="10"/>
    </row>
    <row r="553" spans="1:17">
      <c r="A553" s="13" t="s">
        <v>13</v>
      </c>
      <c r="B553" s="35"/>
      <c r="C553" s="9"/>
      <c r="D553" s="27">
        <f>D551-D552</f>
        <v>1597.5199999999998</v>
      </c>
      <c r="E553" s="19" t="s">
        <v>18</v>
      </c>
      <c r="F553" s="35"/>
      <c r="G553" s="9"/>
      <c r="H553" s="9"/>
      <c r="I553" s="35"/>
      <c r="J553" s="35"/>
      <c r="K553" s="35"/>
      <c r="L553" s="35"/>
      <c r="M553" s="35"/>
      <c r="N553" s="35"/>
      <c r="O553" s="35"/>
      <c r="P553" s="35"/>
      <c r="Q553" s="10"/>
    </row>
    <row r="554" spans="1:17" ht="14.65" thickBot="1">
      <c r="A554" s="15"/>
      <c r="B554" s="16"/>
      <c r="C554" s="17"/>
      <c r="D554" s="17"/>
      <c r="E554" s="16"/>
      <c r="F554" s="16"/>
      <c r="G554" s="17"/>
      <c r="H554" s="17"/>
      <c r="I554" s="16"/>
      <c r="J554" s="16"/>
      <c r="K554" s="16"/>
      <c r="L554" s="16"/>
      <c r="M554" s="16"/>
      <c r="N554" s="16"/>
      <c r="O554" s="16"/>
      <c r="P554" s="16"/>
      <c r="Q554" s="18"/>
    </row>
    <row r="555" spans="1:17" ht="14.65" thickTop="1"/>
    <row r="557" spans="1:17" ht="14.65" thickBot="1"/>
    <row r="558" spans="1:17" ht="14.65" thickTop="1">
      <c r="A558" s="2"/>
      <c r="B558" s="3"/>
      <c r="C558" s="4">
        <v>45077</v>
      </c>
      <c r="D558" s="5"/>
      <c r="E558" s="3"/>
      <c r="F558" s="3"/>
      <c r="G558" s="5"/>
      <c r="H558" s="5"/>
      <c r="I558" s="3"/>
      <c r="J558" s="3"/>
      <c r="K558" s="3"/>
      <c r="L558" s="20" t="s">
        <v>19</v>
      </c>
      <c r="M558" s="3"/>
      <c r="N558" s="3"/>
      <c r="O558" s="3"/>
      <c r="P558" s="3"/>
      <c r="Q558" s="6"/>
    </row>
    <row r="559" spans="1:17">
      <c r="A559" s="7" t="s">
        <v>5</v>
      </c>
      <c r="B559" s="35"/>
      <c r="C559" s="9"/>
      <c r="D559" s="9"/>
      <c r="E559" s="35"/>
      <c r="F559" s="35"/>
      <c r="G559" s="9"/>
      <c r="H559" s="9"/>
      <c r="I559" s="35"/>
      <c r="J559" s="11" t="s">
        <v>24</v>
      </c>
      <c r="K559" s="35"/>
      <c r="L559" s="11" t="s">
        <v>10</v>
      </c>
      <c r="M559" s="35"/>
      <c r="N559" s="35"/>
      <c r="O559" s="35"/>
      <c r="P559" s="35"/>
      <c r="Q559" s="10"/>
    </row>
    <row r="560" spans="1:17">
      <c r="A560" s="7" t="s">
        <v>0</v>
      </c>
      <c r="B560" s="11" t="s">
        <v>3</v>
      </c>
      <c r="C560" s="12" t="s">
        <v>1</v>
      </c>
      <c r="D560" s="12" t="s">
        <v>4</v>
      </c>
      <c r="E560" s="11" t="s">
        <v>7</v>
      </c>
      <c r="F560" s="37" t="s">
        <v>92</v>
      </c>
      <c r="G560" s="12" t="s">
        <v>8</v>
      </c>
      <c r="H560" s="12" t="s">
        <v>9</v>
      </c>
      <c r="I560" s="33" t="s">
        <v>70</v>
      </c>
      <c r="J560" s="11" t="s">
        <v>23</v>
      </c>
      <c r="K560" s="35"/>
      <c r="L560" s="31">
        <v>206637.92</v>
      </c>
      <c r="M560" s="35" t="s">
        <v>118</v>
      </c>
      <c r="N560" s="35"/>
      <c r="O560" s="35"/>
      <c r="P560" s="35"/>
      <c r="Q560" s="10"/>
    </row>
    <row r="561" spans="1:17">
      <c r="A561" s="13" t="s">
        <v>123</v>
      </c>
      <c r="B561" s="35">
        <v>2</v>
      </c>
      <c r="C561" s="9">
        <v>157.55000000000001</v>
      </c>
      <c r="D561" s="9">
        <f>C561*B561</f>
        <v>315.10000000000002</v>
      </c>
      <c r="E561" s="36" t="s">
        <v>33</v>
      </c>
      <c r="F561" s="38">
        <f>D561/D564</f>
        <v>9.6533849651056644E-2</v>
      </c>
      <c r="G561" s="40">
        <v>157.86000000000001</v>
      </c>
      <c r="H561" s="9">
        <f>(B561*G561)-D561</f>
        <v>0.62000000000000455</v>
      </c>
      <c r="I561" s="35" t="s">
        <v>71</v>
      </c>
      <c r="J561" s="36">
        <f>G561*B561</f>
        <v>315.72000000000003</v>
      </c>
      <c r="K561" s="35" t="str">
        <f>"sell "&amp;B561&amp;" "&amp;A561&amp;" @ $"&amp;G561</f>
        <v>sell 2 ACLS @ $157.86</v>
      </c>
      <c r="L561" s="9">
        <f>L560+(G561*B561)</f>
        <v>206953.64</v>
      </c>
      <c r="M561" s="35"/>
      <c r="N561" s="35"/>
      <c r="O561" s="35"/>
      <c r="P561" s="35"/>
      <c r="Q561" s="10"/>
    </row>
    <row r="562" spans="1:17">
      <c r="A562" s="13" t="s">
        <v>124</v>
      </c>
      <c r="B562" s="35">
        <v>10</v>
      </c>
      <c r="C562" s="9">
        <v>98.7</v>
      </c>
      <c r="D562" s="9">
        <f>C562*B562</f>
        <v>987</v>
      </c>
      <c r="E562" s="36" t="s">
        <v>33</v>
      </c>
      <c r="F562" s="38">
        <f>D562/D564</f>
        <v>0.30237673629194828</v>
      </c>
      <c r="G562" s="40">
        <v>97.51</v>
      </c>
      <c r="H562" s="9">
        <f>(B562*G562)-D562</f>
        <v>-11.899999999999977</v>
      </c>
      <c r="I562" s="35" t="s">
        <v>71</v>
      </c>
      <c r="J562" s="36">
        <f>G562*B562</f>
        <v>975.1</v>
      </c>
      <c r="K562" s="35" t="str">
        <f>"sell "&amp;B562&amp;" "&amp;A562&amp;" @ $"&amp;G562</f>
        <v>sell 10 WYNN @ $97.51</v>
      </c>
      <c r="L562" s="9">
        <f>L561+(G562*B562)</f>
        <v>207928.74000000002</v>
      </c>
      <c r="M562" s="35"/>
      <c r="N562" s="35"/>
      <c r="O562" s="35"/>
      <c r="P562" s="35"/>
      <c r="Q562" s="10"/>
    </row>
    <row r="563" spans="1:17">
      <c r="A563" s="13" t="s">
        <v>125</v>
      </c>
      <c r="B563" s="35">
        <v>181</v>
      </c>
      <c r="C563" s="9">
        <v>10.84</v>
      </c>
      <c r="D563" s="9">
        <f>C563*B563</f>
        <v>1962.04</v>
      </c>
      <c r="E563" s="36" t="s">
        <v>33</v>
      </c>
      <c r="F563" s="38">
        <f>D563/D564</f>
        <v>0.60108941405699512</v>
      </c>
      <c r="G563" s="40">
        <v>10.81</v>
      </c>
      <c r="H563" s="9">
        <f>(B563*G563)-D563</f>
        <v>-5.4299999999998363</v>
      </c>
      <c r="I563" s="35" t="s">
        <v>71</v>
      </c>
      <c r="J563" s="36">
        <f>G563*B563</f>
        <v>1956.6100000000001</v>
      </c>
      <c r="K563" s="35" t="str">
        <f>"sell "&amp;B563&amp;" "&amp;A563&amp;" @ $"&amp;G563</f>
        <v>sell 181 COTY @ $10.81</v>
      </c>
      <c r="L563" s="9">
        <f>L562+(G563*B563)</f>
        <v>209885.35</v>
      </c>
      <c r="M563" s="35" t="s">
        <v>22</v>
      </c>
      <c r="N563" s="35"/>
      <c r="O563" s="35"/>
      <c r="P563" s="35"/>
      <c r="Q563" s="10"/>
    </row>
    <row r="564" spans="1:17">
      <c r="A564" s="13"/>
      <c r="B564" s="35"/>
      <c r="C564" s="9"/>
      <c r="D564" s="9">
        <f>SUM(D561:D563)</f>
        <v>3264.14</v>
      </c>
      <c r="E564" s="36"/>
      <c r="F564" s="38">
        <f>SUM(F561:F563)</f>
        <v>1</v>
      </c>
      <c r="G564" s="41"/>
      <c r="H564" s="9">
        <f>SUM(H561:H563)</f>
        <v>-16.709999999999809</v>
      </c>
      <c r="I564" s="35"/>
      <c r="J564" s="36">
        <f>SUM(J561:J563)</f>
        <v>3247.4300000000003</v>
      </c>
      <c r="K564" s="35"/>
      <c r="L564" s="9"/>
      <c r="M564" s="35"/>
      <c r="N564" s="35"/>
      <c r="O564" s="35"/>
      <c r="P564" s="35"/>
      <c r="Q564" s="10"/>
    </row>
    <row r="565" spans="1:17">
      <c r="A565" s="13"/>
      <c r="B565" s="35"/>
      <c r="C565" s="9"/>
      <c r="D565" s="9"/>
      <c r="E565" s="35"/>
      <c r="F565" s="35"/>
      <c r="G565" s="41"/>
      <c r="H565" s="9"/>
      <c r="I565" s="35"/>
      <c r="J565" s="35"/>
      <c r="K565" s="35"/>
      <c r="L565" s="9"/>
      <c r="M565" s="35"/>
      <c r="N565" s="35"/>
      <c r="O565" s="35"/>
      <c r="P565" s="35"/>
      <c r="Q565" s="10"/>
    </row>
    <row r="566" spans="1:17">
      <c r="A566" s="13"/>
      <c r="B566" s="35"/>
      <c r="C566" s="9"/>
      <c r="D566" s="9"/>
      <c r="E566" s="19"/>
      <c r="F566" s="35"/>
      <c r="G566" s="41"/>
      <c r="H566" s="9"/>
      <c r="I566" s="35"/>
      <c r="J566" s="35"/>
      <c r="K566" s="35"/>
      <c r="L566" s="9"/>
      <c r="M566" s="11" t="s">
        <v>20</v>
      </c>
      <c r="N566" s="35"/>
      <c r="O566" s="35"/>
      <c r="P566" s="35"/>
      <c r="Q566" s="10"/>
    </row>
    <row r="567" spans="1:17">
      <c r="A567" s="7" t="s">
        <v>6</v>
      </c>
      <c r="B567" s="35"/>
      <c r="C567" s="9"/>
      <c r="D567" s="9"/>
      <c r="E567" s="19"/>
      <c r="F567" s="35"/>
      <c r="G567" s="41"/>
      <c r="H567" s="9"/>
      <c r="I567" s="35"/>
      <c r="J567" s="35"/>
      <c r="K567" s="35"/>
      <c r="L567" s="9"/>
      <c r="M567" s="11" t="s">
        <v>21</v>
      </c>
      <c r="N567" s="35"/>
      <c r="O567" s="35"/>
      <c r="P567" s="35"/>
      <c r="Q567" s="10"/>
    </row>
    <row r="568" spans="1:17">
      <c r="A568" s="7" t="s">
        <v>0</v>
      </c>
      <c r="B568" s="11" t="s">
        <v>3</v>
      </c>
      <c r="C568" s="12" t="s">
        <v>1</v>
      </c>
      <c r="D568" s="12" t="s">
        <v>2</v>
      </c>
      <c r="E568" s="22" t="s">
        <v>7</v>
      </c>
      <c r="F568" s="39" t="s">
        <v>92</v>
      </c>
      <c r="G568" s="42" t="s">
        <v>8</v>
      </c>
      <c r="H568" s="12" t="s">
        <v>9</v>
      </c>
      <c r="I568" s="35"/>
      <c r="J568" s="35"/>
      <c r="K568" s="35"/>
      <c r="L568" s="9"/>
      <c r="M568" s="36">
        <f>L563</f>
        <v>209885.35</v>
      </c>
      <c r="N568" s="35"/>
      <c r="O568" s="35"/>
      <c r="P568" s="35"/>
      <c r="Q568" s="10"/>
    </row>
    <row r="569" spans="1:17">
      <c r="A569" s="13" t="s">
        <v>136</v>
      </c>
      <c r="B569" s="35">
        <v>43</v>
      </c>
      <c r="C569" s="9">
        <v>13.85</v>
      </c>
      <c r="D569" s="9">
        <f>C569*B569</f>
        <v>595.54999999999995</v>
      </c>
      <c r="E569" s="36" t="s">
        <v>33</v>
      </c>
      <c r="F569" s="38">
        <f>D569/D572</f>
        <v>0.17533193982394676</v>
      </c>
      <c r="G569" s="40">
        <v>13.84</v>
      </c>
      <c r="H569" s="9">
        <f>(B569*G569)-D569</f>
        <v>-0.42999999999994998</v>
      </c>
      <c r="I569" s="35" t="s">
        <v>71</v>
      </c>
      <c r="J569" s="35"/>
      <c r="K569" s="35" t="str">
        <f>"buy "&amp;B569&amp;" "&amp;A569&amp;" @ $"&amp;G569</f>
        <v>buy 43 AVDL @ $13.84</v>
      </c>
      <c r="L569" s="9">
        <f>L563-(G569*B569)</f>
        <v>209290.23</v>
      </c>
      <c r="M569" s="36">
        <f>L560-(G569*B569)</f>
        <v>206042.80000000002</v>
      </c>
      <c r="N569" s="35"/>
      <c r="O569" s="35"/>
      <c r="P569" s="35"/>
      <c r="Q569" s="10"/>
    </row>
    <row r="570" spans="1:17">
      <c r="A570" s="13" t="s">
        <v>137</v>
      </c>
      <c r="B570" s="35">
        <v>147</v>
      </c>
      <c r="C570" s="9">
        <v>11.57</v>
      </c>
      <c r="D570" s="9">
        <f>C570*B570</f>
        <v>1700.79</v>
      </c>
      <c r="E570" s="36" t="s">
        <v>33</v>
      </c>
      <c r="F570" s="38">
        <f>D570/D572</f>
        <v>0.50071834427532602</v>
      </c>
      <c r="G570" s="40">
        <v>11.51</v>
      </c>
      <c r="H570" s="9">
        <f>(B570*G570)-D570</f>
        <v>-8.8199999999999363</v>
      </c>
      <c r="I570" s="35" t="s">
        <v>71</v>
      </c>
      <c r="J570" s="35"/>
      <c r="K570" s="35" t="str">
        <f>"buy "&amp;B570&amp;" "&amp;A570&amp;" @ $"&amp;G570</f>
        <v>buy 147 DRD @ $11.51</v>
      </c>
      <c r="L570" s="9">
        <f>L569-(G570*B570)</f>
        <v>207598.26</v>
      </c>
      <c r="M570" s="36">
        <f>M569-(G570*B570)</f>
        <v>204350.83000000002</v>
      </c>
      <c r="N570" s="35"/>
      <c r="O570" s="35"/>
      <c r="P570" s="35"/>
      <c r="Q570" s="10"/>
    </row>
    <row r="571" spans="1:17">
      <c r="A571" s="23" t="s">
        <v>138</v>
      </c>
      <c r="B571" s="24">
        <v>4</v>
      </c>
      <c r="C571" s="25">
        <v>275.08999999999997</v>
      </c>
      <c r="D571" s="25">
        <f>C571*B571</f>
        <v>1100.3599999999999</v>
      </c>
      <c r="E571" s="36" t="s">
        <v>33</v>
      </c>
      <c r="F571" s="38">
        <f>D571/D572</f>
        <v>0.32394971590072719</v>
      </c>
      <c r="G571" s="43">
        <v>274.43</v>
      </c>
      <c r="H571" s="25">
        <f>(B571*G571)-D571</f>
        <v>-2.6399999999998727</v>
      </c>
      <c r="I571" s="35" t="s">
        <v>71</v>
      </c>
      <c r="J571" s="35"/>
      <c r="K571" s="35" t="str">
        <f>"buy "&amp;B571&amp;" "&amp;A571&amp;" @ $"&amp;G571</f>
        <v>buy 4 SWAV @ $274.43</v>
      </c>
      <c r="L571" s="9">
        <f>L570-(G571*B571)</f>
        <v>206500.54</v>
      </c>
      <c r="M571" s="36">
        <f>M570-(G571*B571)</f>
        <v>203253.11000000002</v>
      </c>
      <c r="N571" s="35" t="str">
        <f>TEXT(ROUND(M571,2),"$#,##0.00")&amp;" will be the balance in the account after purchases.  "</f>
        <v xml:space="preserve">$203,253.11 will be the balance in the account after purchases.  </v>
      </c>
      <c r="O571" s="35"/>
      <c r="P571" s="35"/>
      <c r="Q571" s="10"/>
    </row>
    <row r="572" spans="1:17">
      <c r="A572" s="13"/>
      <c r="B572" s="35"/>
      <c r="C572" s="9"/>
      <c r="D572" s="9">
        <f>SUM(D569:D571)</f>
        <v>3396.7</v>
      </c>
      <c r="E572" s="35"/>
      <c r="F572" s="38">
        <f>SUM(F569:F571)</f>
        <v>1</v>
      </c>
      <c r="G572" s="9" t="s">
        <v>15</v>
      </c>
      <c r="H572" s="9">
        <f>SUM(H569:H571)</f>
        <v>-11.889999999999759</v>
      </c>
      <c r="I572" s="35"/>
      <c r="J572" s="35"/>
      <c r="K572" s="35"/>
      <c r="L572" s="9"/>
      <c r="M572" s="35"/>
      <c r="N572" s="35" t="s">
        <v>27</v>
      </c>
      <c r="O572" s="35"/>
      <c r="P572" s="35"/>
      <c r="Q572" s="10"/>
    </row>
    <row r="573" spans="1:17">
      <c r="A573" s="13"/>
      <c r="B573" s="35"/>
      <c r="C573" s="9"/>
      <c r="D573" s="9"/>
      <c r="E573" s="35"/>
      <c r="F573" s="35"/>
      <c r="G573" s="9"/>
      <c r="H573" s="9"/>
      <c r="I573" s="35"/>
      <c r="J573" s="35"/>
      <c r="K573" s="35"/>
      <c r="L573" s="9"/>
      <c r="M573" s="11" t="str">
        <f>IF(J564+M571&gt;0,"Credit Surplus","Credit Shortage")</f>
        <v>Credit Surplus</v>
      </c>
      <c r="N573" s="36">
        <f>J564+M571</f>
        <v>206500.54</v>
      </c>
      <c r="O573" s="35" t="s">
        <v>60</v>
      </c>
      <c r="P573" s="35"/>
      <c r="Q573" s="10"/>
    </row>
    <row r="574" spans="1:17">
      <c r="A574" s="13"/>
      <c r="B574" s="35"/>
      <c r="C574" s="9"/>
      <c r="D574" s="9"/>
      <c r="E574" s="35"/>
      <c r="F574" s="35"/>
      <c r="G574" s="9"/>
      <c r="H574" s="9"/>
      <c r="I574" s="35"/>
      <c r="J574" s="35"/>
      <c r="K574" s="35"/>
      <c r="L574" s="9"/>
      <c r="M574" s="35"/>
      <c r="N574" s="35"/>
      <c r="O574" s="35"/>
      <c r="P574" s="35"/>
      <c r="Q574" s="10"/>
    </row>
    <row r="575" spans="1:17">
      <c r="A575" s="13"/>
      <c r="B575" s="35"/>
      <c r="C575" s="9"/>
      <c r="D575" s="9"/>
      <c r="E575" s="35"/>
      <c r="F575" s="35"/>
      <c r="G575" s="9"/>
      <c r="H575" s="9"/>
      <c r="I575" s="35"/>
      <c r="J575" s="35"/>
      <c r="K575" s="35"/>
      <c r="L575" s="35"/>
      <c r="M575" s="35"/>
      <c r="N575" s="35"/>
      <c r="O575" s="35"/>
      <c r="P575" s="35"/>
      <c r="Q575" s="10"/>
    </row>
    <row r="576" spans="1:17">
      <c r="A576" s="13" t="s">
        <v>11</v>
      </c>
      <c r="B576" s="35"/>
      <c r="C576" s="9"/>
      <c r="D576" s="21">
        <v>59.96</v>
      </c>
      <c r="E576" s="35" t="s">
        <v>76</v>
      </c>
      <c r="F576" s="35"/>
      <c r="G576" s="9"/>
      <c r="H576" s="9"/>
      <c r="I576" s="35"/>
      <c r="J576" s="35"/>
      <c r="K576" s="35"/>
      <c r="L576" s="35"/>
      <c r="M576" s="35"/>
      <c r="N576" s="35"/>
      <c r="O576" s="35"/>
      <c r="P576" s="35"/>
      <c r="Q576" s="10"/>
    </row>
    <row r="577" spans="1:17">
      <c r="A577" s="13" t="s">
        <v>12</v>
      </c>
      <c r="B577" s="35"/>
      <c r="C577" s="9"/>
      <c r="D577" s="9">
        <f>H564</f>
        <v>-16.709999999999809</v>
      </c>
      <c r="E577" s="35" t="s">
        <v>16</v>
      </c>
      <c r="F577" s="35"/>
      <c r="G577" s="9"/>
      <c r="H577" s="9"/>
      <c r="I577" s="35"/>
      <c r="J577" s="35"/>
      <c r="K577" s="35"/>
      <c r="L577" s="35"/>
      <c r="M577" s="35"/>
      <c r="N577" s="35"/>
      <c r="O577" s="35"/>
      <c r="P577" s="35"/>
      <c r="Q577" s="10"/>
    </row>
    <row r="578" spans="1:17">
      <c r="A578" s="13" t="s">
        <v>13</v>
      </c>
      <c r="B578" s="35"/>
      <c r="C578" s="9"/>
      <c r="D578" s="9">
        <f>D576+D577</f>
        <v>43.250000000000192</v>
      </c>
      <c r="E578" s="35"/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>
      <c r="A579" s="13" t="s">
        <v>14</v>
      </c>
      <c r="B579" s="35"/>
      <c r="C579" s="9"/>
      <c r="D579" s="9">
        <f>H572</f>
        <v>-11.889999999999759</v>
      </c>
      <c r="E579" s="35" t="s">
        <v>17</v>
      </c>
      <c r="F579" s="35"/>
      <c r="G579" s="9"/>
      <c r="H579" s="9"/>
      <c r="I579" s="35"/>
      <c r="J579" s="35"/>
      <c r="K579" s="35"/>
      <c r="L579" s="35"/>
      <c r="M579" s="35"/>
      <c r="N579" s="35"/>
      <c r="O579" s="35"/>
      <c r="P579" s="35"/>
      <c r="Q579" s="10"/>
    </row>
    <row r="580" spans="1:17">
      <c r="A580" s="13" t="s">
        <v>13</v>
      </c>
      <c r="B580" s="35"/>
      <c r="C580" s="9"/>
      <c r="D580" s="27">
        <f>D578-D579</f>
        <v>55.139999999999951</v>
      </c>
      <c r="E580" s="19" t="s">
        <v>18</v>
      </c>
      <c r="F580" s="35"/>
      <c r="G580" s="9"/>
      <c r="H580" s="9"/>
      <c r="I580" s="35"/>
      <c r="J580" s="35"/>
      <c r="K580" s="35"/>
      <c r="L580" s="35"/>
      <c r="M580" s="35"/>
      <c r="N580" s="35"/>
      <c r="O580" s="35"/>
      <c r="P580" s="35"/>
      <c r="Q580" s="10"/>
    </row>
    <row r="581" spans="1:17" ht="14.65" thickBot="1">
      <c r="A581" s="15"/>
      <c r="B581" s="16"/>
      <c r="C581" s="17"/>
      <c r="D581" s="17"/>
      <c r="E581" s="16"/>
      <c r="F581" s="16"/>
      <c r="G581" s="17"/>
      <c r="H581" s="17"/>
      <c r="I581" s="16"/>
      <c r="J581" s="16"/>
      <c r="K581" s="16"/>
      <c r="L581" s="16"/>
      <c r="M581" s="16"/>
      <c r="N581" s="16"/>
      <c r="O581" s="16"/>
      <c r="P581" s="16"/>
      <c r="Q581" s="18"/>
    </row>
    <row r="582" spans="1:17" ht="14.65" thickTop="1"/>
    <row r="584" spans="1:17" ht="14.65" thickBot="1"/>
    <row r="585" spans="1:17" ht="14.65" thickTop="1">
      <c r="A585" s="2"/>
      <c r="B585" s="3"/>
      <c r="C585" s="4">
        <v>45046</v>
      </c>
      <c r="D585" s="5"/>
      <c r="E585" s="3"/>
      <c r="F585" s="3"/>
      <c r="G585" s="5"/>
      <c r="H585" s="5"/>
      <c r="I585" s="3"/>
      <c r="J585" s="3"/>
      <c r="K585" s="3"/>
      <c r="L585" s="20" t="s">
        <v>19</v>
      </c>
      <c r="M585" s="3"/>
      <c r="N585" s="3"/>
      <c r="O585" s="3"/>
      <c r="P585" s="3"/>
      <c r="Q585" s="6"/>
    </row>
    <row r="586" spans="1:17">
      <c r="A586" s="7" t="s">
        <v>5</v>
      </c>
      <c r="B586" s="35"/>
      <c r="C586" s="9"/>
      <c r="D586" s="9"/>
      <c r="E586" s="35"/>
      <c r="F586" s="35"/>
      <c r="G586" s="9"/>
      <c r="H586" s="9"/>
      <c r="I586" s="35"/>
      <c r="J586" s="11" t="s">
        <v>24</v>
      </c>
      <c r="K586" s="35"/>
      <c r="L586" s="11" t="s">
        <v>10</v>
      </c>
      <c r="M586" s="35"/>
      <c r="N586" s="35"/>
      <c r="O586" s="35"/>
      <c r="P586" s="35"/>
      <c r="Q586" s="10"/>
    </row>
    <row r="587" spans="1:17">
      <c r="A587" s="7" t="s">
        <v>0</v>
      </c>
      <c r="B587" s="11" t="s">
        <v>3</v>
      </c>
      <c r="C587" s="12" t="s">
        <v>1</v>
      </c>
      <c r="D587" s="12" t="s">
        <v>4</v>
      </c>
      <c r="E587" s="11" t="s">
        <v>7</v>
      </c>
      <c r="F587" s="37" t="s">
        <v>92</v>
      </c>
      <c r="G587" s="12" t="s">
        <v>8</v>
      </c>
      <c r="H587" s="12" t="s">
        <v>9</v>
      </c>
      <c r="I587" s="33" t="s">
        <v>70</v>
      </c>
      <c r="J587" s="11" t="s">
        <v>23</v>
      </c>
      <c r="K587" s="35"/>
      <c r="L587" s="31">
        <v>206837.51</v>
      </c>
      <c r="M587" s="35" t="s">
        <v>118</v>
      </c>
      <c r="N587" s="35"/>
      <c r="O587" s="35"/>
      <c r="P587" s="35"/>
      <c r="Q587" s="10"/>
    </row>
    <row r="588" spans="1:17">
      <c r="A588" s="13" t="s">
        <v>129</v>
      </c>
      <c r="B588" s="35">
        <v>123</v>
      </c>
      <c r="C588" s="9">
        <v>15.89</v>
      </c>
      <c r="D588" s="9">
        <f>C588*B588</f>
        <v>1954.47</v>
      </c>
      <c r="E588" s="36" t="s">
        <v>33</v>
      </c>
      <c r="F588" s="38">
        <f>D588/D591</f>
        <v>0.60843320984964044</v>
      </c>
      <c r="G588" s="40">
        <v>15.59</v>
      </c>
      <c r="H588" s="9">
        <f>(B588*G588)-D588</f>
        <v>-36.900000000000091</v>
      </c>
      <c r="I588" s="35" t="s">
        <v>71</v>
      </c>
      <c r="J588" s="36">
        <f>G588*B588</f>
        <v>1917.57</v>
      </c>
      <c r="K588" s="35" t="str">
        <f>"sell "&amp;B588&amp;" "&amp;A588&amp;" @ $"&amp;G588</f>
        <v>sell 123 VIPS @ $15.59</v>
      </c>
      <c r="L588" s="9">
        <f>L587+(G588*B588)</f>
        <v>208755.08000000002</v>
      </c>
      <c r="M588" s="35"/>
      <c r="N588" s="35"/>
      <c r="O588" s="35"/>
      <c r="P588" s="35"/>
      <c r="Q588" s="10"/>
    </row>
    <row r="589" spans="1:17">
      <c r="A589" s="13" t="s">
        <v>130</v>
      </c>
      <c r="B589" s="35">
        <v>5</v>
      </c>
      <c r="C589" s="9">
        <v>90.02</v>
      </c>
      <c r="D589" s="9">
        <f>C589*B589</f>
        <v>450.09999999999997</v>
      </c>
      <c r="E589" s="36" t="s">
        <v>33</v>
      </c>
      <c r="F589" s="38">
        <f>D589/D591</f>
        <v>0.14011767269557637</v>
      </c>
      <c r="G589" s="40">
        <v>85.36</v>
      </c>
      <c r="H589" s="9">
        <f>(B589*G589)-D589</f>
        <v>-23.299999999999955</v>
      </c>
      <c r="I589" s="35" t="s">
        <v>71</v>
      </c>
      <c r="J589" s="36">
        <f>G589*B589</f>
        <v>426.8</v>
      </c>
      <c r="K589" s="35" t="str">
        <f>"sell "&amp;B589&amp;" "&amp;A589&amp;" @ $"&amp;G589</f>
        <v>sell 5 PVH @ $85.36</v>
      </c>
      <c r="L589" s="9">
        <f>L588+(G589*B589)</f>
        <v>209181.88</v>
      </c>
      <c r="M589" s="35"/>
      <c r="N589" s="35"/>
      <c r="O589" s="35"/>
      <c r="P589" s="35"/>
      <c r="Q589" s="10"/>
    </row>
    <row r="590" spans="1:17">
      <c r="A590" s="13" t="s">
        <v>131</v>
      </c>
      <c r="B590" s="35">
        <v>77</v>
      </c>
      <c r="C590" s="9">
        <v>10.49</v>
      </c>
      <c r="D590" s="9">
        <f>C590*B590</f>
        <v>807.73</v>
      </c>
      <c r="E590" s="36" t="s">
        <v>33</v>
      </c>
      <c r="F590" s="38">
        <f>D590/D591</f>
        <v>0.25144911745478316</v>
      </c>
      <c r="G590" s="40">
        <v>10.62</v>
      </c>
      <c r="H590" s="9">
        <f>(B590*G590)-D590</f>
        <v>10.009999999999877</v>
      </c>
      <c r="I590" s="35" t="s">
        <v>71</v>
      </c>
      <c r="J590" s="36">
        <f>G590*B590</f>
        <v>817.7399999999999</v>
      </c>
      <c r="K590" s="35" t="str">
        <f>"sell "&amp;B590&amp;" "&amp;A590&amp;" @ $"&amp;G590</f>
        <v>sell 77 DLAKY @ $10.62</v>
      </c>
      <c r="L590" s="9">
        <f>L589+(G590*B590)</f>
        <v>209999.62</v>
      </c>
      <c r="M590" s="35" t="s">
        <v>22</v>
      </c>
      <c r="N590" s="35"/>
      <c r="O590" s="35"/>
      <c r="P590" s="35"/>
      <c r="Q590" s="10"/>
    </row>
    <row r="591" spans="1:17">
      <c r="A591" s="13"/>
      <c r="B591" s="35"/>
      <c r="C591" s="9"/>
      <c r="D591" s="9">
        <f>SUM(D588:D590)</f>
        <v>3212.3</v>
      </c>
      <c r="E591" s="36"/>
      <c r="F591" s="38">
        <f>SUM(F588:F590)</f>
        <v>1</v>
      </c>
      <c r="G591" s="41"/>
      <c r="H591" s="9">
        <f>SUM(H588:H590)</f>
        <v>-50.190000000000168</v>
      </c>
      <c r="I591" s="35"/>
      <c r="J591" s="36">
        <f>SUM(J588:J590)</f>
        <v>3162.1099999999997</v>
      </c>
      <c r="K591" s="35"/>
      <c r="L591" s="9"/>
      <c r="M591" s="35"/>
      <c r="N591" s="35"/>
      <c r="O591" s="35"/>
      <c r="P591" s="35"/>
      <c r="Q591" s="10"/>
    </row>
    <row r="592" spans="1:17">
      <c r="A592" s="13"/>
      <c r="B592" s="35"/>
      <c r="C592" s="9"/>
      <c r="D592" s="9"/>
      <c r="E592" s="35"/>
      <c r="F592" s="35"/>
      <c r="G592" s="41"/>
      <c r="H592" s="9"/>
      <c r="I592" s="35"/>
      <c r="J592" s="35"/>
      <c r="K592" s="35"/>
      <c r="L592" s="9"/>
      <c r="M592" s="35"/>
      <c r="N592" s="35"/>
      <c r="O592" s="35"/>
      <c r="P592" s="35"/>
      <c r="Q592" s="10"/>
    </row>
    <row r="593" spans="1:17">
      <c r="A593" s="13"/>
      <c r="B593" s="35"/>
      <c r="C593" s="9"/>
      <c r="D593" s="9"/>
      <c r="E593" s="19"/>
      <c r="F593" s="35"/>
      <c r="G593" s="41"/>
      <c r="H593" s="9"/>
      <c r="I593" s="35"/>
      <c r="J593" s="35"/>
      <c r="K593" s="35"/>
      <c r="L593" s="9"/>
      <c r="M593" s="11" t="s">
        <v>20</v>
      </c>
      <c r="N593" s="35"/>
      <c r="O593" s="35"/>
      <c r="P593" s="35"/>
      <c r="Q593" s="10"/>
    </row>
    <row r="594" spans="1:17">
      <c r="A594" s="7" t="s">
        <v>6</v>
      </c>
      <c r="B594" s="35"/>
      <c r="C594" s="9"/>
      <c r="D594" s="9"/>
      <c r="E594" s="19"/>
      <c r="F594" s="35"/>
      <c r="G594" s="41"/>
      <c r="H594" s="9"/>
      <c r="I594" s="35"/>
      <c r="J594" s="35"/>
      <c r="K594" s="35"/>
      <c r="L594" s="9"/>
      <c r="M594" s="11" t="s">
        <v>21</v>
      </c>
      <c r="N594" s="35"/>
      <c r="O594" s="35"/>
      <c r="P594" s="35"/>
      <c r="Q594" s="10"/>
    </row>
    <row r="595" spans="1:17">
      <c r="A595" s="7" t="s">
        <v>0</v>
      </c>
      <c r="B595" s="11" t="s">
        <v>3</v>
      </c>
      <c r="C595" s="12" t="s">
        <v>1</v>
      </c>
      <c r="D595" s="12" t="s">
        <v>2</v>
      </c>
      <c r="E595" s="22" t="s">
        <v>7</v>
      </c>
      <c r="F595" s="39" t="s">
        <v>92</v>
      </c>
      <c r="G595" s="42" t="s">
        <v>8</v>
      </c>
      <c r="H595" s="12" t="s">
        <v>9</v>
      </c>
      <c r="I595" s="35"/>
      <c r="J595" s="35"/>
      <c r="K595" s="35"/>
      <c r="L595" s="9"/>
      <c r="M595" s="36">
        <f>L590</f>
        <v>209999.62</v>
      </c>
      <c r="N595" s="35"/>
      <c r="O595" s="35"/>
      <c r="P595" s="35"/>
      <c r="Q595" s="10"/>
    </row>
    <row r="596" spans="1:17">
      <c r="A596" s="13" t="s">
        <v>132</v>
      </c>
      <c r="B596" s="35">
        <v>2</v>
      </c>
      <c r="C596" s="9">
        <v>277.49</v>
      </c>
      <c r="D596" s="9">
        <f>C596*B596</f>
        <v>554.98</v>
      </c>
      <c r="E596" s="36" t="s">
        <v>33</v>
      </c>
      <c r="F596" s="38">
        <f>D596/D599</f>
        <v>0.16463559342145861</v>
      </c>
      <c r="G596" s="40">
        <v>278.49</v>
      </c>
      <c r="H596" s="9">
        <f>(B596*G596)-D596</f>
        <v>2</v>
      </c>
      <c r="I596" s="35" t="s">
        <v>71</v>
      </c>
      <c r="J596" s="35"/>
      <c r="K596" s="35" t="str">
        <f>"buy "&amp;B596&amp;" "&amp;A596&amp;" @ $"&amp;G596</f>
        <v>buy 2 NVDA @ $278.49</v>
      </c>
      <c r="L596" s="9">
        <f>L590-(G596*B596)</f>
        <v>209442.63999999998</v>
      </c>
      <c r="M596" s="36">
        <f>L587-(G596*B596)</f>
        <v>206280.53</v>
      </c>
      <c r="N596" s="35"/>
      <c r="O596" s="35"/>
      <c r="P596" s="35"/>
      <c r="Q596" s="10"/>
    </row>
    <row r="597" spans="1:17">
      <c r="A597" s="13" t="s">
        <v>133</v>
      </c>
      <c r="B597" s="35">
        <v>102</v>
      </c>
      <c r="C597" s="9">
        <v>21.65</v>
      </c>
      <c r="D597" s="9">
        <f>C597*B597</f>
        <v>2208.2999999999997</v>
      </c>
      <c r="E597" s="36" t="s">
        <v>33</v>
      </c>
      <c r="F597" s="38">
        <f>D597/D599</f>
        <v>0.65509528442936138</v>
      </c>
      <c r="G597" s="40">
        <v>21.56</v>
      </c>
      <c r="H597" s="9">
        <f>(B597*G597)-D597</f>
        <v>-9.1799999999998363</v>
      </c>
      <c r="I597" s="35" t="s">
        <v>71</v>
      </c>
      <c r="J597" s="35"/>
      <c r="K597" s="35" t="str">
        <f>"buy "&amp;B597&amp;" "&amp;A597&amp;" @ $"&amp;G597</f>
        <v>buy 102 COCO @ $21.56</v>
      </c>
      <c r="L597" s="9">
        <f>L596-(G597*B597)</f>
        <v>207243.51999999999</v>
      </c>
      <c r="M597" s="36">
        <f>M596-(G597*B597)</f>
        <v>204081.41</v>
      </c>
      <c r="N597" s="35"/>
      <c r="O597" s="35"/>
      <c r="P597" s="35"/>
      <c r="Q597" s="10"/>
    </row>
    <row r="598" spans="1:17">
      <c r="A598" s="23" t="s">
        <v>134</v>
      </c>
      <c r="B598" s="24">
        <v>36</v>
      </c>
      <c r="C598" s="25">
        <v>16.88</v>
      </c>
      <c r="D598" s="25">
        <f>C598*B598</f>
        <v>607.67999999999995</v>
      </c>
      <c r="E598" s="36" t="s">
        <v>33</v>
      </c>
      <c r="F598" s="38">
        <f>D598/D599</f>
        <v>0.18026912214918006</v>
      </c>
      <c r="G598" s="43">
        <v>16.82</v>
      </c>
      <c r="H598" s="25">
        <f>(B598*G598)-D598</f>
        <v>-2.1599999999999682</v>
      </c>
      <c r="I598" s="35" t="s">
        <v>71</v>
      </c>
      <c r="J598" s="35"/>
      <c r="K598" s="35" t="str">
        <f>"buy "&amp;B598&amp;" "&amp;A598&amp;" @ $"&amp;G598</f>
        <v>buy 36 CNK @ $16.82</v>
      </c>
      <c r="L598" s="9">
        <f>L597-(G598*B598)</f>
        <v>206638</v>
      </c>
      <c r="M598" s="36">
        <f>M597-(G598*B598)</f>
        <v>203475.89</v>
      </c>
      <c r="N598" s="35" t="str">
        <f>TEXT(ROUND(M598,2),"$#,##0.00")&amp;" will be the balance in the account after purchases.  "</f>
        <v xml:space="preserve">$203,475.89 will be the balance in the account after purchases.  </v>
      </c>
      <c r="O598" s="35"/>
      <c r="P598" s="35"/>
      <c r="Q598" s="10"/>
    </row>
    <row r="599" spans="1:17">
      <c r="A599" s="13"/>
      <c r="B599" s="35"/>
      <c r="C599" s="9"/>
      <c r="D599" s="9">
        <f>SUM(D596:D598)</f>
        <v>3370.9599999999996</v>
      </c>
      <c r="E599" s="35"/>
      <c r="F599" s="38">
        <f>SUM(F596:F598)</f>
        <v>1</v>
      </c>
      <c r="G599" s="9" t="s">
        <v>15</v>
      </c>
      <c r="H599" s="9">
        <f>SUM(H596:H598)</f>
        <v>-9.3399999999998045</v>
      </c>
      <c r="I599" s="35"/>
      <c r="J599" s="35"/>
      <c r="K599" s="35"/>
      <c r="L599" s="9"/>
      <c r="M599" s="35"/>
      <c r="N599" s="35" t="s">
        <v>27</v>
      </c>
      <c r="O599" s="35"/>
      <c r="P599" s="35"/>
      <c r="Q599" s="10"/>
    </row>
    <row r="600" spans="1:17">
      <c r="A600" s="13"/>
      <c r="B600" s="35"/>
      <c r="C600" s="9"/>
      <c r="D600" s="9"/>
      <c r="E600" s="35"/>
      <c r="F600" s="35"/>
      <c r="G600" s="9"/>
      <c r="H600" s="9"/>
      <c r="I600" s="35"/>
      <c r="J600" s="35"/>
      <c r="K600" s="35"/>
      <c r="L600" s="9"/>
      <c r="M600" s="11" t="str">
        <f>IF(J591+M598&gt;0,"Credit Surplus","Credit Shortage")</f>
        <v>Credit Surplus</v>
      </c>
      <c r="N600" s="36">
        <f>J591+M598</f>
        <v>206638</v>
      </c>
      <c r="O600" s="35" t="s">
        <v>60</v>
      </c>
      <c r="P600" s="35"/>
      <c r="Q600" s="10"/>
    </row>
    <row r="601" spans="1:17">
      <c r="A601" s="13"/>
      <c r="B601" s="35"/>
      <c r="C601" s="9"/>
      <c r="D601" s="9"/>
      <c r="E601" s="35"/>
      <c r="F601" s="35"/>
      <c r="G601" s="9"/>
      <c r="H601" s="9"/>
      <c r="I601" s="35"/>
      <c r="J601" s="35"/>
      <c r="K601" s="35"/>
      <c r="L601" s="9"/>
      <c r="M601" s="35"/>
      <c r="N601" s="35"/>
      <c r="O601" s="35"/>
      <c r="P601" s="35"/>
      <c r="Q601" s="10"/>
    </row>
    <row r="602" spans="1:17">
      <c r="A602" s="13"/>
      <c r="B602" s="35"/>
      <c r="C602" s="9"/>
      <c r="D602" s="9"/>
      <c r="E602" s="35"/>
      <c r="F602" s="35"/>
      <c r="G602" s="9"/>
      <c r="H602" s="9"/>
      <c r="I602" s="35"/>
      <c r="J602" s="35"/>
      <c r="K602" s="35"/>
      <c r="L602" s="35"/>
      <c r="M602" s="35"/>
      <c r="N602" s="35"/>
      <c r="O602" s="35"/>
      <c r="P602" s="35"/>
      <c r="Q602" s="10"/>
    </row>
    <row r="603" spans="1:17">
      <c r="A603" s="13" t="s">
        <v>11</v>
      </c>
      <c r="B603" s="35"/>
      <c r="C603" s="9"/>
      <c r="D603" s="21">
        <v>233.37</v>
      </c>
      <c r="E603" s="35" t="s">
        <v>76</v>
      </c>
      <c r="F603" s="35"/>
      <c r="G603" s="9"/>
      <c r="H603" s="9"/>
      <c r="I603" s="35"/>
      <c r="J603" s="35"/>
      <c r="K603" s="35"/>
      <c r="L603" s="35"/>
      <c r="M603" s="35"/>
      <c r="N603" s="35"/>
      <c r="O603" s="35"/>
      <c r="P603" s="35"/>
      <c r="Q603" s="10"/>
    </row>
    <row r="604" spans="1:17">
      <c r="A604" s="13" t="s">
        <v>12</v>
      </c>
      <c r="B604" s="35"/>
      <c r="C604" s="9"/>
      <c r="D604" s="9">
        <f>H591</f>
        <v>-50.190000000000168</v>
      </c>
      <c r="E604" s="35" t="s">
        <v>16</v>
      </c>
      <c r="F604" s="35"/>
      <c r="G604" s="9"/>
      <c r="H604" s="9"/>
      <c r="I604" s="35"/>
      <c r="J604" s="35"/>
      <c r="K604" s="35"/>
      <c r="L604" s="35"/>
      <c r="M604" s="35"/>
      <c r="N604" s="35"/>
      <c r="O604" s="35"/>
      <c r="P604" s="35"/>
      <c r="Q604" s="10"/>
    </row>
    <row r="605" spans="1:17">
      <c r="A605" s="13" t="s">
        <v>13</v>
      </c>
      <c r="B605" s="35"/>
      <c r="C605" s="9"/>
      <c r="D605" s="9">
        <f>D603+D604</f>
        <v>183.17999999999984</v>
      </c>
      <c r="E605" s="35"/>
      <c r="F605" s="35"/>
      <c r="G605" s="9"/>
      <c r="H605" s="9"/>
      <c r="I605" s="35"/>
      <c r="J605" s="35"/>
      <c r="K605" s="35"/>
      <c r="L605" s="35"/>
      <c r="M605" s="35"/>
      <c r="N605" s="35"/>
      <c r="O605" s="35"/>
      <c r="P605" s="35"/>
      <c r="Q605" s="10"/>
    </row>
    <row r="606" spans="1:17">
      <c r="A606" s="13" t="s">
        <v>14</v>
      </c>
      <c r="B606" s="35"/>
      <c r="C606" s="9"/>
      <c r="D606" s="9">
        <f>H599</f>
        <v>-9.3399999999998045</v>
      </c>
      <c r="E606" s="35" t="s">
        <v>17</v>
      </c>
      <c r="F606" s="35"/>
      <c r="G606" s="9"/>
      <c r="H606" s="9"/>
      <c r="I606" s="35"/>
      <c r="J606" s="35"/>
      <c r="K606" s="35"/>
      <c r="L606" s="35"/>
      <c r="M606" s="35"/>
      <c r="N606" s="35"/>
      <c r="O606" s="35"/>
      <c r="P606" s="35"/>
      <c r="Q606" s="10"/>
    </row>
    <row r="607" spans="1:17">
      <c r="A607" s="13" t="s">
        <v>13</v>
      </c>
      <c r="B607" s="35"/>
      <c r="C607" s="9"/>
      <c r="D607" s="27">
        <f>D605-D606</f>
        <v>192.51999999999964</v>
      </c>
      <c r="E607" s="19" t="s">
        <v>18</v>
      </c>
      <c r="F607" s="35"/>
      <c r="G607" s="9"/>
      <c r="H607" s="9"/>
      <c r="I607" s="35"/>
      <c r="J607" s="35"/>
      <c r="K607" s="35"/>
      <c r="L607" s="35"/>
      <c r="M607" s="35"/>
      <c r="N607" s="35"/>
      <c r="O607" s="35"/>
      <c r="P607" s="35"/>
      <c r="Q607" s="10"/>
    </row>
    <row r="608" spans="1:17" ht="14.65" thickBot="1">
      <c r="A608" s="15"/>
      <c r="B608" s="16"/>
      <c r="C608" s="17"/>
      <c r="D608" s="17"/>
      <c r="E608" s="16"/>
      <c r="F608" s="16"/>
      <c r="G608" s="17"/>
      <c r="H608" s="17"/>
      <c r="I608" s="16"/>
      <c r="J608" s="16"/>
      <c r="K608" s="16"/>
      <c r="L608" s="16"/>
      <c r="M608" s="16"/>
      <c r="N608" s="16"/>
      <c r="O608" s="16"/>
      <c r="P608" s="16"/>
      <c r="Q608" s="18"/>
    </row>
    <row r="609" spans="1:17" ht="14.65" thickTop="1"/>
    <row r="611" spans="1:17" ht="14.65" thickBot="1"/>
    <row r="612" spans="1:17" ht="14.65" thickTop="1">
      <c r="A612" s="2"/>
      <c r="B612" s="3"/>
      <c r="C612" s="4">
        <v>45016</v>
      </c>
      <c r="D612" s="5"/>
      <c r="E612" s="3"/>
      <c r="F612" s="3"/>
      <c r="G612" s="5"/>
      <c r="H612" s="5"/>
      <c r="I612" s="3"/>
      <c r="J612" s="3"/>
      <c r="K612" s="3"/>
      <c r="L612" s="20" t="s">
        <v>19</v>
      </c>
      <c r="M612" s="3"/>
      <c r="N612" s="3"/>
      <c r="O612" s="3"/>
      <c r="P612" s="3"/>
      <c r="Q612" s="6"/>
    </row>
    <row r="613" spans="1:17">
      <c r="A613" s="7" t="s">
        <v>5</v>
      </c>
      <c r="B613" s="35"/>
      <c r="C613" s="9"/>
      <c r="D613" s="9"/>
      <c r="E613" s="35"/>
      <c r="F613" s="35"/>
      <c r="G613" s="9"/>
      <c r="H613" s="9"/>
      <c r="I613" s="35"/>
      <c r="J613" s="11" t="s">
        <v>24</v>
      </c>
      <c r="K613" s="35"/>
      <c r="L613" s="11" t="s">
        <v>10</v>
      </c>
      <c r="M613" s="35"/>
      <c r="N613" s="35"/>
      <c r="O613" s="35"/>
      <c r="P613" s="35"/>
      <c r="Q613" s="10"/>
    </row>
    <row r="614" spans="1:17">
      <c r="A614" s="7" t="s">
        <v>0</v>
      </c>
      <c r="B614" s="11" t="s">
        <v>3</v>
      </c>
      <c r="C614" s="12" t="s">
        <v>1</v>
      </c>
      <c r="D614" s="12" t="s">
        <v>4</v>
      </c>
      <c r="E614" s="11" t="s">
        <v>7</v>
      </c>
      <c r="F614" s="37" t="s">
        <v>92</v>
      </c>
      <c r="G614" s="12" t="s">
        <v>8</v>
      </c>
      <c r="H614" s="12" t="s">
        <v>9</v>
      </c>
      <c r="I614" s="33" t="s">
        <v>70</v>
      </c>
      <c r="J614" s="11" t="s">
        <v>23</v>
      </c>
      <c r="K614" s="35"/>
      <c r="L614" s="31">
        <v>209289.69</v>
      </c>
      <c r="M614" s="35" t="s">
        <v>118</v>
      </c>
      <c r="N614" s="35"/>
      <c r="O614" s="35"/>
      <c r="P614" s="35"/>
      <c r="Q614" s="10"/>
    </row>
    <row r="615" spans="1:17">
      <c r="A615" s="13" t="s">
        <v>122</v>
      </c>
      <c r="B615" s="35">
        <v>16</v>
      </c>
      <c r="C615" s="9">
        <v>66.849999999999994</v>
      </c>
      <c r="D615" s="9">
        <f>C615*B615</f>
        <v>1069.5999999999999</v>
      </c>
      <c r="E615" s="36"/>
      <c r="F615" s="38">
        <f>D615/D618</f>
        <v>1</v>
      </c>
      <c r="G615" s="40">
        <v>67.03</v>
      </c>
      <c r="H615" s="9">
        <f>(B615*G615)-D615</f>
        <v>2.8800000000001091</v>
      </c>
      <c r="I615" s="35" t="s">
        <v>71</v>
      </c>
      <c r="J615" s="36">
        <f>G615*B615</f>
        <v>1072.48</v>
      </c>
      <c r="K615" s="35" t="str">
        <f>"sell "&amp;B615&amp;" "&amp;A615&amp;" @ $"&amp;G615</f>
        <v>sell 16 IEFA @ $67.03</v>
      </c>
      <c r="L615" s="9">
        <f>L614+(G615*B615)</f>
        <v>210362.17</v>
      </c>
      <c r="M615" s="35"/>
      <c r="N615" s="35"/>
      <c r="O615" s="35"/>
      <c r="P615" s="35"/>
      <c r="Q615" s="10"/>
    </row>
    <row r="616" spans="1:17">
      <c r="A616" s="13"/>
      <c r="B616" s="35"/>
      <c r="C616" s="9"/>
      <c r="D616" s="9">
        <f>C616*B616</f>
        <v>0</v>
      </c>
      <c r="E616" s="36"/>
      <c r="F616" s="38">
        <f>D616/D618</f>
        <v>0</v>
      </c>
      <c r="G616" s="40"/>
      <c r="H616" s="9">
        <f>(B616*G616)-D616</f>
        <v>0</v>
      </c>
      <c r="I616" s="35"/>
      <c r="J616" s="36">
        <f>G616*B616</f>
        <v>0</v>
      </c>
      <c r="K616" s="35" t="str">
        <f>"sell "&amp;B616&amp;" "&amp;A616&amp;" @ $"&amp;G616</f>
        <v>sell   @ $</v>
      </c>
      <c r="L616" s="9">
        <f>L615+(G616*B616)</f>
        <v>210362.17</v>
      </c>
      <c r="M616" s="35"/>
      <c r="N616" s="35"/>
      <c r="O616" s="35"/>
      <c r="P616" s="35"/>
      <c r="Q616" s="10"/>
    </row>
    <row r="617" spans="1:17">
      <c r="A617" s="13"/>
      <c r="B617" s="35"/>
      <c r="C617" s="9"/>
      <c r="D617" s="9">
        <f>C617*B617</f>
        <v>0</v>
      </c>
      <c r="E617" s="36"/>
      <c r="F617" s="38">
        <f>D617/D618</f>
        <v>0</v>
      </c>
      <c r="G617" s="40"/>
      <c r="H617" s="9">
        <f>(B617*G617)-D617</f>
        <v>0</v>
      </c>
      <c r="I617" s="35"/>
      <c r="J617" s="36">
        <f>G617*B617</f>
        <v>0</v>
      </c>
      <c r="K617" s="35" t="str">
        <f>"sell "&amp;B617&amp;" "&amp;A617&amp;" @ $"&amp;G617</f>
        <v>sell   @ $</v>
      </c>
      <c r="L617" s="9">
        <f>L616+(G617*B617)</f>
        <v>210362.17</v>
      </c>
      <c r="M617" s="35" t="s">
        <v>22</v>
      </c>
      <c r="N617" s="35"/>
      <c r="O617" s="35"/>
      <c r="P617" s="35"/>
      <c r="Q617" s="10"/>
    </row>
    <row r="618" spans="1:17">
      <c r="A618" s="13"/>
      <c r="B618" s="35"/>
      <c r="C618" s="9"/>
      <c r="D618" s="9">
        <f>SUM(D615:D617)</f>
        <v>1069.5999999999999</v>
      </c>
      <c r="E618" s="36"/>
      <c r="F618" s="38">
        <f>SUM(F615:F617)</f>
        <v>1</v>
      </c>
      <c r="G618" s="41"/>
      <c r="H618" s="9">
        <f>SUM(H615:H617)</f>
        <v>2.8800000000001091</v>
      </c>
      <c r="I618" s="35"/>
      <c r="J618" s="36">
        <f>SUM(J615:J617)</f>
        <v>1072.48</v>
      </c>
      <c r="K618" s="35"/>
      <c r="L618" s="9"/>
      <c r="M618" s="35"/>
      <c r="N618" s="35"/>
      <c r="O618" s="35"/>
      <c r="P618" s="35"/>
      <c r="Q618" s="10"/>
    </row>
    <row r="619" spans="1:17">
      <c r="A619" s="13"/>
      <c r="B619" s="35"/>
      <c r="C619" s="9"/>
      <c r="D619" s="9"/>
      <c r="E619" s="35"/>
      <c r="F619" s="35"/>
      <c r="G619" s="41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>
      <c r="A620" s="13"/>
      <c r="B620" s="35"/>
      <c r="C620" s="9"/>
      <c r="D620" s="9"/>
      <c r="E620" s="19"/>
      <c r="F620" s="35"/>
      <c r="G620" s="41"/>
      <c r="H620" s="9"/>
      <c r="I620" s="35"/>
      <c r="J620" s="35"/>
      <c r="K620" s="35"/>
      <c r="L620" s="9"/>
      <c r="M620" s="11" t="s">
        <v>20</v>
      </c>
      <c r="N620" s="35"/>
      <c r="O620" s="35"/>
      <c r="P620" s="35"/>
      <c r="Q620" s="10"/>
    </row>
    <row r="621" spans="1:17">
      <c r="A621" s="7" t="s">
        <v>6</v>
      </c>
      <c r="B621" s="35"/>
      <c r="C621" s="9"/>
      <c r="D621" s="9"/>
      <c r="E621" s="19"/>
      <c r="F621" s="35"/>
      <c r="G621" s="41"/>
      <c r="H621" s="9"/>
      <c r="I621" s="35"/>
      <c r="J621" s="35"/>
      <c r="K621" s="35"/>
      <c r="L621" s="9"/>
      <c r="M621" s="11" t="s">
        <v>21</v>
      </c>
      <c r="N621" s="35"/>
      <c r="O621" s="35"/>
      <c r="P621" s="35"/>
      <c r="Q621" s="10"/>
    </row>
    <row r="622" spans="1:17">
      <c r="A622" s="7" t="s">
        <v>0</v>
      </c>
      <c r="B622" s="11" t="s">
        <v>3</v>
      </c>
      <c r="C622" s="12" t="s">
        <v>1</v>
      </c>
      <c r="D622" s="12" t="s">
        <v>2</v>
      </c>
      <c r="E622" s="22" t="s">
        <v>7</v>
      </c>
      <c r="F622" s="39" t="s">
        <v>92</v>
      </c>
      <c r="G622" s="42" t="s">
        <v>8</v>
      </c>
      <c r="H622" s="12" t="s">
        <v>9</v>
      </c>
      <c r="I622" s="35"/>
      <c r="J622" s="35"/>
      <c r="K622" s="35"/>
      <c r="L622" s="9"/>
      <c r="M622" s="36">
        <f>L617</f>
        <v>210362.17</v>
      </c>
      <c r="N622" s="35"/>
      <c r="O622" s="35"/>
      <c r="P622" s="35"/>
      <c r="Q622" s="10"/>
    </row>
    <row r="623" spans="1:17">
      <c r="A623" s="13" t="s">
        <v>126</v>
      </c>
      <c r="B623" s="35">
        <v>31</v>
      </c>
      <c r="C623" s="9">
        <v>17.739999999999998</v>
      </c>
      <c r="D623" s="9">
        <f>C623*B623</f>
        <v>549.93999999999994</v>
      </c>
      <c r="E623" s="36"/>
      <c r="F623" s="38">
        <f>D623/D626</f>
        <v>0.15973347739960381</v>
      </c>
      <c r="G623" s="40">
        <v>17.989999999999998</v>
      </c>
      <c r="H623" s="9">
        <f>(B623*G623)-D623</f>
        <v>7.75</v>
      </c>
      <c r="I623" s="35" t="s">
        <v>71</v>
      </c>
      <c r="J623" s="35"/>
      <c r="K623" s="35" t="str">
        <f>"buy "&amp;B623&amp;" "&amp;A623&amp;" @ $"&amp;G623</f>
        <v>buy 31 MNSO @ $17.99</v>
      </c>
      <c r="L623" s="9">
        <f>L617-(G623*B623)</f>
        <v>209804.48</v>
      </c>
      <c r="M623" s="36">
        <f>L614-(G623*B623)</f>
        <v>208732</v>
      </c>
      <c r="N623" s="35"/>
      <c r="O623" s="35"/>
      <c r="P623" s="35"/>
      <c r="Q623" s="10"/>
    </row>
    <row r="624" spans="1:17">
      <c r="A624" s="13" t="s">
        <v>127</v>
      </c>
      <c r="B624" s="35">
        <v>9</v>
      </c>
      <c r="C624" s="9">
        <v>133.62</v>
      </c>
      <c r="D624" s="9">
        <f>C624*B624</f>
        <v>1202.58</v>
      </c>
      <c r="E624" s="36"/>
      <c r="F624" s="38">
        <f>D624/D626</f>
        <v>0.34929680556281695</v>
      </c>
      <c r="G624" s="40">
        <v>132.37</v>
      </c>
      <c r="H624" s="9">
        <f>(B624*G624)-D624</f>
        <v>-11.25</v>
      </c>
      <c r="I624" s="35" t="s">
        <v>71</v>
      </c>
      <c r="J624" s="35"/>
      <c r="K624" s="35" t="str">
        <f>"buy "&amp;B624&amp;" "&amp;A624&amp;" @ $"&amp;G624</f>
        <v>buy 9 SPOT @ $132.37</v>
      </c>
      <c r="L624" s="9">
        <f>L623-(G624*B624)</f>
        <v>208613.15000000002</v>
      </c>
      <c r="M624" s="36">
        <f>M623-(G624*B624)</f>
        <v>207540.67</v>
      </c>
      <c r="N624" s="35"/>
      <c r="O624" s="35"/>
      <c r="P624" s="35"/>
      <c r="Q624" s="10"/>
    </row>
    <row r="625" spans="1:17">
      <c r="A625" s="23" t="s">
        <v>128</v>
      </c>
      <c r="B625" s="24">
        <v>223</v>
      </c>
      <c r="C625" s="25">
        <v>7.58</v>
      </c>
      <c r="D625" s="25">
        <f>C625*B625</f>
        <v>1690.34</v>
      </c>
      <c r="E625" s="36"/>
      <c r="F625" s="38">
        <f>D625/D626</f>
        <v>0.49096971703757925</v>
      </c>
      <c r="G625" s="43">
        <v>7.97</v>
      </c>
      <c r="H625" s="25">
        <f>(B625*G625)-D625</f>
        <v>86.970000000000027</v>
      </c>
      <c r="I625" s="35" t="s">
        <v>71</v>
      </c>
      <c r="J625" s="35"/>
      <c r="K625" s="35" t="str">
        <f>"buy "&amp;B625&amp;" "&amp;A625&amp;" @ $"&amp;G625</f>
        <v>buy 223 BORR @ $7.97</v>
      </c>
      <c r="L625" s="9">
        <f>L624-(G625*B625)</f>
        <v>206835.84000000003</v>
      </c>
      <c r="M625" s="36">
        <f>M624-(G625*B625)</f>
        <v>205763.36000000002</v>
      </c>
      <c r="N625" s="35" t="str">
        <f>TEXT(ROUND(M625,2),"$#,##0.00")&amp;" will be the balance in the account after purchases.  "</f>
        <v xml:space="preserve">$205,763.36 will be the balance in the account after purchases.  </v>
      </c>
      <c r="O625" s="35"/>
      <c r="P625" s="35"/>
      <c r="Q625" s="10"/>
    </row>
    <row r="626" spans="1:17">
      <c r="A626" s="13"/>
      <c r="B626" s="35"/>
      <c r="C626" s="9"/>
      <c r="D626" s="9">
        <f>SUM(D623:D625)</f>
        <v>3442.8599999999997</v>
      </c>
      <c r="E626" s="35"/>
      <c r="F626" s="38">
        <f>SUM(F623:F625)</f>
        <v>1</v>
      </c>
      <c r="G626" s="9" t="s">
        <v>15</v>
      </c>
      <c r="H626" s="9">
        <f>SUM(H623:H625)</f>
        <v>83.470000000000027</v>
      </c>
      <c r="I626" s="35"/>
      <c r="J626" s="35"/>
      <c r="K626" s="35"/>
      <c r="L626" s="9"/>
      <c r="M626" s="35"/>
      <c r="N626" s="35" t="s">
        <v>27</v>
      </c>
      <c r="O626" s="35"/>
      <c r="P626" s="35"/>
      <c r="Q626" s="10"/>
    </row>
    <row r="627" spans="1:17">
      <c r="A627" s="13"/>
      <c r="B627" s="35"/>
      <c r="C627" s="9"/>
      <c r="D627" s="9"/>
      <c r="E627" s="35"/>
      <c r="F627" s="35"/>
      <c r="G627" s="9"/>
      <c r="H627" s="9"/>
      <c r="I627" s="35"/>
      <c r="J627" s="35"/>
      <c r="K627" s="35"/>
      <c r="L627" s="9"/>
      <c r="M627" s="11" t="str">
        <f>IF(J618+M625&gt;0,"Credit Surplus","Credit Shortage")</f>
        <v>Credit Surplus</v>
      </c>
      <c r="N627" s="36">
        <f>J618+M625</f>
        <v>206835.84000000003</v>
      </c>
      <c r="O627" s="35" t="s">
        <v>60</v>
      </c>
      <c r="P627" s="35"/>
      <c r="Q627" s="10"/>
    </row>
    <row r="628" spans="1:17">
      <c r="A628" s="13"/>
      <c r="B628" s="35"/>
      <c r="C628" s="9"/>
      <c r="D628" s="9"/>
      <c r="E628" s="35"/>
      <c r="F628" s="35"/>
      <c r="G628" s="9"/>
      <c r="H628" s="9"/>
      <c r="I628" s="35"/>
      <c r="J628" s="35"/>
      <c r="K628" s="35"/>
      <c r="L628" s="9"/>
      <c r="M628" s="35"/>
      <c r="N628" s="35"/>
      <c r="O628" s="35"/>
      <c r="P628" s="35"/>
      <c r="Q628" s="10"/>
    </row>
    <row r="629" spans="1:17">
      <c r="A629" s="13"/>
      <c r="B629" s="35"/>
      <c r="C629" s="9"/>
      <c r="D629" s="9"/>
      <c r="E629" s="35"/>
      <c r="F629" s="35"/>
      <c r="G629" s="9"/>
      <c r="H629" s="9"/>
      <c r="I629" s="35"/>
      <c r="J629" s="35"/>
      <c r="K629" s="35"/>
      <c r="L629" s="35"/>
      <c r="M629" s="35"/>
      <c r="N629" s="35"/>
      <c r="O629" s="35"/>
      <c r="P629" s="35"/>
      <c r="Q629" s="10"/>
    </row>
    <row r="630" spans="1:17">
      <c r="A630" s="13" t="s">
        <v>11</v>
      </c>
      <c r="B630" s="35"/>
      <c r="C630" s="9"/>
      <c r="D630" s="21">
        <v>502.4</v>
      </c>
      <c r="E630" s="35" t="s">
        <v>76</v>
      </c>
      <c r="F630" s="35"/>
      <c r="G630" s="9"/>
      <c r="H630" s="9"/>
      <c r="I630" s="35"/>
      <c r="J630" s="35"/>
      <c r="K630" s="35"/>
      <c r="L630" s="35"/>
      <c r="M630" s="35"/>
      <c r="N630" s="35"/>
      <c r="O630" s="35"/>
      <c r="P630" s="35"/>
      <c r="Q630" s="10"/>
    </row>
    <row r="631" spans="1:17">
      <c r="A631" s="13" t="s">
        <v>12</v>
      </c>
      <c r="B631" s="35"/>
      <c r="C631" s="9"/>
      <c r="D631" s="9">
        <f>H618</f>
        <v>2.8800000000001091</v>
      </c>
      <c r="E631" s="35" t="s">
        <v>16</v>
      </c>
      <c r="F631" s="35"/>
      <c r="G631" s="9"/>
      <c r="H631" s="9"/>
      <c r="I631" s="35"/>
      <c r="J631" s="35"/>
      <c r="K631" s="35"/>
      <c r="L631" s="35"/>
      <c r="M631" s="35"/>
      <c r="N631" s="35"/>
      <c r="O631" s="35"/>
      <c r="P631" s="35"/>
      <c r="Q631" s="10"/>
    </row>
    <row r="632" spans="1:17">
      <c r="A632" s="13" t="s">
        <v>13</v>
      </c>
      <c r="B632" s="35"/>
      <c r="C632" s="9"/>
      <c r="D632" s="9">
        <f>D630+D631</f>
        <v>505.28000000000009</v>
      </c>
      <c r="E632" s="35"/>
      <c r="F632" s="35"/>
      <c r="G632" s="9"/>
      <c r="H632" s="9"/>
      <c r="I632" s="35"/>
      <c r="J632" s="35"/>
      <c r="K632" s="35"/>
      <c r="L632" s="35"/>
      <c r="M632" s="35"/>
      <c r="N632" s="35"/>
      <c r="O632" s="35"/>
      <c r="P632" s="35"/>
      <c r="Q632" s="10"/>
    </row>
    <row r="633" spans="1:17">
      <c r="A633" s="13" t="s">
        <v>14</v>
      </c>
      <c r="B633" s="35"/>
      <c r="C633" s="9"/>
      <c r="D633" s="9">
        <f>H626</f>
        <v>83.470000000000027</v>
      </c>
      <c r="E633" s="35" t="s">
        <v>17</v>
      </c>
      <c r="F633" s="35"/>
      <c r="G633" s="9"/>
      <c r="H633" s="9"/>
      <c r="I633" s="35"/>
      <c r="J633" s="35"/>
      <c r="K633" s="35"/>
      <c r="L633" s="35"/>
      <c r="M633" s="35"/>
      <c r="N633" s="35"/>
      <c r="O633" s="35"/>
      <c r="P633" s="35"/>
      <c r="Q633" s="10"/>
    </row>
    <row r="634" spans="1:17">
      <c r="A634" s="13" t="s">
        <v>13</v>
      </c>
      <c r="B634" s="35"/>
      <c r="C634" s="9"/>
      <c r="D634" s="27">
        <f>D632-D633</f>
        <v>421.81000000000006</v>
      </c>
      <c r="E634" s="19" t="s">
        <v>18</v>
      </c>
      <c r="F634" s="35"/>
      <c r="G634" s="9"/>
      <c r="H634" s="9"/>
      <c r="I634" s="35"/>
      <c r="J634" s="35"/>
      <c r="K634" s="35"/>
      <c r="L634" s="35"/>
      <c r="M634" s="35"/>
      <c r="N634" s="35"/>
      <c r="O634" s="35"/>
      <c r="P634" s="35"/>
      <c r="Q634" s="10"/>
    </row>
    <row r="635" spans="1:17" ht="14.65" thickBot="1">
      <c r="A635" s="15"/>
      <c r="B635" s="16"/>
      <c r="C635" s="17"/>
      <c r="D635" s="17"/>
      <c r="E635" s="16"/>
      <c r="F635" s="16"/>
      <c r="G635" s="17"/>
      <c r="H635" s="17"/>
      <c r="I635" s="16"/>
      <c r="J635" s="16"/>
      <c r="K635" s="16"/>
      <c r="L635" s="16"/>
      <c r="M635" s="16"/>
      <c r="N635" s="16"/>
      <c r="O635" s="16"/>
      <c r="P635" s="16"/>
      <c r="Q635" s="18"/>
    </row>
    <row r="636" spans="1:17" ht="14.65" thickTop="1"/>
    <row r="638" spans="1:17" ht="14.65" thickBot="1"/>
    <row r="639" spans="1:17" ht="14.65" thickTop="1">
      <c r="A639" s="2"/>
      <c r="B639" s="3"/>
      <c r="C639" s="4">
        <v>44985</v>
      </c>
      <c r="D639" s="5"/>
      <c r="E639" s="3"/>
      <c r="F639" s="3"/>
      <c r="G639" s="5"/>
      <c r="H639" s="5"/>
      <c r="I639" s="3"/>
      <c r="J639" s="3"/>
      <c r="K639" s="3"/>
      <c r="L639" s="20" t="s">
        <v>19</v>
      </c>
      <c r="M639" s="3"/>
      <c r="N639" s="3"/>
      <c r="O639" s="3"/>
      <c r="P639" s="3"/>
      <c r="Q639" s="6"/>
    </row>
    <row r="640" spans="1:17">
      <c r="A640" s="7" t="s">
        <v>5</v>
      </c>
      <c r="B640" s="35"/>
      <c r="C640" s="9"/>
      <c r="D640" s="9"/>
      <c r="E640" s="35"/>
      <c r="F640" s="35"/>
      <c r="G640" s="9"/>
      <c r="H640" s="9"/>
      <c r="I640" s="35"/>
      <c r="J640" s="11" t="s">
        <v>24</v>
      </c>
      <c r="K640" s="35"/>
      <c r="L640" s="11" t="s">
        <v>10</v>
      </c>
      <c r="M640" s="35"/>
      <c r="N640" s="35"/>
      <c r="O640" s="35"/>
      <c r="P640" s="35"/>
      <c r="Q640" s="10"/>
    </row>
    <row r="641" spans="1:17">
      <c r="A641" s="7" t="s">
        <v>0</v>
      </c>
      <c r="B641" s="11" t="s">
        <v>3</v>
      </c>
      <c r="C641" s="12" t="s">
        <v>1</v>
      </c>
      <c r="D641" s="12" t="s">
        <v>4</v>
      </c>
      <c r="E641" s="11" t="s">
        <v>7</v>
      </c>
      <c r="F641" s="37" t="s">
        <v>92</v>
      </c>
      <c r="G641" s="12" t="s">
        <v>8</v>
      </c>
      <c r="H641" s="12" t="s">
        <v>9</v>
      </c>
      <c r="I641" s="33" t="s">
        <v>70</v>
      </c>
      <c r="J641" s="11" t="s">
        <v>23</v>
      </c>
      <c r="K641" s="35"/>
      <c r="L641" s="31">
        <v>208689.72</v>
      </c>
      <c r="M641" s="35" t="s">
        <v>118</v>
      </c>
      <c r="N641" s="35"/>
      <c r="O641" s="35"/>
      <c r="P641" s="35"/>
      <c r="Q641" s="10"/>
    </row>
    <row r="642" spans="1:17">
      <c r="A642" s="13" t="s">
        <v>119</v>
      </c>
      <c r="B642" s="35">
        <v>109</v>
      </c>
      <c r="C642" s="9">
        <v>11.77</v>
      </c>
      <c r="D642" s="9">
        <f>C642*B642</f>
        <v>1282.93</v>
      </c>
      <c r="E642" s="36" t="s">
        <v>33</v>
      </c>
      <c r="F642" s="38">
        <f>D642/D645</f>
        <v>0.32146544120594955</v>
      </c>
      <c r="G642" s="40">
        <v>11.71</v>
      </c>
      <c r="H642" s="9">
        <f>(B642*G642)-D642</f>
        <v>-6.5399999999999636</v>
      </c>
      <c r="I642" s="35" t="s">
        <v>71</v>
      </c>
      <c r="J642" s="36">
        <f>G642*B642</f>
        <v>1276.3900000000001</v>
      </c>
      <c r="K642" s="35" t="str">
        <f>"sell "&amp;B642&amp;" "&amp;A642&amp;" @ $"&amp;G642</f>
        <v>sell 109 YPF @ $11.71</v>
      </c>
      <c r="L642" s="9">
        <f>L641+(G642*B642)</f>
        <v>209966.11000000002</v>
      </c>
      <c r="M642" s="35"/>
      <c r="N642" s="35"/>
      <c r="O642" s="35"/>
      <c r="P642" s="35"/>
      <c r="Q642" s="10"/>
    </row>
    <row r="643" spans="1:17">
      <c r="A643" s="13" t="s">
        <v>120</v>
      </c>
      <c r="B643" s="35">
        <v>41</v>
      </c>
      <c r="C643" s="9">
        <v>51.44</v>
      </c>
      <c r="D643" s="9">
        <f>C643*B643</f>
        <v>2109.04</v>
      </c>
      <c r="E643" s="36" t="s">
        <v>33</v>
      </c>
      <c r="F643" s="38">
        <f>D643/D645</f>
        <v>0.52846489997193602</v>
      </c>
      <c r="G643" s="40">
        <v>51.87</v>
      </c>
      <c r="H643" s="9">
        <f>(B643*G643)-D643</f>
        <v>17.630000000000109</v>
      </c>
      <c r="I643" s="35"/>
      <c r="J643" s="36">
        <f>G643*B643</f>
        <v>2126.67</v>
      </c>
      <c r="K643" s="35" t="str">
        <f>"sell "&amp;B643&amp;" "&amp;A643&amp;" @ $"&amp;G643</f>
        <v>sell 41 INSW @ $51.87</v>
      </c>
      <c r="L643" s="9">
        <f>L642+(G643*B643)</f>
        <v>212092.78000000003</v>
      </c>
      <c r="M643" s="35"/>
      <c r="N643" s="35"/>
      <c r="O643" s="35"/>
      <c r="P643" s="35"/>
      <c r="Q643" s="10"/>
    </row>
    <row r="644" spans="1:17">
      <c r="A644" s="13" t="s">
        <v>121</v>
      </c>
      <c r="B644" s="35">
        <v>17</v>
      </c>
      <c r="C644" s="9">
        <v>35.229999999999997</v>
      </c>
      <c r="D644" s="9">
        <f>C644*B644</f>
        <v>598.91</v>
      </c>
      <c r="E644" s="36" t="s">
        <v>33</v>
      </c>
      <c r="F644" s="38">
        <f>D644/D645</f>
        <v>0.1500696588221144</v>
      </c>
      <c r="G644" s="40">
        <v>36.25</v>
      </c>
      <c r="H644" s="9">
        <f>(B644*G644)-D644</f>
        <v>17.340000000000032</v>
      </c>
      <c r="I644" s="35"/>
      <c r="J644" s="36">
        <f>G644*B644</f>
        <v>616.25</v>
      </c>
      <c r="K644" s="35" t="str">
        <f>"sell "&amp;B644&amp;" "&amp;A644&amp;" @ $"&amp;G644</f>
        <v>sell 17 TRMD @ $36.25</v>
      </c>
      <c r="L644" s="9">
        <f>L643+(G644*B644)</f>
        <v>212709.03000000003</v>
      </c>
      <c r="M644" s="35" t="s">
        <v>22</v>
      </c>
      <c r="N644" s="35"/>
      <c r="O644" s="35"/>
      <c r="P644" s="35"/>
      <c r="Q644" s="10"/>
    </row>
    <row r="645" spans="1:17">
      <c r="A645" s="13"/>
      <c r="B645" s="35"/>
      <c r="C645" s="9"/>
      <c r="D645" s="9">
        <f>SUM(D642:D644)</f>
        <v>3990.88</v>
      </c>
      <c r="E645" s="36"/>
      <c r="F645" s="38">
        <f>SUM(F642:F644)</f>
        <v>1</v>
      </c>
      <c r="G645" s="41"/>
      <c r="H645" s="9">
        <f>SUM(H642:H644)</f>
        <v>28.430000000000177</v>
      </c>
      <c r="I645" s="35"/>
      <c r="J645" s="36">
        <f>SUM(J642:J644)</f>
        <v>4019.3100000000004</v>
      </c>
      <c r="K645" s="35"/>
      <c r="L645" s="9"/>
      <c r="M645" s="35"/>
      <c r="N645" s="35"/>
      <c r="O645" s="35"/>
      <c r="P645" s="35"/>
      <c r="Q645" s="10"/>
    </row>
    <row r="646" spans="1:17">
      <c r="A646" s="13"/>
      <c r="B646" s="35"/>
      <c r="C646" s="9"/>
      <c r="D646" s="9"/>
      <c r="E646" s="35"/>
      <c r="F646" s="35"/>
      <c r="G646" s="41"/>
      <c r="H646" s="9"/>
      <c r="I646" s="35"/>
      <c r="J646" s="35"/>
      <c r="K646" s="35"/>
      <c r="L646" s="9"/>
      <c r="M646" s="35"/>
      <c r="N646" s="35"/>
      <c r="O646" s="35"/>
      <c r="P646" s="35"/>
      <c r="Q646" s="10"/>
    </row>
    <row r="647" spans="1:17">
      <c r="A647" s="13"/>
      <c r="B647" s="35"/>
      <c r="C647" s="9"/>
      <c r="D647" s="9"/>
      <c r="E647" s="19"/>
      <c r="F647" s="35"/>
      <c r="G647" s="41"/>
      <c r="H647" s="9"/>
      <c r="I647" s="35"/>
      <c r="J647" s="35"/>
      <c r="K647" s="35"/>
      <c r="L647" s="9"/>
      <c r="M647" s="11" t="s">
        <v>20</v>
      </c>
      <c r="N647" s="35"/>
      <c r="O647" s="35"/>
      <c r="P647" s="35"/>
      <c r="Q647" s="10"/>
    </row>
    <row r="648" spans="1:17">
      <c r="A648" s="7" t="s">
        <v>6</v>
      </c>
      <c r="B648" s="35"/>
      <c r="C648" s="9"/>
      <c r="D648" s="9"/>
      <c r="E648" s="19"/>
      <c r="F648" s="35"/>
      <c r="G648" s="41"/>
      <c r="H648" s="9"/>
      <c r="I648" s="35"/>
      <c r="J648" s="35"/>
      <c r="K648" s="35"/>
      <c r="L648" s="9"/>
      <c r="M648" s="11" t="s">
        <v>21</v>
      </c>
      <c r="N648" s="35"/>
      <c r="O648" s="35"/>
      <c r="P648" s="35"/>
      <c r="Q648" s="10"/>
    </row>
    <row r="649" spans="1:17">
      <c r="A649" s="7" t="s">
        <v>0</v>
      </c>
      <c r="B649" s="11" t="s">
        <v>3</v>
      </c>
      <c r="C649" s="12" t="s">
        <v>1</v>
      </c>
      <c r="D649" s="12" t="s">
        <v>2</v>
      </c>
      <c r="E649" s="22" t="s">
        <v>7</v>
      </c>
      <c r="F649" s="39" t="s">
        <v>92</v>
      </c>
      <c r="G649" s="42" t="s">
        <v>8</v>
      </c>
      <c r="H649" s="12" t="s">
        <v>9</v>
      </c>
      <c r="I649" s="35"/>
      <c r="J649" s="35"/>
      <c r="K649" s="35"/>
      <c r="L649" s="9"/>
      <c r="M649" s="36">
        <f>L644</f>
        <v>212709.03000000003</v>
      </c>
      <c r="N649" s="35"/>
      <c r="O649" s="35"/>
      <c r="P649" s="35"/>
      <c r="Q649" s="10"/>
    </row>
    <row r="650" spans="1:17">
      <c r="A650" s="13" t="s">
        <v>123</v>
      </c>
      <c r="B650" s="35">
        <v>2</v>
      </c>
      <c r="C650" s="9">
        <v>128.54</v>
      </c>
      <c r="D650" s="9">
        <f>C650*B650</f>
        <v>257.08</v>
      </c>
      <c r="E650" s="36" t="s">
        <v>33</v>
      </c>
      <c r="F650" s="38">
        <f>D650/D653</f>
        <v>7.5922600765486931E-2</v>
      </c>
      <c r="G650" s="40">
        <v>129.72</v>
      </c>
      <c r="H650" s="9">
        <f>(B650*G650)-D650</f>
        <v>2.3600000000000136</v>
      </c>
      <c r="I650" s="35" t="s">
        <v>71</v>
      </c>
      <c r="J650" s="35"/>
      <c r="K650" s="35" t="str">
        <f>"buy "&amp;B650&amp;" "&amp;A650&amp;" @ $"&amp;G650</f>
        <v>buy 2 ACLS @ $129.72</v>
      </c>
      <c r="L650" s="9">
        <f>L644-(G650*B650)</f>
        <v>212449.59000000003</v>
      </c>
      <c r="M650" s="36">
        <f>L641-(G650*B650)</f>
        <v>208430.28</v>
      </c>
      <c r="N650" s="35"/>
      <c r="O650" s="35"/>
      <c r="P650" s="35"/>
      <c r="Q650" s="10"/>
    </row>
    <row r="651" spans="1:17">
      <c r="A651" s="13" t="s">
        <v>124</v>
      </c>
      <c r="B651" s="35">
        <v>10</v>
      </c>
      <c r="C651" s="9">
        <v>108.37</v>
      </c>
      <c r="D651" s="9">
        <f>C651*B651</f>
        <v>1083.7</v>
      </c>
      <c r="E651" s="36" t="s">
        <v>33</v>
      </c>
      <c r="F651" s="38">
        <f>D651/D653</f>
        <v>0.32004559845012526</v>
      </c>
      <c r="G651" s="40">
        <v>110</v>
      </c>
      <c r="H651" s="9">
        <f>(B651*G651)-D651</f>
        <v>16.299999999999955</v>
      </c>
      <c r="I651" s="35" t="s">
        <v>71</v>
      </c>
      <c r="J651" s="35"/>
      <c r="K651" s="35" t="str">
        <f>"buy "&amp;B651&amp;" "&amp;A651&amp;" @ $"&amp;G651</f>
        <v>buy 10 WYNN @ $110</v>
      </c>
      <c r="L651" s="9">
        <f>L650-(G651*B651)</f>
        <v>211349.59000000003</v>
      </c>
      <c r="M651" s="36">
        <f>M650-(G651*B651)</f>
        <v>207330.28</v>
      </c>
      <c r="N651" s="35"/>
      <c r="O651" s="35"/>
      <c r="P651" s="35"/>
      <c r="Q651" s="10"/>
    </row>
    <row r="652" spans="1:17">
      <c r="A652" s="23" t="s">
        <v>125</v>
      </c>
      <c r="B652" s="24">
        <v>181</v>
      </c>
      <c r="C652" s="25">
        <v>11.3</v>
      </c>
      <c r="D652" s="25">
        <f>C652*B652</f>
        <v>2045.3000000000002</v>
      </c>
      <c r="E652" s="36" t="s">
        <v>33</v>
      </c>
      <c r="F652" s="38">
        <f>D652/D653</f>
        <v>0.6040318007843879</v>
      </c>
      <c r="G652" s="43">
        <v>11.4</v>
      </c>
      <c r="H652" s="25">
        <f>(B652*G652)-D652</f>
        <v>18.099999999999909</v>
      </c>
      <c r="I652" s="35" t="s">
        <v>71</v>
      </c>
      <c r="J652" s="35"/>
      <c r="K652" s="35" t="str">
        <f>"buy "&amp;B652&amp;" "&amp;A652&amp;" @ $"&amp;G652</f>
        <v>buy 181 COTY @ $11.4</v>
      </c>
      <c r="L652" s="9">
        <f>L651-(G652*B652)</f>
        <v>209286.19000000003</v>
      </c>
      <c r="M652" s="36">
        <f>M651-(G652*B652)</f>
        <v>205266.88</v>
      </c>
      <c r="N652" s="35" t="str">
        <f>TEXT(ROUND(M652,2),"$#,##0.00")&amp;" will be the balance in the account after purchases.  "</f>
        <v xml:space="preserve">$205,266.88 will be the balance in the account after purchases.  </v>
      </c>
      <c r="O652" s="35"/>
      <c r="P652" s="35"/>
      <c r="Q652" s="10"/>
    </row>
    <row r="653" spans="1:17">
      <c r="A653" s="13"/>
      <c r="B653" s="35"/>
      <c r="C653" s="9"/>
      <c r="D653" s="9">
        <f>SUM(D650:D652)</f>
        <v>3386.08</v>
      </c>
      <c r="E653" s="35"/>
      <c r="F653" s="38">
        <f>SUM(F650:F652)</f>
        <v>1</v>
      </c>
      <c r="G653" s="9" t="s">
        <v>15</v>
      </c>
      <c r="H653" s="9">
        <f>SUM(H650:H652)</f>
        <v>36.759999999999877</v>
      </c>
      <c r="I653" s="35"/>
      <c r="J653" s="35"/>
      <c r="K653" s="35"/>
      <c r="L653" s="9"/>
      <c r="M653" s="35"/>
      <c r="N653" s="35" t="s">
        <v>27</v>
      </c>
      <c r="O653" s="35"/>
      <c r="P653" s="35"/>
      <c r="Q653" s="10"/>
    </row>
    <row r="654" spans="1:17">
      <c r="A654" s="13"/>
      <c r="B654" s="35"/>
      <c r="C654" s="9"/>
      <c r="D654" s="9"/>
      <c r="E654" s="35"/>
      <c r="F654" s="35"/>
      <c r="G654" s="9"/>
      <c r="H654" s="9"/>
      <c r="I654" s="35"/>
      <c r="J654" s="35"/>
      <c r="K654" s="35"/>
      <c r="L654" s="9"/>
      <c r="M654" s="11" t="str">
        <f>IF(J645+M652&gt;0,"Credit Surplus","Credit Shortage")</f>
        <v>Credit Surplus</v>
      </c>
      <c r="N654" s="36">
        <f>J645+M652</f>
        <v>209286.19</v>
      </c>
      <c r="O654" s="35" t="s">
        <v>60</v>
      </c>
      <c r="P654" s="35"/>
      <c r="Q654" s="10"/>
    </row>
    <row r="655" spans="1:17">
      <c r="A655" s="13"/>
      <c r="B655" s="35"/>
      <c r="C655" s="9"/>
      <c r="D655" s="9"/>
      <c r="E655" s="35"/>
      <c r="F655" s="35"/>
      <c r="G655" s="9"/>
      <c r="H655" s="9"/>
      <c r="I655" s="35"/>
      <c r="J655" s="35"/>
      <c r="K655" s="35"/>
      <c r="L655" s="9"/>
      <c r="M655" s="35"/>
      <c r="N655" s="35"/>
      <c r="O655" s="35"/>
      <c r="P655" s="35"/>
      <c r="Q655" s="10"/>
    </row>
    <row r="656" spans="1:17">
      <c r="A656" s="13"/>
      <c r="B656" s="35"/>
      <c r="C656" s="9"/>
      <c r="D656" s="9"/>
      <c r="E656" s="35"/>
      <c r="F656" s="35"/>
      <c r="G656" s="9"/>
      <c r="H656" s="9"/>
      <c r="I656" s="35"/>
      <c r="J656" s="35"/>
      <c r="K656" s="35"/>
      <c r="L656" s="35"/>
      <c r="M656" s="35"/>
      <c r="N656" s="35"/>
      <c r="O656" s="35"/>
      <c r="P656" s="35"/>
      <c r="Q656" s="10"/>
    </row>
    <row r="657" spans="1:17">
      <c r="A657" s="13" t="s">
        <v>11</v>
      </c>
      <c r="B657" s="35"/>
      <c r="C657" s="9"/>
      <c r="D657" s="21">
        <v>2883.99</v>
      </c>
      <c r="E657" s="35" t="s">
        <v>76</v>
      </c>
      <c r="F657" s="35"/>
      <c r="G657" s="9"/>
      <c r="H657" s="9"/>
      <c r="I657" s="35"/>
      <c r="J657" s="35"/>
      <c r="K657" s="35"/>
      <c r="L657" s="35"/>
      <c r="M657" s="35"/>
      <c r="N657" s="35"/>
      <c r="O657" s="35"/>
      <c r="P657" s="35"/>
      <c r="Q657" s="10"/>
    </row>
    <row r="658" spans="1:17">
      <c r="A658" s="13" t="s">
        <v>12</v>
      </c>
      <c r="B658" s="35"/>
      <c r="C658" s="9"/>
      <c r="D658" s="9">
        <f>H645</f>
        <v>28.430000000000177</v>
      </c>
      <c r="E658" s="35" t="s">
        <v>16</v>
      </c>
      <c r="F658" s="35"/>
      <c r="G658" s="9"/>
      <c r="H658" s="9"/>
      <c r="I658" s="35"/>
      <c r="J658" s="35"/>
      <c r="K658" s="35"/>
      <c r="L658" s="35"/>
      <c r="M658" s="35"/>
      <c r="N658" s="35"/>
      <c r="O658" s="35"/>
      <c r="P658" s="35"/>
      <c r="Q658" s="10"/>
    </row>
    <row r="659" spans="1:17">
      <c r="A659" s="13" t="s">
        <v>13</v>
      </c>
      <c r="B659" s="35"/>
      <c r="C659" s="9"/>
      <c r="D659" s="9">
        <f>D657+D658</f>
        <v>2912.42</v>
      </c>
      <c r="E659" s="35"/>
      <c r="F659" s="35"/>
      <c r="G659" s="9"/>
      <c r="H659" s="9"/>
      <c r="I659" s="35"/>
      <c r="J659" s="35"/>
      <c r="K659" s="35"/>
      <c r="L659" s="35"/>
      <c r="M659" s="35"/>
      <c r="N659" s="35"/>
      <c r="O659" s="35"/>
      <c r="P659" s="35"/>
      <c r="Q659" s="10"/>
    </row>
    <row r="660" spans="1:17">
      <c r="A660" s="13" t="s">
        <v>14</v>
      </c>
      <c r="B660" s="35"/>
      <c r="C660" s="9"/>
      <c r="D660" s="9">
        <f>H653</f>
        <v>36.759999999999877</v>
      </c>
      <c r="E660" s="35" t="s">
        <v>17</v>
      </c>
      <c r="F660" s="35"/>
      <c r="G660" s="9"/>
      <c r="H660" s="9"/>
      <c r="I660" s="35"/>
      <c r="J660" s="35"/>
      <c r="K660" s="35"/>
      <c r="L660" s="35"/>
      <c r="M660" s="35"/>
      <c r="N660" s="35"/>
      <c r="O660" s="35"/>
      <c r="P660" s="35"/>
      <c r="Q660" s="10"/>
    </row>
    <row r="661" spans="1:17">
      <c r="A661" s="13" t="s">
        <v>13</v>
      </c>
      <c r="B661" s="35"/>
      <c r="C661" s="9"/>
      <c r="D661" s="27">
        <f>D659-D660</f>
        <v>2875.6600000000003</v>
      </c>
      <c r="E661" s="19" t="s">
        <v>18</v>
      </c>
      <c r="F661" s="35"/>
      <c r="G661" s="9"/>
      <c r="H661" s="9"/>
      <c r="I661" s="35"/>
      <c r="J661" s="35"/>
      <c r="K661" s="35"/>
      <c r="L661" s="35"/>
      <c r="M661" s="35"/>
      <c r="N661" s="35"/>
      <c r="O661" s="35"/>
      <c r="P661" s="35"/>
      <c r="Q661" s="10"/>
    </row>
    <row r="662" spans="1:17" ht="14.65" thickBot="1">
      <c r="A662" s="15"/>
      <c r="B662" s="16"/>
      <c r="C662" s="17"/>
      <c r="D662" s="17"/>
      <c r="E662" s="16"/>
      <c r="F662" s="16"/>
      <c r="G662" s="17"/>
      <c r="H662" s="17"/>
      <c r="I662" s="16"/>
      <c r="J662" s="16"/>
      <c r="K662" s="16"/>
      <c r="L662" s="16"/>
      <c r="M662" s="16"/>
      <c r="N662" s="16"/>
      <c r="O662" s="16"/>
      <c r="P662" s="16"/>
      <c r="Q662" s="18"/>
    </row>
    <row r="663" spans="1:17" ht="14.65" thickTop="1"/>
    <row r="665" spans="1:17" ht="14.65" thickBot="1"/>
    <row r="666" spans="1:17" ht="14.65" thickTop="1">
      <c r="A666" s="2"/>
      <c r="B666" s="3"/>
      <c r="C666" s="4">
        <v>44957</v>
      </c>
      <c r="D666" s="5"/>
      <c r="E666" s="3"/>
      <c r="F666" s="3"/>
      <c r="G666" s="5"/>
      <c r="H666" s="5"/>
      <c r="I666" s="3"/>
      <c r="J666" s="3"/>
      <c r="K666" s="3"/>
      <c r="L666" s="20" t="s">
        <v>19</v>
      </c>
      <c r="M666" s="3"/>
      <c r="N666" s="3"/>
      <c r="O666" s="3"/>
      <c r="P666" s="3"/>
      <c r="Q666" s="6"/>
    </row>
    <row r="667" spans="1:17">
      <c r="A667" s="7" t="s">
        <v>5</v>
      </c>
      <c r="B667" s="35"/>
      <c r="C667" s="9"/>
      <c r="D667" s="9"/>
      <c r="E667" s="35"/>
      <c r="F667" s="35"/>
      <c r="G667" s="9"/>
      <c r="H667" s="9"/>
      <c r="I667" s="35"/>
      <c r="J667" s="11" t="s">
        <v>24</v>
      </c>
      <c r="K667" s="35"/>
      <c r="L667" s="11" t="s">
        <v>10</v>
      </c>
      <c r="M667" s="35"/>
      <c r="N667" s="35"/>
      <c r="O667" s="35"/>
      <c r="P667" s="35"/>
      <c r="Q667" s="10"/>
    </row>
    <row r="668" spans="1:17">
      <c r="A668" s="7" t="s">
        <v>0</v>
      </c>
      <c r="B668" s="11" t="s">
        <v>3</v>
      </c>
      <c r="C668" s="12" t="s">
        <v>1</v>
      </c>
      <c r="D668" s="12" t="s">
        <v>4</v>
      </c>
      <c r="E668" s="11" t="s">
        <v>7</v>
      </c>
      <c r="F668" s="37" t="s">
        <v>92</v>
      </c>
      <c r="G668" s="12" t="s">
        <v>8</v>
      </c>
      <c r="H668" s="12" t="s">
        <v>9</v>
      </c>
      <c r="I668" s="33" t="s">
        <v>70</v>
      </c>
      <c r="J668" s="11" t="s">
        <v>23</v>
      </c>
      <c r="K668" s="35"/>
      <c r="L668" s="31">
        <v>208689.72</v>
      </c>
      <c r="M668" s="35" t="s">
        <v>118</v>
      </c>
      <c r="N668" s="35"/>
      <c r="O668" s="35"/>
      <c r="P668" s="35"/>
      <c r="Q668" s="10"/>
    </row>
    <row r="669" spans="1:17">
      <c r="A669" s="13" t="s">
        <v>119</v>
      </c>
      <c r="B669" s="35">
        <v>109</v>
      </c>
      <c r="C669" s="9">
        <v>11.77</v>
      </c>
      <c r="D669" s="9">
        <f>C669*B669</f>
        <v>1282.93</v>
      </c>
      <c r="E669" s="36" t="s">
        <v>33</v>
      </c>
      <c r="F669" s="38">
        <f>D669/D672</f>
        <v>0.32146544120594955</v>
      </c>
      <c r="G669" s="40">
        <v>11.71</v>
      </c>
      <c r="H669" s="9">
        <f>(B669*G669)-D669</f>
        <v>-6.5399999999999636</v>
      </c>
      <c r="I669" s="35" t="s">
        <v>71</v>
      </c>
      <c r="J669" s="36">
        <f>G669*B669</f>
        <v>1276.3900000000001</v>
      </c>
      <c r="K669" s="35" t="str">
        <f>"sell "&amp;B669&amp;" "&amp;A669&amp;" @ $"&amp;G669</f>
        <v>sell 109 YPF @ $11.71</v>
      </c>
      <c r="L669" s="9">
        <f>L668+(G669*B669)</f>
        <v>209966.11000000002</v>
      </c>
      <c r="M669" s="35"/>
      <c r="N669" s="35"/>
      <c r="O669" s="35"/>
      <c r="P669" s="35"/>
      <c r="Q669" s="10"/>
    </row>
    <row r="670" spans="1:17">
      <c r="A670" s="13" t="s">
        <v>120</v>
      </c>
      <c r="B670" s="35">
        <v>41</v>
      </c>
      <c r="C670" s="9">
        <v>51.44</v>
      </c>
      <c r="D670" s="9">
        <f>C670*B670</f>
        <v>2109.04</v>
      </c>
      <c r="E670" s="36" t="s">
        <v>33</v>
      </c>
      <c r="F670" s="38">
        <f>D670/D672</f>
        <v>0.52846489997193602</v>
      </c>
      <c r="G670" s="40">
        <v>51.87</v>
      </c>
      <c r="H670" s="9">
        <f>(B670*G670)-D670</f>
        <v>17.630000000000109</v>
      </c>
      <c r="I670" s="35"/>
      <c r="J670" s="36">
        <f>G670*B670</f>
        <v>2126.67</v>
      </c>
      <c r="K670" s="35" t="str">
        <f>"sell "&amp;B670&amp;" "&amp;A670&amp;" @ $"&amp;G670</f>
        <v>sell 41 INSW @ $51.87</v>
      </c>
      <c r="L670" s="9">
        <f>L669+(G670*B670)</f>
        <v>212092.78000000003</v>
      </c>
      <c r="M670" s="35"/>
      <c r="N670" s="35"/>
      <c r="O670" s="35"/>
      <c r="P670" s="35"/>
      <c r="Q670" s="10"/>
    </row>
    <row r="671" spans="1:17">
      <c r="A671" s="13" t="s">
        <v>121</v>
      </c>
      <c r="B671" s="35">
        <v>17</v>
      </c>
      <c r="C671" s="9">
        <v>35.229999999999997</v>
      </c>
      <c r="D671" s="9">
        <f>C671*B671</f>
        <v>598.91</v>
      </c>
      <c r="E671" s="36" t="s">
        <v>33</v>
      </c>
      <c r="F671" s="38">
        <f>D671/D672</f>
        <v>0.1500696588221144</v>
      </c>
      <c r="G671" s="40">
        <v>36.25</v>
      </c>
      <c r="H671" s="9">
        <f>(B671*G671)-D671</f>
        <v>17.340000000000032</v>
      </c>
      <c r="I671" s="35"/>
      <c r="J671" s="36">
        <f>G671*B671</f>
        <v>616.25</v>
      </c>
      <c r="K671" s="35" t="str">
        <f>"sell "&amp;B671&amp;" "&amp;A671&amp;" @ $"&amp;G671</f>
        <v>sell 17 TRMD @ $36.25</v>
      </c>
      <c r="L671" s="9">
        <f>L670+(G671*B671)</f>
        <v>212709.03000000003</v>
      </c>
      <c r="M671" s="35" t="s">
        <v>22</v>
      </c>
      <c r="N671" s="35"/>
      <c r="O671" s="35"/>
      <c r="P671" s="35"/>
      <c r="Q671" s="10"/>
    </row>
    <row r="672" spans="1:17">
      <c r="A672" s="13"/>
      <c r="B672" s="35"/>
      <c r="C672" s="9"/>
      <c r="D672" s="9">
        <f>SUM(D669:D671)</f>
        <v>3990.88</v>
      </c>
      <c r="E672" s="36"/>
      <c r="F672" s="38">
        <f>SUM(F669:F671)</f>
        <v>1</v>
      </c>
      <c r="G672" s="41"/>
      <c r="H672" s="9">
        <f>SUM(H669:H671)</f>
        <v>28.430000000000177</v>
      </c>
      <c r="I672" s="35"/>
      <c r="J672" s="36">
        <f>SUM(J669:J671)</f>
        <v>4019.3100000000004</v>
      </c>
      <c r="K672" s="35"/>
      <c r="L672" s="9"/>
      <c r="M672" s="35"/>
      <c r="N672" s="35"/>
      <c r="O672" s="35"/>
      <c r="P672" s="35"/>
      <c r="Q672" s="10"/>
    </row>
    <row r="673" spans="1:17">
      <c r="A673" s="13"/>
      <c r="B673" s="35"/>
      <c r="C673" s="9"/>
      <c r="D673" s="9"/>
      <c r="E673" s="35"/>
      <c r="F673" s="35"/>
      <c r="G673" s="41"/>
      <c r="H673" s="9"/>
      <c r="I673" s="35"/>
      <c r="J673" s="35"/>
      <c r="K673" s="35"/>
      <c r="L673" s="9"/>
      <c r="M673" s="35"/>
      <c r="N673" s="35"/>
      <c r="O673" s="35"/>
      <c r="P673" s="35"/>
      <c r="Q673" s="10"/>
    </row>
    <row r="674" spans="1:17">
      <c r="A674" s="13"/>
      <c r="B674" s="35"/>
      <c r="C674" s="9"/>
      <c r="D674" s="9"/>
      <c r="E674" s="19"/>
      <c r="F674" s="35"/>
      <c r="G674" s="41"/>
      <c r="H674" s="9"/>
      <c r="I674" s="35"/>
      <c r="J674" s="35"/>
      <c r="K674" s="35"/>
      <c r="L674" s="9"/>
      <c r="M674" s="11" t="s">
        <v>20</v>
      </c>
      <c r="N674" s="35"/>
      <c r="O674" s="35"/>
      <c r="P674" s="35"/>
      <c r="Q674" s="10"/>
    </row>
    <row r="675" spans="1:17">
      <c r="A675" s="7" t="s">
        <v>6</v>
      </c>
      <c r="B675" s="35"/>
      <c r="C675" s="9"/>
      <c r="D675" s="9"/>
      <c r="E675" s="19"/>
      <c r="F675" s="35"/>
      <c r="G675" s="41"/>
      <c r="H675" s="9"/>
      <c r="I675" s="35"/>
      <c r="J675" s="35"/>
      <c r="K675" s="35"/>
      <c r="L675" s="9"/>
      <c r="M675" s="11" t="s">
        <v>21</v>
      </c>
      <c r="N675" s="35"/>
      <c r="O675" s="35"/>
      <c r="P675" s="35"/>
      <c r="Q675" s="10"/>
    </row>
    <row r="676" spans="1:17">
      <c r="A676" s="7" t="s">
        <v>0</v>
      </c>
      <c r="B676" s="11" t="s">
        <v>3</v>
      </c>
      <c r="C676" s="12" t="s">
        <v>1</v>
      </c>
      <c r="D676" s="12" t="s">
        <v>2</v>
      </c>
      <c r="E676" s="22" t="s">
        <v>7</v>
      </c>
      <c r="F676" s="39" t="s">
        <v>92</v>
      </c>
      <c r="G676" s="42" t="s">
        <v>8</v>
      </c>
      <c r="H676" s="12" t="s">
        <v>9</v>
      </c>
      <c r="I676" s="35"/>
      <c r="J676" s="35"/>
      <c r="K676" s="35"/>
      <c r="L676" s="9"/>
      <c r="M676" s="36">
        <f>L671</f>
        <v>212709.03000000003</v>
      </c>
      <c r="N676" s="35"/>
      <c r="O676" s="35"/>
      <c r="P676" s="35"/>
      <c r="Q676" s="10"/>
    </row>
    <row r="677" spans="1:17">
      <c r="A677" s="13" t="s">
        <v>123</v>
      </c>
      <c r="B677" s="35">
        <v>2</v>
      </c>
      <c r="C677" s="9">
        <v>128.54</v>
      </c>
      <c r="D677" s="9">
        <f>C677*B677</f>
        <v>257.08</v>
      </c>
      <c r="E677" s="36" t="s">
        <v>33</v>
      </c>
      <c r="F677" s="38">
        <f>D677/D680</f>
        <v>7.5922600765486931E-2</v>
      </c>
      <c r="G677" s="40">
        <v>129.72</v>
      </c>
      <c r="H677" s="9">
        <f>(B677*G677)-D677</f>
        <v>2.3600000000000136</v>
      </c>
      <c r="I677" s="35" t="s">
        <v>71</v>
      </c>
      <c r="J677" s="35"/>
      <c r="K677" s="35" t="str">
        <f>"buy "&amp;B677&amp;" "&amp;A677&amp;" @ $"&amp;G677</f>
        <v>buy 2 ACLS @ $129.72</v>
      </c>
      <c r="L677" s="9">
        <f>L671-(G677*B677)</f>
        <v>212449.59000000003</v>
      </c>
      <c r="M677" s="36">
        <f>L668-(G677*B677)</f>
        <v>208430.28</v>
      </c>
      <c r="N677" s="35"/>
      <c r="O677" s="35"/>
      <c r="P677" s="35"/>
      <c r="Q677" s="10"/>
    </row>
    <row r="678" spans="1:17">
      <c r="A678" s="13" t="s">
        <v>124</v>
      </c>
      <c r="B678" s="35">
        <v>10</v>
      </c>
      <c r="C678" s="9">
        <v>108.37</v>
      </c>
      <c r="D678" s="9">
        <f>C678*B678</f>
        <v>1083.7</v>
      </c>
      <c r="E678" s="36" t="s">
        <v>33</v>
      </c>
      <c r="F678" s="38">
        <f>D678/D680</f>
        <v>0.32004559845012526</v>
      </c>
      <c r="G678" s="40">
        <v>110</v>
      </c>
      <c r="H678" s="9">
        <f>(B678*G678)-D678</f>
        <v>16.299999999999955</v>
      </c>
      <c r="I678" s="35" t="s">
        <v>71</v>
      </c>
      <c r="J678" s="35"/>
      <c r="K678" s="35" t="str">
        <f>"buy "&amp;B678&amp;" "&amp;A678&amp;" @ $"&amp;G678</f>
        <v>buy 10 WYNN @ $110</v>
      </c>
      <c r="L678" s="9">
        <f>L677-(G678*B678)</f>
        <v>211349.59000000003</v>
      </c>
      <c r="M678" s="36">
        <f>M677-(G678*B678)</f>
        <v>207330.28</v>
      </c>
      <c r="N678" s="35"/>
      <c r="O678" s="35"/>
      <c r="P678" s="35"/>
      <c r="Q678" s="10"/>
    </row>
    <row r="679" spans="1:17">
      <c r="A679" s="23" t="s">
        <v>125</v>
      </c>
      <c r="B679" s="24">
        <v>181</v>
      </c>
      <c r="C679" s="25">
        <v>11.3</v>
      </c>
      <c r="D679" s="25">
        <f>C679*B679</f>
        <v>2045.3000000000002</v>
      </c>
      <c r="E679" s="36" t="s">
        <v>33</v>
      </c>
      <c r="F679" s="38">
        <f>D679/D680</f>
        <v>0.6040318007843879</v>
      </c>
      <c r="G679" s="43">
        <v>11.4</v>
      </c>
      <c r="H679" s="25">
        <f>(B679*G679)-D679</f>
        <v>18.099999999999909</v>
      </c>
      <c r="I679" s="35" t="s">
        <v>71</v>
      </c>
      <c r="J679" s="35"/>
      <c r="K679" s="35" t="str">
        <f>"buy "&amp;B679&amp;" "&amp;A679&amp;" @ $"&amp;G679</f>
        <v>buy 181 COTY @ $11.4</v>
      </c>
      <c r="L679" s="9">
        <f>L678-(G679*B679)</f>
        <v>209286.19000000003</v>
      </c>
      <c r="M679" s="36">
        <f>M678-(G679*B679)</f>
        <v>205266.88</v>
      </c>
      <c r="N679" s="35" t="str">
        <f>TEXT(ROUND(M679,2),"$#,##0.00")&amp;" will be the balance in the account after purchases.  "</f>
        <v xml:space="preserve">$205,266.88 will be the balance in the account after purchases.  </v>
      </c>
      <c r="O679" s="35"/>
      <c r="P679" s="35"/>
      <c r="Q679" s="10"/>
    </row>
    <row r="680" spans="1:17">
      <c r="A680" s="13"/>
      <c r="B680" s="35"/>
      <c r="C680" s="9"/>
      <c r="D680" s="9">
        <f>SUM(D677:D679)</f>
        <v>3386.08</v>
      </c>
      <c r="E680" s="35"/>
      <c r="F680" s="38">
        <f>SUM(F677:F679)</f>
        <v>1</v>
      </c>
      <c r="G680" s="9" t="s">
        <v>15</v>
      </c>
      <c r="H680" s="9">
        <f>SUM(H677:H679)</f>
        <v>36.759999999999877</v>
      </c>
      <c r="I680" s="35"/>
      <c r="J680" s="35"/>
      <c r="K680" s="35"/>
      <c r="L680" s="9"/>
      <c r="M680" s="35"/>
      <c r="N680" s="35" t="s">
        <v>27</v>
      </c>
      <c r="O680" s="35"/>
      <c r="P680" s="35"/>
      <c r="Q680" s="10"/>
    </row>
    <row r="681" spans="1:17">
      <c r="A681" s="13"/>
      <c r="B681" s="35"/>
      <c r="C681" s="9"/>
      <c r="D681" s="9"/>
      <c r="E681" s="35"/>
      <c r="F681" s="35"/>
      <c r="G681" s="9"/>
      <c r="H681" s="9"/>
      <c r="I681" s="35"/>
      <c r="J681" s="35"/>
      <c r="K681" s="35"/>
      <c r="L681" s="9"/>
      <c r="M681" s="11" t="str">
        <f>IF(J672+M679&gt;0,"Credit Surplus","Credit Shortage")</f>
        <v>Credit Surplus</v>
      </c>
      <c r="N681" s="36">
        <f>J672+M679</f>
        <v>209286.19</v>
      </c>
      <c r="O681" s="35" t="s">
        <v>60</v>
      </c>
      <c r="P681" s="35"/>
      <c r="Q681" s="10"/>
    </row>
    <row r="682" spans="1:17">
      <c r="A682" s="13"/>
      <c r="B682" s="35"/>
      <c r="C682" s="9"/>
      <c r="D682" s="9"/>
      <c r="E682" s="35"/>
      <c r="F682" s="35"/>
      <c r="G682" s="9"/>
      <c r="H682" s="9"/>
      <c r="I682" s="35"/>
      <c r="J682" s="35"/>
      <c r="K682" s="35"/>
      <c r="L682" s="9"/>
      <c r="M682" s="35"/>
      <c r="N682" s="35"/>
      <c r="O682" s="35"/>
      <c r="P682" s="35"/>
      <c r="Q682" s="10"/>
    </row>
    <row r="683" spans="1:17">
      <c r="A683" s="13"/>
      <c r="B683" s="35"/>
      <c r="C683" s="9"/>
      <c r="D683" s="9"/>
      <c r="E683" s="35"/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>
      <c r="A684" s="13" t="s">
        <v>11</v>
      </c>
      <c r="B684" s="35"/>
      <c r="C684" s="9"/>
      <c r="D684" s="21">
        <v>2883.99</v>
      </c>
      <c r="E684" s="35" t="s">
        <v>76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>
      <c r="A685" s="13" t="s">
        <v>12</v>
      </c>
      <c r="B685" s="35"/>
      <c r="C685" s="9"/>
      <c r="D685" s="9">
        <f>H672</f>
        <v>28.430000000000177</v>
      </c>
      <c r="E685" s="35" t="s">
        <v>16</v>
      </c>
      <c r="F685" s="35"/>
      <c r="G685" s="9"/>
      <c r="H685" s="9"/>
      <c r="I685" s="35"/>
      <c r="J685" s="35"/>
      <c r="K685" s="35"/>
      <c r="L685" s="35"/>
      <c r="M685" s="35"/>
      <c r="N685" s="35"/>
      <c r="O685" s="35"/>
      <c r="P685" s="35"/>
      <c r="Q685" s="10"/>
    </row>
    <row r="686" spans="1:17">
      <c r="A686" s="13" t="s">
        <v>13</v>
      </c>
      <c r="B686" s="35"/>
      <c r="C686" s="9"/>
      <c r="D686" s="9">
        <f>D684+D685</f>
        <v>2912.42</v>
      </c>
      <c r="E686" s="35"/>
      <c r="F686" s="35"/>
      <c r="G686" s="9"/>
      <c r="H686" s="9"/>
      <c r="I686" s="35"/>
      <c r="J686" s="35"/>
      <c r="K686" s="35"/>
      <c r="L686" s="35"/>
      <c r="M686" s="35"/>
      <c r="N686" s="35"/>
      <c r="O686" s="35"/>
      <c r="P686" s="35"/>
      <c r="Q686" s="10"/>
    </row>
    <row r="687" spans="1:17">
      <c r="A687" s="13" t="s">
        <v>14</v>
      </c>
      <c r="B687" s="35"/>
      <c r="C687" s="9"/>
      <c r="D687" s="9">
        <f>H680</f>
        <v>36.759999999999877</v>
      </c>
      <c r="E687" s="35" t="s">
        <v>17</v>
      </c>
      <c r="F687" s="35"/>
      <c r="G687" s="9"/>
      <c r="H687" s="9"/>
      <c r="I687" s="35"/>
      <c r="J687" s="35"/>
      <c r="K687" s="35"/>
      <c r="L687" s="35"/>
      <c r="M687" s="35"/>
      <c r="N687" s="35"/>
      <c r="O687" s="35"/>
      <c r="P687" s="35"/>
      <c r="Q687" s="10"/>
    </row>
    <row r="688" spans="1:17">
      <c r="A688" s="13" t="s">
        <v>13</v>
      </c>
      <c r="B688" s="35"/>
      <c r="C688" s="9"/>
      <c r="D688" s="27">
        <f>D686-D687</f>
        <v>2875.6600000000003</v>
      </c>
      <c r="E688" s="19" t="s">
        <v>18</v>
      </c>
      <c r="F688" s="35"/>
      <c r="G688" s="9"/>
      <c r="H688" s="9"/>
      <c r="I688" s="35"/>
      <c r="J688" s="35"/>
      <c r="K688" s="35"/>
      <c r="L688" s="35"/>
      <c r="M688" s="35"/>
      <c r="N688" s="35"/>
      <c r="O688" s="35"/>
      <c r="P688" s="35"/>
      <c r="Q688" s="10"/>
    </row>
    <row r="689" spans="1:17" ht="14.65" thickBot="1">
      <c r="A689" s="15"/>
      <c r="B689" s="16"/>
      <c r="C689" s="17"/>
      <c r="D689" s="17"/>
      <c r="E689" s="16"/>
      <c r="F689" s="16"/>
      <c r="G689" s="17"/>
      <c r="H689" s="17"/>
      <c r="I689" s="16"/>
      <c r="J689" s="16"/>
      <c r="K689" s="16"/>
      <c r="L689" s="16"/>
      <c r="M689" s="16"/>
      <c r="N689" s="16"/>
      <c r="O689" s="16"/>
      <c r="P689" s="16"/>
      <c r="Q689" s="18"/>
    </row>
    <row r="690" spans="1:17" ht="14.65" thickTop="1"/>
    <row r="692" spans="1:17" ht="14.65" thickBot="1"/>
    <row r="693" spans="1:17" ht="14.65" thickTop="1">
      <c r="A693" s="2"/>
      <c r="B693" s="3"/>
      <c r="C693" s="4">
        <v>44925</v>
      </c>
      <c r="D693" s="5"/>
      <c r="E693" s="3"/>
      <c r="F693" s="3"/>
      <c r="G693" s="5"/>
      <c r="H693" s="5"/>
      <c r="I693" s="3"/>
      <c r="J693" s="3"/>
      <c r="K693" s="3"/>
      <c r="L693" s="20" t="s">
        <v>19</v>
      </c>
      <c r="M693" s="3"/>
      <c r="N693" s="3"/>
      <c r="O693" s="3"/>
      <c r="P693" s="3"/>
      <c r="Q693" s="6"/>
    </row>
    <row r="694" spans="1:17">
      <c r="A694" s="7" t="s">
        <v>5</v>
      </c>
      <c r="B694" s="35"/>
      <c r="C694" s="9"/>
      <c r="D694" s="9"/>
      <c r="E694" s="35"/>
      <c r="F694" s="35"/>
      <c r="G694" s="9"/>
      <c r="H694" s="9"/>
      <c r="I694" s="35"/>
      <c r="J694" s="11" t="s">
        <v>24</v>
      </c>
      <c r="K694" s="35"/>
      <c r="L694" s="11" t="s">
        <v>10</v>
      </c>
      <c r="M694" s="35"/>
      <c r="N694" s="35"/>
      <c r="O694" s="35"/>
      <c r="P694" s="35"/>
      <c r="Q694" s="10"/>
    </row>
    <row r="695" spans="1:17">
      <c r="A695" s="7" t="s">
        <v>0</v>
      </c>
      <c r="B695" s="11" t="s">
        <v>3</v>
      </c>
      <c r="C695" s="12" t="s">
        <v>1</v>
      </c>
      <c r="D695" s="12" t="s">
        <v>4</v>
      </c>
      <c r="E695" s="11" t="s">
        <v>7</v>
      </c>
      <c r="F695" s="37" t="s">
        <v>92</v>
      </c>
      <c r="G695" s="12" t="s">
        <v>8</v>
      </c>
      <c r="H695" s="12" t="s">
        <v>9</v>
      </c>
      <c r="I695" s="33" t="s">
        <v>70</v>
      </c>
      <c r="J695" s="11" t="s">
        <v>23</v>
      </c>
      <c r="K695" s="35"/>
      <c r="L695" s="31">
        <v>211066.95</v>
      </c>
      <c r="M695" s="35" t="s">
        <v>118</v>
      </c>
      <c r="N695" s="35"/>
      <c r="O695" s="35"/>
      <c r="P695" s="35"/>
      <c r="Q695" s="10"/>
    </row>
    <row r="696" spans="1:17">
      <c r="A696" s="13" t="s">
        <v>113</v>
      </c>
      <c r="B696" s="35">
        <v>10</v>
      </c>
      <c r="C696" s="9">
        <v>91.47</v>
      </c>
      <c r="D696" s="9">
        <f>C696*B696</f>
        <v>914.7</v>
      </c>
      <c r="E696" s="36" t="s">
        <v>33</v>
      </c>
      <c r="F696" s="38">
        <f>D696/D699</f>
        <v>1</v>
      </c>
      <c r="G696" s="9">
        <v>91.48</v>
      </c>
      <c r="H696" s="9">
        <f>(B696*G696)-D696</f>
        <v>0.10000000000002274</v>
      </c>
      <c r="I696" s="35" t="s">
        <v>71</v>
      </c>
      <c r="J696" s="36">
        <f>G696*B696</f>
        <v>914.80000000000007</v>
      </c>
      <c r="K696" s="35" t="str">
        <f>"sell "&amp;B696&amp;" "&amp;A696&amp;" @ $"&amp;G696</f>
        <v>sell 10 BIL @ $91.48</v>
      </c>
      <c r="L696" s="9">
        <f>L695+(G696*B696)</f>
        <v>211981.75</v>
      </c>
      <c r="M696" s="35"/>
      <c r="N696" s="35"/>
      <c r="O696" s="35"/>
      <c r="P696" s="35"/>
      <c r="Q696" s="10"/>
    </row>
    <row r="697" spans="1:17">
      <c r="A697" s="13"/>
      <c r="B697" s="35"/>
      <c r="C697" s="9"/>
      <c r="D697" s="9">
        <f>C697*B697</f>
        <v>0</v>
      </c>
      <c r="E697" s="36"/>
      <c r="F697" s="38">
        <f>D697/D699</f>
        <v>0</v>
      </c>
      <c r="G697" s="9"/>
      <c r="H697" s="9">
        <f>(B697*G697)-D697</f>
        <v>0</v>
      </c>
      <c r="I697" s="35"/>
      <c r="J697" s="36">
        <f>G697*B697</f>
        <v>0</v>
      </c>
      <c r="K697" s="35" t="str">
        <f>"sell "&amp;B697&amp;" "&amp;A697&amp;" @ $"&amp;G697</f>
        <v>sell   @ $</v>
      </c>
      <c r="L697" s="9">
        <f>L696+(G697*B697)</f>
        <v>211981.75</v>
      </c>
      <c r="M697" s="35"/>
      <c r="N697" s="35"/>
      <c r="O697" s="35"/>
      <c r="P697" s="35"/>
      <c r="Q697" s="10"/>
    </row>
    <row r="698" spans="1:17">
      <c r="A698" s="13"/>
      <c r="B698" s="35"/>
      <c r="C698" s="9"/>
      <c r="D698" s="9">
        <f>C698*B698</f>
        <v>0</v>
      </c>
      <c r="E698" s="36"/>
      <c r="F698" s="38">
        <f>D698/D699</f>
        <v>0</v>
      </c>
      <c r="G698" s="9"/>
      <c r="H698" s="9">
        <f>(B698*G698)-D698</f>
        <v>0</v>
      </c>
      <c r="I698" s="35"/>
      <c r="J698" s="36">
        <f>G698*B698</f>
        <v>0</v>
      </c>
      <c r="K698" s="35" t="str">
        <f>"sell "&amp;B698&amp;" "&amp;A698&amp;" @ $"&amp;G698</f>
        <v>sell   @ $</v>
      </c>
      <c r="L698" s="9">
        <f>L697+(G698*B698)</f>
        <v>211981.75</v>
      </c>
      <c r="M698" s="35" t="s">
        <v>22</v>
      </c>
      <c r="N698" s="35"/>
      <c r="O698" s="35"/>
      <c r="P698" s="35"/>
      <c r="Q698" s="10"/>
    </row>
    <row r="699" spans="1:17">
      <c r="A699" s="13"/>
      <c r="B699" s="35"/>
      <c r="C699" s="9"/>
      <c r="D699" s="9">
        <f>SUM(D696:D698)</f>
        <v>914.7</v>
      </c>
      <c r="E699" s="36"/>
      <c r="F699" s="38">
        <f>SUM(F696:F698)</f>
        <v>1</v>
      </c>
      <c r="G699" s="32"/>
      <c r="H699" s="9">
        <f>SUM(H696:H698)</f>
        <v>0.10000000000002274</v>
      </c>
      <c r="I699" s="35"/>
      <c r="J699" s="36">
        <f>SUM(J696:J698)</f>
        <v>914.80000000000007</v>
      </c>
      <c r="K699" s="35"/>
      <c r="L699" s="9"/>
      <c r="M699" s="35"/>
      <c r="N699" s="35"/>
      <c r="O699" s="35"/>
      <c r="P699" s="35"/>
      <c r="Q699" s="10"/>
    </row>
    <row r="700" spans="1:17">
      <c r="A700" s="13"/>
      <c r="B700" s="35"/>
      <c r="C700" s="9"/>
      <c r="D700" s="9"/>
      <c r="E700" s="35"/>
      <c r="F700" s="35"/>
      <c r="G700" s="32"/>
      <c r="H700" s="9"/>
      <c r="I700" s="35"/>
      <c r="J700" s="35"/>
      <c r="K700" s="35"/>
      <c r="L700" s="9"/>
      <c r="M700" s="35"/>
      <c r="N700" s="35"/>
      <c r="O700" s="35"/>
      <c r="P700" s="35"/>
      <c r="Q700" s="10"/>
    </row>
    <row r="701" spans="1:17">
      <c r="A701" s="13"/>
      <c r="B701" s="35"/>
      <c r="C701" s="9"/>
      <c r="D701" s="9"/>
      <c r="E701" s="19"/>
      <c r="F701" s="35"/>
      <c r="G701" s="32"/>
      <c r="H701" s="9"/>
      <c r="I701" s="35"/>
      <c r="J701" s="35"/>
      <c r="K701" s="35"/>
      <c r="L701" s="9"/>
      <c r="M701" s="11" t="s">
        <v>20</v>
      </c>
      <c r="N701" s="35"/>
      <c r="O701" s="35"/>
      <c r="P701" s="35"/>
      <c r="Q701" s="10"/>
    </row>
    <row r="702" spans="1:17">
      <c r="A702" s="7" t="s">
        <v>6</v>
      </c>
      <c r="B702" s="35"/>
      <c r="C702" s="9"/>
      <c r="D702" s="9"/>
      <c r="E702" s="19"/>
      <c r="F702" s="35"/>
      <c r="G702" s="32"/>
      <c r="H702" s="9"/>
      <c r="I702" s="35"/>
      <c r="J702" s="35"/>
      <c r="K702" s="35"/>
      <c r="L702" s="9"/>
      <c r="M702" s="11" t="s">
        <v>21</v>
      </c>
      <c r="N702" s="35"/>
      <c r="O702" s="35"/>
      <c r="P702" s="35"/>
      <c r="Q702" s="10"/>
    </row>
    <row r="703" spans="1:17">
      <c r="A703" s="7" t="s">
        <v>0</v>
      </c>
      <c r="B703" s="11" t="s">
        <v>3</v>
      </c>
      <c r="C703" s="12" t="s">
        <v>1</v>
      </c>
      <c r="D703" s="12" t="s">
        <v>2</v>
      </c>
      <c r="E703" s="22" t="s">
        <v>7</v>
      </c>
      <c r="F703" s="39" t="s">
        <v>92</v>
      </c>
      <c r="G703" s="33" t="s">
        <v>8</v>
      </c>
      <c r="H703" s="12" t="s">
        <v>9</v>
      </c>
      <c r="I703" s="35"/>
      <c r="J703" s="35"/>
      <c r="K703" s="35"/>
      <c r="L703" s="9"/>
      <c r="M703" s="36">
        <f>L698</f>
        <v>211981.75</v>
      </c>
      <c r="N703" s="35"/>
      <c r="O703" s="35"/>
      <c r="P703" s="35"/>
      <c r="Q703" s="10"/>
    </row>
    <row r="704" spans="1:17">
      <c r="A704" s="13" t="s">
        <v>122</v>
      </c>
      <c r="B704" s="35">
        <v>16</v>
      </c>
      <c r="C704" s="9">
        <v>61.64</v>
      </c>
      <c r="D704" s="9">
        <f>C704*B704</f>
        <v>986.24</v>
      </c>
      <c r="E704" s="36" t="s">
        <v>33</v>
      </c>
      <c r="F704" s="38">
        <f>D704/D707</f>
        <v>1</v>
      </c>
      <c r="G704" s="9">
        <v>62.44</v>
      </c>
      <c r="H704" s="9">
        <f>(B704*G704)-D704</f>
        <v>12.799999999999955</v>
      </c>
      <c r="I704" s="35" t="s">
        <v>71</v>
      </c>
      <c r="J704" s="35"/>
      <c r="K704" s="35" t="str">
        <f>"buy "&amp;B704&amp;" "&amp;A704&amp;" @ $"&amp;G704</f>
        <v>buy 16 IEFA @ $62.44</v>
      </c>
      <c r="L704" s="9">
        <f>L698-(G704*B704)</f>
        <v>210982.71</v>
      </c>
      <c r="M704" s="36">
        <f>L695-(G704*B704)</f>
        <v>210067.91</v>
      </c>
      <c r="N704" s="35"/>
      <c r="O704" s="35"/>
      <c r="P704" s="35"/>
      <c r="Q704" s="10"/>
    </row>
    <row r="705" spans="1:17">
      <c r="A705" s="13"/>
      <c r="B705" s="35"/>
      <c r="C705" s="9">
        <v>0</v>
      </c>
      <c r="D705" s="9">
        <f>C705*B705</f>
        <v>0</v>
      </c>
      <c r="E705" s="36" t="s">
        <v>33</v>
      </c>
      <c r="F705" s="38">
        <f>D705/D707</f>
        <v>0</v>
      </c>
      <c r="G705" s="9">
        <v>0</v>
      </c>
      <c r="H705" s="9">
        <f>(B705*G705)-D705</f>
        <v>0</v>
      </c>
      <c r="I705" s="35"/>
      <c r="J705" s="35"/>
      <c r="K705" s="35" t="str">
        <f>"buy "&amp;B705&amp;" "&amp;A705&amp;" @ $"&amp;G705</f>
        <v>buy   @ $0</v>
      </c>
      <c r="L705" s="9">
        <f>L704-(G705*B705)</f>
        <v>210982.71</v>
      </c>
      <c r="M705" s="36">
        <f>M704-(G705*B705)</f>
        <v>210067.91</v>
      </c>
      <c r="N705" s="35"/>
      <c r="O705" s="35"/>
      <c r="P705" s="35"/>
      <c r="Q705" s="10"/>
    </row>
    <row r="706" spans="1:17">
      <c r="A706" s="23"/>
      <c r="B706" s="24"/>
      <c r="C706" s="25">
        <v>0</v>
      </c>
      <c r="D706" s="25">
        <f>C706*B706</f>
        <v>0</v>
      </c>
      <c r="E706" s="36" t="s">
        <v>33</v>
      </c>
      <c r="F706" s="38">
        <f>D706/D707</f>
        <v>0</v>
      </c>
      <c r="G706" s="25">
        <v>0</v>
      </c>
      <c r="H706" s="25">
        <f>(B706*G706)-D706</f>
        <v>0</v>
      </c>
      <c r="I706" s="35"/>
      <c r="J706" s="35"/>
      <c r="K706" s="35" t="str">
        <f>"buy "&amp;B706&amp;" "&amp;A706&amp;" @ $"&amp;G706</f>
        <v>buy   @ $0</v>
      </c>
      <c r="L706" s="9">
        <f>L705-(G706*B706)</f>
        <v>210982.71</v>
      </c>
      <c r="M706" s="36">
        <f>M705-(G706*B706)</f>
        <v>210067.91</v>
      </c>
      <c r="N706" s="35" t="str">
        <f>TEXT(ROUND(M706,2),"$#,##0.00")&amp;" will be the balance in the account after purchases.  "</f>
        <v xml:space="preserve">$210,067.91 will be the balance in the account after purchases.  </v>
      </c>
      <c r="O706" s="35"/>
      <c r="P706" s="35"/>
      <c r="Q706" s="10"/>
    </row>
    <row r="707" spans="1:17">
      <c r="A707" s="13"/>
      <c r="B707" s="35"/>
      <c r="C707" s="9"/>
      <c r="D707" s="9">
        <f>SUM(D704:D706)</f>
        <v>986.24</v>
      </c>
      <c r="E707" s="35"/>
      <c r="F707" s="38">
        <f>SUM(F704:F706)</f>
        <v>1</v>
      </c>
      <c r="G707" s="9" t="s">
        <v>15</v>
      </c>
      <c r="H707" s="9">
        <f>SUM(H704:H706)</f>
        <v>12.799999999999955</v>
      </c>
      <c r="I707" s="35"/>
      <c r="J707" s="35"/>
      <c r="K707" s="35"/>
      <c r="L707" s="9"/>
      <c r="M707" s="35"/>
      <c r="N707" s="35" t="s">
        <v>27</v>
      </c>
      <c r="O707" s="35"/>
      <c r="P707" s="35"/>
      <c r="Q707" s="10"/>
    </row>
    <row r="708" spans="1:17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9"/>
      <c r="M708" s="11" t="str">
        <f>IF(J699+M706&gt;0,"Credit Surplus","Credit Shortage")</f>
        <v>Credit Surplus</v>
      </c>
      <c r="N708" s="36">
        <f>J699+M706</f>
        <v>210982.71</v>
      </c>
      <c r="O708" s="35" t="s">
        <v>60</v>
      </c>
      <c r="P708" s="35"/>
      <c r="Q708" s="10"/>
    </row>
    <row r="709" spans="1:17">
      <c r="A709" s="13"/>
      <c r="B709" s="35"/>
      <c r="C709" s="9"/>
      <c r="D709" s="9"/>
      <c r="E709" s="35"/>
      <c r="F709" s="35"/>
      <c r="G709" s="9"/>
      <c r="H709" s="9"/>
      <c r="I709" s="35"/>
      <c r="J709" s="35"/>
      <c r="K709" s="35"/>
      <c r="L709" s="9"/>
      <c r="M709" s="35"/>
      <c r="N709" s="35"/>
      <c r="O709" s="35"/>
      <c r="P709" s="35"/>
      <c r="Q709" s="10"/>
    </row>
    <row r="710" spans="1:17">
      <c r="A710" s="13"/>
      <c r="B710" s="35"/>
      <c r="C710" s="9"/>
      <c r="D710" s="9"/>
      <c r="E710" s="35"/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>
      <c r="A711" s="13" t="s">
        <v>11</v>
      </c>
      <c r="B711" s="35"/>
      <c r="C711" s="9"/>
      <c r="D711" s="21">
        <v>4589.91</v>
      </c>
      <c r="E711" s="35" t="s">
        <v>76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>
      <c r="A712" s="13" t="s">
        <v>12</v>
      </c>
      <c r="B712" s="35"/>
      <c r="C712" s="9"/>
      <c r="D712" s="9">
        <f>H699</f>
        <v>0.10000000000002274</v>
      </c>
      <c r="E712" s="35" t="s">
        <v>16</v>
      </c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>
      <c r="A713" s="13" t="s">
        <v>13</v>
      </c>
      <c r="B713" s="35"/>
      <c r="C713" s="9"/>
      <c r="D713" s="9">
        <f>D711+D712</f>
        <v>4590.01</v>
      </c>
      <c r="E713" s="35"/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>
      <c r="A714" s="13" t="s">
        <v>14</v>
      </c>
      <c r="B714" s="35"/>
      <c r="C714" s="9"/>
      <c r="D714" s="9">
        <f>H707</f>
        <v>12.799999999999955</v>
      </c>
      <c r="E714" s="35" t="s">
        <v>17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>
      <c r="A715" s="13" t="s">
        <v>13</v>
      </c>
      <c r="B715" s="35"/>
      <c r="C715" s="9"/>
      <c r="D715" s="27">
        <f>D713-D714</f>
        <v>4577.21</v>
      </c>
      <c r="E715" s="19" t="s">
        <v>18</v>
      </c>
      <c r="F715" s="35"/>
      <c r="G715" s="9"/>
      <c r="H715" s="9"/>
      <c r="I715" s="35"/>
      <c r="J715" s="35"/>
      <c r="K715" s="35"/>
      <c r="L715" s="35"/>
      <c r="M715" s="35"/>
      <c r="N715" s="35"/>
      <c r="O715" s="35"/>
      <c r="P715" s="35"/>
      <c r="Q715" s="10"/>
    </row>
    <row r="716" spans="1:17" ht="14.65" thickBot="1">
      <c r="A716" s="15"/>
      <c r="B716" s="16"/>
      <c r="C716" s="17"/>
      <c r="D716" s="17"/>
      <c r="E716" s="16"/>
      <c r="F716" s="16"/>
      <c r="G716" s="17"/>
      <c r="H716" s="17"/>
      <c r="I716" s="16"/>
      <c r="J716" s="16"/>
      <c r="K716" s="16"/>
      <c r="L716" s="16"/>
      <c r="M716" s="16"/>
      <c r="N716" s="16"/>
      <c r="O716" s="16"/>
      <c r="P716" s="16"/>
      <c r="Q716" s="18"/>
    </row>
    <row r="717" spans="1:17" ht="14.65" thickTop="1"/>
    <row r="719" spans="1:17" ht="14.65" thickBot="1"/>
    <row r="720" spans="1:17" ht="14.65" thickTop="1">
      <c r="A720" s="2"/>
      <c r="B720" s="3"/>
      <c r="C720" s="4">
        <v>44895</v>
      </c>
      <c r="D720" s="5"/>
      <c r="E720" s="3"/>
      <c r="F720" s="3"/>
      <c r="G720" s="5"/>
      <c r="H720" s="5"/>
      <c r="I720" s="3"/>
      <c r="J720" s="3"/>
      <c r="K720" s="3"/>
      <c r="L720" s="20" t="s">
        <v>19</v>
      </c>
      <c r="M720" s="3"/>
      <c r="N720" s="3"/>
      <c r="O720" s="3"/>
      <c r="P720" s="3"/>
      <c r="Q720" s="6"/>
    </row>
    <row r="721" spans="1:17">
      <c r="A721" s="7" t="s">
        <v>5</v>
      </c>
      <c r="B721" s="35"/>
      <c r="C721" s="9"/>
      <c r="D721" s="9"/>
      <c r="E721" s="35"/>
      <c r="F721" s="35"/>
      <c r="G721" s="9"/>
      <c r="H721" s="9"/>
      <c r="I721" s="35"/>
      <c r="J721" s="11" t="s">
        <v>24</v>
      </c>
      <c r="K721" s="35"/>
      <c r="L721" s="11" t="s">
        <v>10</v>
      </c>
      <c r="M721" s="35"/>
      <c r="N721" s="35"/>
      <c r="O721" s="35"/>
      <c r="P721" s="35"/>
      <c r="Q721" s="10"/>
    </row>
    <row r="722" spans="1:17">
      <c r="A722" s="7" t="s">
        <v>0</v>
      </c>
      <c r="B722" s="11" t="s">
        <v>3</v>
      </c>
      <c r="C722" s="12" t="s">
        <v>1</v>
      </c>
      <c r="D722" s="12" t="s">
        <v>4</v>
      </c>
      <c r="E722" s="11" t="s">
        <v>7</v>
      </c>
      <c r="F722" s="37" t="s">
        <v>92</v>
      </c>
      <c r="G722" s="12" t="s">
        <v>8</v>
      </c>
      <c r="H722" s="12" t="s">
        <v>9</v>
      </c>
      <c r="I722" s="33" t="s">
        <v>70</v>
      </c>
      <c r="J722" s="11" t="s">
        <v>23</v>
      </c>
      <c r="K722" s="35"/>
      <c r="L722" s="31">
        <v>213257.04</v>
      </c>
      <c r="M722" s="35" t="s">
        <v>118</v>
      </c>
      <c r="N722" s="35"/>
      <c r="O722" s="35"/>
      <c r="P722" s="35"/>
      <c r="Q722" s="10"/>
    </row>
    <row r="723" spans="1:17">
      <c r="A723" s="13" t="s">
        <v>113</v>
      </c>
      <c r="B723" s="35">
        <v>10</v>
      </c>
      <c r="C723" s="9">
        <v>91.67</v>
      </c>
      <c r="D723" s="9">
        <f>C723*B723</f>
        <v>916.7</v>
      </c>
      <c r="E723" s="36" t="s">
        <v>33</v>
      </c>
      <c r="F723" s="38">
        <f>D723/D726</f>
        <v>1</v>
      </c>
      <c r="G723" s="9">
        <v>91.43</v>
      </c>
      <c r="H723" s="9">
        <f>(B723*G723)-D723</f>
        <v>-2.3999999999999773</v>
      </c>
      <c r="I723" s="35" t="s">
        <v>71</v>
      </c>
      <c r="J723" s="36">
        <f>G723*B723</f>
        <v>914.30000000000007</v>
      </c>
      <c r="K723" s="35" t="str">
        <f>"sell "&amp;B723&amp;" "&amp;A723&amp;" @ $"&amp;G723</f>
        <v>sell 10 BIL @ $91.43</v>
      </c>
      <c r="L723" s="9">
        <f>L722+(G723*B723)</f>
        <v>214171.34</v>
      </c>
      <c r="M723" s="35"/>
      <c r="N723" s="35"/>
      <c r="O723" s="35"/>
      <c r="P723" s="35"/>
      <c r="Q723" s="10"/>
    </row>
    <row r="724" spans="1:17">
      <c r="A724" s="13"/>
      <c r="B724" s="35"/>
      <c r="C724" s="9"/>
      <c r="D724" s="9">
        <f>C724*B724</f>
        <v>0</v>
      </c>
      <c r="E724" s="36"/>
      <c r="F724" s="38">
        <f>D724/D726</f>
        <v>0</v>
      </c>
      <c r="G724" s="9"/>
      <c r="H724" s="9">
        <f>(B724*G724)-D724</f>
        <v>0</v>
      </c>
      <c r="I724" s="35" t="s">
        <v>71</v>
      </c>
      <c r="J724" s="36">
        <f>G724*B724</f>
        <v>0</v>
      </c>
      <c r="K724" s="35" t="str">
        <f>"sell "&amp;B724&amp;" "&amp;A724&amp;" @ $"&amp;G724</f>
        <v>sell   @ $</v>
      </c>
      <c r="L724" s="9">
        <f>L723+(G724*B724)</f>
        <v>214171.34</v>
      </c>
      <c r="M724" s="35"/>
      <c r="N724" s="35"/>
      <c r="O724" s="35"/>
      <c r="P724" s="35"/>
      <c r="Q724" s="10"/>
    </row>
    <row r="725" spans="1:17">
      <c r="A725" s="13"/>
      <c r="B725" s="35"/>
      <c r="C725" s="9"/>
      <c r="D725" s="9">
        <f>C725*B725</f>
        <v>0</v>
      </c>
      <c r="E725" s="36"/>
      <c r="F725" s="38">
        <f>D725/D726</f>
        <v>0</v>
      </c>
      <c r="G725" s="9"/>
      <c r="H725" s="9">
        <f>(B725*G725)-D725</f>
        <v>0</v>
      </c>
      <c r="I725" s="35" t="s">
        <v>71</v>
      </c>
      <c r="J725" s="36">
        <f>G725*B725</f>
        <v>0</v>
      </c>
      <c r="K725" s="35" t="str">
        <f>"sell "&amp;B725&amp;" "&amp;A725&amp;" @ $"&amp;G725</f>
        <v>sell   @ $</v>
      </c>
      <c r="L725" s="9">
        <f>L724+(G725*B725)</f>
        <v>214171.34</v>
      </c>
      <c r="M725" s="35" t="s">
        <v>22</v>
      </c>
      <c r="N725" s="35"/>
      <c r="O725" s="35"/>
      <c r="P725" s="35"/>
      <c r="Q725" s="10"/>
    </row>
    <row r="726" spans="1:17">
      <c r="A726" s="13"/>
      <c r="B726" s="35"/>
      <c r="C726" s="9"/>
      <c r="D726" s="9">
        <f>SUM(D723:D725)</f>
        <v>916.7</v>
      </c>
      <c r="E726" s="36"/>
      <c r="F726" s="38">
        <f>SUM(F723:F725)</f>
        <v>1</v>
      </c>
      <c r="G726" s="32"/>
      <c r="H726" s="9">
        <f>SUM(H723:H725)</f>
        <v>-2.3999999999999773</v>
      </c>
      <c r="I726" s="35"/>
      <c r="J726" s="36">
        <f>SUM(J723:J725)</f>
        <v>914.30000000000007</v>
      </c>
      <c r="K726" s="35"/>
      <c r="L726" s="9"/>
      <c r="M726" s="35"/>
      <c r="N726" s="35"/>
      <c r="O726" s="35"/>
      <c r="P726" s="35"/>
      <c r="Q726" s="10"/>
    </row>
    <row r="727" spans="1:17">
      <c r="A727" s="13"/>
      <c r="B727" s="35"/>
      <c r="C727" s="9"/>
      <c r="D727" s="9"/>
      <c r="E727" s="35"/>
      <c r="F727" s="35"/>
      <c r="G727" s="32"/>
      <c r="H727" s="9"/>
      <c r="I727" s="35"/>
      <c r="J727" s="35"/>
      <c r="K727" s="35"/>
      <c r="L727" s="9"/>
      <c r="M727" s="35"/>
      <c r="N727" s="35"/>
      <c r="O727" s="35"/>
      <c r="P727" s="35"/>
      <c r="Q727" s="10"/>
    </row>
    <row r="728" spans="1:17">
      <c r="A728" s="13"/>
      <c r="B728" s="35"/>
      <c r="C728" s="9"/>
      <c r="D728" s="9"/>
      <c r="E728" s="19"/>
      <c r="F728" s="35"/>
      <c r="G728" s="32"/>
      <c r="H728" s="9"/>
      <c r="I728" s="35"/>
      <c r="J728" s="35"/>
      <c r="K728" s="35"/>
      <c r="L728" s="9"/>
      <c r="M728" s="11" t="s">
        <v>20</v>
      </c>
      <c r="N728" s="35"/>
      <c r="O728" s="35"/>
      <c r="P728" s="35"/>
      <c r="Q728" s="10"/>
    </row>
    <row r="729" spans="1:17">
      <c r="A729" s="7" t="s">
        <v>6</v>
      </c>
      <c r="B729" s="35"/>
      <c r="C729" s="9"/>
      <c r="D729" s="9"/>
      <c r="E729" s="19"/>
      <c r="F729" s="35"/>
      <c r="G729" s="32"/>
      <c r="H729" s="9"/>
      <c r="I729" s="35"/>
      <c r="J729" s="35"/>
      <c r="K729" s="35"/>
      <c r="L729" s="9"/>
      <c r="M729" s="11" t="s">
        <v>21</v>
      </c>
      <c r="N729" s="35"/>
      <c r="O729" s="35"/>
      <c r="P729" s="35"/>
      <c r="Q729" s="10"/>
    </row>
    <row r="730" spans="1:17">
      <c r="A730" s="7" t="s">
        <v>0</v>
      </c>
      <c r="B730" s="11" t="s">
        <v>3</v>
      </c>
      <c r="C730" s="12" t="s">
        <v>1</v>
      </c>
      <c r="D730" s="12" t="s">
        <v>2</v>
      </c>
      <c r="E730" s="22" t="s">
        <v>7</v>
      </c>
      <c r="F730" s="39" t="s">
        <v>92</v>
      </c>
      <c r="G730" s="33" t="s">
        <v>8</v>
      </c>
      <c r="H730" s="12" t="s">
        <v>9</v>
      </c>
      <c r="I730" s="35"/>
      <c r="J730" s="35"/>
      <c r="K730" s="35"/>
      <c r="L730" s="9"/>
      <c r="M730" s="36">
        <f>L725</f>
        <v>214171.34</v>
      </c>
      <c r="N730" s="35"/>
      <c r="O730" s="35"/>
      <c r="P730" s="35"/>
      <c r="Q730" s="10"/>
    </row>
    <row r="731" spans="1:17">
      <c r="A731" s="13" t="s">
        <v>119</v>
      </c>
      <c r="B731" s="35">
        <v>109</v>
      </c>
      <c r="C731" s="9">
        <v>8.39</v>
      </c>
      <c r="D731" s="9">
        <f>C731*B731</f>
        <v>914.5100000000001</v>
      </c>
      <c r="E731" s="36" t="s">
        <v>33</v>
      </c>
      <c r="F731" s="38">
        <f>D731/D734</f>
        <v>0.28971178032199002</v>
      </c>
      <c r="G731" s="9">
        <v>8.43</v>
      </c>
      <c r="H731" s="9">
        <f>(B731*G731)-D731</f>
        <v>4.3599999999999</v>
      </c>
      <c r="I731" s="35" t="s">
        <v>71</v>
      </c>
      <c r="J731" s="35"/>
      <c r="K731" s="35" t="str">
        <f>"buy "&amp;B731&amp;" "&amp;A731&amp;" @ $"&amp;G731</f>
        <v>buy 109 YPF @ $8.43</v>
      </c>
      <c r="L731" s="9">
        <f>L725-(G731*B731)</f>
        <v>213252.47</v>
      </c>
      <c r="M731" s="36">
        <f>L722-(G731*B731)</f>
        <v>212338.17</v>
      </c>
      <c r="N731" s="35"/>
      <c r="O731" s="35"/>
      <c r="P731" s="35"/>
      <c r="Q731" s="10"/>
    </row>
    <row r="732" spans="1:17">
      <c r="A732" s="13" t="s">
        <v>120</v>
      </c>
      <c r="B732" s="35">
        <v>41</v>
      </c>
      <c r="C732" s="9">
        <v>43.08</v>
      </c>
      <c r="D732" s="9">
        <f>C732*B732</f>
        <v>1766.28</v>
      </c>
      <c r="E732" s="36" t="s">
        <v>33</v>
      </c>
      <c r="F732" s="38">
        <f>D732/D734</f>
        <v>0.55954787082385593</v>
      </c>
      <c r="G732" s="9">
        <v>43.09</v>
      </c>
      <c r="H732" s="9">
        <f>(B732*G732)-D732</f>
        <v>0.41000000000008185</v>
      </c>
      <c r="I732" s="35" t="s">
        <v>71</v>
      </c>
      <c r="J732" s="35"/>
      <c r="K732" s="35" t="str">
        <f>"buy "&amp;B732&amp;" "&amp;A732&amp;" @ $"&amp;G732</f>
        <v>buy 41 INSW @ $43.09</v>
      </c>
      <c r="L732" s="9">
        <f>L731-(G732*B732)</f>
        <v>211485.78</v>
      </c>
      <c r="M732" s="36">
        <f>M731-(G732*B732)</f>
        <v>210571.48</v>
      </c>
      <c r="N732" s="35"/>
      <c r="O732" s="35"/>
      <c r="P732" s="35"/>
      <c r="Q732" s="10"/>
    </row>
    <row r="733" spans="1:17">
      <c r="A733" s="23" t="s">
        <v>121</v>
      </c>
      <c r="B733" s="24">
        <v>17</v>
      </c>
      <c r="C733" s="25">
        <v>27.99</v>
      </c>
      <c r="D733" s="25">
        <f>C733*B733</f>
        <v>475.83</v>
      </c>
      <c r="E733" s="36" t="s">
        <v>33</v>
      </c>
      <c r="F733" s="38">
        <f>D733/D734</f>
        <v>0.15074034885415413</v>
      </c>
      <c r="G733" s="25">
        <v>28.33</v>
      </c>
      <c r="H733" s="25">
        <f>(B733*G733)-D733</f>
        <v>5.7799999999999727</v>
      </c>
      <c r="I733" s="35" t="s">
        <v>71</v>
      </c>
      <c r="J733" s="35"/>
      <c r="K733" s="35" t="str">
        <f>"buy "&amp;B733&amp;" "&amp;A733&amp;" @ $"&amp;G733</f>
        <v>buy 17 TRMD @ $28.33</v>
      </c>
      <c r="L733" s="9">
        <f>L732-(G733*B733)</f>
        <v>211004.17</v>
      </c>
      <c r="M733" s="36">
        <f>M732-(G733*B733)</f>
        <v>210089.87000000002</v>
      </c>
      <c r="N733" s="35" t="str">
        <f>TEXT(ROUND(M733,2),"$#,##0.00")&amp;" will be the balance in the account after purchases.  "</f>
        <v xml:space="preserve">$210,089.87 will be the balance in the account after purchases.  </v>
      </c>
      <c r="O733" s="35"/>
      <c r="P733" s="35"/>
      <c r="Q733" s="10"/>
    </row>
    <row r="734" spans="1:17">
      <c r="A734" s="13"/>
      <c r="B734" s="35"/>
      <c r="C734" s="9"/>
      <c r="D734" s="9">
        <f>SUM(D731:D733)</f>
        <v>3156.62</v>
      </c>
      <c r="E734" s="35"/>
      <c r="F734" s="38">
        <f>SUM(F731:F733)</f>
        <v>1</v>
      </c>
      <c r="G734" s="9" t="s">
        <v>15</v>
      </c>
      <c r="H734" s="9">
        <f>SUM(H731:H733)</f>
        <v>10.549999999999955</v>
      </c>
      <c r="I734" s="35"/>
      <c r="J734" s="35"/>
      <c r="K734" s="35"/>
      <c r="L734" s="9"/>
      <c r="M734" s="35"/>
      <c r="N734" s="35" t="s">
        <v>27</v>
      </c>
      <c r="O734" s="35"/>
      <c r="P734" s="35"/>
      <c r="Q734" s="10"/>
    </row>
    <row r="735" spans="1:17">
      <c r="A735" s="13"/>
      <c r="B735" s="35"/>
      <c r="C735" s="9"/>
      <c r="D735" s="9"/>
      <c r="E735" s="35"/>
      <c r="F735" s="35"/>
      <c r="G735" s="9"/>
      <c r="H735" s="9"/>
      <c r="I735" s="35"/>
      <c r="J735" s="35"/>
      <c r="K735" s="35"/>
      <c r="L735" s="9"/>
      <c r="M735" s="11" t="str">
        <f>IF(J726+M733&gt;0,"Credit Surplus","Credit Shortage")</f>
        <v>Credit Surplus</v>
      </c>
      <c r="N735" s="36">
        <f>J726+M733</f>
        <v>211004.17</v>
      </c>
      <c r="O735" s="35" t="s">
        <v>60</v>
      </c>
      <c r="P735" s="35"/>
      <c r="Q735" s="10"/>
    </row>
    <row r="736" spans="1:17">
      <c r="A736" s="13"/>
      <c r="B736" s="35"/>
      <c r="C736" s="9"/>
      <c r="D736" s="9"/>
      <c r="E736" s="35"/>
      <c r="F736" s="35"/>
      <c r="G736" s="9"/>
      <c r="H736" s="9"/>
      <c r="I736" s="35"/>
      <c r="J736" s="35"/>
      <c r="K736" s="35"/>
      <c r="L736" s="9"/>
      <c r="M736" s="35"/>
      <c r="N736" s="35"/>
      <c r="O736" s="35"/>
      <c r="P736" s="35"/>
      <c r="Q736" s="10"/>
    </row>
    <row r="737" spans="1:17">
      <c r="A737" s="13"/>
      <c r="B737" s="35"/>
      <c r="C737" s="9"/>
      <c r="D737" s="9"/>
      <c r="E737" s="35"/>
      <c r="F737" s="35"/>
      <c r="G737" s="9"/>
      <c r="H737" s="9"/>
      <c r="I737" s="35"/>
      <c r="J737" s="35"/>
      <c r="K737" s="35"/>
      <c r="L737" s="35"/>
      <c r="M737" s="35"/>
      <c r="N737" s="35"/>
      <c r="O737" s="35"/>
      <c r="P737" s="35"/>
      <c r="Q737" s="10"/>
    </row>
    <row r="738" spans="1:17">
      <c r="A738" s="13" t="s">
        <v>11</v>
      </c>
      <c r="B738" s="35"/>
      <c r="C738" s="9"/>
      <c r="D738" s="21">
        <v>4674.3999999999996</v>
      </c>
      <c r="E738" s="35" t="s">
        <v>76</v>
      </c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>
      <c r="A739" s="13" t="s">
        <v>12</v>
      </c>
      <c r="B739" s="35"/>
      <c r="C739" s="9"/>
      <c r="D739" s="9">
        <f>H726</f>
        <v>-2.3999999999999773</v>
      </c>
      <c r="E739" s="35" t="s">
        <v>16</v>
      </c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>
      <c r="A740" s="13" t="s">
        <v>13</v>
      </c>
      <c r="B740" s="35"/>
      <c r="C740" s="9"/>
      <c r="D740" s="9">
        <f>D738+D739</f>
        <v>4672</v>
      </c>
      <c r="E740" s="35"/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>
      <c r="A741" s="13" t="s">
        <v>14</v>
      </c>
      <c r="B741" s="35"/>
      <c r="C741" s="9"/>
      <c r="D741" s="9">
        <f>H734</f>
        <v>10.549999999999955</v>
      </c>
      <c r="E741" s="35" t="s">
        <v>17</v>
      </c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>
      <c r="A742" s="13" t="s">
        <v>13</v>
      </c>
      <c r="B742" s="35"/>
      <c r="C742" s="9"/>
      <c r="D742" s="27">
        <f>D740-D741</f>
        <v>4661.45</v>
      </c>
      <c r="E742" s="19" t="s">
        <v>18</v>
      </c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 ht="14.65" thickBot="1">
      <c r="A743" s="15"/>
      <c r="B743" s="16"/>
      <c r="C743" s="17"/>
      <c r="D743" s="17"/>
      <c r="E743" s="16"/>
      <c r="F743" s="16"/>
      <c r="G743" s="17"/>
      <c r="H743" s="17"/>
      <c r="I743" s="16"/>
      <c r="J743" s="16"/>
      <c r="K743" s="16"/>
      <c r="L743" s="16"/>
      <c r="M743" s="16"/>
      <c r="N743" s="16"/>
      <c r="O743" s="16"/>
      <c r="P743" s="16"/>
      <c r="Q743" s="18"/>
    </row>
    <row r="744" spans="1:17" ht="14.65" thickTop="1"/>
    <row r="746" spans="1:17" ht="14.65" thickBot="1"/>
    <row r="747" spans="1:17" ht="14.65" thickTop="1">
      <c r="A747" s="2"/>
      <c r="B747" s="3"/>
      <c r="C747" s="4">
        <v>44865</v>
      </c>
      <c r="D747" s="5"/>
      <c r="E747" s="3"/>
      <c r="F747" s="3"/>
      <c r="G747" s="5"/>
      <c r="H747" s="5"/>
      <c r="I747" s="3"/>
      <c r="J747" s="3"/>
      <c r="K747" s="3"/>
      <c r="L747" s="20" t="s">
        <v>19</v>
      </c>
      <c r="M747" s="3"/>
      <c r="N747" s="3"/>
      <c r="O747" s="3"/>
      <c r="P747" s="3"/>
      <c r="Q747" s="6"/>
    </row>
    <row r="748" spans="1:17">
      <c r="A748" s="7" t="s">
        <v>5</v>
      </c>
      <c r="B748" s="35"/>
      <c r="C748" s="9"/>
      <c r="D748" s="9"/>
      <c r="E748" s="35"/>
      <c r="F748" s="35"/>
      <c r="G748" s="9"/>
      <c r="H748" s="9"/>
      <c r="I748" s="35"/>
      <c r="J748" s="11" t="s">
        <v>24</v>
      </c>
      <c r="K748" s="35"/>
      <c r="L748" s="11" t="s">
        <v>10</v>
      </c>
      <c r="M748" s="35"/>
      <c r="N748" s="35"/>
      <c r="O748" s="35"/>
      <c r="P748" s="35"/>
      <c r="Q748" s="10"/>
    </row>
    <row r="749" spans="1:17">
      <c r="A749" s="7" t="s">
        <v>0</v>
      </c>
      <c r="B749" s="11" t="s">
        <v>3</v>
      </c>
      <c r="C749" s="12" t="s">
        <v>1</v>
      </c>
      <c r="D749" s="12" t="s">
        <v>4</v>
      </c>
      <c r="E749" s="11" t="s">
        <v>7</v>
      </c>
      <c r="F749" s="37" t="s">
        <v>92</v>
      </c>
      <c r="G749" s="12" t="s">
        <v>8</v>
      </c>
      <c r="H749" s="12" t="s">
        <v>9</v>
      </c>
      <c r="I749" s="33" t="s">
        <v>70</v>
      </c>
      <c r="J749" s="11" t="s">
        <v>23</v>
      </c>
      <c r="K749" s="35"/>
      <c r="L749" s="31">
        <v>213249.15</v>
      </c>
      <c r="M749" s="35" t="s">
        <v>118</v>
      </c>
      <c r="N749" s="35"/>
      <c r="O749" s="35"/>
      <c r="P749" s="35"/>
      <c r="Q749" s="10"/>
    </row>
    <row r="750" spans="1:17">
      <c r="A750" s="13" t="s">
        <v>113</v>
      </c>
      <c r="B750" s="35">
        <v>10</v>
      </c>
      <c r="C750" s="9">
        <v>91.59</v>
      </c>
      <c r="D750" s="9">
        <f>C750*B750</f>
        <v>915.90000000000009</v>
      </c>
      <c r="E750" s="36" t="s">
        <v>93</v>
      </c>
      <c r="F750" s="38">
        <f>D750/D753</f>
        <v>1</v>
      </c>
      <c r="G750" s="9">
        <v>91.4</v>
      </c>
      <c r="H750" s="9">
        <f>(B750*G750)-D750</f>
        <v>-1.9000000000000909</v>
      </c>
      <c r="I750" s="35" t="s">
        <v>71</v>
      </c>
      <c r="J750" s="36">
        <f>G750*B750</f>
        <v>914</v>
      </c>
      <c r="K750" s="35" t="str">
        <f>"sell "&amp;B750&amp;" "&amp;A750&amp;" @ $"&amp;G750</f>
        <v>sell 10 BIL @ $91.4</v>
      </c>
      <c r="L750" s="9">
        <f>L749+(G750*B750)</f>
        <v>214163.15</v>
      </c>
      <c r="M750" s="35"/>
      <c r="N750" s="35"/>
      <c r="O750" s="35"/>
      <c r="P750" s="35"/>
      <c r="Q750" s="10"/>
    </row>
    <row r="751" spans="1:17">
      <c r="A751" s="13"/>
      <c r="B751" s="35"/>
      <c r="C751" s="9"/>
      <c r="D751" s="9">
        <f>C751*B751</f>
        <v>0</v>
      </c>
      <c r="E751" s="36"/>
      <c r="F751" s="38">
        <f>D751/D753</f>
        <v>0</v>
      </c>
      <c r="G751" s="9"/>
      <c r="H751" s="9">
        <f>(B751*G751)-D751</f>
        <v>0</v>
      </c>
      <c r="I751" s="35" t="s">
        <v>71</v>
      </c>
      <c r="J751" s="36">
        <f>G751*B751</f>
        <v>0</v>
      </c>
      <c r="K751" s="35" t="str">
        <f>"sell "&amp;B751&amp;" "&amp;A751&amp;" @ $"&amp;G751</f>
        <v>sell   @ $</v>
      </c>
      <c r="L751" s="9">
        <f>L750+(G751*B751)</f>
        <v>214163.15</v>
      </c>
      <c r="M751" s="35"/>
      <c r="N751" s="35"/>
      <c r="O751" s="35"/>
      <c r="P751" s="35"/>
      <c r="Q751" s="10"/>
    </row>
    <row r="752" spans="1:17">
      <c r="A752" s="13"/>
      <c r="B752" s="35"/>
      <c r="C752" s="9"/>
      <c r="D752" s="9">
        <f>C752*B752</f>
        <v>0</v>
      </c>
      <c r="E752" s="36"/>
      <c r="F752" s="38">
        <f>D752/D753</f>
        <v>0</v>
      </c>
      <c r="G752" s="9"/>
      <c r="H752" s="9">
        <f>(B752*G752)-D752</f>
        <v>0</v>
      </c>
      <c r="I752" s="35" t="s">
        <v>71</v>
      </c>
      <c r="J752" s="36">
        <f>G752*B752</f>
        <v>0</v>
      </c>
      <c r="K752" s="35" t="str">
        <f>"sell "&amp;B752&amp;" "&amp;A752&amp;" @ $"&amp;G752</f>
        <v>sell   @ $</v>
      </c>
      <c r="L752" s="9">
        <f>L751+(G752*B752)</f>
        <v>214163.15</v>
      </c>
      <c r="M752" s="35" t="s">
        <v>22</v>
      </c>
      <c r="N752" s="35"/>
      <c r="O752" s="35"/>
      <c r="P752" s="35"/>
      <c r="Q752" s="10"/>
    </row>
    <row r="753" spans="1:17">
      <c r="A753" s="13"/>
      <c r="B753" s="35"/>
      <c r="C753" s="9"/>
      <c r="D753" s="9">
        <f>SUM(D750:D752)</f>
        <v>915.90000000000009</v>
      </c>
      <c r="E753" s="36"/>
      <c r="F753" s="38">
        <f>SUM(F750:F752)</f>
        <v>1</v>
      </c>
      <c r="G753" s="32"/>
      <c r="H753" s="9">
        <f>SUM(H750:H752)</f>
        <v>-1.9000000000000909</v>
      </c>
      <c r="I753" s="35"/>
      <c r="J753" s="36">
        <f>SUM(J750:J752)</f>
        <v>914</v>
      </c>
      <c r="K753" s="35"/>
      <c r="L753" s="9"/>
      <c r="M753" s="35"/>
      <c r="N753" s="35"/>
      <c r="O753" s="35"/>
      <c r="P753" s="35"/>
      <c r="Q753" s="10"/>
    </row>
    <row r="754" spans="1:17">
      <c r="A754" s="13"/>
      <c r="B754" s="35"/>
      <c r="C754" s="9"/>
      <c r="D754" s="9"/>
      <c r="E754" s="35"/>
      <c r="F754" s="35"/>
      <c r="G754" s="32"/>
      <c r="H754" s="9"/>
      <c r="I754" s="35"/>
      <c r="J754" s="35"/>
      <c r="K754" s="35"/>
      <c r="L754" s="9"/>
      <c r="M754" s="35"/>
      <c r="N754" s="35"/>
      <c r="O754" s="35"/>
      <c r="P754" s="35"/>
      <c r="Q754" s="10"/>
    </row>
    <row r="755" spans="1:17">
      <c r="A755" s="13"/>
      <c r="B755" s="35"/>
      <c r="C755" s="9"/>
      <c r="D755" s="9"/>
      <c r="E755" s="19"/>
      <c r="F755" s="35"/>
      <c r="G755" s="32"/>
      <c r="H755" s="9"/>
      <c r="I755" s="35"/>
      <c r="J755" s="35"/>
      <c r="K755" s="35"/>
      <c r="L755" s="9"/>
      <c r="M755" s="11" t="s">
        <v>20</v>
      </c>
      <c r="N755" s="35"/>
      <c r="O755" s="35"/>
      <c r="P755" s="35"/>
      <c r="Q755" s="10"/>
    </row>
    <row r="756" spans="1:17">
      <c r="A756" s="7" t="s">
        <v>6</v>
      </c>
      <c r="B756" s="35"/>
      <c r="C756" s="9"/>
      <c r="D756" s="9"/>
      <c r="E756" s="19"/>
      <c r="F756" s="35"/>
      <c r="G756" s="32"/>
      <c r="H756" s="9"/>
      <c r="I756" s="35"/>
      <c r="J756" s="35"/>
      <c r="K756" s="35"/>
      <c r="L756" s="9"/>
      <c r="M756" s="11" t="s">
        <v>21</v>
      </c>
      <c r="N756" s="35"/>
      <c r="O756" s="35"/>
      <c r="P756" s="35"/>
      <c r="Q756" s="10"/>
    </row>
    <row r="757" spans="1:17">
      <c r="A757" s="7" t="s">
        <v>0</v>
      </c>
      <c r="B757" s="11" t="s">
        <v>3</v>
      </c>
      <c r="C757" s="12" t="s">
        <v>1</v>
      </c>
      <c r="D757" s="12" t="s">
        <v>2</v>
      </c>
      <c r="E757" s="22" t="s">
        <v>7</v>
      </c>
      <c r="F757" s="39" t="s">
        <v>92</v>
      </c>
      <c r="G757" s="33" t="s">
        <v>8</v>
      </c>
      <c r="H757" s="12" t="s">
        <v>9</v>
      </c>
      <c r="I757" s="35"/>
      <c r="J757" s="35"/>
      <c r="K757" s="35"/>
      <c r="L757" s="9"/>
      <c r="M757" s="36">
        <f>L752</f>
        <v>214163.15</v>
      </c>
      <c r="N757" s="35"/>
      <c r="O757" s="35"/>
      <c r="P757" s="35"/>
      <c r="Q757" s="10"/>
    </row>
    <row r="758" spans="1:17">
      <c r="A758" s="13" t="s">
        <v>113</v>
      </c>
      <c r="B758" s="35">
        <v>10</v>
      </c>
      <c r="C758" s="9">
        <v>91.59</v>
      </c>
      <c r="D758" s="9">
        <f>C758*B758</f>
        <v>915.90000000000009</v>
      </c>
      <c r="E758" s="36" t="s">
        <v>93</v>
      </c>
      <c r="F758" s="38">
        <f>D758/D761</f>
        <v>1</v>
      </c>
      <c r="G758" s="9">
        <v>91.4</v>
      </c>
      <c r="H758" s="9">
        <f>(B758*G758)-D758</f>
        <v>-1.9000000000000909</v>
      </c>
      <c r="I758" s="35" t="s">
        <v>71</v>
      </c>
      <c r="J758" s="35"/>
      <c r="K758" s="35" t="str">
        <f>"buy "&amp;B758&amp;" "&amp;A758&amp;" @ $"&amp;G758</f>
        <v>buy 10 BIL @ $91.4</v>
      </c>
      <c r="L758" s="9">
        <f>L752-(G758*B758)</f>
        <v>213249.15</v>
      </c>
      <c r="M758" s="36">
        <f>L749-(G758*B758)</f>
        <v>212335.15</v>
      </c>
      <c r="N758" s="35"/>
      <c r="O758" s="35"/>
      <c r="P758" s="35"/>
      <c r="Q758" s="10"/>
    </row>
    <row r="759" spans="1:17">
      <c r="A759" s="13"/>
      <c r="B759" s="35"/>
      <c r="C759" s="9"/>
      <c r="D759" s="9">
        <f>C759*B759</f>
        <v>0</v>
      </c>
      <c r="E759" s="36"/>
      <c r="F759" s="38">
        <f>D759/D761</f>
        <v>0</v>
      </c>
      <c r="G759" s="9"/>
      <c r="H759" s="9">
        <f>(B759*G759)-D759</f>
        <v>0</v>
      </c>
      <c r="I759" s="35" t="s">
        <v>71</v>
      </c>
      <c r="J759" s="35"/>
      <c r="K759" s="35" t="str">
        <f>"buy "&amp;B759&amp;" "&amp;A759&amp;" @ $"&amp;G759</f>
        <v>buy   @ $</v>
      </c>
      <c r="L759" s="9">
        <f>L758-(G759*B759)</f>
        <v>213249.15</v>
      </c>
      <c r="M759" s="36">
        <f>M758-(G759*B759)</f>
        <v>212335.15</v>
      </c>
      <c r="N759" s="35"/>
      <c r="O759" s="35"/>
      <c r="P759" s="35"/>
      <c r="Q759" s="10"/>
    </row>
    <row r="760" spans="1:17">
      <c r="A760" s="23"/>
      <c r="B760" s="24"/>
      <c r="C760" s="25"/>
      <c r="D760" s="25">
        <f>C760*B760</f>
        <v>0</v>
      </c>
      <c r="E760" s="36"/>
      <c r="F760" s="38">
        <f>D760/D761</f>
        <v>0</v>
      </c>
      <c r="G760" s="25"/>
      <c r="H760" s="25">
        <f>(B760*G760)-D760</f>
        <v>0</v>
      </c>
      <c r="I760" s="35" t="s">
        <v>71</v>
      </c>
      <c r="J760" s="35"/>
      <c r="K760" s="35" t="str">
        <f>"buy "&amp;B760&amp;" "&amp;A760&amp;" @ $"&amp;G760</f>
        <v>buy   @ $</v>
      </c>
      <c r="L760" s="9">
        <f>L759-(G760*B760)</f>
        <v>213249.15</v>
      </c>
      <c r="M760" s="36">
        <f>M759-(G760*B760)</f>
        <v>212335.15</v>
      </c>
      <c r="N760" s="35" t="str">
        <f>TEXT(ROUND(M760,2),"$#,##0.00")&amp;" will be the balance in the account after purchases.  "</f>
        <v xml:space="preserve">$212,335.15 will be the balance in the account after purchases.  </v>
      </c>
      <c r="O760" s="35"/>
      <c r="P760" s="35"/>
      <c r="Q760" s="10"/>
    </row>
    <row r="761" spans="1:17">
      <c r="A761" s="13"/>
      <c r="B761" s="35"/>
      <c r="C761" s="9"/>
      <c r="D761" s="9">
        <f>SUM(D758:D760)</f>
        <v>915.90000000000009</v>
      </c>
      <c r="E761" s="35"/>
      <c r="F761" s="38">
        <f>SUM(F758:F760)</f>
        <v>1</v>
      </c>
      <c r="G761" s="9" t="s">
        <v>15</v>
      </c>
      <c r="H761" s="9">
        <f>SUM(H758:H760)</f>
        <v>-1.9000000000000909</v>
      </c>
      <c r="I761" s="35"/>
      <c r="J761" s="35"/>
      <c r="K761" s="35"/>
      <c r="L761" s="9"/>
      <c r="M761" s="35"/>
      <c r="N761" s="35" t="s">
        <v>27</v>
      </c>
      <c r="O761" s="35"/>
      <c r="P761" s="35"/>
      <c r="Q761" s="10"/>
    </row>
    <row r="762" spans="1:17">
      <c r="A762" s="13"/>
      <c r="B762" s="35"/>
      <c r="C762" s="9"/>
      <c r="D762" s="9"/>
      <c r="E762" s="35"/>
      <c r="F762" s="35"/>
      <c r="G762" s="9"/>
      <c r="H762" s="9"/>
      <c r="I762" s="35"/>
      <c r="J762" s="35"/>
      <c r="K762" s="35"/>
      <c r="L762" s="9"/>
      <c r="M762" s="11" t="str">
        <f>IF(J753+M760&gt;0,"Credit Surplus","Credit Shortage")</f>
        <v>Credit Surplus</v>
      </c>
      <c r="N762" s="36">
        <f>J753+M760</f>
        <v>213249.15</v>
      </c>
      <c r="O762" s="35" t="s">
        <v>60</v>
      </c>
      <c r="P762" s="35"/>
      <c r="Q762" s="10"/>
    </row>
    <row r="763" spans="1:17">
      <c r="A763" s="13"/>
      <c r="B763" s="35"/>
      <c r="C763" s="9"/>
      <c r="D763" s="9"/>
      <c r="E763" s="35"/>
      <c r="F763" s="35"/>
      <c r="G763" s="9"/>
      <c r="H763" s="9"/>
      <c r="I763" s="35"/>
      <c r="J763" s="35"/>
      <c r="K763" s="35"/>
      <c r="L763" s="9"/>
      <c r="M763" s="35"/>
      <c r="N763" s="35"/>
      <c r="O763" s="35"/>
      <c r="P763" s="35"/>
      <c r="Q763" s="10"/>
    </row>
    <row r="764" spans="1:17">
      <c r="A764" s="13"/>
      <c r="B764" s="35"/>
      <c r="C764" s="9"/>
      <c r="D764" s="9"/>
      <c r="E764" s="35"/>
      <c r="F764" s="35"/>
      <c r="G764" s="9"/>
      <c r="H764" s="9"/>
      <c r="I764" s="35"/>
      <c r="J764" s="35"/>
      <c r="K764" s="35"/>
      <c r="L764" s="35"/>
      <c r="M764" s="35"/>
      <c r="N764" s="35"/>
      <c r="O764" s="35"/>
      <c r="P764" s="35"/>
      <c r="Q764" s="10"/>
    </row>
    <row r="765" spans="1:17">
      <c r="A765" s="13" t="s">
        <v>11</v>
      </c>
      <c r="B765" s="35"/>
      <c r="C765" s="9"/>
      <c r="D765" s="21">
        <v>6914.32</v>
      </c>
      <c r="E765" s="35" t="s">
        <v>76</v>
      </c>
      <c r="F765" s="35"/>
      <c r="G765" s="9"/>
      <c r="H765" s="9"/>
      <c r="I765" s="35"/>
      <c r="J765" s="35"/>
      <c r="K765" s="35"/>
      <c r="L765" s="35"/>
      <c r="M765" s="35"/>
      <c r="N765" s="35"/>
      <c r="O765" s="35"/>
      <c r="P765" s="35"/>
      <c r="Q765" s="10"/>
    </row>
    <row r="766" spans="1:17">
      <c r="A766" s="13" t="s">
        <v>12</v>
      </c>
      <c r="B766" s="35"/>
      <c r="C766" s="9"/>
      <c r="D766" s="9">
        <f>H753</f>
        <v>-1.9000000000000909</v>
      </c>
      <c r="E766" s="35" t="s">
        <v>16</v>
      </c>
      <c r="F766" s="35"/>
      <c r="G766" s="9"/>
      <c r="H766" s="9"/>
      <c r="I766" s="35"/>
      <c r="J766" s="35"/>
      <c r="K766" s="35"/>
      <c r="L766" s="35"/>
      <c r="M766" s="35"/>
      <c r="N766" s="35"/>
      <c r="O766" s="35"/>
      <c r="P766" s="35"/>
      <c r="Q766" s="10"/>
    </row>
    <row r="767" spans="1:17">
      <c r="A767" s="13" t="s">
        <v>13</v>
      </c>
      <c r="B767" s="35"/>
      <c r="C767" s="9"/>
      <c r="D767" s="9">
        <f>D765+D766</f>
        <v>6912.42</v>
      </c>
      <c r="E767" s="35"/>
      <c r="F767" s="35"/>
      <c r="G767" s="9"/>
      <c r="H767" s="9"/>
      <c r="I767" s="35"/>
      <c r="J767" s="35"/>
      <c r="K767" s="35"/>
      <c r="L767" s="35"/>
      <c r="M767" s="35"/>
      <c r="N767" s="35"/>
      <c r="O767" s="35"/>
      <c r="P767" s="35"/>
      <c r="Q767" s="10"/>
    </row>
    <row r="768" spans="1:17">
      <c r="A768" s="13" t="s">
        <v>14</v>
      </c>
      <c r="B768" s="35"/>
      <c r="C768" s="9"/>
      <c r="D768" s="9">
        <f>H761</f>
        <v>-1.9000000000000909</v>
      </c>
      <c r="E768" s="35" t="s">
        <v>17</v>
      </c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>
      <c r="A769" s="13" t="s">
        <v>13</v>
      </c>
      <c r="B769" s="35"/>
      <c r="C769" s="9"/>
      <c r="D769" s="27">
        <f>D767-D768</f>
        <v>6914.32</v>
      </c>
      <c r="E769" s="19" t="s">
        <v>18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 ht="14.65" thickBot="1">
      <c r="A770" s="15"/>
      <c r="B770" s="16"/>
      <c r="C770" s="17"/>
      <c r="D770" s="17"/>
      <c r="E770" s="16"/>
      <c r="F770" s="16"/>
      <c r="G770" s="17"/>
      <c r="H770" s="17"/>
      <c r="I770" s="16"/>
      <c r="J770" s="16"/>
      <c r="K770" s="16"/>
      <c r="L770" s="16"/>
      <c r="M770" s="16"/>
      <c r="N770" s="16"/>
      <c r="O770" s="16"/>
      <c r="P770" s="16"/>
      <c r="Q770" s="18"/>
    </row>
    <row r="771" spans="1:17" ht="14.65" thickTop="1"/>
    <row r="773" spans="1:17" ht="14.65" thickBot="1"/>
    <row r="774" spans="1:17" ht="14.65" thickTop="1">
      <c r="A774" s="2"/>
      <c r="B774" s="3"/>
      <c r="C774" s="4">
        <v>44834</v>
      </c>
      <c r="D774" s="5"/>
      <c r="E774" s="3"/>
      <c r="F774" s="3"/>
      <c r="G774" s="5"/>
      <c r="H774" s="5"/>
      <c r="I774" s="3"/>
      <c r="J774" s="3"/>
      <c r="K774" s="3"/>
      <c r="L774" s="20" t="s">
        <v>19</v>
      </c>
      <c r="M774" s="3"/>
      <c r="N774" s="3"/>
      <c r="O774" s="3"/>
      <c r="P774" s="3"/>
      <c r="Q774" s="6"/>
    </row>
    <row r="775" spans="1:17">
      <c r="A775" s="7" t="s">
        <v>5</v>
      </c>
      <c r="B775" s="35"/>
      <c r="C775" s="9"/>
      <c r="D775" s="9"/>
      <c r="E775" s="35"/>
      <c r="F775" s="35"/>
      <c r="G775" s="9"/>
      <c r="H775" s="9"/>
      <c r="I775" s="35"/>
      <c r="J775" s="11" t="s">
        <v>24</v>
      </c>
      <c r="K775" s="35"/>
      <c r="L775" s="11" t="s">
        <v>10</v>
      </c>
      <c r="M775" s="35"/>
      <c r="N775" s="35"/>
      <c r="O775" s="35"/>
      <c r="P775" s="35"/>
      <c r="Q775" s="10"/>
    </row>
    <row r="776" spans="1:17">
      <c r="A776" s="7" t="s">
        <v>0</v>
      </c>
      <c r="B776" s="11" t="s">
        <v>3</v>
      </c>
      <c r="C776" s="12" t="s">
        <v>1</v>
      </c>
      <c r="D776" s="12" t="s">
        <v>4</v>
      </c>
      <c r="E776" s="11" t="s">
        <v>7</v>
      </c>
      <c r="F776" s="37" t="s">
        <v>92</v>
      </c>
      <c r="G776" s="12" t="s">
        <v>8</v>
      </c>
      <c r="H776" s="12" t="s">
        <v>9</v>
      </c>
      <c r="I776" s="33" t="s">
        <v>70</v>
      </c>
      <c r="J776" s="11" t="s">
        <v>23</v>
      </c>
      <c r="K776" s="35"/>
      <c r="L776" s="31">
        <v>213242.77</v>
      </c>
      <c r="M776" s="35" t="s">
        <v>118</v>
      </c>
      <c r="N776" s="35"/>
      <c r="O776" s="35"/>
      <c r="P776" s="35"/>
      <c r="Q776" s="10"/>
    </row>
    <row r="777" spans="1:17">
      <c r="A777" s="13" t="s">
        <v>113</v>
      </c>
      <c r="B777" s="35">
        <v>10</v>
      </c>
      <c r="C777" s="9">
        <v>91.6</v>
      </c>
      <c r="D777" s="9">
        <f>C777*B777</f>
        <v>916</v>
      </c>
      <c r="E777" s="36" t="s">
        <v>93</v>
      </c>
      <c r="F777" s="38">
        <f>D777/D780</f>
        <v>1</v>
      </c>
      <c r="G777" s="9">
        <v>91.45</v>
      </c>
      <c r="H777" s="9">
        <f>(B777*G777)-D777</f>
        <v>-1.5</v>
      </c>
      <c r="I777" s="35" t="s">
        <v>71</v>
      </c>
      <c r="J777" s="36">
        <f>G777*B777</f>
        <v>914.5</v>
      </c>
      <c r="K777" s="35" t="str">
        <f>"sell "&amp;B777&amp;" "&amp;A777&amp;" @ $"&amp;G777</f>
        <v>sell 10 BIL @ $91.45</v>
      </c>
      <c r="L777" s="9">
        <f>L776+(G777*B777)</f>
        <v>214157.27</v>
      </c>
      <c r="M777" s="35"/>
      <c r="N777" s="35"/>
      <c r="O777" s="35"/>
      <c r="P777" s="35"/>
      <c r="Q777" s="10"/>
    </row>
    <row r="778" spans="1:17">
      <c r="A778" s="13"/>
      <c r="B778" s="35"/>
      <c r="C778" s="9">
        <v>43.06</v>
      </c>
      <c r="D778" s="9">
        <f>C778*B778</f>
        <v>0</v>
      </c>
      <c r="E778" s="36"/>
      <c r="F778" s="38">
        <f>D778/D780</f>
        <v>0</v>
      </c>
      <c r="G778" s="9"/>
      <c r="H778" s="9">
        <f>(B778*G778)-D778</f>
        <v>0</v>
      </c>
      <c r="I778" s="35" t="s">
        <v>71</v>
      </c>
      <c r="J778" s="36">
        <f>G778*B778</f>
        <v>0</v>
      </c>
      <c r="K778" s="35" t="str">
        <f>"sell "&amp;B778&amp;" "&amp;A778&amp;" @ $"&amp;G778</f>
        <v>sell   @ $</v>
      </c>
      <c r="L778" s="9">
        <f>L777+(G778*B778)</f>
        <v>214157.27</v>
      </c>
      <c r="M778" s="35"/>
      <c r="N778" s="35"/>
      <c r="O778" s="35"/>
      <c r="P778" s="35"/>
      <c r="Q778" s="10"/>
    </row>
    <row r="779" spans="1:17">
      <c r="A779" s="13"/>
      <c r="B779" s="35"/>
      <c r="C779" s="9">
        <v>47.23</v>
      </c>
      <c r="D779" s="9">
        <f>C779*B779</f>
        <v>0</v>
      </c>
      <c r="E779" s="36"/>
      <c r="F779" s="38">
        <f>D779/D780</f>
        <v>0</v>
      </c>
      <c r="G779" s="9"/>
      <c r="H779" s="9">
        <f>(B779*G779)-D779</f>
        <v>0</v>
      </c>
      <c r="I779" s="35" t="s">
        <v>71</v>
      </c>
      <c r="J779" s="36">
        <f>G779*B779</f>
        <v>0</v>
      </c>
      <c r="K779" s="35" t="str">
        <f>"sell "&amp;B779&amp;" "&amp;A779&amp;" @ $"&amp;G779</f>
        <v>sell   @ $</v>
      </c>
      <c r="L779" s="9">
        <f>L778+(G779*B779)</f>
        <v>214157.27</v>
      </c>
      <c r="M779" s="35" t="s">
        <v>22</v>
      </c>
      <c r="N779" s="35"/>
      <c r="O779" s="35"/>
      <c r="P779" s="35"/>
      <c r="Q779" s="10"/>
    </row>
    <row r="780" spans="1:17">
      <c r="A780" s="13"/>
      <c r="B780" s="35"/>
      <c r="C780" s="9"/>
      <c r="D780" s="9">
        <f>SUM(D777:D779)</f>
        <v>916</v>
      </c>
      <c r="E780" s="36"/>
      <c r="F780" s="38">
        <f>SUM(F777:F779)</f>
        <v>1</v>
      </c>
      <c r="G780" s="32"/>
      <c r="H780" s="9">
        <f>SUM(H777:H779)</f>
        <v>-1.5</v>
      </c>
      <c r="I780" s="35"/>
      <c r="J780" s="36">
        <f>SUM(J777:J779)</f>
        <v>914.5</v>
      </c>
      <c r="K780" s="35"/>
      <c r="L780" s="9"/>
      <c r="M780" s="35"/>
      <c r="N780" s="35"/>
      <c r="O780" s="35"/>
      <c r="P780" s="35"/>
      <c r="Q780" s="10"/>
    </row>
    <row r="781" spans="1:17">
      <c r="A781" s="13"/>
      <c r="B781" s="35"/>
      <c r="C781" s="9"/>
      <c r="D781" s="9"/>
      <c r="E781" s="35"/>
      <c r="F781" s="35"/>
      <c r="G781" s="32"/>
      <c r="H781" s="9"/>
      <c r="I781" s="35"/>
      <c r="J781" s="35"/>
      <c r="K781" s="35"/>
      <c r="L781" s="9"/>
      <c r="M781" s="35"/>
      <c r="N781" s="35"/>
      <c r="O781" s="35"/>
      <c r="P781" s="35"/>
      <c r="Q781" s="10"/>
    </row>
    <row r="782" spans="1:17">
      <c r="A782" s="13"/>
      <c r="B782" s="35"/>
      <c r="C782" s="9"/>
      <c r="D782" s="9"/>
      <c r="E782" s="19"/>
      <c r="F782" s="35"/>
      <c r="G782" s="32"/>
      <c r="H782" s="9"/>
      <c r="I782" s="35"/>
      <c r="J782" s="35"/>
      <c r="K782" s="35"/>
      <c r="L782" s="9"/>
      <c r="M782" s="11" t="s">
        <v>20</v>
      </c>
      <c r="N782" s="35"/>
      <c r="O782" s="35"/>
      <c r="P782" s="35"/>
      <c r="Q782" s="10"/>
    </row>
    <row r="783" spans="1:17">
      <c r="A783" s="7" t="s">
        <v>6</v>
      </c>
      <c r="B783" s="35"/>
      <c r="C783" s="9"/>
      <c r="D783" s="9"/>
      <c r="E783" s="19"/>
      <c r="F783" s="35"/>
      <c r="G783" s="32"/>
      <c r="H783" s="9"/>
      <c r="I783" s="35"/>
      <c r="J783" s="35"/>
      <c r="K783" s="35"/>
      <c r="L783" s="9"/>
      <c r="M783" s="11" t="s">
        <v>21</v>
      </c>
      <c r="N783" s="35"/>
      <c r="O783" s="35"/>
      <c r="P783" s="35"/>
      <c r="Q783" s="10"/>
    </row>
    <row r="784" spans="1:17">
      <c r="A784" s="7" t="s">
        <v>0</v>
      </c>
      <c r="B784" s="11" t="s">
        <v>3</v>
      </c>
      <c r="C784" s="12" t="s">
        <v>1</v>
      </c>
      <c r="D784" s="12" t="s">
        <v>2</v>
      </c>
      <c r="E784" s="22" t="s">
        <v>7</v>
      </c>
      <c r="F784" s="39" t="s">
        <v>92</v>
      </c>
      <c r="G784" s="33" t="s">
        <v>8</v>
      </c>
      <c r="H784" s="12" t="s">
        <v>9</v>
      </c>
      <c r="I784" s="35"/>
      <c r="J784" s="35"/>
      <c r="K784" s="35"/>
      <c r="L784" s="9"/>
      <c r="M784" s="36">
        <f>L779</f>
        <v>214157.27</v>
      </c>
      <c r="N784" s="35"/>
      <c r="O784" s="35"/>
      <c r="P784" s="35"/>
      <c r="Q784" s="10"/>
    </row>
    <row r="785" spans="1:17">
      <c r="A785" s="13" t="s">
        <v>113</v>
      </c>
      <c r="B785" s="35">
        <v>10</v>
      </c>
      <c r="C785" s="9">
        <v>91.6</v>
      </c>
      <c r="D785" s="9">
        <f>C785*B785</f>
        <v>916</v>
      </c>
      <c r="E785" s="36" t="s">
        <v>93</v>
      </c>
      <c r="F785" s="38">
        <f>D785/D788</f>
        <v>1</v>
      </c>
      <c r="G785" s="9">
        <v>91.45</v>
      </c>
      <c r="H785" s="9">
        <f>(B785*G785)-D785</f>
        <v>-1.5</v>
      </c>
      <c r="I785" s="35" t="s">
        <v>71</v>
      </c>
      <c r="J785" s="35"/>
      <c r="K785" s="35" t="str">
        <f>"buy "&amp;B785&amp;" "&amp;A785&amp;" @ $"&amp;G785</f>
        <v>buy 10 BIL @ $91.45</v>
      </c>
      <c r="L785" s="9">
        <f>L779-(G785*B785)</f>
        <v>213242.77</v>
      </c>
      <c r="M785" s="36">
        <f>L776-(G785*B785)</f>
        <v>212328.27</v>
      </c>
      <c r="N785" s="35"/>
      <c r="O785" s="35"/>
      <c r="P785" s="35"/>
      <c r="Q785" s="10"/>
    </row>
    <row r="786" spans="1:17">
      <c r="A786" s="13"/>
      <c r="B786" s="35"/>
      <c r="C786" s="9"/>
      <c r="D786" s="9">
        <f>C786*B786</f>
        <v>0</v>
      </c>
      <c r="E786" s="36"/>
      <c r="F786" s="38">
        <f>D786/D788</f>
        <v>0</v>
      </c>
      <c r="G786" s="9"/>
      <c r="H786" s="9">
        <f>(B786*G786)-D786</f>
        <v>0</v>
      </c>
      <c r="I786" s="35" t="s">
        <v>71</v>
      </c>
      <c r="J786" s="35"/>
      <c r="K786" s="35" t="str">
        <f>"buy "&amp;B786&amp;" "&amp;A786&amp;" @ $"&amp;G786</f>
        <v>buy   @ $</v>
      </c>
      <c r="L786" s="9">
        <f>L785-(G786*B786)</f>
        <v>213242.77</v>
      </c>
      <c r="M786" s="36">
        <f>M785-(G786*B786)</f>
        <v>212328.27</v>
      </c>
      <c r="N786" s="35"/>
      <c r="O786" s="35"/>
      <c r="P786" s="35"/>
      <c r="Q786" s="10"/>
    </row>
    <row r="787" spans="1:17">
      <c r="A787" s="23"/>
      <c r="B787" s="24"/>
      <c r="C787" s="25"/>
      <c r="D787" s="25">
        <f>C787*B787</f>
        <v>0</v>
      </c>
      <c r="E787" s="36"/>
      <c r="F787" s="38">
        <f>D787/D788</f>
        <v>0</v>
      </c>
      <c r="G787" s="25"/>
      <c r="H787" s="25">
        <f>(B787*G787)-D787</f>
        <v>0</v>
      </c>
      <c r="I787" s="35" t="s">
        <v>71</v>
      </c>
      <c r="J787" s="35"/>
      <c r="K787" s="35" t="str">
        <f>"buy "&amp;B787&amp;" "&amp;A787&amp;" @ $"&amp;G787</f>
        <v>buy   @ $</v>
      </c>
      <c r="L787" s="9">
        <f>L786-(G787*B787)</f>
        <v>213242.77</v>
      </c>
      <c r="M787" s="36">
        <f>M786-(G787*B787)</f>
        <v>212328.27</v>
      </c>
      <c r="N787" s="35" t="str">
        <f>TEXT(ROUND(M787,2),"$#,##0.00")&amp;" will be the balance in the account after purchases.  "</f>
        <v xml:space="preserve">$212,328.27 will be the balance in the account after purchases.  </v>
      </c>
      <c r="O787" s="35"/>
      <c r="P787" s="35"/>
      <c r="Q787" s="10"/>
    </row>
    <row r="788" spans="1:17">
      <c r="A788" s="13"/>
      <c r="B788" s="35"/>
      <c r="C788" s="9"/>
      <c r="D788" s="9">
        <f>SUM(D785:D787)</f>
        <v>916</v>
      </c>
      <c r="E788" s="35"/>
      <c r="F788" s="38">
        <f>SUM(F785:F787)</f>
        <v>1</v>
      </c>
      <c r="G788" s="9" t="s">
        <v>15</v>
      </c>
      <c r="H788" s="9">
        <f>SUM(H785:H787)</f>
        <v>-1.5</v>
      </c>
      <c r="I788" s="35"/>
      <c r="J788" s="35"/>
      <c r="K788" s="35"/>
      <c r="L788" s="9"/>
      <c r="M788" s="35"/>
      <c r="N788" s="35" t="s">
        <v>27</v>
      </c>
      <c r="O788" s="35"/>
      <c r="P788" s="35"/>
      <c r="Q788" s="10"/>
    </row>
    <row r="789" spans="1:17">
      <c r="A789" s="13"/>
      <c r="B789" s="35"/>
      <c r="C789" s="9"/>
      <c r="D789" s="9"/>
      <c r="E789" s="35"/>
      <c r="F789" s="35"/>
      <c r="G789" s="9"/>
      <c r="H789" s="9"/>
      <c r="I789" s="35"/>
      <c r="J789" s="35"/>
      <c r="K789" s="35"/>
      <c r="L789" s="9"/>
      <c r="M789" s="11" t="str">
        <f>IF(J780+M787&gt;0,"Credit Surplus","Credit Shortage")</f>
        <v>Credit Surplus</v>
      </c>
      <c r="N789" s="36">
        <f>J780+M787</f>
        <v>213242.77</v>
      </c>
      <c r="O789" s="35" t="s">
        <v>60</v>
      </c>
      <c r="P789" s="35"/>
      <c r="Q789" s="10"/>
    </row>
    <row r="790" spans="1:17">
      <c r="A790" s="13"/>
      <c r="B790" s="35"/>
      <c r="C790" s="9"/>
      <c r="D790" s="9"/>
      <c r="E790" s="35"/>
      <c r="F790" s="35"/>
      <c r="G790" s="9"/>
      <c r="H790" s="9"/>
      <c r="I790" s="35"/>
      <c r="J790" s="35"/>
      <c r="K790" s="35"/>
      <c r="L790" s="9"/>
      <c r="M790" s="35"/>
      <c r="N790" s="35"/>
      <c r="O790" s="35"/>
      <c r="P790" s="35"/>
      <c r="Q790" s="10"/>
    </row>
    <row r="791" spans="1:17">
      <c r="A791" s="13"/>
      <c r="B791" s="35"/>
      <c r="C791" s="9"/>
      <c r="D791" s="9"/>
      <c r="E791" s="35"/>
      <c r="F791" s="35"/>
      <c r="G791" s="9"/>
      <c r="H791" s="9"/>
      <c r="I791" s="35"/>
      <c r="J791" s="35"/>
      <c r="K791" s="35"/>
      <c r="L791" s="35"/>
      <c r="M791" s="35"/>
      <c r="N791" s="35"/>
      <c r="O791" s="35"/>
      <c r="P791" s="35"/>
      <c r="Q791" s="10"/>
    </row>
    <row r="792" spans="1:17">
      <c r="A792" s="13" t="s">
        <v>11</v>
      </c>
      <c r="B792" s="35"/>
      <c r="C792" s="9"/>
      <c r="D792" s="21">
        <v>6914.32</v>
      </c>
      <c r="E792" s="35" t="s">
        <v>76</v>
      </c>
      <c r="F792" s="35"/>
      <c r="G792" s="9"/>
      <c r="H792" s="9"/>
      <c r="I792" s="35"/>
      <c r="J792" s="35"/>
      <c r="K792" s="35"/>
      <c r="L792" s="35"/>
      <c r="M792" s="35"/>
      <c r="N792" s="35"/>
      <c r="O792" s="35"/>
      <c r="P792" s="35"/>
      <c r="Q792" s="10"/>
    </row>
    <row r="793" spans="1:17">
      <c r="A793" s="13" t="s">
        <v>12</v>
      </c>
      <c r="B793" s="35"/>
      <c r="C793" s="9"/>
      <c r="D793" s="9">
        <f>H780</f>
        <v>-1.5</v>
      </c>
      <c r="E793" s="35" t="s">
        <v>16</v>
      </c>
      <c r="F793" s="35"/>
      <c r="G793" s="9"/>
      <c r="H793" s="9"/>
      <c r="I793" s="35"/>
      <c r="J793" s="35"/>
      <c r="K793" s="35"/>
      <c r="L793" s="35"/>
      <c r="M793" s="35"/>
      <c r="N793" s="35"/>
      <c r="O793" s="35"/>
      <c r="P793" s="35"/>
      <c r="Q793" s="10"/>
    </row>
    <row r="794" spans="1:17">
      <c r="A794" s="13" t="s">
        <v>13</v>
      </c>
      <c r="B794" s="35"/>
      <c r="C794" s="9"/>
      <c r="D794" s="9">
        <f>D792+D793</f>
        <v>6912.82</v>
      </c>
      <c r="E794" s="35"/>
      <c r="F794" s="35"/>
      <c r="G794" s="9"/>
      <c r="H794" s="9"/>
      <c r="I794" s="35"/>
      <c r="J794" s="35"/>
      <c r="K794" s="35"/>
      <c r="L794" s="35"/>
      <c r="M794" s="35"/>
      <c r="N794" s="35"/>
      <c r="O794" s="35"/>
      <c r="P794" s="35"/>
      <c r="Q794" s="10"/>
    </row>
    <row r="795" spans="1:17">
      <c r="A795" s="13" t="s">
        <v>14</v>
      </c>
      <c r="B795" s="35"/>
      <c r="C795" s="9"/>
      <c r="D795" s="9">
        <f>H788</f>
        <v>-1.5</v>
      </c>
      <c r="E795" s="35" t="s">
        <v>17</v>
      </c>
      <c r="F795" s="35"/>
      <c r="G795" s="9"/>
      <c r="H795" s="9"/>
      <c r="I795" s="35"/>
      <c r="J795" s="35"/>
      <c r="K795" s="35"/>
      <c r="L795" s="35"/>
      <c r="M795" s="35"/>
      <c r="N795" s="35"/>
      <c r="O795" s="35"/>
      <c r="P795" s="35"/>
      <c r="Q795" s="10"/>
    </row>
    <row r="796" spans="1:17">
      <c r="A796" s="13" t="s">
        <v>13</v>
      </c>
      <c r="B796" s="35"/>
      <c r="C796" s="9"/>
      <c r="D796" s="27">
        <f>D794-D795</f>
        <v>6914.32</v>
      </c>
      <c r="E796" s="19" t="s">
        <v>18</v>
      </c>
      <c r="F796" s="35"/>
      <c r="G796" s="9"/>
      <c r="H796" s="9"/>
      <c r="I796" s="35"/>
      <c r="J796" s="35"/>
      <c r="K796" s="35"/>
      <c r="L796" s="35"/>
      <c r="M796" s="35"/>
      <c r="N796" s="35"/>
      <c r="O796" s="35"/>
      <c r="P796" s="35"/>
      <c r="Q796" s="10"/>
    </row>
    <row r="797" spans="1:17" ht="14.65" thickBot="1">
      <c r="A797" s="15"/>
      <c r="B797" s="16"/>
      <c r="C797" s="17"/>
      <c r="D797" s="17"/>
      <c r="E797" s="16"/>
      <c r="F797" s="16"/>
      <c r="G797" s="17"/>
      <c r="H797" s="17"/>
      <c r="I797" s="16"/>
      <c r="J797" s="16"/>
      <c r="K797" s="16"/>
      <c r="L797" s="16"/>
      <c r="M797" s="16"/>
      <c r="N797" s="16"/>
      <c r="O797" s="16"/>
      <c r="P797" s="16"/>
      <c r="Q797" s="18"/>
    </row>
    <row r="798" spans="1:17" ht="14.65" thickTop="1"/>
    <row r="800" spans="1:17" ht="14.65" thickBot="1"/>
    <row r="801" spans="1:17" ht="14.65" thickTop="1">
      <c r="A801" s="2"/>
      <c r="B801" s="3"/>
      <c r="C801" s="4">
        <v>44804</v>
      </c>
      <c r="D801" s="5"/>
      <c r="E801" s="3"/>
      <c r="F801" s="3"/>
      <c r="G801" s="5"/>
      <c r="H801" s="5"/>
      <c r="I801" s="3"/>
      <c r="J801" s="3"/>
      <c r="K801" s="3"/>
      <c r="L801" s="20" t="s">
        <v>19</v>
      </c>
      <c r="M801" s="3"/>
      <c r="N801" s="3"/>
      <c r="O801" s="3"/>
      <c r="P801" s="3"/>
      <c r="Q801" s="6"/>
    </row>
    <row r="802" spans="1:17">
      <c r="A802" s="7" t="s">
        <v>5</v>
      </c>
      <c r="B802" s="35"/>
      <c r="C802" s="9"/>
      <c r="D802" s="9"/>
      <c r="E802" s="35"/>
      <c r="F802" s="35"/>
      <c r="G802" s="9"/>
      <c r="H802" s="9"/>
      <c r="I802" s="35"/>
      <c r="J802" s="11" t="s">
        <v>24</v>
      </c>
      <c r="K802" s="35"/>
      <c r="L802" s="11" t="s">
        <v>10</v>
      </c>
      <c r="M802" s="35"/>
      <c r="N802" s="35"/>
      <c r="O802" s="35"/>
      <c r="P802" s="35"/>
      <c r="Q802" s="10"/>
    </row>
    <row r="803" spans="1:17">
      <c r="A803" s="7" t="s">
        <v>0</v>
      </c>
      <c r="B803" s="11" t="s">
        <v>3</v>
      </c>
      <c r="C803" s="12" t="s">
        <v>1</v>
      </c>
      <c r="D803" s="12" t="s">
        <v>4</v>
      </c>
      <c r="E803" s="11" t="s">
        <v>7</v>
      </c>
      <c r="F803" s="37" t="s">
        <v>92</v>
      </c>
      <c r="G803" s="12" t="s">
        <v>8</v>
      </c>
      <c r="H803" s="12" t="s">
        <v>9</v>
      </c>
      <c r="I803" s="33" t="s">
        <v>70</v>
      </c>
      <c r="J803" s="11" t="s">
        <v>23</v>
      </c>
      <c r="K803" s="35"/>
      <c r="L803" s="31">
        <v>213236.73</v>
      </c>
      <c r="M803" s="35" t="s">
        <v>118</v>
      </c>
      <c r="N803" s="35"/>
      <c r="O803" s="35"/>
      <c r="P803" s="35"/>
      <c r="Q803" s="10"/>
    </row>
    <row r="804" spans="1:17">
      <c r="A804" s="13" t="s">
        <v>113</v>
      </c>
      <c r="B804" s="35">
        <v>10</v>
      </c>
      <c r="C804" s="9">
        <v>91.55</v>
      </c>
      <c r="D804" s="9">
        <f>C804*B804</f>
        <v>915.5</v>
      </c>
      <c r="E804" s="36" t="s">
        <v>93</v>
      </c>
      <c r="F804" s="38">
        <f>D804/D807</f>
        <v>1</v>
      </c>
      <c r="G804" s="9">
        <v>91.43</v>
      </c>
      <c r="H804" s="9">
        <f>(B804*G804)-D804</f>
        <v>-1.1999999999999318</v>
      </c>
      <c r="I804" s="35" t="s">
        <v>71</v>
      </c>
      <c r="J804" s="36">
        <f>G804*B804</f>
        <v>914.30000000000007</v>
      </c>
      <c r="K804" s="35" t="str">
        <f>"sell "&amp;B804&amp;" "&amp;A804&amp;" @ $"&amp;G804</f>
        <v>sell 10 BIL @ $91.43</v>
      </c>
      <c r="L804" s="9">
        <f>L803+(G804*B804)</f>
        <v>214151.03</v>
      </c>
      <c r="M804" s="35"/>
      <c r="N804" s="35"/>
      <c r="O804" s="35"/>
      <c r="P804" s="35"/>
      <c r="Q804" s="10"/>
    </row>
    <row r="805" spans="1:17">
      <c r="A805" s="13"/>
      <c r="B805" s="35"/>
      <c r="C805" s="9">
        <v>43.06</v>
      </c>
      <c r="D805" s="9">
        <f>C805*B805</f>
        <v>0</v>
      </c>
      <c r="E805" s="36"/>
      <c r="F805" s="38">
        <f>D805/D807</f>
        <v>0</v>
      </c>
      <c r="G805" s="9"/>
      <c r="H805" s="9">
        <f>(B805*G805)-D805</f>
        <v>0</v>
      </c>
      <c r="I805" s="35" t="s">
        <v>71</v>
      </c>
      <c r="J805" s="36">
        <f>G805*B805</f>
        <v>0</v>
      </c>
      <c r="K805" s="35" t="str">
        <f>"sell "&amp;B805&amp;" "&amp;A805&amp;" @ $"&amp;G805</f>
        <v>sell   @ $</v>
      </c>
      <c r="L805" s="9">
        <f>L804+(G805*B805)</f>
        <v>214151.03</v>
      </c>
      <c r="M805" s="35"/>
      <c r="N805" s="35"/>
      <c r="O805" s="35"/>
      <c r="P805" s="35"/>
      <c r="Q805" s="10"/>
    </row>
    <row r="806" spans="1:17">
      <c r="A806" s="13"/>
      <c r="B806" s="35"/>
      <c r="C806" s="9">
        <v>47.23</v>
      </c>
      <c r="D806" s="9">
        <f>C806*B806</f>
        <v>0</v>
      </c>
      <c r="E806" s="36"/>
      <c r="F806" s="38">
        <f>D806/D807</f>
        <v>0</v>
      </c>
      <c r="G806" s="9"/>
      <c r="H806" s="9">
        <f>(B806*G806)-D806</f>
        <v>0</v>
      </c>
      <c r="I806" s="35" t="s">
        <v>71</v>
      </c>
      <c r="J806" s="36">
        <f>G806*B806</f>
        <v>0</v>
      </c>
      <c r="K806" s="35" t="str">
        <f>"sell "&amp;B806&amp;" "&amp;A806&amp;" @ $"&amp;G806</f>
        <v>sell   @ $</v>
      </c>
      <c r="L806" s="9">
        <f>L805+(G806*B806)</f>
        <v>214151.03</v>
      </c>
      <c r="M806" s="35" t="s">
        <v>22</v>
      </c>
      <c r="N806" s="35"/>
      <c r="O806" s="35"/>
      <c r="P806" s="35"/>
      <c r="Q806" s="10"/>
    </row>
    <row r="807" spans="1:17">
      <c r="A807" s="13"/>
      <c r="B807" s="35"/>
      <c r="C807" s="9"/>
      <c r="D807" s="9">
        <f>SUM(D804:D806)</f>
        <v>915.5</v>
      </c>
      <c r="E807" s="36"/>
      <c r="F807" s="38">
        <f>SUM(F804:F806)</f>
        <v>1</v>
      </c>
      <c r="G807" s="32"/>
      <c r="H807" s="9">
        <f>SUM(H804:H806)</f>
        <v>-1.1999999999999318</v>
      </c>
      <c r="I807" s="35"/>
      <c r="J807" s="36">
        <f>SUM(J804:J806)</f>
        <v>914.30000000000007</v>
      </c>
      <c r="K807" s="35"/>
      <c r="L807" s="9"/>
      <c r="M807" s="35"/>
      <c r="N807" s="35"/>
      <c r="O807" s="35"/>
      <c r="P807" s="35"/>
      <c r="Q807" s="10"/>
    </row>
    <row r="808" spans="1:17">
      <c r="A808" s="13"/>
      <c r="B808" s="35"/>
      <c r="C808" s="9"/>
      <c r="D808" s="9"/>
      <c r="E808" s="35"/>
      <c r="F808" s="35"/>
      <c r="G808" s="32"/>
      <c r="H808" s="9"/>
      <c r="I808" s="35"/>
      <c r="J808" s="35"/>
      <c r="K808" s="35"/>
      <c r="L808" s="9"/>
      <c r="M808" s="35"/>
      <c r="N808" s="35"/>
      <c r="O808" s="35"/>
      <c r="P808" s="35"/>
      <c r="Q808" s="10"/>
    </row>
    <row r="809" spans="1:17">
      <c r="A809" s="13"/>
      <c r="B809" s="35"/>
      <c r="C809" s="9"/>
      <c r="D809" s="9"/>
      <c r="E809" s="19"/>
      <c r="F809" s="35"/>
      <c r="G809" s="32"/>
      <c r="H809" s="9"/>
      <c r="I809" s="35"/>
      <c r="J809" s="35"/>
      <c r="K809" s="35"/>
      <c r="L809" s="9"/>
      <c r="M809" s="11" t="s">
        <v>20</v>
      </c>
      <c r="N809" s="35"/>
      <c r="O809" s="35"/>
      <c r="P809" s="35"/>
      <c r="Q809" s="10"/>
    </row>
    <row r="810" spans="1:17">
      <c r="A810" s="7" t="s">
        <v>6</v>
      </c>
      <c r="B810" s="35"/>
      <c r="C810" s="9"/>
      <c r="D810" s="9"/>
      <c r="E810" s="19"/>
      <c r="F810" s="35"/>
      <c r="G810" s="32"/>
      <c r="H810" s="9"/>
      <c r="I810" s="35"/>
      <c r="J810" s="35"/>
      <c r="K810" s="35"/>
      <c r="L810" s="9"/>
      <c r="M810" s="11" t="s">
        <v>21</v>
      </c>
      <c r="N810" s="35"/>
      <c r="O810" s="35"/>
      <c r="P810" s="35"/>
      <c r="Q810" s="10"/>
    </row>
    <row r="811" spans="1:17">
      <c r="A811" s="7" t="s">
        <v>0</v>
      </c>
      <c r="B811" s="11" t="s">
        <v>3</v>
      </c>
      <c r="C811" s="12" t="s">
        <v>1</v>
      </c>
      <c r="D811" s="12" t="s">
        <v>2</v>
      </c>
      <c r="E811" s="22" t="s">
        <v>7</v>
      </c>
      <c r="F811" s="39" t="s">
        <v>92</v>
      </c>
      <c r="G811" s="33" t="s">
        <v>8</v>
      </c>
      <c r="H811" s="12" t="s">
        <v>9</v>
      </c>
      <c r="I811" s="35"/>
      <c r="J811" s="35"/>
      <c r="K811" s="35"/>
      <c r="L811" s="9"/>
      <c r="M811" s="36">
        <f>L806</f>
        <v>214151.03</v>
      </c>
      <c r="N811" s="35"/>
      <c r="O811" s="35"/>
      <c r="P811" s="35"/>
      <c r="Q811" s="10"/>
    </row>
    <row r="812" spans="1:17">
      <c r="A812" s="13" t="s">
        <v>113</v>
      </c>
      <c r="B812" s="35">
        <v>10</v>
      </c>
      <c r="C812" s="9">
        <v>91.55</v>
      </c>
      <c r="D812" s="9">
        <f>C812*B812</f>
        <v>915.5</v>
      </c>
      <c r="E812" s="36" t="s">
        <v>93</v>
      </c>
      <c r="F812" s="38">
        <f>D812/D815</f>
        <v>1</v>
      </c>
      <c r="G812" s="9">
        <v>91.43</v>
      </c>
      <c r="H812" s="9">
        <f>(B812*G812)-D812</f>
        <v>-1.1999999999999318</v>
      </c>
      <c r="I812" s="35" t="s">
        <v>71</v>
      </c>
      <c r="J812" s="35"/>
      <c r="K812" s="35" t="str">
        <f>"buy "&amp;B812&amp;" "&amp;A812&amp;" @ $"&amp;G812</f>
        <v>buy 10 BIL @ $91.43</v>
      </c>
      <c r="L812" s="9">
        <f>L806-(G812*B812)</f>
        <v>213236.73</v>
      </c>
      <c r="M812" s="36">
        <f>L803-(G812*B812)</f>
        <v>212322.43000000002</v>
      </c>
      <c r="N812" s="35"/>
      <c r="O812" s="35"/>
      <c r="P812" s="35"/>
      <c r="Q812" s="10"/>
    </row>
    <row r="813" spans="1:17">
      <c r="A813" s="13"/>
      <c r="B813" s="35"/>
      <c r="C813" s="9"/>
      <c r="D813" s="9">
        <f>C813*B813</f>
        <v>0</v>
      </c>
      <c r="E813" s="36"/>
      <c r="F813" s="38">
        <f>D813/D815</f>
        <v>0</v>
      </c>
      <c r="G813" s="9"/>
      <c r="H813" s="9">
        <f>(B813*G813)-D813</f>
        <v>0</v>
      </c>
      <c r="I813" s="35" t="s">
        <v>71</v>
      </c>
      <c r="J813" s="35"/>
      <c r="K813" s="35" t="str">
        <f>"buy "&amp;B813&amp;" "&amp;A813&amp;" @ $"&amp;G813</f>
        <v>buy   @ $</v>
      </c>
      <c r="L813" s="9">
        <f>L812-(G813*B813)</f>
        <v>213236.73</v>
      </c>
      <c r="M813" s="36">
        <f>M812-(G813*B813)</f>
        <v>212322.43000000002</v>
      </c>
      <c r="N813" s="35"/>
      <c r="O813" s="35"/>
      <c r="P813" s="35"/>
      <c r="Q813" s="10"/>
    </row>
    <row r="814" spans="1:17">
      <c r="A814" s="23"/>
      <c r="B814" s="24"/>
      <c r="C814" s="25"/>
      <c r="D814" s="25">
        <f>C814*B814</f>
        <v>0</v>
      </c>
      <c r="E814" s="36"/>
      <c r="F814" s="38">
        <f>D814/D815</f>
        <v>0</v>
      </c>
      <c r="G814" s="25"/>
      <c r="H814" s="25">
        <f>(B814*G814)-D814</f>
        <v>0</v>
      </c>
      <c r="I814" s="35" t="s">
        <v>71</v>
      </c>
      <c r="J814" s="35"/>
      <c r="K814" s="35" t="str">
        <f>"buy "&amp;B814&amp;" "&amp;A814&amp;" @ $"&amp;G814</f>
        <v>buy   @ $</v>
      </c>
      <c r="L814" s="9">
        <f>L813-(G814*B814)</f>
        <v>213236.73</v>
      </c>
      <c r="M814" s="36">
        <f>M813-(G814*B814)</f>
        <v>212322.43000000002</v>
      </c>
      <c r="N814" s="35" t="str">
        <f>TEXT(ROUND(M814,2),"$#,##0.00")&amp;" will be the balance in the account after purchases.  "</f>
        <v xml:space="preserve">$212,322.43 will be the balance in the account after purchases.  </v>
      </c>
      <c r="O814" s="35"/>
      <c r="P814" s="35"/>
      <c r="Q814" s="10"/>
    </row>
    <row r="815" spans="1:17">
      <c r="A815" s="13"/>
      <c r="B815" s="35"/>
      <c r="C815" s="9"/>
      <c r="D815" s="9">
        <f>SUM(D812:D814)</f>
        <v>915.5</v>
      </c>
      <c r="E815" s="35"/>
      <c r="F815" s="38">
        <f>SUM(F812:F814)</f>
        <v>1</v>
      </c>
      <c r="G815" s="9" t="s">
        <v>15</v>
      </c>
      <c r="H815" s="9">
        <f>SUM(H812:H814)</f>
        <v>-1.1999999999999318</v>
      </c>
      <c r="I815" s="35"/>
      <c r="J815" s="35"/>
      <c r="K815" s="35"/>
      <c r="L815" s="9"/>
      <c r="M815" s="35"/>
      <c r="N815" s="35" t="s">
        <v>27</v>
      </c>
      <c r="O815" s="35"/>
      <c r="P815" s="35"/>
      <c r="Q815" s="10"/>
    </row>
    <row r="816" spans="1:17">
      <c r="A816" s="13"/>
      <c r="B816" s="35"/>
      <c r="C816" s="9"/>
      <c r="D816" s="9"/>
      <c r="E816" s="35"/>
      <c r="F816" s="35"/>
      <c r="G816" s="9"/>
      <c r="H816" s="9"/>
      <c r="I816" s="35"/>
      <c r="J816" s="35"/>
      <c r="K816" s="35"/>
      <c r="L816" s="9"/>
      <c r="M816" s="11" t="str">
        <f>IF(J807+M814&gt;0,"Credit Surplus","Credit Shortage")</f>
        <v>Credit Surplus</v>
      </c>
      <c r="N816" s="36">
        <f>J807+M814</f>
        <v>213236.73</v>
      </c>
      <c r="O816" s="35" t="s">
        <v>60</v>
      </c>
      <c r="P816" s="35"/>
      <c r="Q816" s="10"/>
    </row>
    <row r="817" spans="1:17">
      <c r="A817" s="13"/>
      <c r="B817" s="35"/>
      <c r="C817" s="9"/>
      <c r="D817" s="9"/>
      <c r="E817" s="35"/>
      <c r="F817" s="35"/>
      <c r="G817" s="9"/>
      <c r="H817" s="9"/>
      <c r="I817" s="35"/>
      <c r="J817" s="35"/>
      <c r="K817" s="35"/>
      <c r="L817" s="9"/>
      <c r="M817" s="35"/>
      <c r="N817" s="35"/>
      <c r="O817" s="35"/>
      <c r="P817" s="35"/>
      <c r="Q817" s="10"/>
    </row>
    <row r="818" spans="1:17">
      <c r="A818" s="13"/>
      <c r="B818" s="35"/>
      <c r="C818" s="9"/>
      <c r="D818" s="9"/>
      <c r="E818" s="35"/>
      <c r="F818" s="35"/>
      <c r="G818" s="9"/>
      <c r="H818" s="9"/>
      <c r="I818" s="35"/>
      <c r="J818" s="35"/>
      <c r="K818" s="35"/>
      <c r="L818" s="35"/>
      <c r="M818" s="35"/>
      <c r="N818" s="35"/>
      <c r="O818" s="35"/>
      <c r="P818" s="35"/>
      <c r="Q818" s="10"/>
    </row>
    <row r="819" spans="1:17">
      <c r="A819" s="13" t="s">
        <v>11</v>
      </c>
      <c r="B819" s="35"/>
      <c r="C819" s="9"/>
      <c r="D819" s="21">
        <v>6914.32</v>
      </c>
      <c r="E819" s="35" t="s">
        <v>76</v>
      </c>
      <c r="F819" s="35"/>
      <c r="G819" s="9"/>
      <c r="H819" s="9"/>
      <c r="I819" s="35"/>
      <c r="J819" s="35"/>
      <c r="K819" s="35"/>
      <c r="L819" s="35"/>
      <c r="M819" s="35"/>
      <c r="N819" s="35"/>
      <c r="O819" s="35"/>
      <c r="P819" s="35"/>
      <c r="Q819" s="10"/>
    </row>
    <row r="820" spans="1:17">
      <c r="A820" s="13" t="s">
        <v>12</v>
      </c>
      <c r="B820" s="35"/>
      <c r="C820" s="9"/>
      <c r="D820" s="9">
        <f>H807</f>
        <v>-1.1999999999999318</v>
      </c>
      <c r="E820" s="35" t="s">
        <v>16</v>
      </c>
      <c r="F820" s="35"/>
      <c r="G820" s="9"/>
      <c r="H820" s="9"/>
      <c r="I820" s="35"/>
      <c r="J820" s="35"/>
      <c r="K820" s="35"/>
      <c r="L820" s="35"/>
      <c r="M820" s="35"/>
      <c r="N820" s="35"/>
      <c r="O820" s="35"/>
      <c r="P820" s="35"/>
      <c r="Q820" s="10"/>
    </row>
    <row r="821" spans="1:17">
      <c r="A821" s="13" t="s">
        <v>13</v>
      </c>
      <c r="B821" s="35"/>
      <c r="C821" s="9"/>
      <c r="D821" s="9">
        <f>D819+D820</f>
        <v>6913.12</v>
      </c>
      <c r="E821" s="35"/>
      <c r="F821" s="35"/>
      <c r="G821" s="9"/>
      <c r="H821" s="9"/>
      <c r="I821" s="35"/>
      <c r="J821" s="35"/>
      <c r="K821" s="35"/>
      <c r="L821" s="35"/>
      <c r="M821" s="35"/>
      <c r="N821" s="35"/>
      <c r="O821" s="35"/>
      <c r="P821" s="35"/>
      <c r="Q821" s="10"/>
    </row>
    <row r="822" spans="1:17">
      <c r="A822" s="13" t="s">
        <v>14</v>
      </c>
      <c r="B822" s="35"/>
      <c r="C822" s="9"/>
      <c r="D822" s="9">
        <f>H815</f>
        <v>-1.1999999999999318</v>
      </c>
      <c r="E822" s="35" t="s">
        <v>17</v>
      </c>
      <c r="F822" s="35"/>
      <c r="G822" s="9"/>
      <c r="H822" s="9"/>
      <c r="I822" s="35"/>
      <c r="J822" s="35"/>
      <c r="K822" s="35"/>
      <c r="L822" s="35"/>
      <c r="M822" s="35"/>
      <c r="N822" s="35"/>
      <c r="O822" s="35"/>
      <c r="P822" s="35"/>
      <c r="Q822" s="10"/>
    </row>
    <row r="823" spans="1:17">
      <c r="A823" s="13" t="s">
        <v>13</v>
      </c>
      <c r="B823" s="35"/>
      <c r="C823" s="9"/>
      <c r="D823" s="27">
        <f>D821-D822</f>
        <v>6914.32</v>
      </c>
      <c r="E823" s="19" t="s">
        <v>18</v>
      </c>
      <c r="F823" s="35"/>
      <c r="G823" s="9"/>
      <c r="H823" s="9"/>
      <c r="I823" s="35"/>
      <c r="J823" s="35"/>
      <c r="K823" s="35"/>
      <c r="L823" s="35"/>
      <c r="M823" s="35"/>
      <c r="N823" s="35"/>
      <c r="O823" s="35"/>
      <c r="P823" s="35"/>
      <c r="Q823" s="10"/>
    </row>
    <row r="824" spans="1:17" ht="14.65" thickBot="1">
      <c r="A824" s="15"/>
      <c r="B824" s="16"/>
      <c r="C824" s="17"/>
      <c r="D824" s="17"/>
      <c r="E824" s="16"/>
      <c r="F824" s="16"/>
      <c r="G824" s="17"/>
      <c r="H824" s="17"/>
      <c r="I824" s="16"/>
      <c r="J824" s="16"/>
      <c r="K824" s="16"/>
      <c r="L824" s="16"/>
      <c r="M824" s="16"/>
      <c r="N824" s="16"/>
      <c r="O824" s="16"/>
      <c r="P824" s="16"/>
      <c r="Q824" s="18"/>
    </row>
    <row r="825" spans="1:17" ht="14.65" thickTop="1"/>
    <row r="827" spans="1:17" ht="14.65" thickBot="1"/>
    <row r="828" spans="1:17" ht="14.65" thickTop="1">
      <c r="A828" s="2"/>
      <c r="B828" s="3"/>
      <c r="C828" s="4">
        <v>44771</v>
      </c>
      <c r="D828" s="5"/>
      <c r="E828" s="3"/>
      <c r="F828" s="3"/>
      <c r="G828" s="5"/>
      <c r="H828" s="5"/>
      <c r="I828" s="3"/>
      <c r="J828" s="3"/>
      <c r="K828" s="3"/>
      <c r="L828" s="20" t="s">
        <v>19</v>
      </c>
      <c r="M828" s="3"/>
      <c r="N828" s="3"/>
      <c r="O828" s="3"/>
      <c r="P828" s="3"/>
      <c r="Q828" s="6"/>
    </row>
    <row r="829" spans="1:17">
      <c r="A829" s="7" t="s">
        <v>5</v>
      </c>
      <c r="B829" s="35"/>
      <c r="C829" s="9"/>
      <c r="D829" s="9"/>
      <c r="E829" s="35"/>
      <c r="F829" s="35"/>
      <c r="G829" s="9"/>
      <c r="H829" s="9"/>
      <c r="I829" s="35"/>
      <c r="J829" s="11" t="s">
        <v>24</v>
      </c>
      <c r="K829" s="35"/>
      <c r="L829" s="11" t="s">
        <v>10</v>
      </c>
      <c r="M829" s="35"/>
      <c r="N829" s="35"/>
      <c r="O829" s="35"/>
      <c r="P829" s="35"/>
      <c r="Q829" s="10"/>
    </row>
    <row r="830" spans="1:17">
      <c r="A830" s="7" t="s">
        <v>0</v>
      </c>
      <c r="B830" s="11" t="s">
        <v>3</v>
      </c>
      <c r="C830" s="12" t="s">
        <v>1</v>
      </c>
      <c r="D830" s="12" t="s">
        <v>4</v>
      </c>
      <c r="E830" s="11" t="s">
        <v>7</v>
      </c>
      <c r="F830" s="37" t="s">
        <v>92</v>
      </c>
      <c r="G830" s="12" t="s">
        <v>8</v>
      </c>
      <c r="H830" s="12" t="s">
        <v>9</v>
      </c>
      <c r="I830" s="33" t="s">
        <v>70</v>
      </c>
      <c r="J830" s="11" t="s">
        <v>23</v>
      </c>
      <c r="K830" s="35"/>
      <c r="L830" s="31">
        <v>213233.85</v>
      </c>
      <c r="M830" s="35" t="s">
        <v>118</v>
      </c>
      <c r="N830" s="35"/>
      <c r="O830" s="35"/>
      <c r="P830" s="35"/>
      <c r="Q830" s="10"/>
    </row>
    <row r="831" spans="1:17">
      <c r="A831" s="13" t="s">
        <v>113</v>
      </c>
      <c r="B831" s="35">
        <v>10</v>
      </c>
      <c r="C831" s="9">
        <v>91.47</v>
      </c>
      <c r="D831" s="9">
        <f>C831*B831</f>
        <v>914.7</v>
      </c>
      <c r="E831" s="36" t="s">
        <v>37</v>
      </c>
      <c r="F831" s="38">
        <f>D831/D834</f>
        <v>1</v>
      </c>
      <c r="G831" s="9">
        <v>91.37</v>
      </c>
      <c r="H831" s="9">
        <f>(B831*G831)-D831</f>
        <v>-1</v>
      </c>
      <c r="I831" s="35" t="s">
        <v>71</v>
      </c>
      <c r="J831" s="36">
        <f>G831*B831</f>
        <v>913.7</v>
      </c>
      <c r="K831" s="35" t="str">
        <f>"sell "&amp;B831&amp;" "&amp;A831&amp;" @ $"&amp;G831</f>
        <v>sell 10 BIL @ $91.37</v>
      </c>
      <c r="L831" s="9">
        <f>L830+(G831*B831)</f>
        <v>214147.55000000002</v>
      </c>
      <c r="M831" s="35"/>
      <c r="N831" s="35"/>
      <c r="O831" s="35"/>
      <c r="P831" s="35"/>
      <c r="Q831" s="10"/>
    </row>
    <row r="832" spans="1:17">
      <c r="A832" s="13"/>
      <c r="B832" s="35"/>
      <c r="C832" s="9">
        <v>43.06</v>
      </c>
      <c r="D832" s="9">
        <f>C832*B832</f>
        <v>0</v>
      </c>
      <c r="E832" s="36"/>
      <c r="F832" s="38">
        <f>D832/D834</f>
        <v>0</v>
      </c>
      <c r="G832" s="9"/>
      <c r="H832" s="9">
        <f>(B832*G832)-D832</f>
        <v>0</v>
      </c>
      <c r="I832" s="35" t="s">
        <v>71</v>
      </c>
      <c r="J832" s="36">
        <f>G832*B832</f>
        <v>0</v>
      </c>
      <c r="K832" s="35" t="str">
        <f>"sell "&amp;B832&amp;" "&amp;A832&amp;" @ $"&amp;G832</f>
        <v>sell   @ $</v>
      </c>
      <c r="L832" s="9">
        <f>L831+(G832*B832)</f>
        <v>214147.55000000002</v>
      </c>
      <c r="M832" s="35"/>
      <c r="N832" s="35"/>
      <c r="O832" s="35"/>
      <c r="P832" s="35"/>
      <c r="Q832" s="10"/>
    </row>
    <row r="833" spans="1:17">
      <c r="A833" s="13"/>
      <c r="B833" s="35"/>
      <c r="C833" s="9">
        <v>47.23</v>
      </c>
      <c r="D833" s="9">
        <f>C833*B833</f>
        <v>0</v>
      </c>
      <c r="E833" s="36"/>
      <c r="F833" s="38">
        <f>D833/D834</f>
        <v>0</v>
      </c>
      <c r="G833" s="9"/>
      <c r="H833" s="9">
        <f>(B833*G833)-D833</f>
        <v>0</v>
      </c>
      <c r="I833" s="35" t="s">
        <v>71</v>
      </c>
      <c r="J833" s="36">
        <f>G833*B833</f>
        <v>0</v>
      </c>
      <c r="K833" s="35" t="str">
        <f>"sell "&amp;B833&amp;" "&amp;A833&amp;" @ $"&amp;G833</f>
        <v>sell   @ $</v>
      </c>
      <c r="L833" s="9">
        <f>L832+(G833*B833)</f>
        <v>214147.55000000002</v>
      </c>
      <c r="M833" s="35" t="s">
        <v>22</v>
      </c>
      <c r="N833" s="35"/>
      <c r="O833" s="35"/>
      <c r="P833" s="35"/>
      <c r="Q833" s="10"/>
    </row>
    <row r="834" spans="1:17">
      <c r="A834" s="13"/>
      <c r="B834" s="35"/>
      <c r="C834" s="9"/>
      <c r="D834" s="9">
        <f>SUM(D831:D833)</f>
        <v>914.7</v>
      </c>
      <c r="E834" s="36"/>
      <c r="F834" s="38">
        <f>SUM(F831:F833)</f>
        <v>1</v>
      </c>
      <c r="G834" s="32"/>
      <c r="H834" s="9">
        <f>SUM(H831:H833)</f>
        <v>-1</v>
      </c>
      <c r="I834" s="35"/>
      <c r="J834" s="36">
        <f>SUM(J831:J833)</f>
        <v>913.7</v>
      </c>
      <c r="K834" s="35"/>
      <c r="L834" s="9"/>
      <c r="M834" s="35"/>
      <c r="N834" s="35"/>
      <c r="O834" s="35"/>
      <c r="P834" s="35"/>
      <c r="Q834" s="10"/>
    </row>
    <row r="835" spans="1:17">
      <c r="A835" s="13"/>
      <c r="B835" s="35"/>
      <c r="C835" s="9"/>
      <c r="D835" s="9"/>
      <c r="E835" s="35"/>
      <c r="F835" s="35"/>
      <c r="G835" s="32"/>
      <c r="H835" s="9"/>
      <c r="I835" s="35"/>
      <c r="J835" s="35"/>
      <c r="K835" s="35"/>
      <c r="L835" s="9"/>
      <c r="M835" s="35"/>
      <c r="N835" s="35"/>
      <c r="O835" s="35"/>
      <c r="P835" s="35"/>
      <c r="Q835" s="10"/>
    </row>
    <row r="836" spans="1:17">
      <c r="A836" s="13"/>
      <c r="B836" s="35"/>
      <c r="C836" s="9"/>
      <c r="D836" s="9"/>
      <c r="E836" s="19"/>
      <c r="F836" s="35"/>
      <c r="G836" s="32"/>
      <c r="H836" s="9"/>
      <c r="I836" s="35"/>
      <c r="J836" s="35"/>
      <c r="K836" s="35"/>
      <c r="L836" s="9"/>
      <c r="M836" s="11" t="s">
        <v>20</v>
      </c>
      <c r="N836" s="35"/>
      <c r="O836" s="35"/>
      <c r="P836" s="35"/>
      <c r="Q836" s="10"/>
    </row>
    <row r="837" spans="1:17">
      <c r="A837" s="7" t="s">
        <v>6</v>
      </c>
      <c r="B837" s="35"/>
      <c r="C837" s="9"/>
      <c r="D837" s="9"/>
      <c r="E837" s="19"/>
      <c r="F837" s="35"/>
      <c r="G837" s="32"/>
      <c r="H837" s="9"/>
      <c r="I837" s="35"/>
      <c r="J837" s="35"/>
      <c r="K837" s="35"/>
      <c r="L837" s="9"/>
      <c r="M837" s="11" t="s">
        <v>21</v>
      </c>
      <c r="N837" s="35"/>
      <c r="O837" s="35"/>
      <c r="P837" s="35"/>
      <c r="Q837" s="10"/>
    </row>
    <row r="838" spans="1:17">
      <c r="A838" s="7" t="s">
        <v>0</v>
      </c>
      <c r="B838" s="11" t="s">
        <v>3</v>
      </c>
      <c r="C838" s="12" t="s">
        <v>1</v>
      </c>
      <c r="D838" s="12" t="s">
        <v>2</v>
      </c>
      <c r="E838" s="22" t="s">
        <v>7</v>
      </c>
      <c r="F838" s="39" t="s">
        <v>92</v>
      </c>
      <c r="G838" s="33" t="s">
        <v>8</v>
      </c>
      <c r="H838" s="12" t="s">
        <v>9</v>
      </c>
      <c r="I838" s="35"/>
      <c r="J838" s="35"/>
      <c r="K838" s="35"/>
      <c r="L838" s="9"/>
      <c r="M838" s="36">
        <f>L833</f>
        <v>214147.55000000002</v>
      </c>
      <c r="N838" s="35"/>
      <c r="O838" s="35"/>
      <c r="P838" s="35"/>
      <c r="Q838" s="10"/>
    </row>
    <row r="839" spans="1:17">
      <c r="A839" s="13" t="s">
        <v>113</v>
      </c>
      <c r="B839" s="35">
        <v>10</v>
      </c>
      <c r="C839" s="9">
        <v>91.47</v>
      </c>
      <c r="D839" s="9">
        <f>C839*B839</f>
        <v>914.7</v>
      </c>
      <c r="E839" s="36" t="s">
        <v>37</v>
      </c>
      <c r="F839" s="38">
        <f>D839/D842</f>
        <v>1</v>
      </c>
      <c r="G839" s="9">
        <v>91.37</v>
      </c>
      <c r="H839" s="9">
        <f>(B839*G839)-D839</f>
        <v>-1</v>
      </c>
      <c r="I839" s="35" t="s">
        <v>71</v>
      </c>
      <c r="J839" s="35"/>
      <c r="K839" s="35" t="str">
        <f>"buy "&amp;B839&amp;" "&amp;A839&amp;" @ $"&amp;G839</f>
        <v>buy 10 BIL @ $91.37</v>
      </c>
      <c r="L839" s="9">
        <f>L833-(G839*B839)</f>
        <v>213233.85</v>
      </c>
      <c r="M839" s="36">
        <f>L830-(G839*B839)</f>
        <v>212320.15</v>
      </c>
      <c r="N839" s="35"/>
      <c r="O839" s="35"/>
      <c r="P839" s="35"/>
      <c r="Q839" s="10"/>
    </row>
    <row r="840" spans="1:17">
      <c r="A840" s="13"/>
      <c r="B840" s="35"/>
      <c r="C840" s="9"/>
      <c r="D840" s="9">
        <f>C840*B840</f>
        <v>0</v>
      </c>
      <c r="E840" s="36"/>
      <c r="F840" s="38">
        <f>D840/D842</f>
        <v>0</v>
      </c>
      <c r="G840" s="9"/>
      <c r="H840" s="9">
        <f>(B840*G840)-D840</f>
        <v>0</v>
      </c>
      <c r="I840" s="35" t="s">
        <v>71</v>
      </c>
      <c r="J840" s="35"/>
      <c r="K840" s="35" t="str">
        <f>"buy "&amp;B840&amp;" "&amp;A840&amp;" @ $"&amp;G840</f>
        <v>buy   @ $</v>
      </c>
      <c r="L840" s="9">
        <f>L839-(G840*B840)</f>
        <v>213233.85</v>
      </c>
      <c r="M840" s="36">
        <f>M839-(G840*B840)</f>
        <v>212320.15</v>
      </c>
      <c r="N840" s="35"/>
      <c r="O840" s="35"/>
      <c r="P840" s="35"/>
      <c r="Q840" s="10"/>
    </row>
    <row r="841" spans="1:17">
      <c r="A841" s="23"/>
      <c r="B841" s="24"/>
      <c r="C841" s="25"/>
      <c r="D841" s="25">
        <f>C841*B841</f>
        <v>0</v>
      </c>
      <c r="E841" s="36"/>
      <c r="F841" s="38">
        <f>D841/D842</f>
        <v>0</v>
      </c>
      <c r="G841" s="25"/>
      <c r="H841" s="25">
        <f>(B841*G841)-D841</f>
        <v>0</v>
      </c>
      <c r="I841" s="35" t="s">
        <v>71</v>
      </c>
      <c r="J841" s="35"/>
      <c r="K841" s="35" t="str">
        <f>"buy "&amp;B841&amp;" "&amp;A841&amp;" @ $"&amp;G841</f>
        <v>buy   @ $</v>
      </c>
      <c r="L841" s="9">
        <f>L840-(G841*B841)</f>
        <v>213233.85</v>
      </c>
      <c r="M841" s="36">
        <f>M840-(G841*B841)</f>
        <v>212320.15</v>
      </c>
      <c r="N841" s="35" t="str">
        <f>TEXT(ROUND(M841,2),"$#,##0.00")&amp;" will be the balance in the account after purchases.  "</f>
        <v xml:space="preserve">$212,320.15 will be the balance in the account after purchases.  </v>
      </c>
      <c r="O841" s="35"/>
      <c r="P841" s="35"/>
      <c r="Q841" s="10"/>
    </row>
    <row r="842" spans="1:17">
      <c r="A842" s="13"/>
      <c r="B842" s="35"/>
      <c r="C842" s="9"/>
      <c r="D842" s="9">
        <f>SUM(D839:D841)</f>
        <v>914.7</v>
      </c>
      <c r="E842" s="35"/>
      <c r="F842" s="38">
        <f>SUM(F839:F841)</f>
        <v>1</v>
      </c>
      <c r="G842" s="9" t="s">
        <v>15</v>
      </c>
      <c r="H842" s="9">
        <f>SUM(H839:H841)</f>
        <v>-1</v>
      </c>
      <c r="I842" s="35"/>
      <c r="J842" s="35"/>
      <c r="K842" s="35"/>
      <c r="L842" s="9"/>
      <c r="M842" s="35"/>
      <c r="N842" s="35" t="s">
        <v>27</v>
      </c>
      <c r="O842" s="35"/>
      <c r="P842" s="35"/>
      <c r="Q842" s="10"/>
    </row>
    <row r="843" spans="1:17">
      <c r="A843" s="13"/>
      <c r="B843" s="35"/>
      <c r="C843" s="9"/>
      <c r="D843" s="9"/>
      <c r="E843" s="35"/>
      <c r="F843" s="35"/>
      <c r="G843" s="9"/>
      <c r="H843" s="9"/>
      <c r="I843" s="35"/>
      <c r="J843" s="35"/>
      <c r="K843" s="35"/>
      <c r="L843" s="9"/>
      <c r="M843" s="11" t="str">
        <f>IF(J834+M841&gt;0,"Credit Surplus","Credit Shortage")</f>
        <v>Credit Surplus</v>
      </c>
      <c r="N843" s="36">
        <f>J834+M841</f>
        <v>213233.85</v>
      </c>
      <c r="O843" s="35" t="s">
        <v>60</v>
      </c>
      <c r="P843" s="35"/>
      <c r="Q843" s="10"/>
    </row>
    <row r="844" spans="1:17">
      <c r="A844" s="13"/>
      <c r="B844" s="35"/>
      <c r="C844" s="9"/>
      <c r="D844" s="9"/>
      <c r="E844" s="35"/>
      <c r="F844" s="35"/>
      <c r="G844" s="9"/>
      <c r="H844" s="9"/>
      <c r="I844" s="35"/>
      <c r="J844" s="35"/>
      <c r="K844" s="35"/>
      <c r="L844" s="9"/>
      <c r="M844" s="35"/>
      <c r="N844" s="35"/>
      <c r="O844" s="35"/>
      <c r="P844" s="35"/>
      <c r="Q844" s="10"/>
    </row>
    <row r="845" spans="1:17">
      <c r="A845" s="13"/>
      <c r="B845" s="35"/>
      <c r="C845" s="9"/>
      <c r="D845" s="9"/>
      <c r="E845" s="35"/>
      <c r="F845" s="35"/>
      <c r="G845" s="9"/>
      <c r="H845" s="9"/>
      <c r="I845" s="35"/>
      <c r="J845" s="35"/>
      <c r="K845" s="35"/>
      <c r="L845" s="35"/>
      <c r="M845" s="35"/>
      <c r="N845" s="35"/>
      <c r="O845" s="35"/>
      <c r="P845" s="35"/>
      <c r="Q845" s="10"/>
    </row>
    <row r="846" spans="1:17">
      <c r="A846" s="13" t="s">
        <v>11</v>
      </c>
      <c r="B846" s="35"/>
      <c r="C846" s="9"/>
      <c r="D846" s="21">
        <v>6914.99</v>
      </c>
      <c r="E846" s="35" t="s">
        <v>76</v>
      </c>
      <c r="F846" s="35"/>
      <c r="G846" s="9"/>
      <c r="H846" s="9"/>
      <c r="I846" s="35"/>
      <c r="J846" s="35"/>
      <c r="K846" s="35"/>
      <c r="L846" s="35"/>
      <c r="M846" s="35"/>
      <c r="N846" s="35"/>
      <c r="O846" s="35"/>
      <c r="P846" s="35"/>
      <c r="Q846" s="10"/>
    </row>
    <row r="847" spans="1:17">
      <c r="A847" s="13" t="s">
        <v>12</v>
      </c>
      <c r="B847" s="35"/>
      <c r="C847" s="9"/>
      <c r="D847" s="9">
        <f>H834</f>
        <v>-1</v>
      </c>
      <c r="E847" s="35" t="s">
        <v>16</v>
      </c>
      <c r="F847" s="35"/>
      <c r="G847" s="9"/>
      <c r="H847" s="9"/>
      <c r="I847" s="35"/>
      <c r="J847" s="35"/>
      <c r="K847" s="35"/>
      <c r="L847" s="35"/>
      <c r="M847" s="35"/>
      <c r="N847" s="35"/>
      <c r="O847" s="35"/>
      <c r="P847" s="35"/>
      <c r="Q847" s="10"/>
    </row>
    <row r="848" spans="1:17">
      <c r="A848" s="13" t="s">
        <v>13</v>
      </c>
      <c r="B848" s="35"/>
      <c r="C848" s="9"/>
      <c r="D848" s="9">
        <f>D846+D847</f>
        <v>6913.99</v>
      </c>
      <c r="E848" s="35"/>
      <c r="F848" s="35"/>
      <c r="G848" s="9"/>
      <c r="H848" s="9"/>
      <c r="I848" s="35"/>
      <c r="J848" s="35"/>
      <c r="K848" s="35"/>
      <c r="L848" s="35"/>
      <c r="M848" s="35"/>
      <c r="N848" s="35"/>
      <c r="O848" s="35"/>
      <c r="P848" s="35"/>
      <c r="Q848" s="10"/>
    </row>
    <row r="849" spans="1:17">
      <c r="A849" s="13" t="s">
        <v>14</v>
      </c>
      <c r="B849" s="35"/>
      <c r="C849" s="9"/>
      <c r="D849" s="9">
        <f>H842</f>
        <v>-1</v>
      </c>
      <c r="E849" s="35" t="s">
        <v>17</v>
      </c>
      <c r="F849" s="35"/>
      <c r="G849" s="9"/>
      <c r="H849" s="9"/>
      <c r="I849" s="35"/>
      <c r="J849" s="35"/>
      <c r="K849" s="35"/>
      <c r="L849" s="35"/>
      <c r="M849" s="35"/>
      <c r="N849" s="35"/>
      <c r="O849" s="35"/>
      <c r="P849" s="35"/>
      <c r="Q849" s="10"/>
    </row>
    <row r="850" spans="1:17">
      <c r="A850" s="13" t="s">
        <v>13</v>
      </c>
      <c r="B850" s="35"/>
      <c r="C850" s="9"/>
      <c r="D850" s="27">
        <f>D848-D849</f>
        <v>6914.99</v>
      </c>
      <c r="E850" s="19" t="s">
        <v>18</v>
      </c>
      <c r="F850" s="35"/>
      <c r="G850" s="9"/>
      <c r="H850" s="9"/>
      <c r="I850" s="35"/>
      <c r="J850" s="35"/>
      <c r="K850" s="35"/>
      <c r="L850" s="35"/>
      <c r="M850" s="35"/>
      <c r="N850" s="35"/>
      <c r="O850" s="35"/>
      <c r="P850" s="35"/>
      <c r="Q850" s="10"/>
    </row>
    <row r="851" spans="1:17" ht="14.65" thickBot="1">
      <c r="A851" s="15"/>
      <c r="B851" s="16"/>
      <c r="C851" s="17"/>
      <c r="D851" s="17"/>
      <c r="E851" s="16"/>
      <c r="F851" s="16"/>
      <c r="G851" s="17"/>
      <c r="H851" s="17"/>
      <c r="I851" s="16"/>
      <c r="J851" s="16"/>
      <c r="K851" s="16"/>
      <c r="L851" s="16"/>
      <c r="M851" s="16"/>
      <c r="N851" s="16"/>
      <c r="O851" s="16"/>
      <c r="P851" s="16"/>
      <c r="Q851" s="18"/>
    </row>
    <row r="852" spans="1:17" ht="14.65" thickTop="1">
      <c r="C852" s="1"/>
      <c r="D852" s="1"/>
      <c r="G852" s="1"/>
      <c r="H852" s="1"/>
    </row>
    <row r="853" spans="1:17">
      <c r="C853" s="1"/>
      <c r="D853" s="1"/>
      <c r="G853" s="1"/>
      <c r="H853" s="1"/>
    </row>
    <row r="854" spans="1:17" ht="14.65" thickBot="1"/>
    <row r="855" spans="1:17" ht="14.65" thickTop="1">
      <c r="A855" s="2"/>
      <c r="B855" s="3"/>
      <c r="C855" s="4">
        <v>44742</v>
      </c>
      <c r="D855" s="5"/>
      <c r="E855" s="3"/>
      <c r="F855" s="3"/>
      <c r="G855" s="5"/>
      <c r="H855" s="5"/>
      <c r="I855" s="3"/>
      <c r="J855" s="3"/>
      <c r="K855" s="3"/>
      <c r="L855" s="20" t="s">
        <v>19</v>
      </c>
      <c r="M855" s="3"/>
      <c r="N855" s="3"/>
      <c r="O855" s="3"/>
      <c r="P855" s="3"/>
      <c r="Q855" s="6"/>
    </row>
    <row r="856" spans="1:17">
      <c r="A856" s="7" t="s">
        <v>5</v>
      </c>
      <c r="B856" s="35"/>
      <c r="C856" s="9"/>
      <c r="D856" s="9"/>
      <c r="E856" s="35"/>
      <c r="F856" s="35"/>
      <c r="G856" s="9"/>
      <c r="H856" s="9"/>
      <c r="I856" s="35"/>
      <c r="J856" s="11" t="s">
        <v>24</v>
      </c>
      <c r="K856" s="35"/>
      <c r="L856" s="11" t="s">
        <v>10</v>
      </c>
      <c r="M856" s="35"/>
      <c r="N856" s="35"/>
      <c r="O856" s="35"/>
      <c r="P856" s="35"/>
      <c r="Q856" s="10"/>
    </row>
    <row r="857" spans="1:17">
      <c r="A857" s="7" t="s">
        <v>0</v>
      </c>
      <c r="B857" s="11" t="s">
        <v>3</v>
      </c>
      <c r="C857" s="12" t="s">
        <v>1</v>
      </c>
      <c r="D857" s="12" t="s">
        <v>4</v>
      </c>
      <c r="E857" s="11" t="s">
        <v>7</v>
      </c>
      <c r="F857" s="37" t="s">
        <v>92</v>
      </c>
      <c r="G857" s="12" t="s">
        <v>8</v>
      </c>
      <c r="H857" s="12" t="s">
        <v>9</v>
      </c>
      <c r="I857" s="33" t="s">
        <v>70</v>
      </c>
      <c r="J857" s="11" t="s">
        <v>23</v>
      </c>
      <c r="K857" s="35"/>
      <c r="L857" s="31">
        <v>208919.12</v>
      </c>
      <c r="M857" s="35" t="s">
        <v>82</v>
      </c>
      <c r="N857" s="35"/>
      <c r="O857" s="35"/>
      <c r="P857" s="35"/>
      <c r="Q857" s="10"/>
    </row>
    <row r="858" spans="1:17">
      <c r="A858" s="13" t="s">
        <v>115</v>
      </c>
      <c r="B858" s="35">
        <v>131</v>
      </c>
      <c r="C858" s="9">
        <v>7.37</v>
      </c>
      <c r="D858" s="9">
        <f>C858*B858</f>
        <v>965.47</v>
      </c>
      <c r="E858" s="36" t="s">
        <v>93</v>
      </c>
      <c r="F858" s="38">
        <f>D858/D861</f>
        <v>0.18290474259927933</v>
      </c>
      <c r="G858" s="9">
        <v>7.28</v>
      </c>
      <c r="H858" s="9">
        <f>(B858*G858)-D858</f>
        <v>-11.789999999999964</v>
      </c>
      <c r="I858" s="35" t="s">
        <v>71</v>
      </c>
      <c r="J858" s="36">
        <f>G858*B858</f>
        <v>953.68000000000006</v>
      </c>
      <c r="K858" s="35" t="str">
        <f>"sell "&amp;B858&amp;" "&amp;A858&amp;" @ $"&amp;G858</f>
        <v>sell 131 CENX @ $7.28</v>
      </c>
      <c r="L858" s="9">
        <f>L857+(G858*B858)</f>
        <v>209872.8</v>
      </c>
      <c r="M858" s="35"/>
      <c r="N858" s="35"/>
      <c r="O858" s="35"/>
      <c r="P858" s="35"/>
      <c r="Q858" s="10"/>
    </row>
    <row r="859" spans="1:17">
      <c r="A859" s="13" t="s">
        <v>116</v>
      </c>
      <c r="B859" s="35">
        <v>53</v>
      </c>
      <c r="C859" s="9">
        <v>43.06</v>
      </c>
      <c r="D859" s="9">
        <f>C859*B859</f>
        <v>2282.1800000000003</v>
      </c>
      <c r="E859" s="36" t="s">
        <v>93</v>
      </c>
      <c r="F859" s="38">
        <f>D859/D861</f>
        <v>0.43235061210107339</v>
      </c>
      <c r="G859" s="9">
        <v>43.51</v>
      </c>
      <c r="H859" s="9">
        <f>(B859*G859)-D859</f>
        <v>23.849999999999454</v>
      </c>
      <c r="I859" s="35" t="s">
        <v>71</v>
      </c>
      <c r="J859" s="36">
        <f>G859*B859</f>
        <v>2306.0299999999997</v>
      </c>
      <c r="K859" s="35" t="str">
        <f>"sell "&amp;B859&amp;" "&amp;A859&amp;" @ $"&amp;G859</f>
        <v>sell 53 HP @ $43.51</v>
      </c>
      <c r="L859" s="9">
        <f>L858+(G859*B859)</f>
        <v>212178.83</v>
      </c>
      <c r="M859" s="35"/>
      <c r="N859" s="35"/>
      <c r="O859" s="35"/>
      <c r="P859" s="35"/>
      <c r="Q859" s="10"/>
    </row>
    <row r="860" spans="1:17">
      <c r="A860" s="13" t="s">
        <v>117</v>
      </c>
      <c r="B860" s="35">
        <v>43</v>
      </c>
      <c r="C860" s="9">
        <v>47.23</v>
      </c>
      <c r="D860" s="9">
        <f>C860*B860</f>
        <v>2030.8899999999999</v>
      </c>
      <c r="E860" s="36" t="s">
        <v>93</v>
      </c>
      <c r="F860" s="38">
        <f>D860/D861</f>
        <v>0.38474464529964714</v>
      </c>
      <c r="G860" s="9">
        <v>46.92</v>
      </c>
      <c r="H860" s="9">
        <f>(B860*G860)-D860</f>
        <v>-13.3299999999997</v>
      </c>
      <c r="I860" s="35" t="s">
        <v>71</v>
      </c>
      <c r="J860" s="36">
        <f>G860*B860</f>
        <v>2017.5600000000002</v>
      </c>
      <c r="K860" s="35" t="str">
        <f>"sell "&amp;B860&amp;" "&amp;A860&amp;" @ $"&amp;G860</f>
        <v>sell 43 MOS @ $46.92</v>
      </c>
      <c r="L860" s="9">
        <f>L859+(G860*B860)</f>
        <v>214196.38999999998</v>
      </c>
      <c r="M860" s="35" t="s">
        <v>22</v>
      </c>
      <c r="N860" s="35"/>
      <c r="O860" s="35"/>
      <c r="P860" s="35"/>
      <c r="Q860" s="10"/>
    </row>
    <row r="861" spans="1:17">
      <c r="A861" s="13"/>
      <c r="B861" s="35"/>
      <c r="C861" s="9"/>
      <c r="D861" s="9">
        <f>SUM(D858:D860)</f>
        <v>5278.5400000000009</v>
      </c>
      <c r="E861" s="36"/>
      <c r="F861" s="38">
        <f>SUM(F858:F860)</f>
        <v>0.99999999999999989</v>
      </c>
      <c r="G861" s="32"/>
      <c r="H861" s="9">
        <f>SUM(H858:H860)</f>
        <v>-1.2700000000002092</v>
      </c>
      <c r="I861" s="35"/>
      <c r="J861" s="36">
        <f>SUM(J858:J860)</f>
        <v>5277.27</v>
      </c>
      <c r="K861" s="35"/>
      <c r="L861" s="9"/>
      <c r="M861" s="35"/>
      <c r="N861" s="35"/>
      <c r="O861" s="35"/>
      <c r="P861" s="35"/>
      <c r="Q861" s="10"/>
    </row>
    <row r="862" spans="1:17">
      <c r="A862" s="13"/>
      <c r="B862" s="35"/>
      <c r="C862" s="9"/>
      <c r="D862" s="9"/>
      <c r="E862" s="35"/>
      <c r="F862" s="35"/>
      <c r="G862" s="32"/>
      <c r="H862" s="9"/>
      <c r="I862" s="35"/>
      <c r="J862" s="35"/>
      <c r="K862" s="35"/>
      <c r="L862" s="9"/>
      <c r="M862" s="35"/>
      <c r="N862" s="35"/>
      <c r="O862" s="35"/>
      <c r="P862" s="35"/>
      <c r="Q862" s="10"/>
    </row>
    <row r="863" spans="1:17">
      <c r="A863" s="13"/>
      <c r="B863" s="35"/>
      <c r="C863" s="9"/>
      <c r="D863" s="9"/>
      <c r="E863" s="19"/>
      <c r="F863" s="35"/>
      <c r="G863" s="32"/>
      <c r="H863" s="9"/>
      <c r="I863" s="35"/>
      <c r="J863" s="35"/>
      <c r="K863" s="35"/>
      <c r="L863" s="9"/>
      <c r="M863" s="11" t="s">
        <v>20</v>
      </c>
      <c r="N863" s="35"/>
      <c r="O863" s="35"/>
      <c r="P863" s="35"/>
      <c r="Q863" s="10"/>
    </row>
    <row r="864" spans="1:17">
      <c r="A864" s="7" t="s">
        <v>6</v>
      </c>
      <c r="B864" s="35"/>
      <c r="C864" s="9"/>
      <c r="D864" s="9"/>
      <c r="E864" s="19"/>
      <c r="F864" s="35"/>
      <c r="G864" s="32"/>
      <c r="H864" s="9"/>
      <c r="I864" s="35"/>
      <c r="J864" s="35"/>
      <c r="K864" s="35"/>
      <c r="L864" s="9"/>
      <c r="M864" s="11" t="s">
        <v>21</v>
      </c>
      <c r="N864" s="35"/>
      <c r="O864" s="35"/>
      <c r="P864" s="35"/>
      <c r="Q864" s="10"/>
    </row>
    <row r="865" spans="1:17">
      <c r="A865" s="7" t="s">
        <v>0</v>
      </c>
      <c r="B865" s="11" t="s">
        <v>3</v>
      </c>
      <c r="C865" s="12" t="s">
        <v>1</v>
      </c>
      <c r="D865" s="12" t="s">
        <v>2</v>
      </c>
      <c r="E865" s="22" t="s">
        <v>7</v>
      </c>
      <c r="F865" s="39" t="s">
        <v>92</v>
      </c>
      <c r="G865" s="33" t="s">
        <v>8</v>
      </c>
      <c r="H865" s="12" t="s">
        <v>9</v>
      </c>
      <c r="I865" s="35"/>
      <c r="J865" s="35"/>
      <c r="K865" s="35"/>
      <c r="L865" s="9"/>
      <c r="M865" s="36">
        <f>L860</f>
        <v>214196.38999999998</v>
      </c>
      <c r="N865" s="35"/>
      <c r="O865" s="35"/>
      <c r="P865" s="35"/>
      <c r="Q865" s="10"/>
    </row>
    <row r="866" spans="1:17">
      <c r="A866" s="13" t="s">
        <v>113</v>
      </c>
      <c r="B866" s="35">
        <v>10</v>
      </c>
      <c r="C866" s="9">
        <v>91.49</v>
      </c>
      <c r="D866" s="9">
        <f>C866*B866</f>
        <v>914.9</v>
      </c>
      <c r="E866" s="36" t="s">
        <v>93</v>
      </c>
      <c r="F866" s="38">
        <f>D866/D869</f>
        <v>1</v>
      </c>
      <c r="G866" s="9">
        <v>91.43</v>
      </c>
      <c r="H866" s="9">
        <f>(B866*G866)-D866</f>
        <v>-0.59999999999990905</v>
      </c>
      <c r="I866" s="35" t="s">
        <v>71</v>
      </c>
      <c r="J866" s="35"/>
      <c r="K866" s="35" t="str">
        <f>"buy "&amp;B866&amp;" "&amp;A866&amp;" @ $"&amp;G866</f>
        <v>buy 10 BIL @ $91.43</v>
      </c>
      <c r="L866" s="9">
        <f>L860-(G866*B866)</f>
        <v>213282.09</v>
      </c>
      <c r="M866" s="36">
        <f>L857-(G866*B866)</f>
        <v>208004.82</v>
      </c>
      <c r="N866" s="35"/>
      <c r="O866" s="35"/>
      <c r="P866" s="35"/>
      <c r="Q866" s="10"/>
    </row>
    <row r="867" spans="1:17">
      <c r="A867" s="13"/>
      <c r="B867" s="35"/>
      <c r="C867" s="9"/>
      <c r="D867" s="9">
        <f>C867*B867</f>
        <v>0</v>
      </c>
      <c r="E867" s="36" t="s">
        <v>93</v>
      </c>
      <c r="F867" s="38">
        <f>D867/D869</f>
        <v>0</v>
      </c>
      <c r="G867" s="9"/>
      <c r="H867" s="9">
        <f>(B867*G867)-D867</f>
        <v>0</v>
      </c>
      <c r="I867" s="35" t="s">
        <v>71</v>
      </c>
      <c r="J867" s="35"/>
      <c r="K867" s="35" t="str">
        <f>"buy "&amp;B867&amp;" "&amp;A867&amp;" @ $"&amp;G867</f>
        <v>buy   @ $</v>
      </c>
      <c r="L867" s="9">
        <f>L866-(G867*B867)</f>
        <v>213282.09</v>
      </c>
      <c r="M867" s="36">
        <f>M866-(G867*B867)</f>
        <v>208004.82</v>
      </c>
      <c r="N867" s="35"/>
      <c r="O867" s="35"/>
      <c r="P867" s="35"/>
      <c r="Q867" s="10"/>
    </row>
    <row r="868" spans="1:17">
      <c r="A868" s="23"/>
      <c r="B868" s="24"/>
      <c r="C868" s="25"/>
      <c r="D868" s="25">
        <f>C868*B868</f>
        <v>0</v>
      </c>
      <c r="E868" s="36" t="s">
        <v>93</v>
      </c>
      <c r="F868" s="38">
        <f>D868/D869</f>
        <v>0</v>
      </c>
      <c r="G868" s="25"/>
      <c r="H868" s="25">
        <f>(B868*G868)-D868</f>
        <v>0</v>
      </c>
      <c r="I868" s="35" t="s">
        <v>71</v>
      </c>
      <c r="J868" s="35"/>
      <c r="K868" s="35" t="str">
        <f>"buy "&amp;B868&amp;" "&amp;A868&amp;" @ $"&amp;G868</f>
        <v>buy   @ $</v>
      </c>
      <c r="L868" s="9">
        <f>L867-(G868*B868)</f>
        <v>213282.09</v>
      </c>
      <c r="M868" s="36">
        <f>M867-(G868*B868)</f>
        <v>208004.82</v>
      </c>
      <c r="N868" s="35" t="str">
        <f>TEXT(ROUND(M868,2),"$#,##0.00")&amp;" will be the balance in the account after purchases.  "</f>
        <v xml:space="preserve">$208,004.82 will be the balance in the account after purchases.  </v>
      </c>
      <c r="O868" s="35"/>
      <c r="P868" s="35"/>
      <c r="Q868" s="10"/>
    </row>
    <row r="869" spans="1:17">
      <c r="A869" s="13"/>
      <c r="B869" s="35"/>
      <c r="C869" s="9"/>
      <c r="D869" s="9">
        <f>SUM(D866:D868)</f>
        <v>914.9</v>
      </c>
      <c r="E869" s="35"/>
      <c r="F869" s="38">
        <f>SUM(F866:F868)</f>
        <v>1</v>
      </c>
      <c r="G869" s="9" t="s">
        <v>15</v>
      </c>
      <c r="H869" s="9">
        <f>SUM(H866:H868)</f>
        <v>-0.59999999999990905</v>
      </c>
      <c r="I869" s="35"/>
      <c r="J869" s="35"/>
      <c r="K869" s="35"/>
      <c r="L869" s="9"/>
      <c r="M869" s="35"/>
      <c r="N869" s="35" t="s">
        <v>27</v>
      </c>
      <c r="O869" s="35"/>
      <c r="P869" s="35"/>
      <c r="Q869" s="10"/>
    </row>
    <row r="870" spans="1:17">
      <c r="A870" s="13"/>
      <c r="B870" s="35"/>
      <c r="C870" s="9"/>
      <c r="D870" s="9"/>
      <c r="E870" s="35"/>
      <c r="F870" s="35"/>
      <c r="G870" s="9"/>
      <c r="H870" s="9"/>
      <c r="I870" s="35"/>
      <c r="J870" s="35"/>
      <c r="K870" s="35"/>
      <c r="L870" s="9"/>
      <c r="M870" s="11" t="str">
        <f>IF(J861+M868&gt;0,"Credit Surplus","Credit Shortage")</f>
        <v>Credit Surplus</v>
      </c>
      <c r="N870" s="36">
        <f>J861+M868</f>
        <v>213282.09</v>
      </c>
      <c r="O870" s="35" t="s">
        <v>60</v>
      </c>
      <c r="P870" s="35"/>
      <c r="Q870" s="10"/>
    </row>
    <row r="871" spans="1:17">
      <c r="A871" s="13"/>
      <c r="B871" s="35"/>
      <c r="C871" s="9"/>
      <c r="D871" s="9"/>
      <c r="E871" s="35"/>
      <c r="F871" s="35"/>
      <c r="G871" s="9"/>
      <c r="H871" s="9"/>
      <c r="I871" s="35"/>
      <c r="J871" s="35"/>
      <c r="K871" s="35"/>
      <c r="L871" s="9"/>
      <c r="M871" s="35"/>
      <c r="N871" s="35"/>
      <c r="O871" s="35"/>
      <c r="P871" s="35"/>
      <c r="Q871" s="10"/>
    </row>
    <row r="872" spans="1:17">
      <c r="A872" s="13"/>
      <c r="B872" s="35"/>
      <c r="C872" s="9"/>
      <c r="D872" s="9"/>
      <c r="E872" s="35"/>
      <c r="F872" s="35"/>
      <c r="G872" s="9"/>
      <c r="H872" s="9"/>
      <c r="I872" s="35"/>
      <c r="J872" s="35"/>
      <c r="K872" s="35"/>
      <c r="L872" s="35"/>
      <c r="M872" s="35"/>
      <c r="N872" s="35"/>
      <c r="O872" s="35"/>
      <c r="P872" s="35"/>
      <c r="Q872" s="10"/>
    </row>
    <row r="873" spans="1:17">
      <c r="A873" s="13" t="s">
        <v>11</v>
      </c>
      <c r="B873" s="35"/>
      <c r="C873" s="9"/>
      <c r="D873" s="21">
        <v>6914.99</v>
      </c>
      <c r="E873" s="35" t="s">
        <v>76</v>
      </c>
      <c r="F873" s="35"/>
      <c r="G873" s="9"/>
      <c r="H873" s="9"/>
      <c r="I873" s="35"/>
      <c r="J873" s="35"/>
      <c r="K873" s="35"/>
      <c r="L873" s="35"/>
      <c r="M873" s="35"/>
      <c r="N873" s="35"/>
      <c r="O873" s="35"/>
      <c r="P873" s="35"/>
      <c r="Q873" s="10"/>
    </row>
    <row r="874" spans="1:17">
      <c r="A874" s="13" t="s">
        <v>12</v>
      </c>
      <c r="B874" s="35"/>
      <c r="C874" s="9"/>
      <c r="D874" s="9">
        <f>H861</f>
        <v>-1.2700000000002092</v>
      </c>
      <c r="E874" s="35" t="s">
        <v>16</v>
      </c>
      <c r="F874" s="35"/>
      <c r="G874" s="9"/>
      <c r="H874" s="9"/>
      <c r="I874" s="35"/>
      <c r="J874" s="35"/>
      <c r="K874" s="35"/>
      <c r="L874" s="35"/>
      <c r="M874" s="35"/>
      <c r="N874" s="35"/>
      <c r="O874" s="35"/>
      <c r="P874" s="35"/>
      <c r="Q874" s="10"/>
    </row>
    <row r="875" spans="1:17">
      <c r="A875" s="13" t="s">
        <v>13</v>
      </c>
      <c r="B875" s="35"/>
      <c r="C875" s="9"/>
      <c r="D875" s="9">
        <f>D873+D874</f>
        <v>6913.7199999999993</v>
      </c>
      <c r="E875" s="35"/>
      <c r="F875" s="35"/>
      <c r="G875" s="9"/>
      <c r="H875" s="9"/>
      <c r="I875" s="35"/>
      <c r="J875" s="35"/>
      <c r="K875" s="35"/>
      <c r="L875" s="35"/>
      <c r="M875" s="35"/>
      <c r="N875" s="35"/>
      <c r="O875" s="35"/>
      <c r="P875" s="35"/>
      <c r="Q875" s="10"/>
    </row>
    <row r="876" spans="1:17">
      <c r="A876" s="13" t="s">
        <v>14</v>
      </c>
      <c r="B876" s="35"/>
      <c r="C876" s="9"/>
      <c r="D876" s="9">
        <f>H869</f>
        <v>-0.59999999999990905</v>
      </c>
      <c r="E876" s="35" t="s">
        <v>17</v>
      </c>
      <c r="F876" s="35"/>
      <c r="G876" s="9"/>
      <c r="H876" s="9"/>
      <c r="I876" s="35"/>
      <c r="J876" s="35"/>
      <c r="K876" s="35"/>
      <c r="L876" s="35"/>
      <c r="M876" s="35"/>
      <c r="N876" s="35"/>
      <c r="O876" s="35"/>
      <c r="P876" s="35"/>
      <c r="Q876" s="10"/>
    </row>
    <row r="877" spans="1:17">
      <c r="A877" s="13" t="s">
        <v>13</v>
      </c>
      <c r="B877" s="35"/>
      <c r="C877" s="9"/>
      <c r="D877" s="27">
        <f>D875-D876</f>
        <v>6914.32</v>
      </c>
      <c r="E877" s="19" t="s">
        <v>18</v>
      </c>
      <c r="F877" s="35"/>
      <c r="G877" s="9"/>
      <c r="H877" s="9"/>
      <c r="I877" s="35"/>
      <c r="J877" s="35"/>
      <c r="K877" s="35"/>
      <c r="L877" s="35"/>
      <c r="M877" s="35"/>
      <c r="N877" s="35"/>
      <c r="O877" s="35"/>
      <c r="P877" s="35"/>
      <c r="Q877" s="10"/>
    </row>
    <row r="878" spans="1:17" ht="14.65" thickBot="1">
      <c r="A878" s="15"/>
      <c r="B878" s="16"/>
      <c r="C878" s="17"/>
      <c r="D878" s="17"/>
      <c r="E878" s="16"/>
      <c r="F878" s="16"/>
      <c r="G878" s="17"/>
      <c r="H878" s="17"/>
      <c r="I878" s="16"/>
      <c r="J878" s="16"/>
      <c r="K878" s="16"/>
      <c r="L878" s="16"/>
      <c r="M878" s="16"/>
      <c r="N878" s="16"/>
      <c r="O878" s="16"/>
      <c r="P878" s="16"/>
      <c r="Q878" s="18"/>
    </row>
    <row r="879" spans="1:17" ht="14.65" thickTop="1">
      <c r="C879" s="1"/>
      <c r="D879" s="1"/>
      <c r="G879" s="1"/>
      <c r="H87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2025-02-02T19:20:18Z</cp:lastPrinted>
  <dcterms:created xsi:type="dcterms:W3CDTF">2018-06-30T02:06:06Z</dcterms:created>
  <dcterms:modified xsi:type="dcterms:W3CDTF">2025-02-03T16:39:36Z</dcterms:modified>
</cp:coreProperties>
</file>