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158" yWindow="300" windowWidth="25103" windowHeight="12338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D25" i="4" l="1"/>
  <c r="K20" i="4" l="1"/>
  <c r="D20" i="4"/>
  <c r="K19" i="4"/>
  <c r="D19" i="4"/>
  <c r="H19" i="4" s="1"/>
  <c r="M18" i="4"/>
  <c r="M19" i="4" s="1"/>
  <c r="M20" i="4" s="1"/>
  <c r="N20" i="4" s="1"/>
  <c r="K18" i="4"/>
  <c r="D18" i="4"/>
  <c r="H18" i="4" s="1"/>
  <c r="K12" i="4"/>
  <c r="J12" i="4"/>
  <c r="D12" i="4"/>
  <c r="K11" i="4"/>
  <c r="J11" i="4"/>
  <c r="D11" i="4"/>
  <c r="H11" i="4" s="1"/>
  <c r="L10" i="4"/>
  <c r="L11" i="4" s="1"/>
  <c r="L12" i="4" s="1"/>
  <c r="L18" i="4" s="1"/>
  <c r="L19" i="4" s="1"/>
  <c r="L20" i="4" s="1"/>
  <c r="K10" i="4"/>
  <c r="J10" i="4"/>
  <c r="D10" i="4"/>
  <c r="H10" i="4" s="1"/>
  <c r="D21" i="4" l="1"/>
  <c r="F18" i="4" s="1"/>
  <c r="D13" i="4"/>
  <c r="F11" i="4" s="1"/>
  <c r="J13" i="4"/>
  <c r="M22" i="4" s="1"/>
  <c r="N22" i="4"/>
  <c r="H12" i="4"/>
  <c r="H13" i="4" s="1"/>
  <c r="D26" i="4" s="1"/>
  <c r="D27" i="4" s="1"/>
  <c r="F20" i="4"/>
  <c r="H20" i="4"/>
  <c r="H21" i="4" s="1"/>
  <c r="D28" i="4" s="1"/>
  <c r="K49" i="4"/>
  <c r="D49" i="4"/>
  <c r="K48" i="4"/>
  <c r="D48" i="4"/>
  <c r="H48" i="4" s="1"/>
  <c r="M47" i="4"/>
  <c r="M48" i="4" s="1"/>
  <c r="M49" i="4" s="1"/>
  <c r="N49" i="4" s="1"/>
  <c r="K47" i="4"/>
  <c r="D47" i="4"/>
  <c r="H47" i="4" s="1"/>
  <c r="K41" i="4"/>
  <c r="J41" i="4"/>
  <c r="D41" i="4"/>
  <c r="K40" i="4"/>
  <c r="J40" i="4"/>
  <c r="D40" i="4"/>
  <c r="H40" i="4" s="1"/>
  <c r="L39" i="4"/>
  <c r="L40" i="4" s="1"/>
  <c r="L41" i="4" s="1"/>
  <c r="L47" i="4" s="1"/>
  <c r="L48" i="4" s="1"/>
  <c r="L49" i="4" s="1"/>
  <c r="K39" i="4"/>
  <c r="J39" i="4"/>
  <c r="D39" i="4"/>
  <c r="H39" i="4" s="1"/>
  <c r="F12" i="4" l="1"/>
  <c r="F10" i="4"/>
  <c r="F19" i="4"/>
  <c r="F21" i="4" s="1"/>
  <c r="D29" i="4"/>
  <c r="D50" i="4"/>
  <c r="F48" i="4" s="1"/>
  <c r="J42" i="4"/>
  <c r="D42" i="4"/>
  <c r="F40" i="4" s="1"/>
  <c r="N51" i="4"/>
  <c r="M51" i="4"/>
  <c r="F41" i="4"/>
  <c r="H41" i="4"/>
  <c r="H42" i="4" s="1"/>
  <c r="D55" i="4" s="1"/>
  <c r="D56" i="4" s="1"/>
  <c r="H49" i="4"/>
  <c r="H50" i="4" s="1"/>
  <c r="D57" i="4" s="1"/>
  <c r="K79" i="4"/>
  <c r="D79" i="4"/>
  <c r="H79" i="4" s="1"/>
  <c r="K78" i="4"/>
  <c r="D78" i="4"/>
  <c r="H78" i="4" s="1"/>
  <c r="M77" i="4"/>
  <c r="M78" i="4" s="1"/>
  <c r="M79" i="4" s="1"/>
  <c r="N79" i="4" s="1"/>
  <c r="K77" i="4"/>
  <c r="D77" i="4"/>
  <c r="H77" i="4" s="1"/>
  <c r="K71" i="4"/>
  <c r="J71" i="4"/>
  <c r="D71" i="4"/>
  <c r="H71" i="4" s="1"/>
  <c r="K70" i="4"/>
  <c r="J70" i="4"/>
  <c r="D70" i="4"/>
  <c r="H70" i="4" s="1"/>
  <c r="L69" i="4"/>
  <c r="L70" i="4" s="1"/>
  <c r="L71" i="4" s="1"/>
  <c r="L77" i="4" s="1"/>
  <c r="L78" i="4" s="1"/>
  <c r="L79" i="4" s="1"/>
  <c r="K69" i="4"/>
  <c r="J69" i="4"/>
  <c r="D69" i="4"/>
  <c r="F13" i="4" l="1"/>
  <c r="F39" i="4"/>
  <c r="F47" i="4"/>
  <c r="F49" i="4"/>
  <c r="D58" i="4"/>
  <c r="F42" i="4"/>
  <c r="D72" i="4"/>
  <c r="F70" i="4" s="1"/>
  <c r="J72" i="4"/>
  <c r="N81" i="4" s="1"/>
  <c r="H80" i="4"/>
  <c r="D87" i="4" s="1"/>
  <c r="D80" i="4"/>
  <c r="F78" i="4" s="1"/>
  <c r="H69" i="4"/>
  <c r="H72" i="4" s="1"/>
  <c r="D85" i="4" s="1"/>
  <c r="D86" i="4" s="1"/>
  <c r="K109" i="4"/>
  <c r="D109" i="4"/>
  <c r="H109" i="4" s="1"/>
  <c r="K108" i="4"/>
  <c r="D108" i="4"/>
  <c r="H108" i="4" s="1"/>
  <c r="M107" i="4"/>
  <c r="M108" i="4" s="1"/>
  <c r="M109" i="4" s="1"/>
  <c r="N109" i="4" s="1"/>
  <c r="K107" i="4"/>
  <c r="D107" i="4"/>
  <c r="H107" i="4" s="1"/>
  <c r="K101" i="4"/>
  <c r="J101" i="4"/>
  <c r="D101" i="4"/>
  <c r="K100" i="4"/>
  <c r="J100" i="4"/>
  <c r="D100" i="4"/>
  <c r="H100" i="4" s="1"/>
  <c r="L99" i="4"/>
  <c r="L100" i="4" s="1"/>
  <c r="L101" i="4" s="1"/>
  <c r="L107" i="4" s="1"/>
  <c r="L108" i="4" s="1"/>
  <c r="L109" i="4" s="1"/>
  <c r="K99" i="4"/>
  <c r="J99" i="4"/>
  <c r="D99" i="4"/>
  <c r="H99" i="4" s="1"/>
  <c r="F77" i="4" l="1"/>
  <c r="F79" i="4"/>
  <c r="F50" i="4"/>
  <c r="D88" i="4"/>
  <c r="M81" i="4"/>
  <c r="F71" i="4"/>
  <c r="F69" i="4"/>
  <c r="F72" i="4" s="1"/>
  <c r="F80" i="4"/>
  <c r="H110" i="4"/>
  <c r="D117" i="4" s="1"/>
  <c r="D102" i="4"/>
  <c r="J102" i="4"/>
  <c r="N111" i="4" s="1"/>
  <c r="F100" i="4"/>
  <c r="F101" i="4"/>
  <c r="H101" i="4"/>
  <c r="H102" i="4" s="1"/>
  <c r="D115" i="4" s="1"/>
  <c r="D116" i="4" s="1"/>
  <c r="F99" i="4"/>
  <c r="F102" i="4" s="1"/>
  <c r="D110" i="4"/>
  <c r="F108" i="4" s="1"/>
  <c r="K138" i="4"/>
  <c r="D138" i="4"/>
  <c r="H138" i="4" s="1"/>
  <c r="K137" i="4"/>
  <c r="D137" i="4"/>
  <c r="M136" i="4"/>
  <c r="M137" i="4" s="1"/>
  <c r="M138" i="4" s="1"/>
  <c r="N138" i="4" s="1"/>
  <c r="K136" i="4"/>
  <c r="D136" i="4"/>
  <c r="H136" i="4" s="1"/>
  <c r="K130" i="4"/>
  <c r="J130" i="4"/>
  <c r="D130" i="4"/>
  <c r="H130" i="4" s="1"/>
  <c r="K129" i="4"/>
  <c r="J129" i="4"/>
  <c r="D129" i="4"/>
  <c r="L128" i="4"/>
  <c r="L129" i="4" s="1"/>
  <c r="L130" i="4" s="1"/>
  <c r="L136" i="4" s="1"/>
  <c r="L137" i="4" s="1"/>
  <c r="L138" i="4" s="1"/>
  <c r="K128" i="4"/>
  <c r="J128" i="4"/>
  <c r="D128" i="4"/>
  <c r="H128" i="4" s="1"/>
  <c r="F107" i="4" l="1"/>
  <c r="D118" i="4"/>
  <c r="M111" i="4"/>
  <c r="F109" i="4"/>
  <c r="F110" i="4" s="1"/>
  <c r="J131" i="4"/>
  <c r="N140" i="4" s="1"/>
  <c r="D139" i="4"/>
  <c r="F137" i="4" s="1"/>
  <c r="H129" i="4"/>
  <c r="H131" i="4" s="1"/>
  <c r="D144" i="4" s="1"/>
  <c r="D145" i="4" s="1"/>
  <c r="H137" i="4"/>
  <c r="H139" i="4" s="1"/>
  <c r="D146" i="4" s="1"/>
  <c r="F138" i="4"/>
  <c r="D131" i="4"/>
  <c r="F128" i="4" s="1"/>
  <c r="K168" i="4"/>
  <c r="D168" i="4"/>
  <c r="H168" i="4" s="1"/>
  <c r="K167" i="4"/>
  <c r="D167" i="4"/>
  <c r="H167" i="4" s="1"/>
  <c r="M166" i="4"/>
  <c r="M167" i="4" s="1"/>
  <c r="M168" i="4" s="1"/>
  <c r="N168" i="4" s="1"/>
  <c r="K166" i="4"/>
  <c r="D166" i="4"/>
  <c r="H166" i="4" s="1"/>
  <c r="K160" i="4"/>
  <c r="J160" i="4"/>
  <c r="D160" i="4"/>
  <c r="H160" i="4" s="1"/>
  <c r="K159" i="4"/>
  <c r="J159" i="4"/>
  <c r="D159" i="4"/>
  <c r="L158" i="4"/>
  <c r="L159" i="4" s="1"/>
  <c r="L160" i="4" s="1"/>
  <c r="L166" i="4" s="1"/>
  <c r="L167" i="4" s="1"/>
  <c r="L168" i="4" s="1"/>
  <c r="K158" i="4"/>
  <c r="J158" i="4"/>
  <c r="D158" i="4"/>
  <c r="H158" i="4" s="1"/>
  <c r="M140" i="4" l="1"/>
  <c r="F136" i="4"/>
  <c r="F139" i="4"/>
  <c r="D147" i="4"/>
  <c r="F130" i="4"/>
  <c r="F129" i="4"/>
  <c r="F131" i="4" s="1"/>
  <c r="J161" i="4"/>
  <c r="M170" i="4" s="1"/>
  <c r="H169" i="4"/>
  <c r="D176" i="4" s="1"/>
  <c r="N170" i="4"/>
  <c r="D169" i="4"/>
  <c r="F168" i="4" s="1"/>
  <c r="D161" i="4"/>
  <c r="F158" i="4" s="1"/>
  <c r="F159" i="4"/>
  <c r="H159" i="4"/>
  <c r="H161" i="4" s="1"/>
  <c r="D174" i="4" s="1"/>
  <c r="D175" i="4" s="1"/>
  <c r="F160" i="4"/>
  <c r="K198" i="4"/>
  <c r="D198" i="4"/>
  <c r="K197" i="4"/>
  <c r="D197" i="4"/>
  <c r="M196" i="4"/>
  <c r="M197" i="4" s="1"/>
  <c r="M198" i="4" s="1"/>
  <c r="N198" i="4" s="1"/>
  <c r="K196" i="4"/>
  <c r="D196" i="4"/>
  <c r="H196" i="4" s="1"/>
  <c r="K190" i="4"/>
  <c r="J190" i="4"/>
  <c r="D190" i="4"/>
  <c r="K189" i="4"/>
  <c r="J189" i="4"/>
  <c r="D189" i="4"/>
  <c r="H189" i="4" s="1"/>
  <c r="L188" i="4"/>
  <c r="L189" i="4" s="1"/>
  <c r="L190" i="4" s="1"/>
  <c r="L196" i="4" s="1"/>
  <c r="L197" i="4" s="1"/>
  <c r="L198" i="4" s="1"/>
  <c r="K188" i="4"/>
  <c r="J188" i="4"/>
  <c r="D188" i="4"/>
  <c r="H188" i="4" s="1"/>
  <c r="D177" i="4" l="1"/>
  <c r="F161" i="4"/>
  <c r="F167" i="4"/>
  <c r="F166" i="4"/>
  <c r="F169" i="4"/>
  <c r="H197" i="4"/>
  <c r="D199" i="4"/>
  <c r="F197" i="4" s="1"/>
  <c r="D191" i="4"/>
  <c r="F190" i="4" s="1"/>
  <c r="J191" i="4"/>
  <c r="M200" i="4" s="1"/>
  <c r="H190" i="4"/>
  <c r="H191" i="4" s="1"/>
  <c r="D204" i="4" s="1"/>
  <c r="D205" i="4" s="1"/>
  <c r="H198" i="4"/>
  <c r="K227" i="4"/>
  <c r="D227" i="4"/>
  <c r="K226" i="4"/>
  <c r="D226" i="4"/>
  <c r="H226" i="4" s="1"/>
  <c r="M225" i="4"/>
  <c r="M226" i="4" s="1"/>
  <c r="M227" i="4" s="1"/>
  <c r="N227" i="4" s="1"/>
  <c r="K225" i="4"/>
  <c r="D225" i="4"/>
  <c r="K219" i="4"/>
  <c r="J219" i="4"/>
  <c r="D219" i="4"/>
  <c r="H219" i="4" s="1"/>
  <c r="K218" i="4"/>
  <c r="J218" i="4"/>
  <c r="D218" i="4"/>
  <c r="H218" i="4" s="1"/>
  <c r="L217" i="4"/>
  <c r="L218" i="4" s="1"/>
  <c r="L219" i="4" s="1"/>
  <c r="L225" i="4" s="1"/>
  <c r="L226" i="4" s="1"/>
  <c r="L227" i="4" s="1"/>
  <c r="K217" i="4"/>
  <c r="J217" i="4"/>
  <c r="D217" i="4"/>
  <c r="H217" i="4" s="1"/>
  <c r="N200" i="4" l="1"/>
  <c r="F189" i="4"/>
  <c r="F188" i="4"/>
  <c r="F196" i="4"/>
  <c r="H199" i="4"/>
  <c r="D206" i="4" s="1"/>
  <c r="D207" i="4" s="1"/>
  <c r="F198" i="4"/>
  <c r="F191" i="4"/>
  <c r="H220" i="4"/>
  <c r="D233" i="4" s="1"/>
  <c r="D234" i="4" s="1"/>
  <c r="J220" i="4"/>
  <c r="N229" i="4" s="1"/>
  <c r="H227" i="4"/>
  <c r="D220" i="4"/>
  <c r="F219" i="4" s="1"/>
  <c r="D228" i="4"/>
  <c r="F225" i="4" s="1"/>
  <c r="H225" i="4"/>
  <c r="K257" i="4"/>
  <c r="D257" i="4"/>
  <c r="K256" i="4"/>
  <c r="D256" i="4"/>
  <c r="H256" i="4" s="1"/>
  <c r="M255" i="4"/>
  <c r="M256" i="4" s="1"/>
  <c r="M257" i="4" s="1"/>
  <c r="N257" i="4" s="1"/>
  <c r="K255" i="4"/>
  <c r="D255" i="4"/>
  <c r="H255" i="4" s="1"/>
  <c r="K249" i="4"/>
  <c r="J249" i="4"/>
  <c r="D249" i="4"/>
  <c r="K248" i="4"/>
  <c r="J248" i="4"/>
  <c r="D248" i="4"/>
  <c r="H248" i="4" s="1"/>
  <c r="L247" i="4"/>
  <c r="L248" i="4" s="1"/>
  <c r="L249" i="4" s="1"/>
  <c r="L255" i="4" s="1"/>
  <c r="L256" i="4" s="1"/>
  <c r="L257" i="4" s="1"/>
  <c r="K247" i="4"/>
  <c r="J247" i="4"/>
  <c r="D247" i="4"/>
  <c r="H247" i="4" s="1"/>
  <c r="F199" i="4" l="1"/>
  <c r="H228" i="4"/>
  <c r="D235" i="4" s="1"/>
  <c r="D236" i="4" s="1"/>
  <c r="F218" i="4"/>
  <c r="F217" i="4"/>
  <c r="M229" i="4"/>
  <c r="F220" i="4"/>
  <c r="F227" i="4"/>
  <c r="F226" i="4"/>
  <c r="F228" i="4" s="1"/>
  <c r="D258" i="4"/>
  <c r="F256" i="4" s="1"/>
  <c r="D250" i="4"/>
  <c r="F247" i="4" s="1"/>
  <c r="J250" i="4"/>
  <c r="M259" i="4" s="1"/>
  <c r="H249" i="4"/>
  <c r="H250" i="4" s="1"/>
  <c r="D263" i="4" s="1"/>
  <c r="D264" i="4" s="1"/>
  <c r="H257" i="4"/>
  <c r="H258" i="4" s="1"/>
  <c r="D265" i="4" s="1"/>
  <c r="K287" i="4"/>
  <c r="D287" i="4"/>
  <c r="H287" i="4" s="1"/>
  <c r="K286" i="4"/>
  <c r="D286" i="4"/>
  <c r="M285" i="4"/>
  <c r="M286" i="4" s="1"/>
  <c r="M287" i="4" s="1"/>
  <c r="N287" i="4" s="1"/>
  <c r="K285" i="4"/>
  <c r="D285" i="4"/>
  <c r="H285" i="4" s="1"/>
  <c r="K279" i="4"/>
  <c r="J279" i="4"/>
  <c r="D279" i="4"/>
  <c r="K278" i="4"/>
  <c r="J278" i="4"/>
  <c r="D278" i="4"/>
  <c r="H278" i="4" s="1"/>
  <c r="L277" i="4"/>
  <c r="L278" i="4" s="1"/>
  <c r="L279" i="4" s="1"/>
  <c r="L285" i="4" s="1"/>
  <c r="L286" i="4" s="1"/>
  <c r="L287" i="4" s="1"/>
  <c r="K277" i="4"/>
  <c r="J277" i="4"/>
  <c r="D277" i="4"/>
  <c r="H277" i="4" s="1"/>
  <c r="D317" i="4"/>
  <c r="N259" i="4" l="1"/>
  <c r="F255" i="4"/>
  <c r="F257" i="4"/>
  <c r="D266" i="4"/>
  <c r="F249" i="4"/>
  <c r="F248" i="4"/>
  <c r="D288" i="4"/>
  <c r="F286" i="4" s="1"/>
  <c r="J280" i="4"/>
  <c r="N289" i="4" s="1"/>
  <c r="D280" i="4"/>
  <c r="F278" i="4" s="1"/>
  <c r="H286" i="4"/>
  <c r="H288" i="4" s="1"/>
  <c r="D295" i="4" s="1"/>
  <c r="H279" i="4"/>
  <c r="H280" i="4" s="1"/>
  <c r="D293" i="4" s="1"/>
  <c r="D294" i="4" s="1"/>
  <c r="K317" i="4"/>
  <c r="K316" i="4"/>
  <c r="D316" i="4"/>
  <c r="H316" i="4" s="1"/>
  <c r="M315" i="4"/>
  <c r="M316" i="4" s="1"/>
  <c r="M317" i="4" s="1"/>
  <c r="N317" i="4" s="1"/>
  <c r="K315" i="4"/>
  <c r="D315" i="4"/>
  <c r="H315" i="4" s="1"/>
  <c r="K309" i="4"/>
  <c r="J309" i="4"/>
  <c r="D309" i="4"/>
  <c r="K308" i="4"/>
  <c r="J308" i="4"/>
  <c r="D308" i="4"/>
  <c r="H308" i="4" s="1"/>
  <c r="L307" i="4"/>
  <c r="L308" i="4" s="1"/>
  <c r="L309" i="4" s="1"/>
  <c r="L315" i="4" s="1"/>
  <c r="L316" i="4" s="1"/>
  <c r="L317" i="4" s="1"/>
  <c r="K307" i="4"/>
  <c r="J307" i="4"/>
  <c r="D307" i="4"/>
  <c r="H307" i="4" s="1"/>
  <c r="K347" i="4"/>
  <c r="D347" i="4"/>
  <c r="H347" i="4" s="1"/>
  <c r="K346" i="4"/>
  <c r="D346" i="4"/>
  <c r="H346" i="4" s="1"/>
  <c r="M345" i="4"/>
  <c r="M346" i="4" s="1"/>
  <c r="M347" i="4" s="1"/>
  <c r="N347" i="4" s="1"/>
  <c r="K345" i="4"/>
  <c r="D345" i="4"/>
  <c r="K339" i="4"/>
  <c r="J339" i="4"/>
  <c r="D339" i="4"/>
  <c r="H339" i="4" s="1"/>
  <c r="K338" i="4"/>
  <c r="J338" i="4"/>
  <c r="D338" i="4"/>
  <c r="H338" i="4" s="1"/>
  <c r="L337" i="4"/>
  <c r="L338" i="4" s="1"/>
  <c r="L339" i="4" s="1"/>
  <c r="L345" i="4" s="1"/>
  <c r="L346" i="4" s="1"/>
  <c r="L347" i="4" s="1"/>
  <c r="K337" i="4"/>
  <c r="J337" i="4"/>
  <c r="D337" i="4"/>
  <c r="K377" i="4"/>
  <c r="D377" i="4"/>
  <c r="H377" i="4" s="1"/>
  <c r="K376" i="4"/>
  <c r="D376" i="4"/>
  <c r="H376" i="4" s="1"/>
  <c r="M375" i="4"/>
  <c r="M376" i="4" s="1"/>
  <c r="M377" i="4" s="1"/>
  <c r="N377" i="4" s="1"/>
  <c r="K375" i="4"/>
  <c r="D375" i="4"/>
  <c r="K369" i="4"/>
  <c r="J369" i="4"/>
  <c r="D369" i="4"/>
  <c r="H369" i="4" s="1"/>
  <c r="K368" i="4"/>
  <c r="J368" i="4"/>
  <c r="D368" i="4"/>
  <c r="H368" i="4" s="1"/>
  <c r="L367" i="4"/>
  <c r="L368" i="4" s="1"/>
  <c r="L369" i="4" s="1"/>
  <c r="L375" i="4" s="1"/>
  <c r="L376" i="4" s="1"/>
  <c r="L377" i="4" s="1"/>
  <c r="K367" i="4"/>
  <c r="J367" i="4"/>
  <c r="D367" i="4"/>
  <c r="K407" i="4"/>
  <c r="D407" i="4"/>
  <c r="H407" i="4" s="1"/>
  <c r="K406" i="4"/>
  <c r="D406" i="4"/>
  <c r="H406" i="4" s="1"/>
  <c r="M405" i="4"/>
  <c r="M406" i="4" s="1"/>
  <c r="M407" i="4" s="1"/>
  <c r="N407" i="4" s="1"/>
  <c r="K405" i="4"/>
  <c r="D405" i="4"/>
  <c r="K399" i="4"/>
  <c r="J399" i="4"/>
  <c r="D399" i="4"/>
  <c r="H399" i="4" s="1"/>
  <c r="K398" i="4"/>
  <c r="J398" i="4"/>
  <c r="D398" i="4"/>
  <c r="H398" i="4" s="1"/>
  <c r="L397" i="4"/>
  <c r="L398" i="4" s="1"/>
  <c r="L399" i="4" s="1"/>
  <c r="L405" i="4" s="1"/>
  <c r="L406" i="4" s="1"/>
  <c r="L407" i="4" s="1"/>
  <c r="K397" i="4"/>
  <c r="J397" i="4"/>
  <c r="D397" i="4"/>
  <c r="H397" i="4" s="1"/>
  <c r="K437" i="4"/>
  <c r="D437" i="4"/>
  <c r="H437" i="4" s="1"/>
  <c r="K436" i="4"/>
  <c r="D436" i="4"/>
  <c r="H436" i="4" s="1"/>
  <c r="M435" i="4"/>
  <c r="M436" i="4" s="1"/>
  <c r="M437" i="4" s="1"/>
  <c r="N437" i="4" s="1"/>
  <c r="K435" i="4"/>
  <c r="D435" i="4"/>
  <c r="H435" i="4" s="1"/>
  <c r="K429" i="4"/>
  <c r="J429" i="4"/>
  <c r="D429" i="4"/>
  <c r="H429" i="4" s="1"/>
  <c r="K428" i="4"/>
  <c r="J428" i="4"/>
  <c r="D428" i="4"/>
  <c r="H428" i="4" s="1"/>
  <c r="L427" i="4"/>
  <c r="L428" i="4" s="1"/>
  <c r="L429" i="4" s="1"/>
  <c r="L435" i="4" s="1"/>
  <c r="L436" i="4" s="1"/>
  <c r="L437" i="4" s="1"/>
  <c r="K427" i="4"/>
  <c r="J427" i="4"/>
  <c r="D427" i="4"/>
  <c r="K467" i="4"/>
  <c r="D467" i="4"/>
  <c r="H467" i="4" s="1"/>
  <c r="K466" i="4"/>
  <c r="D466" i="4"/>
  <c r="H466" i="4" s="1"/>
  <c r="M465" i="4"/>
  <c r="M466" i="4" s="1"/>
  <c r="M467" i="4" s="1"/>
  <c r="N467" i="4" s="1"/>
  <c r="K465" i="4"/>
  <c r="D465" i="4"/>
  <c r="H465" i="4" s="1"/>
  <c r="K459" i="4"/>
  <c r="J459" i="4"/>
  <c r="D459" i="4"/>
  <c r="H459" i="4" s="1"/>
  <c r="K458" i="4"/>
  <c r="J458" i="4"/>
  <c r="D458" i="4"/>
  <c r="H458" i="4" s="1"/>
  <c r="L457" i="4"/>
  <c r="L458" i="4" s="1"/>
  <c r="L459" i="4" s="1"/>
  <c r="L465" i="4" s="1"/>
  <c r="L466" i="4" s="1"/>
  <c r="L467" i="4" s="1"/>
  <c r="K457" i="4"/>
  <c r="J457" i="4"/>
  <c r="D457" i="4"/>
  <c r="H457" i="4" s="1"/>
  <c r="K497" i="4"/>
  <c r="D497" i="4"/>
  <c r="H497" i="4" s="1"/>
  <c r="K496" i="4"/>
  <c r="D496" i="4"/>
  <c r="H496" i="4" s="1"/>
  <c r="M495" i="4"/>
  <c r="M496" i="4" s="1"/>
  <c r="M497" i="4" s="1"/>
  <c r="N497" i="4" s="1"/>
  <c r="K495" i="4"/>
  <c r="D495" i="4"/>
  <c r="H495" i="4" s="1"/>
  <c r="K489" i="4"/>
  <c r="J489" i="4"/>
  <c r="D489" i="4"/>
  <c r="H489" i="4" s="1"/>
  <c r="K488" i="4"/>
  <c r="J488" i="4"/>
  <c r="D488" i="4"/>
  <c r="H488" i="4" s="1"/>
  <c r="L487" i="4"/>
  <c r="L488" i="4" s="1"/>
  <c r="L489" i="4" s="1"/>
  <c r="L495" i="4" s="1"/>
  <c r="L496" i="4" s="1"/>
  <c r="L497" i="4" s="1"/>
  <c r="K487" i="4"/>
  <c r="J487" i="4"/>
  <c r="D487" i="4"/>
  <c r="H487" i="4" s="1"/>
  <c r="K527" i="4"/>
  <c r="D527" i="4"/>
  <c r="K526" i="4"/>
  <c r="D526" i="4"/>
  <c r="H526" i="4" s="1"/>
  <c r="M525" i="4"/>
  <c r="M526" i="4" s="1"/>
  <c r="M527" i="4" s="1"/>
  <c r="N527" i="4" s="1"/>
  <c r="K525" i="4"/>
  <c r="D525" i="4"/>
  <c r="K519" i="4"/>
  <c r="J519" i="4"/>
  <c r="D519" i="4"/>
  <c r="H519" i="4" s="1"/>
  <c r="K518" i="4"/>
  <c r="J518" i="4"/>
  <c r="D518" i="4"/>
  <c r="H518" i="4" s="1"/>
  <c r="L517" i="4"/>
  <c r="L518" i="4" s="1"/>
  <c r="L519" i="4" s="1"/>
  <c r="L525" i="4" s="1"/>
  <c r="L526" i="4" s="1"/>
  <c r="L527" i="4" s="1"/>
  <c r="K517" i="4"/>
  <c r="J517" i="4"/>
  <c r="D517" i="4"/>
  <c r="H517" i="4" s="1"/>
  <c r="K557" i="4"/>
  <c r="D557" i="4"/>
  <c r="H557" i="4" s="1"/>
  <c r="K556" i="4"/>
  <c r="D556" i="4"/>
  <c r="H556" i="4" s="1"/>
  <c r="M555" i="4"/>
  <c r="M556" i="4" s="1"/>
  <c r="M557" i="4" s="1"/>
  <c r="N557" i="4" s="1"/>
  <c r="K555" i="4"/>
  <c r="D555" i="4"/>
  <c r="H555" i="4" s="1"/>
  <c r="K549" i="4"/>
  <c r="J549" i="4"/>
  <c r="D549" i="4"/>
  <c r="H549" i="4" s="1"/>
  <c r="K548" i="4"/>
  <c r="J548" i="4"/>
  <c r="D548" i="4"/>
  <c r="H548" i="4" s="1"/>
  <c r="L547" i="4"/>
  <c r="L548" i="4" s="1"/>
  <c r="L549" i="4" s="1"/>
  <c r="L555" i="4" s="1"/>
  <c r="L556" i="4" s="1"/>
  <c r="L557" i="4" s="1"/>
  <c r="K547" i="4"/>
  <c r="J547" i="4"/>
  <c r="D547" i="4"/>
  <c r="K587" i="4"/>
  <c r="D587" i="4"/>
  <c r="H587" i="4" s="1"/>
  <c r="K586" i="4"/>
  <c r="D586" i="4"/>
  <c r="H586" i="4" s="1"/>
  <c r="M585" i="4"/>
  <c r="M586" i="4" s="1"/>
  <c r="M587" i="4" s="1"/>
  <c r="N587" i="4" s="1"/>
  <c r="K585" i="4"/>
  <c r="D585" i="4"/>
  <c r="H585" i="4" s="1"/>
  <c r="K579" i="4"/>
  <c r="J579" i="4"/>
  <c r="D579" i="4"/>
  <c r="H579" i="4" s="1"/>
  <c r="K578" i="4"/>
  <c r="J578" i="4"/>
  <c r="D578" i="4"/>
  <c r="H578" i="4" s="1"/>
  <c r="L577" i="4"/>
  <c r="L578" i="4" s="1"/>
  <c r="L579" i="4" s="1"/>
  <c r="L585" i="4" s="1"/>
  <c r="L586" i="4" s="1"/>
  <c r="L587" i="4" s="1"/>
  <c r="K577" i="4"/>
  <c r="J577" i="4"/>
  <c r="D577" i="4"/>
  <c r="K617" i="4"/>
  <c r="D617" i="4"/>
  <c r="H617" i="4" s="1"/>
  <c r="K616" i="4"/>
  <c r="D616" i="4"/>
  <c r="H616" i="4" s="1"/>
  <c r="M615" i="4"/>
  <c r="M616" i="4" s="1"/>
  <c r="M617" i="4" s="1"/>
  <c r="N617" i="4" s="1"/>
  <c r="K615" i="4"/>
  <c r="D615" i="4"/>
  <c r="H615" i="4" s="1"/>
  <c r="K609" i="4"/>
  <c r="J609" i="4"/>
  <c r="D609" i="4"/>
  <c r="H609" i="4" s="1"/>
  <c r="K608" i="4"/>
  <c r="J608" i="4"/>
  <c r="D608" i="4"/>
  <c r="H608" i="4" s="1"/>
  <c r="L607" i="4"/>
  <c r="L608" i="4" s="1"/>
  <c r="L609" i="4" s="1"/>
  <c r="L615" i="4" s="1"/>
  <c r="L616" i="4" s="1"/>
  <c r="L617" i="4" s="1"/>
  <c r="K607" i="4"/>
  <c r="J607" i="4"/>
  <c r="D607" i="4"/>
  <c r="K647" i="4"/>
  <c r="D647" i="4"/>
  <c r="H647" i="4" s="1"/>
  <c r="K646" i="4"/>
  <c r="D646" i="4"/>
  <c r="H646" i="4" s="1"/>
  <c r="M645" i="4"/>
  <c r="M646" i="4" s="1"/>
  <c r="M647" i="4" s="1"/>
  <c r="N647" i="4" s="1"/>
  <c r="K645" i="4"/>
  <c r="D645" i="4"/>
  <c r="K639" i="4"/>
  <c r="J639" i="4"/>
  <c r="D639" i="4"/>
  <c r="H639" i="4" s="1"/>
  <c r="K638" i="4"/>
  <c r="J638" i="4"/>
  <c r="D638" i="4"/>
  <c r="H638" i="4" s="1"/>
  <c r="L637" i="4"/>
  <c r="L638" i="4" s="1"/>
  <c r="L639" i="4" s="1"/>
  <c r="L645" i="4" s="1"/>
  <c r="L646" i="4" s="1"/>
  <c r="L647" i="4" s="1"/>
  <c r="K637" i="4"/>
  <c r="J637" i="4"/>
  <c r="D637" i="4"/>
  <c r="K676" i="4"/>
  <c r="D676" i="4"/>
  <c r="H676" i="4" s="1"/>
  <c r="K675" i="4"/>
  <c r="D675" i="4"/>
  <c r="H675" i="4" s="1"/>
  <c r="M674" i="4"/>
  <c r="M675" i="4" s="1"/>
  <c r="M676" i="4" s="1"/>
  <c r="N676" i="4" s="1"/>
  <c r="K674" i="4"/>
  <c r="D674" i="4"/>
  <c r="K668" i="4"/>
  <c r="J668" i="4"/>
  <c r="D668" i="4"/>
  <c r="H668" i="4" s="1"/>
  <c r="K667" i="4"/>
  <c r="J667" i="4"/>
  <c r="D667" i="4"/>
  <c r="L666" i="4"/>
  <c r="L667" i="4" s="1"/>
  <c r="L668" i="4" s="1"/>
  <c r="L674" i="4" s="1"/>
  <c r="L675" i="4" s="1"/>
  <c r="L676" i="4" s="1"/>
  <c r="K666" i="4"/>
  <c r="J666" i="4"/>
  <c r="D666" i="4"/>
  <c r="K705" i="4"/>
  <c r="D705" i="4"/>
  <c r="H705" i="4" s="1"/>
  <c r="K704" i="4"/>
  <c r="D704" i="4"/>
  <c r="H704" i="4" s="1"/>
  <c r="M703" i="4"/>
  <c r="M704" i="4" s="1"/>
  <c r="M705" i="4" s="1"/>
  <c r="N705" i="4" s="1"/>
  <c r="K703" i="4"/>
  <c r="D703" i="4"/>
  <c r="H703" i="4" s="1"/>
  <c r="K697" i="4"/>
  <c r="J697" i="4"/>
  <c r="D697" i="4"/>
  <c r="H697" i="4" s="1"/>
  <c r="K696" i="4"/>
  <c r="J696" i="4"/>
  <c r="D696" i="4"/>
  <c r="H696" i="4" s="1"/>
  <c r="L695" i="4"/>
  <c r="L696" i="4" s="1"/>
  <c r="L697" i="4" s="1"/>
  <c r="L703" i="4" s="1"/>
  <c r="L704" i="4" s="1"/>
  <c r="L705" i="4" s="1"/>
  <c r="K695" i="4"/>
  <c r="J695" i="4"/>
  <c r="D695" i="4"/>
  <c r="K735" i="4"/>
  <c r="D735" i="4"/>
  <c r="H735" i="4" s="1"/>
  <c r="K734" i="4"/>
  <c r="D734" i="4"/>
  <c r="M733" i="4"/>
  <c r="M734" i="4" s="1"/>
  <c r="M735" i="4" s="1"/>
  <c r="N735" i="4" s="1"/>
  <c r="K733" i="4"/>
  <c r="D733" i="4"/>
  <c r="H733" i="4" s="1"/>
  <c r="K727" i="4"/>
  <c r="J727" i="4"/>
  <c r="D727" i="4"/>
  <c r="K726" i="4"/>
  <c r="J726" i="4"/>
  <c r="D726" i="4"/>
  <c r="H726" i="4" s="1"/>
  <c r="L725" i="4"/>
  <c r="L726" i="4" s="1"/>
  <c r="L727" i="4" s="1"/>
  <c r="L733" i="4" s="1"/>
  <c r="L734" i="4" s="1"/>
  <c r="L735" i="4" s="1"/>
  <c r="K725" i="4"/>
  <c r="J725" i="4"/>
  <c r="D725" i="4"/>
  <c r="K764" i="4"/>
  <c r="D764" i="4"/>
  <c r="K763" i="4"/>
  <c r="D763" i="4"/>
  <c r="M762" i="4"/>
  <c r="M763" i="4" s="1"/>
  <c r="M764" i="4" s="1"/>
  <c r="N764" i="4" s="1"/>
  <c r="K762" i="4"/>
  <c r="D762" i="4"/>
  <c r="H762" i="4" s="1"/>
  <c r="K756" i="4"/>
  <c r="J756" i="4"/>
  <c r="D756" i="4"/>
  <c r="K755" i="4"/>
  <c r="J755" i="4"/>
  <c r="D755" i="4"/>
  <c r="H755" i="4" s="1"/>
  <c r="L754" i="4"/>
  <c r="L755" i="4" s="1"/>
  <c r="L756" i="4" s="1"/>
  <c r="L762" i="4" s="1"/>
  <c r="L763" i="4" s="1"/>
  <c r="L764" i="4" s="1"/>
  <c r="K754" i="4"/>
  <c r="J754" i="4"/>
  <c r="D754" i="4"/>
  <c r="K791" i="4"/>
  <c r="D791" i="4"/>
  <c r="H791" i="4" s="1"/>
  <c r="K790" i="4"/>
  <c r="D790" i="4"/>
  <c r="H790" i="4" s="1"/>
  <c r="M789" i="4"/>
  <c r="M790" i="4" s="1"/>
  <c r="M791" i="4" s="1"/>
  <c r="N791" i="4" s="1"/>
  <c r="K789" i="4"/>
  <c r="D789" i="4"/>
  <c r="K783" i="4"/>
  <c r="J783" i="4"/>
  <c r="D783" i="4"/>
  <c r="H783" i="4" s="1"/>
  <c r="K782" i="4"/>
  <c r="J782" i="4"/>
  <c r="D782" i="4"/>
  <c r="L781" i="4"/>
  <c r="L782" i="4" s="1"/>
  <c r="L783" i="4" s="1"/>
  <c r="L789" i="4" s="1"/>
  <c r="L790" i="4" s="1"/>
  <c r="L791" i="4" s="1"/>
  <c r="K781" i="4"/>
  <c r="J781" i="4"/>
  <c r="D781" i="4"/>
  <c r="K818" i="4"/>
  <c r="D818" i="4"/>
  <c r="H818" i="4" s="1"/>
  <c r="K817" i="4"/>
  <c r="D817" i="4"/>
  <c r="H817" i="4" s="1"/>
  <c r="M816" i="4"/>
  <c r="M817" i="4" s="1"/>
  <c r="M818" i="4" s="1"/>
  <c r="N818" i="4" s="1"/>
  <c r="K816" i="4"/>
  <c r="D816" i="4"/>
  <c r="H816" i="4" s="1"/>
  <c r="K810" i="4"/>
  <c r="J810" i="4"/>
  <c r="D810" i="4"/>
  <c r="H810" i="4" s="1"/>
  <c r="K809" i="4"/>
  <c r="J809" i="4"/>
  <c r="D809" i="4"/>
  <c r="H809" i="4" s="1"/>
  <c r="L808" i="4"/>
  <c r="L809" i="4" s="1"/>
  <c r="L810" i="4" s="1"/>
  <c r="L816" i="4" s="1"/>
  <c r="L817" i="4" s="1"/>
  <c r="L818" i="4" s="1"/>
  <c r="K808" i="4"/>
  <c r="J808" i="4"/>
  <c r="D808" i="4"/>
  <c r="K1196" i="4"/>
  <c r="D1196" i="4"/>
  <c r="H1196" i="4" s="1"/>
  <c r="K1195" i="4"/>
  <c r="D1195" i="4"/>
  <c r="H1195" i="4" s="1"/>
  <c r="M1194" i="4"/>
  <c r="M1195" i="4" s="1"/>
  <c r="M1196" i="4" s="1"/>
  <c r="N1196" i="4" s="1"/>
  <c r="K1194" i="4"/>
  <c r="D1194" i="4"/>
  <c r="K1188" i="4"/>
  <c r="J1188" i="4"/>
  <c r="D1188" i="4"/>
  <c r="H1188" i="4" s="1"/>
  <c r="K1187" i="4"/>
  <c r="J1187" i="4"/>
  <c r="D1187" i="4"/>
  <c r="L1186" i="4"/>
  <c r="L1187" i="4" s="1"/>
  <c r="L1188" i="4" s="1"/>
  <c r="K1186" i="4"/>
  <c r="J1186" i="4"/>
  <c r="D1186" i="4"/>
  <c r="K1169" i="4"/>
  <c r="D1169" i="4"/>
  <c r="H1169" i="4" s="1"/>
  <c r="K1168" i="4"/>
  <c r="D1168" i="4"/>
  <c r="M1167" i="4"/>
  <c r="M1168" i="4" s="1"/>
  <c r="M1169" i="4" s="1"/>
  <c r="N1169" i="4" s="1"/>
  <c r="K1167" i="4"/>
  <c r="D1167" i="4"/>
  <c r="K1161" i="4"/>
  <c r="J1161" i="4"/>
  <c r="D1161" i="4"/>
  <c r="H1161" i="4" s="1"/>
  <c r="K1160" i="4"/>
  <c r="J1160" i="4"/>
  <c r="D1160" i="4"/>
  <c r="H1160" i="4" s="1"/>
  <c r="L1159" i="4"/>
  <c r="L1160" i="4" s="1"/>
  <c r="L1161" i="4" s="1"/>
  <c r="K1159" i="4"/>
  <c r="J1159" i="4"/>
  <c r="D1159" i="4"/>
  <c r="K1142" i="4"/>
  <c r="D1142" i="4"/>
  <c r="H1142" i="4" s="1"/>
  <c r="K1141" i="4"/>
  <c r="D1141" i="4"/>
  <c r="H1141" i="4" s="1"/>
  <c r="M1140" i="4"/>
  <c r="M1141" i="4" s="1"/>
  <c r="M1142" i="4" s="1"/>
  <c r="N1142" i="4" s="1"/>
  <c r="K1140" i="4"/>
  <c r="D1140" i="4"/>
  <c r="K1134" i="4"/>
  <c r="J1134" i="4"/>
  <c r="D1134" i="4"/>
  <c r="K1133" i="4"/>
  <c r="J1133" i="4"/>
  <c r="D1133" i="4"/>
  <c r="H1133" i="4" s="1"/>
  <c r="L1132" i="4"/>
  <c r="L1133" i="4" s="1"/>
  <c r="L1134" i="4" s="1"/>
  <c r="K1132" i="4"/>
  <c r="J1132" i="4"/>
  <c r="D1132" i="4"/>
  <c r="K1115" i="4"/>
  <c r="D1115" i="4"/>
  <c r="K1114" i="4"/>
  <c r="D1114" i="4"/>
  <c r="M1113" i="4"/>
  <c r="M1114" i="4" s="1"/>
  <c r="M1115" i="4" s="1"/>
  <c r="N1115" i="4" s="1"/>
  <c r="K1113" i="4"/>
  <c r="D1113" i="4"/>
  <c r="K1107" i="4"/>
  <c r="J1107" i="4"/>
  <c r="D1107" i="4"/>
  <c r="H1107" i="4" s="1"/>
  <c r="K1106" i="4"/>
  <c r="J1106" i="4"/>
  <c r="D1106" i="4"/>
  <c r="H1106" i="4" s="1"/>
  <c r="L1105" i="4"/>
  <c r="L1106" i="4" s="1"/>
  <c r="L1107" i="4" s="1"/>
  <c r="K1105" i="4"/>
  <c r="J1105" i="4"/>
  <c r="D1105" i="4"/>
  <c r="K1088" i="4"/>
  <c r="D1088" i="4"/>
  <c r="H1088" i="4" s="1"/>
  <c r="K1087" i="4"/>
  <c r="D1087" i="4"/>
  <c r="H1087" i="4" s="1"/>
  <c r="M1086" i="4"/>
  <c r="M1087" i="4" s="1"/>
  <c r="M1088" i="4" s="1"/>
  <c r="N1088" i="4" s="1"/>
  <c r="K1086" i="4"/>
  <c r="D1086" i="4"/>
  <c r="H1086" i="4" s="1"/>
  <c r="K1080" i="4"/>
  <c r="J1080" i="4"/>
  <c r="D1080" i="4"/>
  <c r="H1080" i="4" s="1"/>
  <c r="K1079" i="4"/>
  <c r="J1079" i="4"/>
  <c r="D1079" i="4"/>
  <c r="L1078" i="4"/>
  <c r="L1079" i="4" s="1"/>
  <c r="L1080" i="4" s="1"/>
  <c r="K1078" i="4"/>
  <c r="J1078" i="4"/>
  <c r="D1078" i="4"/>
  <c r="K1061" i="4"/>
  <c r="D1061" i="4"/>
  <c r="K1060" i="4"/>
  <c r="D1060" i="4"/>
  <c r="M1059" i="4"/>
  <c r="M1060" i="4" s="1"/>
  <c r="M1061" i="4" s="1"/>
  <c r="N1061" i="4" s="1"/>
  <c r="K1059" i="4"/>
  <c r="D1059" i="4"/>
  <c r="H1059" i="4" s="1"/>
  <c r="K1053" i="4"/>
  <c r="J1053" i="4"/>
  <c r="D1053" i="4"/>
  <c r="H1053" i="4" s="1"/>
  <c r="K1052" i="4"/>
  <c r="J1052" i="4"/>
  <c r="D1052" i="4"/>
  <c r="H1052" i="4" s="1"/>
  <c r="L1051" i="4"/>
  <c r="L1052" i="4" s="1"/>
  <c r="L1053" i="4" s="1"/>
  <c r="K1051" i="4"/>
  <c r="J1051" i="4"/>
  <c r="D1051" i="4"/>
  <c r="K1034" i="4"/>
  <c r="D1034" i="4"/>
  <c r="H1034" i="4" s="1"/>
  <c r="K1033" i="4"/>
  <c r="D1033" i="4"/>
  <c r="H1033" i="4" s="1"/>
  <c r="M1032" i="4"/>
  <c r="M1033" i="4" s="1"/>
  <c r="M1034" i="4" s="1"/>
  <c r="K1032" i="4"/>
  <c r="D1032" i="4"/>
  <c r="H1032" i="4" s="1"/>
  <c r="K1026" i="4"/>
  <c r="J1026" i="4"/>
  <c r="D1026" i="4"/>
  <c r="K1025" i="4"/>
  <c r="J1025" i="4"/>
  <c r="D1025" i="4"/>
  <c r="H1025" i="4" s="1"/>
  <c r="L1024" i="4"/>
  <c r="L1025" i="4" s="1"/>
  <c r="L1026" i="4" s="1"/>
  <c r="K1024" i="4"/>
  <c r="J1024" i="4"/>
  <c r="D1024" i="4"/>
  <c r="K1007" i="4"/>
  <c r="D1007" i="4"/>
  <c r="K1006" i="4"/>
  <c r="D1006" i="4"/>
  <c r="H1006" i="4" s="1"/>
  <c r="M1005" i="4"/>
  <c r="M1006" i="4" s="1"/>
  <c r="M1007" i="4" s="1"/>
  <c r="N1007" i="4" s="1"/>
  <c r="K1005" i="4"/>
  <c r="D1005" i="4"/>
  <c r="K999" i="4"/>
  <c r="J999" i="4"/>
  <c r="D999" i="4"/>
  <c r="H999" i="4" s="1"/>
  <c r="K998" i="4"/>
  <c r="J998" i="4"/>
  <c r="D998" i="4"/>
  <c r="H998" i="4" s="1"/>
  <c r="L997" i="4"/>
  <c r="L998" i="4" s="1"/>
  <c r="L999" i="4" s="1"/>
  <c r="K997" i="4"/>
  <c r="J997" i="4"/>
  <c r="D997" i="4"/>
  <c r="K980" i="4"/>
  <c r="D980" i="4"/>
  <c r="H980" i="4" s="1"/>
  <c r="K979" i="4"/>
  <c r="D979" i="4"/>
  <c r="H979" i="4" s="1"/>
  <c r="M978" i="4"/>
  <c r="M979" i="4" s="1"/>
  <c r="M980" i="4" s="1"/>
  <c r="N980" i="4" s="1"/>
  <c r="K978" i="4"/>
  <c r="D978" i="4"/>
  <c r="H978" i="4" s="1"/>
  <c r="K972" i="4"/>
  <c r="J972" i="4"/>
  <c r="D972" i="4"/>
  <c r="H972" i="4" s="1"/>
  <c r="K971" i="4"/>
  <c r="J971" i="4"/>
  <c r="D971" i="4"/>
  <c r="L970" i="4"/>
  <c r="L971" i="4" s="1"/>
  <c r="L972" i="4" s="1"/>
  <c r="K970" i="4"/>
  <c r="J970" i="4"/>
  <c r="D970" i="4"/>
  <c r="K953" i="4"/>
  <c r="D953" i="4"/>
  <c r="H953" i="4" s="1"/>
  <c r="K952" i="4"/>
  <c r="D952" i="4"/>
  <c r="M951" i="4"/>
  <c r="M952" i="4" s="1"/>
  <c r="M953" i="4" s="1"/>
  <c r="N953" i="4" s="1"/>
  <c r="K951" i="4"/>
  <c r="D951" i="4"/>
  <c r="H951" i="4" s="1"/>
  <c r="K945" i="4"/>
  <c r="J945" i="4"/>
  <c r="D945" i="4"/>
  <c r="H945" i="4" s="1"/>
  <c r="K944" i="4"/>
  <c r="J944" i="4"/>
  <c r="D944" i="4"/>
  <c r="H944" i="4" s="1"/>
  <c r="L943" i="4"/>
  <c r="L944" i="4" s="1"/>
  <c r="L945" i="4" s="1"/>
  <c r="K943" i="4"/>
  <c r="J943" i="4"/>
  <c r="D943" i="4"/>
  <c r="K926" i="4"/>
  <c r="D926" i="4"/>
  <c r="H926" i="4" s="1"/>
  <c r="K925" i="4"/>
  <c r="D925" i="4"/>
  <c r="H925" i="4" s="1"/>
  <c r="M924" i="4"/>
  <c r="M925" i="4" s="1"/>
  <c r="M926" i="4" s="1"/>
  <c r="N926" i="4" s="1"/>
  <c r="K924" i="4"/>
  <c r="D924" i="4"/>
  <c r="K918" i="4"/>
  <c r="J918" i="4"/>
  <c r="D918" i="4"/>
  <c r="K917" i="4"/>
  <c r="J917" i="4"/>
  <c r="D917" i="4"/>
  <c r="H917" i="4" s="1"/>
  <c r="L916" i="4"/>
  <c r="L917" i="4" s="1"/>
  <c r="L918" i="4" s="1"/>
  <c r="L924" i="4" s="1"/>
  <c r="L925" i="4" s="1"/>
  <c r="L926" i="4" s="1"/>
  <c r="K916" i="4"/>
  <c r="J916" i="4"/>
  <c r="D916" i="4"/>
  <c r="K899" i="4"/>
  <c r="D899" i="4"/>
  <c r="K898" i="4"/>
  <c r="D898" i="4"/>
  <c r="H898" i="4" s="1"/>
  <c r="M897" i="4"/>
  <c r="M898" i="4" s="1"/>
  <c r="M899" i="4" s="1"/>
  <c r="N899" i="4" s="1"/>
  <c r="K897" i="4"/>
  <c r="D897" i="4"/>
  <c r="K891" i="4"/>
  <c r="J891" i="4"/>
  <c r="D891" i="4"/>
  <c r="H891" i="4" s="1"/>
  <c r="K890" i="4"/>
  <c r="J890" i="4"/>
  <c r="D890" i="4"/>
  <c r="H890" i="4" s="1"/>
  <c r="L889" i="4"/>
  <c r="L890" i="4" s="1"/>
  <c r="L891" i="4" s="1"/>
  <c r="K889" i="4"/>
  <c r="J889" i="4"/>
  <c r="D889" i="4"/>
  <c r="K872" i="4"/>
  <c r="D872" i="4"/>
  <c r="H872" i="4" s="1"/>
  <c r="K871" i="4"/>
  <c r="D871" i="4"/>
  <c r="H871" i="4" s="1"/>
  <c r="M870" i="4"/>
  <c r="M871" i="4" s="1"/>
  <c r="M872" i="4" s="1"/>
  <c r="N872" i="4" s="1"/>
  <c r="K870" i="4"/>
  <c r="D870" i="4"/>
  <c r="H870" i="4" s="1"/>
  <c r="K864" i="4"/>
  <c r="J864" i="4"/>
  <c r="D864" i="4"/>
  <c r="H864" i="4" s="1"/>
  <c r="K863" i="4"/>
  <c r="J863" i="4"/>
  <c r="D863" i="4"/>
  <c r="L862" i="4"/>
  <c r="L863" i="4" s="1"/>
  <c r="L864" i="4" s="1"/>
  <c r="K862" i="4"/>
  <c r="J862" i="4"/>
  <c r="D862" i="4"/>
  <c r="H862" i="4" s="1"/>
  <c r="K846" i="4"/>
  <c r="D846" i="4"/>
  <c r="H846" i="4" s="1"/>
  <c r="K845" i="4"/>
  <c r="D845" i="4"/>
  <c r="H845" i="4" s="1"/>
  <c r="M844" i="4"/>
  <c r="M845" i="4" s="1"/>
  <c r="M846" i="4" s="1"/>
  <c r="N846" i="4" s="1"/>
  <c r="K844" i="4"/>
  <c r="D844" i="4"/>
  <c r="H844" i="4" s="1"/>
  <c r="K838" i="4"/>
  <c r="J838" i="4"/>
  <c r="D838" i="4"/>
  <c r="K837" i="4"/>
  <c r="J837" i="4"/>
  <c r="D837" i="4"/>
  <c r="H837" i="4" s="1"/>
  <c r="L836" i="4"/>
  <c r="L837" i="4" s="1"/>
  <c r="L838" i="4" s="1"/>
  <c r="K836" i="4"/>
  <c r="J836" i="4"/>
  <c r="D836" i="4"/>
  <c r="K17" i="1"/>
  <c r="D17" i="1"/>
  <c r="H17" i="1" s="1"/>
  <c r="K16" i="1"/>
  <c r="D16" i="1"/>
  <c r="H16" i="1" s="1"/>
  <c r="M15" i="1"/>
  <c r="M16" i="1" s="1"/>
  <c r="M17" i="1" s="1"/>
  <c r="N17" i="1" s="1"/>
  <c r="K15" i="1"/>
  <c r="D15" i="1"/>
  <c r="K9" i="1"/>
  <c r="J9" i="1"/>
  <c r="D9" i="1"/>
  <c r="K8" i="1"/>
  <c r="J8" i="1"/>
  <c r="D8" i="1"/>
  <c r="H8" i="1" s="1"/>
  <c r="L7" i="1"/>
  <c r="L8" i="1" s="1"/>
  <c r="L9" i="1" s="1"/>
  <c r="K7" i="1"/>
  <c r="J7" i="1"/>
  <c r="D7" i="1"/>
  <c r="K44" i="1"/>
  <c r="D44" i="1"/>
  <c r="H44" i="1" s="1"/>
  <c r="K43" i="1"/>
  <c r="D43" i="1"/>
  <c r="H43" i="1" s="1"/>
  <c r="M42" i="1"/>
  <c r="M43" i="1" s="1"/>
  <c r="M44" i="1" s="1"/>
  <c r="N44" i="1" s="1"/>
  <c r="K42" i="1"/>
  <c r="D42" i="1"/>
  <c r="H42" i="1" s="1"/>
  <c r="K36" i="1"/>
  <c r="J36" i="1"/>
  <c r="D36" i="1"/>
  <c r="K35" i="1"/>
  <c r="J35" i="1"/>
  <c r="D35" i="1"/>
  <c r="H35" i="1" s="1"/>
  <c r="L34" i="1"/>
  <c r="L35" i="1" s="1"/>
  <c r="L36" i="1" s="1"/>
  <c r="K34" i="1"/>
  <c r="J34" i="1"/>
  <c r="D34" i="1"/>
  <c r="K70" i="1"/>
  <c r="D70" i="1"/>
  <c r="H70" i="1" s="1"/>
  <c r="K69" i="1"/>
  <c r="D69" i="1"/>
  <c r="H69" i="1" s="1"/>
  <c r="M68" i="1"/>
  <c r="M69" i="1" s="1"/>
  <c r="M70" i="1" s="1"/>
  <c r="N70" i="1" s="1"/>
  <c r="K68" i="1"/>
  <c r="D68" i="1"/>
  <c r="K62" i="1"/>
  <c r="J62" i="1"/>
  <c r="D62" i="1"/>
  <c r="K61" i="1"/>
  <c r="J61" i="1"/>
  <c r="D61" i="1"/>
  <c r="H61" i="1" s="1"/>
  <c r="L60" i="1"/>
  <c r="L61" i="1" s="1"/>
  <c r="L62" i="1" s="1"/>
  <c r="L68" i="1" s="1"/>
  <c r="L69" i="1" s="1"/>
  <c r="L70" i="1" s="1"/>
  <c r="K60" i="1"/>
  <c r="J60" i="1"/>
  <c r="D60" i="1"/>
  <c r="K96" i="1"/>
  <c r="D96" i="1"/>
  <c r="H96" i="1" s="1"/>
  <c r="K95" i="1"/>
  <c r="D95" i="1"/>
  <c r="H95" i="1" s="1"/>
  <c r="M94" i="1"/>
  <c r="M95" i="1" s="1"/>
  <c r="M96" i="1" s="1"/>
  <c r="N96" i="1" s="1"/>
  <c r="K94" i="1"/>
  <c r="D94" i="1"/>
  <c r="K88" i="1"/>
  <c r="J88" i="1"/>
  <c r="D88" i="1"/>
  <c r="H88" i="1" s="1"/>
  <c r="K87" i="1"/>
  <c r="J87" i="1"/>
  <c r="H87" i="1"/>
  <c r="D87" i="1"/>
  <c r="L86" i="1"/>
  <c r="L87" i="1" s="1"/>
  <c r="L88" i="1" s="1"/>
  <c r="K86" i="1"/>
  <c r="J86" i="1"/>
  <c r="D86" i="1"/>
  <c r="K122" i="1"/>
  <c r="D122" i="1"/>
  <c r="H122" i="1" s="1"/>
  <c r="K121" i="1"/>
  <c r="D121" i="1"/>
  <c r="H121" i="1" s="1"/>
  <c r="M120" i="1"/>
  <c r="M121" i="1" s="1"/>
  <c r="M122" i="1" s="1"/>
  <c r="N122" i="1" s="1"/>
  <c r="K120" i="1"/>
  <c r="D120" i="1"/>
  <c r="H120" i="1" s="1"/>
  <c r="K114" i="1"/>
  <c r="J114" i="1"/>
  <c r="D114" i="1"/>
  <c r="K113" i="1"/>
  <c r="J113" i="1"/>
  <c r="H113" i="1"/>
  <c r="D113" i="1"/>
  <c r="L112" i="1"/>
  <c r="L113" i="1" s="1"/>
  <c r="L114" i="1" s="1"/>
  <c r="K112" i="1"/>
  <c r="J112" i="1"/>
  <c r="D112" i="1"/>
  <c r="K148" i="1"/>
  <c r="D148" i="1"/>
  <c r="H148" i="1" s="1"/>
  <c r="K147" i="1"/>
  <c r="D147" i="1"/>
  <c r="M146" i="1"/>
  <c r="M147" i="1" s="1"/>
  <c r="M148" i="1" s="1"/>
  <c r="N148" i="1" s="1"/>
  <c r="K146" i="1"/>
  <c r="D146" i="1"/>
  <c r="K140" i="1"/>
  <c r="J140" i="1"/>
  <c r="D140" i="1"/>
  <c r="H140" i="1" s="1"/>
  <c r="K139" i="1"/>
  <c r="J139" i="1"/>
  <c r="D139" i="1"/>
  <c r="H139" i="1" s="1"/>
  <c r="L138" i="1"/>
  <c r="L139" i="1" s="1"/>
  <c r="L140" i="1" s="1"/>
  <c r="K138" i="1"/>
  <c r="J138" i="1"/>
  <c r="D138" i="1"/>
  <c r="K174" i="1"/>
  <c r="D174" i="1"/>
  <c r="H174" i="1" s="1"/>
  <c r="K173" i="1"/>
  <c r="D173" i="1"/>
  <c r="H173" i="1" s="1"/>
  <c r="M172" i="1"/>
  <c r="M173" i="1" s="1"/>
  <c r="M174" i="1" s="1"/>
  <c r="N174" i="1" s="1"/>
  <c r="K172" i="1"/>
  <c r="D172" i="1"/>
  <c r="H172" i="1" s="1"/>
  <c r="K166" i="1"/>
  <c r="J166" i="1"/>
  <c r="D166" i="1"/>
  <c r="H166" i="1" s="1"/>
  <c r="K165" i="1"/>
  <c r="J165" i="1"/>
  <c r="D165" i="1"/>
  <c r="H165" i="1" s="1"/>
  <c r="L164" i="1"/>
  <c r="L165" i="1" s="1"/>
  <c r="L166" i="1" s="1"/>
  <c r="K164" i="1"/>
  <c r="J164" i="1"/>
  <c r="D164" i="1"/>
  <c r="H164" i="1" s="1"/>
  <c r="K200" i="1"/>
  <c r="D200" i="1"/>
  <c r="H200" i="1" s="1"/>
  <c r="K199" i="1"/>
  <c r="D199" i="1"/>
  <c r="M198" i="1"/>
  <c r="M199" i="1" s="1"/>
  <c r="M200" i="1" s="1"/>
  <c r="N200" i="1" s="1"/>
  <c r="K198" i="1"/>
  <c r="D198" i="1"/>
  <c r="K192" i="1"/>
  <c r="J192" i="1"/>
  <c r="D192" i="1"/>
  <c r="H192" i="1" s="1"/>
  <c r="K191" i="1"/>
  <c r="J191" i="1"/>
  <c r="D191" i="1"/>
  <c r="L190" i="1"/>
  <c r="L191" i="1" s="1"/>
  <c r="L192" i="1" s="1"/>
  <c r="K190" i="1"/>
  <c r="J190" i="1"/>
  <c r="D190" i="1"/>
  <c r="H190" i="1" s="1"/>
  <c r="K225" i="1"/>
  <c r="D225" i="1"/>
  <c r="K224" i="1"/>
  <c r="D224" i="1"/>
  <c r="H224" i="1" s="1"/>
  <c r="M223" i="1"/>
  <c r="M224" i="1" s="1"/>
  <c r="M225" i="1" s="1"/>
  <c r="N225" i="1" s="1"/>
  <c r="K223" i="1"/>
  <c r="D223" i="1"/>
  <c r="H223" i="1" s="1"/>
  <c r="K217" i="1"/>
  <c r="J217" i="1"/>
  <c r="D217" i="1"/>
  <c r="K216" i="1"/>
  <c r="J216" i="1"/>
  <c r="D216" i="1"/>
  <c r="L215" i="1"/>
  <c r="L216" i="1" s="1"/>
  <c r="L217" i="1" s="1"/>
  <c r="K215" i="1"/>
  <c r="J215" i="1"/>
  <c r="D215" i="1"/>
  <c r="K251" i="1"/>
  <c r="D251" i="1"/>
  <c r="H251" i="1" s="1"/>
  <c r="K250" i="1"/>
  <c r="D250" i="1"/>
  <c r="M249" i="1"/>
  <c r="M250" i="1" s="1"/>
  <c r="M251" i="1" s="1"/>
  <c r="N251" i="1" s="1"/>
  <c r="K249" i="1"/>
  <c r="D249" i="1"/>
  <c r="H249" i="1" s="1"/>
  <c r="K243" i="1"/>
  <c r="J243" i="1"/>
  <c r="D243" i="1"/>
  <c r="K242" i="1"/>
  <c r="J242" i="1"/>
  <c r="D242" i="1"/>
  <c r="L241" i="1"/>
  <c r="L242" i="1" s="1"/>
  <c r="L243" i="1" s="1"/>
  <c r="K241" i="1"/>
  <c r="J241" i="1"/>
  <c r="D241" i="1"/>
  <c r="H241" i="1" s="1"/>
  <c r="K277" i="1"/>
  <c r="D277" i="1"/>
  <c r="H277" i="1" s="1"/>
  <c r="K276" i="1"/>
  <c r="D276" i="1"/>
  <c r="M275" i="1"/>
  <c r="M276" i="1" s="1"/>
  <c r="M277" i="1" s="1"/>
  <c r="N277" i="1" s="1"/>
  <c r="K275" i="1"/>
  <c r="D275" i="1"/>
  <c r="K269" i="1"/>
  <c r="J269" i="1"/>
  <c r="D269" i="1"/>
  <c r="K268" i="1"/>
  <c r="J268" i="1"/>
  <c r="D268" i="1"/>
  <c r="H268" i="1" s="1"/>
  <c r="L267" i="1"/>
  <c r="L268" i="1" s="1"/>
  <c r="L269" i="1" s="1"/>
  <c r="K267" i="1"/>
  <c r="J267" i="1"/>
  <c r="D267" i="1"/>
  <c r="M301" i="1"/>
  <c r="M302" i="1" s="1"/>
  <c r="M303" i="1" s="1"/>
  <c r="N303" i="1" s="1"/>
  <c r="K303" i="1"/>
  <c r="D303" i="1"/>
  <c r="H303" i="1" s="1"/>
  <c r="K302" i="1"/>
  <c r="D302" i="1"/>
  <c r="H302" i="1" s="1"/>
  <c r="K301" i="1"/>
  <c r="D301" i="1"/>
  <c r="H301" i="1" s="1"/>
  <c r="K295" i="1"/>
  <c r="J295" i="1"/>
  <c r="D295" i="1"/>
  <c r="H295" i="1" s="1"/>
  <c r="K294" i="1"/>
  <c r="J294" i="1"/>
  <c r="D294" i="1"/>
  <c r="H294" i="1" s="1"/>
  <c r="L293" i="1"/>
  <c r="L294" i="1" s="1"/>
  <c r="L295" i="1" s="1"/>
  <c r="K293" i="1"/>
  <c r="J293" i="1"/>
  <c r="D293" i="1"/>
  <c r="H293" i="1" s="1"/>
  <c r="K329" i="1"/>
  <c r="D329" i="1"/>
  <c r="H329" i="1" s="1"/>
  <c r="K328" i="1"/>
  <c r="D328" i="1"/>
  <c r="H328" i="1" s="1"/>
  <c r="M327" i="1"/>
  <c r="M328" i="1" s="1"/>
  <c r="M329" i="1" s="1"/>
  <c r="N329" i="1" s="1"/>
  <c r="K327" i="1"/>
  <c r="D327" i="1"/>
  <c r="K321" i="1"/>
  <c r="J321" i="1"/>
  <c r="D321" i="1"/>
  <c r="H321" i="1" s="1"/>
  <c r="K320" i="1"/>
  <c r="J320" i="1"/>
  <c r="D320" i="1"/>
  <c r="H320" i="1" s="1"/>
  <c r="L319" i="1"/>
  <c r="L320" i="1" s="1"/>
  <c r="L321" i="1" s="1"/>
  <c r="K319" i="1"/>
  <c r="J319" i="1"/>
  <c r="D319" i="1"/>
  <c r="K355" i="1"/>
  <c r="D355" i="1"/>
  <c r="H355" i="1" s="1"/>
  <c r="K354" i="1"/>
  <c r="D354" i="1"/>
  <c r="H354" i="1" s="1"/>
  <c r="M353" i="1"/>
  <c r="M354" i="1" s="1"/>
  <c r="M355" i="1" s="1"/>
  <c r="N355" i="1" s="1"/>
  <c r="K353" i="1"/>
  <c r="D353" i="1"/>
  <c r="H353" i="1" s="1"/>
  <c r="K347" i="1"/>
  <c r="J347" i="1"/>
  <c r="D347" i="1"/>
  <c r="H347" i="1" s="1"/>
  <c r="K346" i="1"/>
  <c r="J346" i="1"/>
  <c r="D346" i="1"/>
  <c r="H346" i="1" s="1"/>
  <c r="L345" i="1"/>
  <c r="L346" i="1" s="1"/>
  <c r="L347" i="1" s="1"/>
  <c r="K345" i="1"/>
  <c r="J345" i="1"/>
  <c r="D345" i="1"/>
  <c r="K381" i="1"/>
  <c r="D381" i="1"/>
  <c r="H381" i="1" s="1"/>
  <c r="K380" i="1"/>
  <c r="D380" i="1"/>
  <c r="H380" i="1" s="1"/>
  <c r="M379" i="1"/>
  <c r="M380" i="1" s="1"/>
  <c r="M381" i="1" s="1"/>
  <c r="N381" i="1" s="1"/>
  <c r="K379" i="1"/>
  <c r="D379" i="1"/>
  <c r="H379" i="1" s="1"/>
  <c r="K373" i="1"/>
  <c r="J373" i="1"/>
  <c r="D373" i="1"/>
  <c r="H373" i="1" s="1"/>
  <c r="K372" i="1"/>
  <c r="J372" i="1"/>
  <c r="D372" i="1"/>
  <c r="H372" i="1" s="1"/>
  <c r="L371" i="1"/>
  <c r="L372" i="1" s="1"/>
  <c r="L373" i="1" s="1"/>
  <c r="K371" i="1"/>
  <c r="J371" i="1"/>
  <c r="D371" i="1"/>
  <c r="K408" i="1"/>
  <c r="D408" i="1"/>
  <c r="H408" i="1" s="1"/>
  <c r="K407" i="1"/>
  <c r="D407" i="1"/>
  <c r="H407" i="1" s="1"/>
  <c r="M406" i="1"/>
  <c r="M407" i="1" s="1"/>
  <c r="M408" i="1" s="1"/>
  <c r="K406" i="1"/>
  <c r="D406" i="1"/>
  <c r="K400" i="1"/>
  <c r="J400" i="1"/>
  <c r="D400" i="1"/>
  <c r="H400" i="1" s="1"/>
  <c r="K399" i="1"/>
  <c r="J399" i="1"/>
  <c r="D399" i="1"/>
  <c r="H399" i="1" s="1"/>
  <c r="L398" i="1"/>
  <c r="L399" i="1" s="1"/>
  <c r="L400" i="1" s="1"/>
  <c r="K398" i="1"/>
  <c r="J398" i="1"/>
  <c r="D398" i="1"/>
  <c r="H398" i="1" s="1"/>
  <c r="K435" i="1"/>
  <c r="D435" i="1"/>
  <c r="H435" i="1" s="1"/>
  <c r="K434" i="1"/>
  <c r="D434" i="1"/>
  <c r="H434" i="1" s="1"/>
  <c r="M433" i="1"/>
  <c r="M434" i="1" s="1"/>
  <c r="M435" i="1" s="1"/>
  <c r="N435" i="1" s="1"/>
  <c r="K433" i="1"/>
  <c r="D433" i="1"/>
  <c r="K427" i="1"/>
  <c r="J427" i="1"/>
  <c r="D427" i="1"/>
  <c r="H427" i="1" s="1"/>
  <c r="K426" i="1"/>
  <c r="J426" i="1"/>
  <c r="D426" i="1"/>
  <c r="H426" i="1" s="1"/>
  <c r="L425" i="1"/>
  <c r="L426" i="1" s="1"/>
  <c r="L427" i="1" s="1"/>
  <c r="K425" i="1"/>
  <c r="J425" i="1"/>
  <c r="D425" i="1"/>
  <c r="K461" i="1"/>
  <c r="D461" i="1"/>
  <c r="H461" i="1" s="1"/>
  <c r="K460" i="1"/>
  <c r="D460" i="1"/>
  <c r="H460" i="1" s="1"/>
  <c r="M459" i="1"/>
  <c r="M460" i="1" s="1"/>
  <c r="M461" i="1" s="1"/>
  <c r="N461" i="1" s="1"/>
  <c r="K459" i="1"/>
  <c r="D459" i="1"/>
  <c r="K453" i="1"/>
  <c r="J453" i="1"/>
  <c r="D453" i="1"/>
  <c r="H453" i="1" s="1"/>
  <c r="K452" i="1"/>
  <c r="J452" i="1"/>
  <c r="D452" i="1"/>
  <c r="H452" i="1" s="1"/>
  <c r="L451" i="1"/>
  <c r="L452" i="1" s="1"/>
  <c r="L453" i="1" s="1"/>
  <c r="K451" i="1"/>
  <c r="J451" i="1"/>
  <c r="D451" i="1"/>
  <c r="K488" i="1"/>
  <c r="D488" i="1"/>
  <c r="H488" i="1" s="1"/>
  <c r="K487" i="1"/>
  <c r="D487" i="1"/>
  <c r="H487" i="1" s="1"/>
  <c r="M486" i="1"/>
  <c r="M487" i="1" s="1"/>
  <c r="M488" i="1" s="1"/>
  <c r="N488" i="1" s="1"/>
  <c r="K486" i="1"/>
  <c r="D486" i="1"/>
  <c r="K480" i="1"/>
  <c r="J480" i="1"/>
  <c r="D480" i="1"/>
  <c r="H480" i="1" s="1"/>
  <c r="K479" i="1"/>
  <c r="J479" i="1"/>
  <c r="D479" i="1"/>
  <c r="H479" i="1" s="1"/>
  <c r="L478" i="1"/>
  <c r="L479" i="1" s="1"/>
  <c r="L480" i="1" s="1"/>
  <c r="K478" i="1"/>
  <c r="J478" i="1"/>
  <c r="D478" i="1"/>
  <c r="K514" i="1"/>
  <c r="D514" i="1"/>
  <c r="H514" i="1" s="1"/>
  <c r="K513" i="1"/>
  <c r="D513" i="1"/>
  <c r="H513" i="1" s="1"/>
  <c r="M512" i="1"/>
  <c r="M513" i="1" s="1"/>
  <c r="M514" i="1" s="1"/>
  <c r="N514" i="1" s="1"/>
  <c r="K512" i="1"/>
  <c r="D512" i="1"/>
  <c r="H512" i="1" s="1"/>
  <c r="K506" i="1"/>
  <c r="J506" i="1"/>
  <c r="D506" i="1"/>
  <c r="H506" i="1" s="1"/>
  <c r="K505" i="1"/>
  <c r="J505" i="1"/>
  <c r="D505" i="1"/>
  <c r="H505" i="1" s="1"/>
  <c r="L504" i="1"/>
  <c r="L505" i="1" s="1"/>
  <c r="L506" i="1" s="1"/>
  <c r="K504" i="1"/>
  <c r="J504" i="1"/>
  <c r="D504" i="1"/>
  <c r="H504" i="1" s="1"/>
  <c r="K540" i="1"/>
  <c r="D540" i="1"/>
  <c r="H540" i="1" s="1"/>
  <c r="K539" i="1"/>
  <c r="D539" i="1"/>
  <c r="H539" i="1" s="1"/>
  <c r="M538" i="1"/>
  <c r="M539" i="1" s="1"/>
  <c r="M540" i="1" s="1"/>
  <c r="N540" i="1" s="1"/>
  <c r="K538" i="1"/>
  <c r="D538" i="1"/>
  <c r="K532" i="1"/>
  <c r="J532" i="1"/>
  <c r="D532" i="1"/>
  <c r="H532" i="1" s="1"/>
  <c r="K531" i="1"/>
  <c r="J531" i="1"/>
  <c r="D531" i="1"/>
  <c r="H531" i="1" s="1"/>
  <c r="L530" i="1"/>
  <c r="L531" i="1" s="1"/>
  <c r="L532" i="1" s="1"/>
  <c r="K530" i="1"/>
  <c r="J530" i="1"/>
  <c r="D530" i="1"/>
  <c r="H530" i="1" s="1"/>
  <c r="K567" i="1"/>
  <c r="D567" i="1"/>
  <c r="H567" i="1" s="1"/>
  <c r="K566" i="1"/>
  <c r="D566" i="1"/>
  <c r="H566" i="1" s="1"/>
  <c r="M565" i="1"/>
  <c r="M566" i="1" s="1"/>
  <c r="M567" i="1" s="1"/>
  <c r="N567" i="1" s="1"/>
  <c r="K565" i="1"/>
  <c r="D565" i="1"/>
  <c r="K559" i="1"/>
  <c r="J559" i="1"/>
  <c r="D559" i="1"/>
  <c r="H559" i="1" s="1"/>
  <c r="K558" i="1"/>
  <c r="J558" i="1"/>
  <c r="D558" i="1"/>
  <c r="H558" i="1" s="1"/>
  <c r="L557" i="1"/>
  <c r="L558" i="1" s="1"/>
  <c r="L559" i="1" s="1"/>
  <c r="K557" i="1"/>
  <c r="J557" i="1"/>
  <c r="D557" i="1"/>
  <c r="K593" i="1"/>
  <c r="D593" i="1"/>
  <c r="H593" i="1" s="1"/>
  <c r="K592" i="1"/>
  <c r="D592" i="1"/>
  <c r="H592" i="1" s="1"/>
  <c r="M591" i="1"/>
  <c r="M592" i="1" s="1"/>
  <c r="M593" i="1" s="1"/>
  <c r="N593" i="1" s="1"/>
  <c r="K591" i="1"/>
  <c r="D591" i="1"/>
  <c r="K585" i="1"/>
  <c r="J585" i="1"/>
  <c r="D585" i="1"/>
  <c r="H585" i="1" s="1"/>
  <c r="K584" i="1"/>
  <c r="J584" i="1"/>
  <c r="D584" i="1"/>
  <c r="H584" i="1" s="1"/>
  <c r="L583" i="1"/>
  <c r="L584" i="1" s="1"/>
  <c r="L585" i="1" s="1"/>
  <c r="K583" i="1"/>
  <c r="J583" i="1"/>
  <c r="D583" i="1"/>
  <c r="K618" i="1"/>
  <c r="D618" i="1"/>
  <c r="H618" i="1" s="1"/>
  <c r="K617" i="1"/>
  <c r="D617" i="1"/>
  <c r="H617" i="1" s="1"/>
  <c r="M616" i="1"/>
  <c r="M617" i="1" s="1"/>
  <c r="M618" i="1" s="1"/>
  <c r="N618" i="1" s="1"/>
  <c r="K616" i="1"/>
  <c r="D616" i="1"/>
  <c r="K610" i="1"/>
  <c r="J610" i="1"/>
  <c r="D610" i="1"/>
  <c r="H610" i="1" s="1"/>
  <c r="K609" i="1"/>
  <c r="J609" i="1"/>
  <c r="D609" i="1"/>
  <c r="H609" i="1" s="1"/>
  <c r="L608" i="1"/>
  <c r="L609" i="1" s="1"/>
  <c r="L610" i="1" s="1"/>
  <c r="K608" i="1"/>
  <c r="J608" i="1"/>
  <c r="D608" i="1"/>
  <c r="K643" i="1"/>
  <c r="D643" i="1"/>
  <c r="H643" i="1" s="1"/>
  <c r="K642" i="1"/>
  <c r="D642" i="1"/>
  <c r="H642" i="1" s="1"/>
  <c r="M641" i="1"/>
  <c r="M642" i="1" s="1"/>
  <c r="M643" i="1" s="1"/>
  <c r="N643" i="1" s="1"/>
  <c r="K641" i="1"/>
  <c r="D641" i="1"/>
  <c r="K635" i="1"/>
  <c r="J635" i="1"/>
  <c r="D635" i="1"/>
  <c r="H635" i="1" s="1"/>
  <c r="K634" i="1"/>
  <c r="J634" i="1"/>
  <c r="D634" i="1"/>
  <c r="H634" i="1" s="1"/>
  <c r="L633" i="1"/>
  <c r="L634" i="1" s="1"/>
  <c r="L635" i="1" s="1"/>
  <c r="K633" i="1"/>
  <c r="J633" i="1"/>
  <c r="D633" i="1"/>
  <c r="K669" i="1"/>
  <c r="D669" i="1"/>
  <c r="H669" i="1" s="1"/>
  <c r="K668" i="1"/>
  <c r="D668" i="1"/>
  <c r="H668" i="1" s="1"/>
  <c r="M667" i="1"/>
  <c r="M668" i="1" s="1"/>
  <c r="M669" i="1" s="1"/>
  <c r="K667" i="1"/>
  <c r="D667" i="1"/>
  <c r="K661" i="1"/>
  <c r="J661" i="1"/>
  <c r="D661" i="1"/>
  <c r="H661" i="1" s="1"/>
  <c r="K660" i="1"/>
  <c r="J660" i="1"/>
  <c r="D660" i="1"/>
  <c r="H660" i="1" s="1"/>
  <c r="L659" i="1"/>
  <c r="L660" i="1" s="1"/>
  <c r="L661" i="1" s="1"/>
  <c r="K659" i="1"/>
  <c r="J659" i="1"/>
  <c r="D659" i="1"/>
  <c r="H659" i="1" s="1"/>
  <c r="K694" i="1"/>
  <c r="D694" i="1"/>
  <c r="H694" i="1" s="1"/>
  <c r="K693" i="1"/>
  <c r="D693" i="1"/>
  <c r="H693" i="1" s="1"/>
  <c r="M692" i="1"/>
  <c r="M693" i="1" s="1"/>
  <c r="M694" i="1" s="1"/>
  <c r="N694" i="1" s="1"/>
  <c r="K692" i="1"/>
  <c r="D692" i="1"/>
  <c r="K686" i="1"/>
  <c r="J686" i="1"/>
  <c r="D686" i="1"/>
  <c r="H686" i="1" s="1"/>
  <c r="K685" i="1"/>
  <c r="J685" i="1"/>
  <c r="D685" i="1"/>
  <c r="H685" i="1" s="1"/>
  <c r="L684" i="1"/>
  <c r="L685" i="1" s="1"/>
  <c r="L686" i="1" s="1"/>
  <c r="K684" i="1"/>
  <c r="J684" i="1"/>
  <c r="D684" i="1"/>
  <c r="H684" i="1" s="1"/>
  <c r="K721" i="1"/>
  <c r="D721" i="1"/>
  <c r="H721" i="1" s="1"/>
  <c r="K720" i="1"/>
  <c r="D720" i="1"/>
  <c r="H720" i="1" s="1"/>
  <c r="M719" i="1"/>
  <c r="M720" i="1" s="1"/>
  <c r="M721" i="1" s="1"/>
  <c r="N721" i="1" s="1"/>
  <c r="K719" i="1"/>
  <c r="D719" i="1"/>
  <c r="K713" i="1"/>
  <c r="J713" i="1"/>
  <c r="D713" i="1"/>
  <c r="H713" i="1" s="1"/>
  <c r="K712" i="1"/>
  <c r="J712" i="1"/>
  <c r="D712" i="1"/>
  <c r="H712" i="1" s="1"/>
  <c r="L711" i="1"/>
  <c r="L712" i="1" s="1"/>
  <c r="L713" i="1" s="1"/>
  <c r="K711" i="1"/>
  <c r="J711" i="1"/>
  <c r="D711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K738" i="1"/>
  <c r="J738" i="1"/>
  <c r="D738" i="1"/>
  <c r="K775" i="1"/>
  <c r="D775" i="1"/>
  <c r="H775" i="1" s="1"/>
  <c r="K774" i="1"/>
  <c r="D774" i="1"/>
  <c r="H774" i="1" s="1"/>
  <c r="M773" i="1"/>
  <c r="M774" i="1" s="1"/>
  <c r="M775" i="1" s="1"/>
  <c r="N775" i="1" s="1"/>
  <c r="K773" i="1"/>
  <c r="D773" i="1"/>
  <c r="K767" i="1"/>
  <c r="J767" i="1"/>
  <c r="D767" i="1"/>
  <c r="H767" i="1" s="1"/>
  <c r="K766" i="1"/>
  <c r="J766" i="1"/>
  <c r="D766" i="1"/>
  <c r="H766" i="1" s="1"/>
  <c r="L765" i="1"/>
  <c r="L766" i="1" s="1"/>
  <c r="L767" i="1" s="1"/>
  <c r="K765" i="1"/>
  <c r="J765" i="1"/>
  <c r="D765" i="1"/>
  <c r="H765" i="1" s="1"/>
  <c r="K801" i="1"/>
  <c r="D801" i="1"/>
  <c r="H801" i="1" s="1"/>
  <c r="K800" i="1"/>
  <c r="D800" i="1"/>
  <c r="H800" i="1" s="1"/>
  <c r="M799" i="1"/>
  <c r="M800" i="1" s="1"/>
  <c r="M801" i="1" s="1"/>
  <c r="N801" i="1" s="1"/>
  <c r="K799" i="1"/>
  <c r="D799" i="1"/>
  <c r="H799" i="1" s="1"/>
  <c r="K793" i="1"/>
  <c r="J793" i="1"/>
  <c r="D793" i="1"/>
  <c r="H793" i="1" s="1"/>
  <c r="K792" i="1"/>
  <c r="J792" i="1"/>
  <c r="D792" i="1"/>
  <c r="H792" i="1" s="1"/>
  <c r="L791" i="1"/>
  <c r="L792" i="1" s="1"/>
  <c r="L793" i="1" s="1"/>
  <c r="K791" i="1"/>
  <c r="J791" i="1"/>
  <c r="D791" i="1"/>
  <c r="M825" i="1"/>
  <c r="F258" i="4" l="1"/>
  <c r="D370" i="4"/>
  <c r="F250" i="4"/>
  <c r="M289" i="4"/>
  <c r="D296" i="4"/>
  <c r="F277" i="4"/>
  <c r="F279" i="4"/>
  <c r="F285" i="4"/>
  <c r="F287" i="4"/>
  <c r="D318" i="4"/>
  <c r="F316" i="4" s="1"/>
  <c r="J310" i="4"/>
  <c r="N319" i="4" s="1"/>
  <c r="H309" i="4"/>
  <c r="H310" i="4" s="1"/>
  <c r="D323" i="4" s="1"/>
  <c r="D324" i="4" s="1"/>
  <c r="H317" i="4"/>
  <c r="H318" i="4" s="1"/>
  <c r="D325" i="4" s="1"/>
  <c r="D310" i="4"/>
  <c r="F307" i="4" s="1"/>
  <c r="D348" i="4"/>
  <c r="F347" i="4" s="1"/>
  <c r="H345" i="4"/>
  <c r="H348" i="4" s="1"/>
  <c r="D355" i="4" s="1"/>
  <c r="J340" i="4"/>
  <c r="N349" i="4" s="1"/>
  <c r="D340" i="4"/>
  <c r="F337" i="4" s="1"/>
  <c r="H337" i="4"/>
  <c r="H340" i="4" s="1"/>
  <c r="D353" i="4" s="1"/>
  <c r="D354" i="4" s="1"/>
  <c r="D378" i="4"/>
  <c r="F377" i="4" s="1"/>
  <c r="H375" i="4"/>
  <c r="H378" i="4" s="1"/>
  <c r="D385" i="4" s="1"/>
  <c r="J370" i="4"/>
  <c r="M379" i="4" s="1"/>
  <c r="F369" i="4"/>
  <c r="H367" i="4"/>
  <c r="H370" i="4" s="1"/>
  <c r="D383" i="4" s="1"/>
  <c r="D384" i="4" s="1"/>
  <c r="D408" i="4"/>
  <c r="F407" i="4" s="1"/>
  <c r="J400" i="4"/>
  <c r="N409" i="4" s="1"/>
  <c r="D400" i="4"/>
  <c r="F397" i="4" s="1"/>
  <c r="H400" i="4"/>
  <c r="D413" i="4" s="1"/>
  <c r="D414" i="4" s="1"/>
  <c r="H405" i="4"/>
  <c r="H408" i="4" s="1"/>
  <c r="D415" i="4" s="1"/>
  <c r="D430" i="4"/>
  <c r="F429" i="4" s="1"/>
  <c r="H427" i="4"/>
  <c r="H430" i="4" s="1"/>
  <c r="D443" i="4" s="1"/>
  <c r="D444" i="4" s="1"/>
  <c r="D438" i="4"/>
  <c r="F436" i="4" s="1"/>
  <c r="J430" i="4"/>
  <c r="M439" i="4" s="1"/>
  <c r="H438" i="4"/>
  <c r="D445" i="4" s="1"/>
  <c r="H460" i="4"/>
  <c r="D473" i="4" s="1"/>
  <c r="D474" i="4" s="1"/>
  <c r="D468" i="4"/>
  <c r="F466" i="4" s="1"/>
  <c r="D460" i="4"/>
  <c r="F459" i="4" s="1"/>
  <c r="J460" i="4"/>
  <c r="N469" i="4" s="1"/>
  <c r="H468" i="4"/>
  <c r="D475" i="4" s="1"/>
  <c r="D490" i="4"/>
  <c r="F487" i="4" s="1"/>
  <c r="H490" i="4"/>
  <c r="D503" i="4" s="1"/>
  <c r="D504" i="4" s="1"/>
  <c r="D498" i="4"/>
  <c r="F495" i="4" s="1"/>
  <c r="J490" i="4"/>
  <c r="M499" i="4" s="1"/>
  <c r="H498" i="4"/>
  <c r="D505" i="4" s="1"/>
  <c r="D528" i="4"/>
  <c r="F526" i="4" s="1"/>
  <c r="J520" i="4"/>
  <c r="M529" i="4" s="1"/>
  <c r="H520" i="4"/>
  <c r="D533" i="4" s="1"/>
  <c r="D534" i="4" s="1"/>
  <c r="D520" i="4"/>
  <c r="F517" i="4" s="1"/>
  <c r="H525" i="4"/>
  <c r="H527" i="4"/>
  <c r="D558" i="4"/>
  <c r="F556" i="4" s="1"/>
  <c r="D550" i="4"/>
  <c r="F547" i="4" s="1"/>
  <c r="H547" i="4"/>
  <c r="H550" i="4" s="1"/>
  <c r="D563" i="4" s="1"/>
  <c r="D564" i="4" s="1"/>
  <c r="J550" i="4"/>
  <c r="M559" i="4" s="1"/>
  <c r="H558" i="4"/>
  <c r="D565" i="4" s="1"/>
  <c r="D580" i="4"/>
  <c r="F578" i="4" s="1"/>
  <c r="H577" i="4"/>
  <c r="H580" i="4" s="1"/>
  <c r="D593" i="4" s="1"/>
  <c r="D594" i="4" s="1"/>
  <c r="H588" i="4"/>
  <c r="D595" i="4" s="1"/>
  <c r="D588" i="4"/>
  <c r="F586" i="4" s="1"/>
  <c r="J580" i="4"/>
  <c r="N589" i="4" s="1"/>
  <c r="D610" i="4"/>
  <c r="F609" i="4" s="1"/>
  <c r="D618" i="4"/>
  <c r="F615" i="4" s="1"/>
  <c r="J610" i="4"/>
  <c r="N619" i="4" s="1"/>
  <c r="H607" i="4"/>
  <c r="H610" i="4" s="1"/>
  <c r="D623" i="4" s="1"/>
  <c r="D624" i="4" s="1"/>
  <c r="H618" i="4"/>
  <c r="D625" i="4" s="1"/>
  <c r="J669" i="4"/>
  <c r="N678" i="4" s="1"/>
  <c r="D640" i="4"/>
  <c r="F637" i="4" s="1"/>
  <c r="J640" i="4"/>
  <c r="N649" i="4" s="1"/>
  <c r="D648" i="4"/>
  <c r="F646" i="4" s="1"/>
  <c r="H645" i="4"/>
  <c r="H648" i="4" s="1"/>
  <c r="D655" i="4" s="1"/>
  <c r="H637" i="4"/>
  <c r="H640" i="4" s="1"/>
  <c r="D653" i="4" s="1"/>
  <c r="D654" i="4" s="1"/>
  <c r="D669" i="4"/>
  <c r="F668" i="4" s="1"/>
  <c r="D677" i="4"/>
  <c r="F674" i="4" s="1"/>
  <c r="H667" i="4"/>
  <c r="H674" i="4"/>
  <c r="H677" i="4" s="1"/>
  <c r="D684" i="4" s="1"/>
  <c r="H666" i="4"/>
  <c r="H706" i="4"/>
  <c r="D713" i="4" s="1"/>
  <c r="J698" i="4"/>
  <c r="N707" i="4" s="1"/>
  <c r="D698" i="4"/>
  <c r="F696" i="4" s="1"/>
  <c r="D706" i="4"/>
  <c r="H695" i="4"/>
  <c r="H698" i="4" s="1"/>
  <c r="D711" i="4" s="1"/>
  <c r="D712" i="4" s="1"/>
  <c r="D736" i="4"/>
  <c r="F735" i="4" s="1"/>
  <c r="J728" i="4"/>
  <c r="N737" i="4" s="1"/>
  <c r="D728" i="4"/>
  <c r="F726" i="4" s="1"/>
  <c r="H727" i="4"/>
  <c r="H734" i="4"/>
  <c r="H736" i="4" s="1"/>
  <c r="D743" i="4" s="1"/>
  <c r="H725" i="4"/>
  <c r="D892" i="4"/>
  <c r="F890" i="4" s="1"/>
  <c r="J1000" i="4"/>
  <c r="N1009" i="4" s="1"/>
  <c r="J757" i="4"/>
  <c r="N766" i="4" s="1"/>
  <c r="D757" i="4"/>
  <c r="F755" i="4" s="1"/>
  <c r="D765" i="4"/>
  <c r="F762" i="4" s="1"/>
  <c r="H756" i="4"/>
  <c r="H763" i="4"/>
  <c r="H764" i="4"/>
  <c r="H754" i="4"/>
  <c r="J1027" i="4"/>
  <c r="M1036" i="4" s="1"/>
  <c r="D1197" i="4"/>
  <c r="F1196" i="4" s="1"/>
  <c r="D784" i="4"/>
  <c r="F783" i="4" s="1"/>
  <c r="J784" i="4"/>
  <c r="M793" i="4" s="1"/>
  <c r="D792" i="4"/>
  <c r="F789" i="4" s="1"/>
  <c r="H782" i="4"/>
  <c r="H789" i="4"/>
  <c r="H792" i="4" s="1"/>
  <c r="D799" i="4" s="1"/>
  <c r="H781" i="4"/>
  <c r="J1135" i="4"/>
  <c r="M1144" i="4" s="1"/>
  <c r="D811" i="4"/>
  <c r="F808" i="4" s="1"/>
  <c r="J946" i="4"/>
  <c r="N955" i="4" s="1"/>
  <c r="H1035" i="4"/>
  <c r="D1042" i="4" s="1"/>
  <c r="H1194" i="4"/>
  <c r="H1197" i="4" s="1"/>
  <c r="D1204" i="4" s="1"/>
  <c r="J892" i="4"/>
  <c r="N901" i="4" s="1"/>
  <c r="D973" i="4"/>
  <c r="F972" i="4" s="1"/>
  <c r="D873" i="4"/>
  <c r="F870" i="4" s="1"/>
  <c r="J1189" i="4"/>
  <c r="N1198" i="4" s="1"/>
  <c r="D1189" i="4"/>
  <c r="F1186" i="4" s="1"/>
  <c r="D1143" i="4"/>
  <c r="F1142" i="4" s="1"/>
  <c r="J1162" i="4"/>
  <c r="N1171" i="4" s="1"/>
  <c r="D819" i="4"/>
  <c r="F816" i="4" s="1"/>
  <c r="H819" i="4"/>
  <c r="D826" i="4" s="1"/>
  <c r="J811" i="4"/>
  <c r="N820" i="4" s="1"/>
  <c r="H808" i="4"/>
  <c r="H811" i="4" s="1"/>
  <c r="D824" i="4" s="1"/>
  <c r="D825" i="4" s="1"/>
  <c r="L1140" i="4"/>
  <c r="L1141" i="4" s="1"/>
  <c r="L1142" i="4" s="1"/>
  <c r="M1139" i="4"/>
  <c r="D1054" i="4"/>
  <c r="F1051" i="4" s="1"/>
  <c r="M923" i="4"/>
  <c r="D1000" i="4"/>
  <c r="F999" i="4" s="1"/>
  <c r="D981" i="4"/>
  <c r="F980" i="4" s="1"/>
  <c r="H1089" i="4"/>
  <c r="D1096" i="4" s="1"/>
  <c r="H873" i="4"/>
  <c r="D880" i="4" s="1"/>
  <c r="H1140" i="4"/>
  <c r="H1143" i="4" s="1"/>
  <c r="D1150" i="4" s="1"/>
  <c r="D1162" i="4"/>
  <c r="F1161" i="4" s="1"/>
  <c r="J919" i="4"/>
  <c r="M928" i="4" s="1"/>
  <c r="D946" i="4"/>
  <c r="F944" i="4" s="1"/>
  <c r="J1054" i="4"/>
  <c r="M1063" i="4" s="1"/>
  <c r="J1081" i="4"/>
  <c r="M1090" i="4" s="1"/>
  <c r="J1108" i="4"/>
  <c r="N1117" i="4" s="1"/>
  <c r="J865" i="4"/>
  <c r="M874" i="4" s="1"/>
  <c r="H924" i="4"/>
  <c r="H927" i="4" s="1"/>
  <c r="D934" i="4" s="1"/>
  <c r="D927" i="4"/>
  <c r="F924" i="4" s="1"/>
  <c r="J973" i="4"/>
  <c r="N982" i="4" s="1"/>
  <c r="H1051" i="4"/>
  <c r="H1054" i="4" s="1"/>
  <c r="D1067" i="4" s="1"/>
  <c r="D1068" i="4" s="1"/>
  <c r="D1108" i="4"/>
  <c r="F1105" i="4" s="1"/>
  <c r="H970" i="4"/>
  <c r="D1062" i="4"/>
  <c r="F1060" i="4" s="1"/>
  <c r="D1089" i="4"/>
  <c r="F1086" i="4" s="1"/>
  <c r="H1186" i="4"/>
  <c r="L1194" i="4"/>
  <c r="L1195" i="4" s="1"/>
  <c r="L1196" i="4" s="1"/>
  <c r="M1193" i="4"/>
  <c r="L1005" i="4"/>
  <c r="L1006" i="4" s="1"/>
  <c r="L1007" i="4" s="1"/>
  <c r="M1004" i="4"/>
  <c r="M1031" i="4"/>
  <c r="L1032" i="4"/>
  <c r="L1033" i="4" s="1"/>
  <c r="L1034" i="4" s="1"/>
  <c r="M1166" i="4"/>
  <c r="L1167" i="4"/>
  <c r="L1168" i="4" s="1"/>
  <c r="L1169" i="4" s="1"/>
  <c r="L978" i="4"/>
  <c r="L979" i="4" s="1"/>
  <c r="L980" i="4" s="1"/>
  <c r="M977" i="4"/>
  <c r="M896" i="4"/>
  <c r="L897" i="4"/>
  <c r="L898" i="4" s="1"/>
  <c r="L899" i="4" s="1"/>
  <c r="M950" i="4"/>
  <c r="L951" i="4"/>
  <c r="L952" i="4" s="1"/>
  <c r="L953" i="4" s="1"/>
  <c r="H981" i="4"/>
  <c r="D988" i="4" s="1"/>
  <c r="L1059" i="4"/>
  <c r="L1060" i="4" s="1"/>
  <c r="L1061" i="4" s="1"/>
  <c r="M1058" i="4"/>
  <c r="L1086" i="4"/>
  <c r="L1087" i="4" s="1"/>
  <c r="L1088" i="4" s="1"/>
  <c r="M1085" i="4"/>
  <c r="L870" i="4"/>
  <c r="L871" i="4" s="1"/>
  <c r="L872" i="4" s="1"/>
  <c r="M869" i="4"/>
  <c r="N1034" i="4"/>
  <c r="M1112" i="4"/>
  <c r="L1113" i="4"/>
  <c r="L1114" i="4" s="1"/>
  <c r="L1115" i="4" s="1"/>
  <c r="H889" i="4"/>
  <c r="H892" i="4" s="1"/>
  <c r="D905" i="4" s="1"/>
  <c r="D906" i="4" s="1"/>
  <c r="D900" i="4"/>
  <c r="F898" i="4" s="1"/>
  <c r="H1105" i="4"/>
  <c r="H1108" i="4" s="1"/>
  <c r="D1121" i="4" s="1"/>
  <c r="D1122" i="4" s="1"/>
  <c r="D1116" i="4"/>
  <c r="F1114" i="4" s="1"/>
  <c r="H897" i="4"/>
  <c r="H918" i="4"/>
  <c r="H971" i="4"/>
  <c r="H1007" i="4"/>
  <c r="H1024" i="4"/>
  <c r="D1027" i="4"/>
  <c r="F1026" i="4" s="1"/>
  <c r="D1035" i="4"/>
  <c r="H1060" i="4"/>
  <c r="H1113" i="4"/>
  <c r="H1134" i="4"/>
  <c r="H1187" i="4"/>
  <c r="H943" i="4"/>
  <c r="H946" i="4" s="1"/>
  <c r="D959" i="4" s="1"/>
  <c r="D960" i="4" s="1"/>
  <c r="D954" i="4"/>
  <c r="F952" i="4" s="1"/>
  <c r="H1159" i="4"/>
  <c r="H1162" i="4" s="1"/>
  <c r="D1175" i="4" s="1"/>
  <c r="D1176" i="4" s="1"/>
  <c r="D1170" i="4"/>
  <c r="F1167" i="4" s="1"/>
  <c r="D865" i="4"/>
  <c r="F864" i="4" s="1"/>
  <c r="H1061" i="4"/>
  <c r="H1078" i="4"/>
  <c r="H1114" i="4"/>
  <c r="H1167" i="4"/>
  <c r="D1081" i="4"/>
  <c r="F1078" i="4" s="1"/>
  <c r="H997" i="4"/>
  <c r="H1000" i="4" s="1"/>
  <c r="D1013" i="4" s="1"/>
  <c r="D1014" i="4" s="1"/>
  <c r="D1008" i="4"/>
  <c r="F1006" i="4" s="1"/>
  <c r="H916" i="4"/>
  <c r="H952" i="4"/>
  <c r="H954" i="4" s="1"/>
  <c r="D961" i="4" s="1"/>
  <c r="H1005" i="4"/>
  <c r="H1026" i="4"/>
  <c r="H1079" i="4"/>
  <c r="H1115" i="4"/>
  <c r="H1132" i="4"/>
  <c r="D1135" i="4"/>
  <c r="F1134" i="4" s="1"/>
  <c r="H1168" i="4"/>
  <c r="H863" i="4"/>
  <c r="H865" i="4" s="1"/>
  <c r="D878" i="4" s="1"/>
  <c r="D879" i="4" s="1"/>
  <c r="H899" i="4"/>
  <c r="D919" i="4"/>
  <c r="F917" i="4" s="1"/>
  <c r="H847" i="4"/>
  <c r="D854" i="4" s="1"/>
  <c r="J839" i="4"/>
  <c r="N848" i="4" s="1"/>
  <c r="L844" i="4"/>
  <c r="L845" i="4" s="1"/>
  <c r="L846" i="4" s="1"/>
  <c r="H836" i="4"/>
  <c r="D839" i="4"/>
  <c r="F837" i="4" s="1"/>
  <c r="D847" i="4"/>
  <c r="H838" i="4"/>
  <c r="J10" i="1"/>
  <c r="M19" i="1" s="1"/>
  <c r="L15" i="1"/>
  <c r="L16" i="1" s="1"/>
  <c r="L17" i="1" s="1"/>
  <c r="M14" i="1"/>
  <c r="H7" i="1"/>
  <c r="D10" i="1"/>
  <c r="F8" i="1" s="1"/>
  <c r="D18" i="1"/>
  <c r="F17" i="1" s="1"/>
  <c r="H15" i="1"/>
  <c r="H18" i="1" s="1"/>
  <c r="D25" i="1" s="1"/>
  <c r="H9" i="1"/>
  <c r="D97" i="1"/>
  <c r="H45" i="1"/>
  <c r="D52" i="1" s="1"/>
  <c r="J37" i="1"/>
  <c r="N46" i="1" s="1"/>
  <c r="L42" i="1"/>
  <c r="L43" i="1" s="1"/>
  <c r="L44" i="1" s="1"/>
  <c r="M41" i="1"/>
  <c r="H34" i="1"/>
  <c r="D37" i="1"/>
  <c r="F35" i="1" s="1"/>
  <c r="D45" i="1"/>
  <c r="H36" i="1"/>
  <c r="D71" i="1"/>
  <c r="F70" i="1" s="1"/>
  <c r="H68" i="1"/>
  <c r="H71" i="1" s="1"/>
  <c r="D78" i="1" s="1"/>
  <c r="D63" i="1"/>
  <c r="F61" i="1" s="1"/>
  <c r="J63" i="1"/>
  <c r="M72" i="1" s="1"/>
  <c r="H60" i="1"/>
  <c r="H62" i="1"/>
  <c r="M67" i="1"/>
  <c r="H94" i="1"/>
  <c r="H97" i="1" s="1"/>
  <c r="D104" i="1" s="1"/>
  <c r="J89" i="1"/>
  <c r="M98" i="1" s="1"/>
  <c r="L94" i="1"/>
  <c r="L95" i="1" s="1"/>
  <c r="L96" i="1" s="1"/>
  <c r="M93" i="1"/>
  <c r="F96" i="1"/>
  <c r="F95" i="1"/>
  <c r="F94" i="1"/>
  <c r="H86" i="1"/>
  <c r="H89" i="1" s="1"/>
  <c r="D102" i="1" s="1"/>
  <c r="D103" i="1" s="1"/>
  <c r="D89" i="1"/>
  <c r="F86" i="1" s="1"/>
  <c r="H123" i="1"/>
  <c r="D130" i="1" s="1"/>
  <c r="J115" i="1"/>
  <c r="N124" i="1" s="1"/>
  <c r="L120" i="1"/>
  <c r="L121" i="1" s="1"/>
  <c r="L122" i="1" s="1"/>
  <c r="M119" i="1"/>
  <c r="H112" i="1"/>
  <c r="D115" i="1"/>
  <c r="F113" i="1" s="1"/>
  <c r="D123" i="1"/>
  <c r="F121" i="1" s="1"/>
  <c r="H114" i="1"/>
  <c r="J141" i="1"/>
  <c r="N150" i="1" s="1"/>
  <c r="L146" i="1"/>
  <c r="L147" i="1" s="1"/>
  <c r="L148" i="1" s="1"/>
  <c r="M145" i="1"/>
  <c r="H138" i="1"/>
  <c r="H141" i="1" s="1"/>
  <c r="D154" i="1" s="1"/>
  <c r="D155" i="1" s="1"/>
  <c r="D141" i="1"/>
  <c r="F138" i="1" s="1"/>
  <c r="D149" i="1"/>
  <c r="F148" i="1" s="1"/>
  <c r="H146" i="1"/>
  <c r="H147" i="1"/>
  <c r="J167" i="1"/>
  <c r="M176" i="1" s="1"/>
  <c r="D175" i="1"/>
  <c r="F174" i="1" s="1"/>
  <c r="H167" i="1"/>
  <c r="D180" i="1" s="1"/>
  <c r="D181" i="1" s="1"/>
  <c r="H175" i="1"/>
  <c r="D182" i="1" s="1"/>
  <c r="L172" i="1"/>
  <c r="L173" i="1" s="1"/>
  <c r="L174" i="1" s="1"/>
  <c r="M171" i="1"/>
  <c r="D167" i="1"/>
  <c r="F166" i="1" s="1"/>
  <c r="J193" i="1"/>
  <c r="M202" i="1" s="1"/>
  <c r="H199" i="1"/>
  <c r="L198" i="1"/>
  <c r="L199" i="1" s="1"/>
  <c r="L200" i="1" s="1"/>
  <c r="M197" i="1"/>
  <c r="D193" i="1"/>
  <c r="D201" i="1"/>
  <c r="H198" i="1"/>
  <c r="H191" i="1"/>
  <c r="H193" i="1" s="1"/>
  <c r="D206" i="1" s="1"/>
  <c r="D207" i="1" s="1"/>
  <c r="J218" i="1"/>
  <c r="N227" i="1" s="1"/>
  <c r="H225" i="1"/>
  <c r="H226" i="1" s="1"/>
  <c r="D233" i="1" s="1"/>
  <c r="H216" i="1"/>
  <c r="L223" i="1"/>
  <c r="L224" i="1" s="1"/>
  <c r="L225" i="1" s="1"/>
  <c r="M222" i="1"/>
  <c r="H215" i="1"/>
  <c r="D218" i="1"/>
  <c r="F217" i="1" s="1"/>
  <c r="D226" i="1"/>
  <c r="F223" i="1" s="1"/>
  <c r="H217" i="1"/>
  <c r="D252" i="1"/>
  <c r="F251" i="1" s="1"/>
  <c r="H250" i="1"/>
  <c r="H252" i="1" s="1"/>
  <c r="D259" i="1" s="1"/>
  <c r="H243" i="1"/>
  <c r="J244" i="1"/>
  <c r="N253" i="1" s="1"/>
  <c r="D244" i="1"/>
  <c r="F241" i="1" s="1"/>
  <c r="L249" i="1"/>
  <c r="L250" i="1" s="1"/>
  <c r="L251" i="1" s="1"/>
  <c r="M248" i="1"/>
  <c r="H242" i="1"/>
  <c r="D278" i="1"/>
  <c r="H276" i="1"/>
  <c r="J270" i="1"/>
  <c r="M279" i="1" s="1"/>
  <c r="H267" i="1"/>
  <c r="D270" i="1"/>
  <c r="L275" i="1"/>
  <c r="L276" i="1" s="1"/>
  <c r="L277" i="1" s="1"/>
  <c r="M274" i="1"/>
  <c r="H275" i="1"/>
  <c r="H269" i="1"/>
  <c r="H296" i="1"/>
  <c r="D309" i="1" s="1"/>
  <c r="D310" i="1" s="1"/>
  <c r="J296" i="1"/>
  <c r="M305" i="1" s="1"/>
  <c r="D304" i="1"/>
  <c r="F301" i="1" s="1"/>
  <c r="L301" i="1"/>
  <c r="L302" i="1" s="1"/>
  <c r="L303" i="1" s="1"/>
  <c r="M300" i="1"/>
  <c r="H304" i="1"/>
  <c r="D311" i="1" s="1"/>
  <c r="D296" i="1"/>
  <c r="F293" i="1" s="1"/>
  <c r="D330" i="1"/>
  <c r="H327" i="1"/>
  <c r="H330" i="1" s="1"/>
  <c r="D337" i="1" s="1"/>
  <c r="J322" i="1"/>
  <c r="M331" i="1" s="1"/>
  <c r="D322" i="1"/>
  <c r="H319" i="1"/>
  <c r="H322" i="1" s="1"/>
  <c r="D335" i="1" s="1"/>
  <c r="D336" i="1" s="1"/>
  <c r="L327" i="1"/>
  <c r="L328" i="1" s="1"/>
  <c r="L329" i="1" s="1"/>
  <c r="M326" i="1"/>
  <c r="D356" i="1"/>
  <c r="H356" i="1"/>
  <c r="D363" i="1" s="1"/>
  <c r="J348" i="1"/>
  <c r="M357" i="1" s="1"/>
  <c r="D348" i="1"/>
  <c r="H345" i="1"/>
  <c r="H348" i="1" s="1"/>
  <c r="D361" i="1" s="1"/>
  <c r="D362" i="1" s="1"/>
  <c r="L353" i="1"/>
  <c r="L354" i="1" s="1"/>
  <c r="L355" i="1" s="1"/>
  <c r="M352" i="1"/>
  <c r="J374" i="1"/>
  <c r="N383" i="1" s="1"/>
  <c r="D382" i="1"/>
  <c r="D374" i="1"/>
  <c r="L379" i="1"/>
  <c r="L380" i="1" s="1"/>
  <c r="L381" i="1" s="1"/>
  <c r="M378" i="1"/>
  <c r="H382" i="1"/>
  <c r="D389" i="1" s="1"/>
  <c r="H371" i="1"/>
  <c r="H374" i="1" s="1"/>
  <c r="D387" i="1" s="1"/>
  <c r="D388" i="1" s="1"/>
  <c r="D436" i="1"/>
  <c r="J401" i="1"/>
  <c r="N410" i="1" s="1"/>
  <c r="D401" i="1"/>
  <c r="D409" i="1"/>
  <c r="H406" i="1"/>
  <c r="H409" i="1" s="1"/>
  <c r="D416" i="1" s="1"/>
  <c r="N408" i="1"/>
  <c r="L406" i="1"/>
  <c r="L407" i="1" s="1"/>
  <c r="L408" i="1" s="1"/>
  <c r="M405" i="1"/>
  <c r="H401" i="1"/>
  <c r="D414" i="1" s="1"/>
  <c r="D415" i="1" s="1"/>
  <c r="H433" i="1"/>
  <c r="H436" i="1" s="1"/>
  <c r="D443" i="1" s="1"/>
  <c r="J428" i="1"/>
  <c r="N437" i="1" s="1"/>
  <c r="D428" i="1"/>
  <c r="M432" i="1"/>
  <c r="L433" i="1"/>
  <c r="L434" i="1" s="1"/>
  <c r="L435" i="1" s="1"/>
  <c r="H425" i="1"/>
  <c r="H428" i="1" s="1"/>
  <c r="D441" i="1" s="1"/>
  <c r="D442" i="1" s="1"/>
  <c r="D454" i="1"/>
  <c r="J454" i="1"/>
  <c r="N463" i="1" s="1"/>
  <c r="D462" i="1"/>
  <c r="H459" i="1"/>
  <c r="H462" i="1" s="1"/>
  <c r="D469" i="1" s="1"/>
  <c r="L459" i="1"/>
  <c r="L460" i="1" s="1"/>
  <c r="L461" i="1" s="1"/>
  <c r="M458" i="1"/>
  <c r="H451" i="1"/>
  <c r="H454" i="1" s="1"/>
  <c r="D467" i="1" s="1"/>
  <c r="D468" i="1" s="1"/>
  <c r="D489" i="1"/>
  <c r="H486" i="1"/>
  <c r="H489" i="1" s="1"/>
  <c r="D496" i="1" s="1"/>
  <c r="D481" i="1"/>
  <c r="J481" i="1"/>
  <c r="M490" i="1" s="1"/>
  <c r="H478" i="1"/>
  <c r="H481" i="1" s="1"/>
  <c r="D494" i="1" s="1"/>
  <c r="D495" i="1" s="1"/>
  <c r="M485" i="1"/>
  <c r="L486" i="1"/>
  <c r="L487" i="1" s="1"/>
  <c r="L488" i="1" s="1"/>
  <c r="D586" i="1"/>
  <c r="H507" i="1"/>
  <c r="D520" i="1" s="1"/>
  <c r="D521" i="1" s="1"/>
  <c r="J507" i="1"/>
  <c r="M516" i="1" s="1"/>
  <c r="D515" i="1"/>
  <c r="H515" i="1"/>
  <c r="D522" i="1" s="1"/>
  <c r="D507" i="1"/>
  <c r="L512" i="1"/>
  <c r="L513" i="1" s="1"/>
  <c r="L514" i="1" s="1"/>
  <c r="M511" i="1"/>
  <c r="D541" i="1"/>
  <c r="H538" i="1"/>
  <c r="H541" i="1" s="1"/>
  <c r="D548" i="1" s="1"/>
  <c r="J533" i="1"/>
  <c r="N542" i="1" s="1"/>
  <c r="H533" i="1"/>
  <c r="D546" i="1" s="1"/>
  <c r="D547" i="1" s="1"/>
  <c r="D533" i="1"/>
  <c r="L538" i="1"/>
  <c r="L539" i="1" s="1"/>
  <c r="L540" i="1" s="1"/>
  <c r="M537" i="1"/>
  <c r="J586" i="1"/>
  <c r="N595" i="1" s="1"/>
  <c r="D611" i="1"/>
  <c r="D568" i="1"/>
  <c r="J560" i="1"/>
  <c r="N569" i="1" s="1"/>
  <c r="D560" i="1"/>
  <c r="L565" i="1"/>
  <c r="L566" i="1" s="1"/>
  <c r="L567" i="1" s="1"/>
  <c r="M564" i="1"/>
  <c r="H557" i="1"/>
  <c r="H560" i="1" s="1"/>
  <c r="D573" i="1" s="1"/>
  <c r="D574" i="1" s="1"/>
  <c r="H565" i="1"/>
  <c r="H568" i="1" s="1"/>
  <c r="D575" i="1" s="1"/>
  <c r="D594" i="1"/>
  <c r="L591" i="1"/>
  <c r="L592" i="1" s="1"/>
  <c r="L593" i="1" s="1"/>
  <c r="M590" i="1"/>
  <c r="H583" i="1"/>
  <c r="H586" i="1" s="1"/>
  <c r="D599" i="1" s="1"/>
  <c r="D600" i="1" s="1"/>
  <c r="H591" i="1"/>
  <c r="H594" i="1" s="1"/>
  <c r="D601" i="1" s="1"/>
  <c r="D644" i="1"/>
  <c r="D670" i="1"/>
  <c r="D619" i="1"/>
  <c r="H616" i="1"/>
  <c r="H619" i="1" s="1"/>
  <c r="D626" i="1" s="1"/>
  <c r="J611" i="1"/>
  <c r="M620" i="1" s="1"/>
  <c r="M615" i="1"/>
  <c r="L616" i="1"/>
  <c r="L617" i="1" s="1"/>
  <c r="L618" i="1" s="1"/>
  <c r="H608" i="1"/>
  <c r="H611" i="1" s="1"/>
  <c r="D624" i="1" s="1"/>
  <c r="D625" i="1" s="1"/>
  <c r="H641" i="1"/>
  <c r="H644" i="1" s="1"/>
  <c r="D651" i="1" s="1"/>
  <c r="J636" i="1"/>
  <c r="N645" i="1" s="1"/>
  <c r="D636" i="1"/>
  <c r="H633" i="1"/>
  <c r="H636" i="1" s="1"/>
  <c r="D649" i="1" s="1"/>
  <c r="D650" i="1" s="1"/>
  <c r="L641" i="1"/>
  <c r="L642" i="1" s="1"/>
  <c r="L643" i="1" s="1"/>
  <c r="M640" i="1"/>
  <c r="D749" i="1"/>
  <c r="H667" i="1"/>
  <c r="H670" i="1" s="1"/>
  <c r="D677" i="1" s="1"/>
  <c r="D662" i="1"/>
  <c r="J662" i="1"/>
  <c r="M671" i="1" s="1"/>
  <c r="H662" i="1"/>
  <c r="D675" i="1" s="1"/>
  <c r="D676" i="1" s="1"/>
  <c r="M666" i="1"/>
  <c r="L667" i="1"/>
  <c r="L668" i="1" s="1"/>
  <c r="L669" i="1" s="1"/>
  <c r="N669" i="1"/>
  <c r="D695" i="1"/>
  <c r="H746" i="1"/>
  <c r="H749" i="1" s="1"/>
  <c r="D756" i="1" s="1"/>
  <c r="J714" i="1"/>
  <c r="N723" i="1" s="1"/>
  <c r="D714" i="1"/>
  <c r="J768" i="1"/>
  <c r="M777" i="1" s="1"/>
  <c r="H692" i="1"/>
  <c r="H695" i="1" s="1"/>
  <c r="D702" i="1" s="1"/>
  <c r="J687" i="1"/>
  <c r="N696" i="1" s="1"/>
  <c r="L692" i="1"/>
  <c r="L693" i="1" s="1"/>
  <c r="L694" i="1" s="1"/>
  <c r="M691" i="1"/>
  <c r="H687" i="1"/>
  <c r="D700" i="1" s="1"/>
  <c r="D701" i="1" s="1"/>
  <c r="D687" i="1"/>
  <c r="D722" i="1"/>
  <c r="H719" i="1"/>
  <c r="H722" i="1" s="1"/>
  <c r="D729" i="1" s="1"/>
  <c r="L719" i="1"/>
  <c r="L720" i="1" s="1"/>
  <c r="L721" i="1" s="1"/>
  <c r="M718" i="1"/>
  <c r="H711" i="1"/>
  <c r="H714" i="1" s="1"/>
  <c r="D727" i="1" s="1"/>
  <c r="D728" i="1" s="1"/>
  <c r="D776" i="1"/>
  <c r="D794" i="1"/>
  <c r="J794" i="1"/>
  <c r="M803" i="1" s="1"/>
  <c r="J741" i="1"/>
  <c r="N750" i="1" s="1"/>
  <c r="D741" i="1"/>
  <c r="L746" i="1"/>
  <c r="L747" i="1" s="1"/>
  <c r="L748" i="1" s="1"/>
  <c r="M745" i="1"/>
  <c r="H738" i="1"/>
  <c r="H741" i="1" s="1"/>
  <c r="D754" i="1" s="1"/>
  <c r="D755" i="1" s="1"/>
  <c r="D768" i="1"/>
  <c r="H773" i="1"/>
  <c r="H776" i="1" s="1"/>
  <c r="D783" i="1" s="1"/>
  <c r="L773" i="1"/>
  <c r="L774" i="1" s="1"/>
  <c r="L775" i="1" s="1"/>
  <c r="M772" i="1"/>
  <c r="H768" i="1"/>
  <c r="D781" i="1" s="1"/>
  <c r="D782" i="1" s="1"/>
  <c r="H791" i="1"/>
  <c r="H794" i="1" s="1"/>
  <c r="D807" i="1" s="1"/>
  <c r="D808" i="1" s="1"/>
  <c r="H802" i="1"/>
  <c r="D809" i="1" s="1"/>
  <c r="L799" i="1"/>
  <c r="L800" i="1" s="1"/>
  <c r="L801" i="1" s="1"/>
  <c r="M798" i="1"/>
  <c r="D802" i="1"/>
  <c r="K827" i="1"/>
  <c r="D827" i="1"/>
  <c r="H827" i="1" s="1"/>
  <c r="K826" i="1"/>
  <c r="D826" i="1"/>
  <c r="H826" i="1" s="1"/>
  <c r="M826" i="1"/>
  <c r="M827" i="1" s="1"/>
  <c r="N827" i="1" s="1"/>
  <c r="K825" i="1"/>
  <c r="D825" i="1"/>
  <c r="H825" i="1" s="1"/>
  <c r="K819" i="1"/>
  <c r="J819" i="1"/>
  <c r="D819" i="1"/>
  <c r="H819" i="1" s="1"/>
  <c r="K818" i="1"/>
  <c r="J818" i="1"/>
  <c r="D818" i="1"/>
  <c r="H818" i="1" s="1"/>
  <c r="L817" i="1"/>
  <c r="L818" i="1" s="1"/>
  <c r="L819" i="1" s="1"/>
  <c r="K817" i="1"/>
  <c r="J817" i="1"/>
  <c r="D817" i="1"/>
  <c r="H817" i="1" s="1"/>
  <c r="F280" i="4" l="1"/>
  <c r="F288" i="4"/>
  <c r="F308" i="4"/>
  <c r="F315" i="4"/>
  <c r="F317" i="4"/>
  <c r="M319" i="4"/>
  <c r="D326" i="4"/>
  <c r="F309" i="4"/>
  <c r="H528" i="4"/>
  <c r="D535" i="4" s="1"/>
  <c r="D536" i="4" s="1"/>
  <c r="F467" i="4"/>
  <c r="F346" i="4"/>
  <c r="F345" i="4"/>
  <c r="M349" i="4"/>
  <c r="F339" i="4"/>
  <c r="F338" i="4"/>
  <c r="D356" i="4"/>
  <c r="D476" i="4"/>
  <c r="F376" i="4"/>
  <c r="F375" i="4"/>
  <c r="F367" i="4"/>
  <c r="F368" i="4"/>
  <c r="N379" i="4"/>
  <c r="D386" i="4"/>
  <c r="D506" i="4"/>
  <c r="D416" i="4"/>
  <c r="F406" i="4"/>
  <c r="F405" i="4"/>
  <c r="M409" i="4"/>
  <c r="F399" i="4"/>
  <c r="F398" i="4"/>
  <c r="F427" i="4"/>
  <c r="F428" i="4"/>
  <c r="F435" i="4"/>
  <c r="F437" i="4"/>
  <c r="D446" i="4"/>
  <c r="N439" i="4"/>
  <c r="D566" i="4"/>
  <c r="F465" i="4"/>
  <c r="F457" i="4"/>
  <c r="F458" i="4"/>
  <c r="M469" i="4"/>
  <c r="F488" i="4"/>
  <c r="F489" i="4"/>
  <c r="F496" i="4"/>
  <c r="F497" i="4"/>
  <c r="N499" i="4"/>
  <c r="F527" i="4"/>
  <c r="F525" i="4"/>
  <c r="N529" i="4"/>
  <c r="F518" i="4"/>
  <c r="F519" i="4"/>
  <c r="F971" i="4"/>
  <c r="F557" i="4"/>
  <c r="F555" i="4"/>
  <c r="F549" i="4"/>
  <c r="F548" i="4"/>
  <c r="N559" i="4"/>
  <c r="F1195" i="4"/>
  <c r="F579" i="4"/>
  <c r="F577" i="4"/>
  <c r="D596" i="4"/>
  <c r="F587" i="4"/>
  <c r="F585" i="4"/>
  <c r="M589" i="4"/>
  <c r="N928" i="4"/>
  <c r="F608" i="4"/>
  <c r="F607" i="4"/>
  <c r="F617" i="4"/>
  <c r="F616" i="4"/>
  <c r="M619" i="4"/>
  <c r="D626" i="4"/>
  <c r="M678" i="4"/>
  <c r="D881" i="4"/>
  <c r="N1144" i="4"/>
  <c r="H669" i="4"/>
  <c r="D682" i="4" s="1"/>
  <c r="D683" i="4" s="1"/>
  <c r="D685" i="4" s="1"/>
  <c r="F639" i="4"/>
  <c r="F638" i="4"/>
  <c r="M649" i="4"/>
  <c r="F645" i="4"/>
  <c r="F647" i="4"/>
  <c r="D656" i="4"/>
  <c r="F891" i="4"/>
  <c r="F889" i="4"/>
  <c r="F872" i="4"/>
  <c r="F666" i="4"/>
  <c r="F667" i="4"/>
  <c r="F676" i="4"/>
  <c r="F675" i="4"/>
  <c r="F970" i="4"/>
  <c r="F734" i="4"/>
  <c r="H973" i="4"/>
  <c r="D986" i="4" s="1"/>
  <c r="D987" i="4" s="1"/>
  <c r="D989" i="4" s="1"/>
  <c r="M707" i="4"/>
  <c r="D714" i="4"/>
  <c r="F697" i="4"/>
  <c r="F695" i="4"/>
  <c r="F705" i="4"/>
  <c r="F703" i="4"/>
  <c r="F704" i="4"/>
  <c r="N1036" i="4"/>
  <c r="M1009" i="4"/>
  <c r="M1198" i="4"/>
  <c r="F809" i="4"/>
  <c r="F733" i="4"/>
  <c r="F1106" i="4"/>
  <c r="M737" i="4"/>
  <c r="F727" i="4"/>
  <c r="F725" i="4"/>
  <c r="H728" i="4"/>
  <c r="D741" i="4" s="1"/>
  <c r="D742" i="4" s="1"/>
  <c r="D744" i="4" s="1"/>
  <c r="M955" i="4"/>
  <c r="F810" i="4"/>
  <c r="H1135" i="4"/>
  <c r="D1148" i="4" s="1"/>
  <c r="D1149" i="4" s="1"/>
  <c r="D1151" i="4" s="1"/>
  <c r="F863" i="4"/>
  <c r="F1107" i="4"/>
  <c r="F871" i="4"/>
  <c r="F1194" i="4"/>
  <c r="F1140" i="4"/>
  <c r="H765" i="4"/>
  <c r="D772" i="4" s="1"/>
  <c r="F763" i="4"/>
  <c r="H757" i="4"/>
  <c r="D770" i="4" s="1"/>
  <c r="D771" i="4" s="1"/>
  <c r="M766" i="4"/>
  <c r="F756" i="4"/>
  <c r="F754" i="4"/>
  <c r="F764" i="4"/>
  <c r="M1171" i="4"/>
  <c r="N874" i="4"/>
  <c r="F1061" i="4"/>
  <c r="F951" i="4"/>
  <c r="M901" i="4"/>
  <c r="H1189" i="4"/>
  <c r="D1202" i="4" s="1"/>
  <c r="D1203" i="4" s="1"/>
  <c r="D1205" i="4" s="1"/>
  <c r="F1169" i="4"/>
  <c r="F1080" i="4"/>
  <c r="F782" i="4"/>
  <c r="F781" i="4"/>
  <c r="N793" i="4"/>
  <c r="H784" i="4"/>
  <c r="D797" i="4" s="1"/>
  <c r="D798" i="4" s="1"/>
  <c r="D800" i="4" s="1"/>
  <c r="F791" i="4"/>
  <c r="F790" i="4"/>
  <c r="H919" i="4"/>
  <c r="D932" i="4" s="1"/>
  <c r="D933" i="4" s="1"/>
  <c r="D935" i="4" s="1"/>
  <c r="F918" i="4"/>
  <c r="F1160" i="4"/>
  <c r="H1081" i="4"/>
  <c r="D1094" i="4" s="1"/>
  <c r="D1095" i="4" s="1"/>
  <c r="D1097" i="4" s="1"/>
  <c r="H1027" i="4"/>
  <c r="D1040" i="4" s="1"/>
  <c r="D1041" i="4" s="1"/>
  <c r="D1043" i="4" s="1"/>
  <c r="F897" i="4"/>
  <c r="F1188" i="4"/>
  <c r="F1187" i="4"/>
  <c r="F953" i="4"/>
  <c r="F979" i="4"/>
  <c r="F1141" i="4"/>
  <c r="F978" i="4"/>
  <c r="F1059" i="4"/>
  <c r="F943" i="4"/>
  <c r="F1079" i="4"/>
  <c r="D827" i="4"/>
  <c r="F818" i="4"/>
  <c r="F817" i="4"/>
  <c r="M820" i="4"/>
  <c r="N1063" i="4"/>
  <c r="F1113" i="4"/>
  <c r="M982" i="4"/>
  <c r="F997" i="4"/>
  <c r="N1090" i="4"/>
  <c r="F1115" i="4"/>
  <c r="F998" i="4"/>
  <c r="H1062" i="4"/>
  <c r="D1069" i="4" s="1"/>
  <c r="D1070" i="4" s="1"/>
  <c r="F862" i="4"/>
  <c r="F1088" i="4"/>
  <c r="F1087" i="4"/>
  <c r="F1053" i="4"/>
  <c r="F1052" i="4"/>
  <c r="M1117" i="4"/>
  <c r="F1159" i="4"/>
  <c r="F899" i="4"/>
  <c r="F925" i="4"/>
  <c r="F926" i="4"/>
  <c r="F945" i="4"/>
  <c r="F1033" i="4"/>
  <c r="F1032" i="4"/>
  <c r="F1034" i="4"/>
  <c r="H1008" i="4"/>
  <c r="D1015" i="4" s="1"/>
  <c r="D1016" i="4" s="1"/>
  <c r="H1170" i="4"/>
  <c r="D1177" i="4" s="1"/>
  <c r="D1178" i="4" s="1"/>
  <c r="F1005" i="4"/>
  <c r="F1025" i="4"/>
  <c r="D962" i="4"/>
  <c r="H900" i="4"/>
  <c r="D907" i="4" s="1"/>
  <c r="D908" i="4" s="1"/>
  <c r="F1024" i="4"/>
  <c r="F916" i="4"/>
  <c r="H1116" i="4"/>
  <c r="D1123" i="4" s="1"/>
  <c r="D1124" i="4" s="1"/>
  <c r="F1168" i="4"/>
  <c r="F1133" i="4"/>
  <c r="F1007" i="4"/>
  <c r="F1132" i="4"/>
  <c r="M848" i="4"/>
  <c r="F836" i="4"/>
  <c r="F838" i="4"/>
  <c r="H839" i="4"/>
  <c r="D852" i="4" s="1"/>
  <c r="D853" i="4" s="1"/>
  <c r="D855" i="4" s="1"/>
  <c r="F846" i="4"/>
  <c r="F844" i="4"/>
  <c r="F845" i="4"/>
  <c r="F16" i="1"/>
  <c r="F7" i="1"/>
  <c r="N19" i="1"/>
  <c r="F9" i="1"/>
  <c r="H10" i="1"/>
  <c r="D23" i="1" s="1"/>
  <c r="D24" i="1" s="1"/>
  <c r="D26" i="1" s="1"/>
  <c r="F15" i="1"/>
  <c r="F18" i="1" s="1"/>
  <c r="M46" i="1"/>
  <c r="F36" i="1"/>
  <c r="F44" i="1"/>
  <c r="F43" i="1"/>
  <c r="F42" i="1"/>
  <c r="H37" i="1"/>
  <c r="D50" i="1" s="1"/>
  <c r="D51" i="1" s="1"/>
  <c r="D53" i="1" s="1"/>
  <c r="F34" i="1"/>
  <c r="F69" i="1"/>
  <c r="F68" i="1"/>
  <c r="F60" i="1"/>
  <c r="N72" i="1"/>
  <c r="F62" i="1"/>
  <c r="H63" i="1"/>
  <c r="D76" i="1" s="1"/>
  <c r="D77" i="1" s="1"/>
  <c r="D79" i="1" s="1"/>
  <c r="D105" i="1"/>
  <c r="F97" i="1"/>
  <c r="N98" i="1"/>
  <c r="F88" i="1"/>
  <c r="F87" i="1"/>
  <c r="M124" i="1"/>
  <c r="F112" i="1"/>
  <c r="F114" i="1"/>
  <c r="H115" i="1"/>
  <c r="D128" i="1" s="1"/>
  <c r="D129" i="1" s="1"/>
  <c r="D131" i="1" s="1"/>
  <c r="F122" i="1"/>
  <c r="F120" i="1"/>
  <c r="H149" i="1"/>
  <c r="D156" i="1" s="1"/>
  <c r="D157" i="1" s="1"/>
  <c r="M150" i="1"/>
  <c r="F140" i="1"/>
  <c r="F139" i="1"/>
  <c r="F147" i="1"/>
  <c r="F146" i="1"/>
  <c r="F250" i="1"/>
  <c r="F249" i="1"/>
  <c r="F215" i="1"/>
  <c r="F164" i="1"/>
  <c r="N176" i="1"/>
  <c r="D183" i="1"/>
  <c r="F172" i="1"/>
  <c r="F173" i="1"/>
  <c r="F165" i="1"/>
  <c r="F199" i="1"/>
  <c r="F200" i="1"/>
  <c r="F198" i="1"/>
  <c r="N202" i="1"/>
  <c r="F192" i="1"/>
  <c r="F191" i="1"/>
  <c r="F190" i="1"/>
  <c r="H201" i="1"/>
  <c r="D208" i="1" s="1"/>
  <c r="D209" i="1" s="1"/>
  <c r="F216" i="1"/>
  <c r="F275" i="1"/>
  <c r="F225" i="1"/>
  <c r="F224" i="1"/>
  <c r="M227" i="1"/>
  <c r="H218" i="1"/>
  <c r="D231" i="1" s="1"/>
  <c r="D232" i="1" s="1"/>
  <c r="D234" i="1" s="1"/>
  <c r="H278" i="1"/>
  <c r="D285" i="1" s="1"/>
  <c r="F242" i="1"/>
  <c r="F243" i="1"/>
  <c r="H244" i="1"/>
  <c r="D257" i="1" s="1"/>
  <c r="D258" i="1" s="1"/>
  <c r="D260" i="1" s="1"/>
  <c r="M253" i="1"/>
  <c r="F295" i="1"/>
  <c r="F267" i="1"/>
  <c r="F294" i="1"/>
  <c r="F269" i="1"/>
  <c r="F276" i="1"/>
  <c r="F277" i="1"/>
  <c r="F268" i="1"/>
  <c r="H270" i="1"/>
  <c r="D283" i="1" s="1"/>
  <c r="D284" i="1" s="1"/>
  <c r="N279" i="1"/>
  <c r="F303" i="1"/>
  <c r="F302" i="1"/>
  <c r="D312" i="1"/>
  <c r="N305" i="1"/>
  <c r="D338" i="1"/>
  <c r="N331" i="1"/>
  <c r="D364" i="1"/>
  <c r="N357" i="1"/>
  <c r="D390" i="1"/>
  <c r="M383" i="1"/>
  <c r="M410" i="1"/>
  <c r="D417" i="1"/>
  <c r="M437" i="1"/>
  <c r="D444" i="1"/>
  <c r="M463" i="1"/>
  <c r="D470" i="1"/>
  <c r="N490" i="1"/>
  <c r="D497" i="1"/>
  <c r="D523" i="1"/>
  <c r="N516" i="1"/>
  <c r="D549" i="1"/>
  <c r="M542" i="1"/>
  <c r="M595" i="1"/>
  <c r="M569" i="1"/>
  <c r="D576" i="1"/>
  <c r="D602" i="1"/>
  <c r="M723" i="1"/>
  <c r="D627" i="1"/>
  <c r="N620" i="1"/>
  <c r="D652" i="1"/>
  <c r="M645" i="1"/>
  <c r="D678" i="1"/>
  <c r="N671" i="1"/>
  <c r="N777" i="1"/>
  <c r="D703" i="1"/>
  <c r="M696" i="1"/>
  <c r="N803" i="1"/>
  <c r="D730" i="1"/>
  <c r="D757" i="1"/>
  <c r="M750" i="1"/>
  <c r="D810" i="1"/>
  <c r="D784" i="1"/>
  <c r="L825" i="1"/>
  <c r="L826" i="1" s="1"/>
  <c r="L827" i="1" s="1"/>
  <c r="M824" i="1"/>
  <c r="D828" i="1"/>
  <c r="J820" i="1"/>
  <c r="N829" i="1" s="1"/>
  <c r="H820" i="1"/>
  <c r="D833" i="1" s="1"/>
  <c r="D834" i="1" s="1"/>
  <c r="D820" i="1"/>
  <c r="H828" i="1"/>
  <c r="D835" i="1" s="1"/>
  <c r="F468" i="4" l="1"/>
  <c r="F318" i="4"/>
  <c r="F310" i="4"/>
  <c r="F460" i="4"/>
  <c r="F498" i="4"/>
  <c r="F63" i="1"/>
  <c r="F438" i="4"/>
  <c r="F340" i="4"/>
  <c r="F348" i="4"/>
  <c r="F520" i="4"/>
  <c r="F669" i="4"/>
  <c r="F430" i="4"/>
  <c r="F550" i="4"/>
  <c r="F370" i="4"/>
  <c r="F378" i="4"/>
  <c r="F490" i="4"/>
  <c r="F408" i="4"/>
  <c r="F400" i="4"/>
  <c r="F927" i="4"/>
  <c r="F1197" i="4"/>
  <c r="F528" i="4"/>
  <c r="F973" i="4"/>
  <c r="F558" i="4"/>
  <c r="F1108" i="4"/>
  <c r="F736" i="4"/>
  <c r="F588" i="4"/>
  <c r="F580" i="4"/>
  <c r="F892" i="4"/>
  <c r="F618" i="4"/>
  <c r="F610" i="4"/>
  <c r="F865" i="4"/>
  <c r="F648" i="4"/>
  <c r="F640" i="4"/>
  <c r="F873" i="4"/>
  <c r="F811" i="4"/>
  <c r="F1116" i="4"/>
  <c r="F677" i="4"/>
  <c r="F698" i="4"/>
  <c r="F706" i="4"/>
  <c r="F1170" i="4"/>
  <c r="F1143" i="4"/>
  <c r="F765" i="4"/>
  <c r="F728" i="4"/>
  <c r="F946" i="4"/>
  <c r="F1189" i="4"/>
  <c r="F954" i="4"/>
  <c r="F757" i="4"/>
  <c r="D773" i="4"/>
  <c r="F919" i="4"/>
  <c r="F1162" i="4"/>
  <c r="F981" i="4"/>
  <c r="F1062" i="4"/>
  <c r="F1008" i="4"/>
  <c r="F900" i="4"/>
  <c r="F1081" i="4"/>
  <c r="F784" i="4"/>
  <c r="F792" i="4"/>
  <c r="F1054" i="4"/>
  <c r="F1135" i="4"/>
  <c r="F819" i="4"/>
  <c r="F1089" i="4"/>
  <c r="F1000" i="4"/>
  <c r="F1035" i="4"/>
  <c r="F1027" i="4"/>
  <c r="F839" i="4"/>
  <c r="F847" i="4"/>
  <c r="F10" i="1"/>
  <c r="F252" i="1"/>
  <c r="F218" i="1"/>
  <c r="F37" i="1"/>
  <c r="F45" i="1"/>
  <c r="F71" i="1"/>
  <c r="F89" i="1"/>
  <c r="F115" i="1"/>
  <c r="F123" i="1"/>
  <c r="F175" i="1"/>
  <c r="F149" i="1"/>
  <c r="F141" i="1"/>
  <c r="F167" i="1"/>
  <c r="F193" i="1"/>
  <c r="F201" i="1"/>
  <c r="F244" i="1"/>
  <c r="F304" i="1"/>
  <c r="F296" i="1"/>
  <c r="F226" i="1"/>
  <c r="D286" i="1"/>
  <c r="F278" i="1"/>
  <c r="F270" i="1"/>
  <c r="D836" i="1"/>
  <c r="M829" i="1"/>
</calcChain>
</file>

<file path=xl/sharedStrings.xml><?xml version="1.0" encoding="utf-8"?>
<sst xmlns="http://schemas.openxmlformats.org/spreadsheetml/2006/main" count="3977" uniqueCount="219">
  <si>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</si>
  <si>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</si>
  <si>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</si>
  <si>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</si>
  <si>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</si>
  <si>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</si>
  <si>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</si>
  <si>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</si>
  <si>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</si>
  <si>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</si>
  <si>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</si>
  <si>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</si>
  <si>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</si>
  <si>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</si>
  <si>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</si>
  <si>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</si>
  <si>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</si>
  <si>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</si>
  <si>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</si>
  <si>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</si>
  <si>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</si>
  <si>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</si>
  <si>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</si>
  <si>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</si>
  <si>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</si>
  <si>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</si>
  <si>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</si>
  <si>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</si>
  <si>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</si>
  <si>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</si>
  <si>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</si>
  <si>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</si>
  <si>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</si>
  <si>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</si>
  <si>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</si>
  <si>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</si>
  <si>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</si>
  <si>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</si>
  <si>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</si>
  <si>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</si>
  <si>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</si>
  <si>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</si>
  <si>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</si>
  <si>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</si>
  <si>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</si>
  <si>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</si>
  <si>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</si>
  <si>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</si>
  <si>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</si>
  <si>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</si>
  <si>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</si>
  <si>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</si>
  <si>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</si>
  <si>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</si>
  <si>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</si>
  <si>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</si>
  <si>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</si>
  <si>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</si>
  <si>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</si>
  <si>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</si>
  <si>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</si>
  <si>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</si>
  <si>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</si>
  <si>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</si>
  <si>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</si>
  <si>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</si>
  <si>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</si>
  <si>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</si>
  <si>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</si>
  <si>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</si>
  <si>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</si>
  <si>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</si>
  <si>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</si>
  <si>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</si>
  <si>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</si>
  <si>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</si>
  <si>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</si>
  <si>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</si>
  <si>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</si>
  <si>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</si>
  <si>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</si>
  <si>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</si>
  <si>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</si>
  <si>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</si>
  <si>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</si>
  <si>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</si>
  <si>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</si>
  <si>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</si>
  <si>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</si>
  <si>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</si>
  <si>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</si>
  <si>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</si>
  <si>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</si>
  <si>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</si>
  <si>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</si>
  <si>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</si>
  <si>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</si>
  <si>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</si>
  <si>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</si>
  <si>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</si>
  <si>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</si>
  <si>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</si>
  <si>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</si>
  <si>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</si>
  <si>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</si>
  <si>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</si>
  <si>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</si>
  <si>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</si>
  <si>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</si>
  <si>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</si>
  <si>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</si>
  <si>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</si>
  <si>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</si>
  <si>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</si>
  <si>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</si>
  <si>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</si>
  <si>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</si>
  <si>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</si>
  <si>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</si>
  <si>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</si>
  <si>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</si>
  <si>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</si>
  <si>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</si>
  <si>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</si>
  <si>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</si>
  <si>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</si>
  <si>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</si>
  <si>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</si>
  <si>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</si>
  <si>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</si>
  <si>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</si>
  <si>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</si>
  <si>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</si>
  <si>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</si>
  <si>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</si>
  <si>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</si>
  <si>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</si>
  <si>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</si>
  <si>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</si>
  <si>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</si>
  <si>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</si>
  <si>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</si>
  <si>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</si>
  <si>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</si>
  <si>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</si>
  <si>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</si>
  <si>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</si>
  <si>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</si>
  <si>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</si>
  <si>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</si>
  <si>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</si>
  <si>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</si>
  <si>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</si>
  <si>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</si>
  <si>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</si>
  <si>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</si>
  <si>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</si>
  <si>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</si>
  <si>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</si>
  <si>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</si>
  <si>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</si>
  <si>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VST</t>
  </si>
  <si>
    <t>MOD</t>
  </si>
  <si>
    <t>BLBD</t>
  </si>
  <si>
    <t>BMA</t>
  </si>
  <si>
    <t>VITL</t>
  </si>
  <si>
    <t>APGE</t>
  </si>
  <si>
    <t>HOV</t>
  </si>
  <si>
    <t>ANF</t>
  </si>
  <si>
    <t>SMTC</t>
  </si>
  <si>
    <t>FSM</t>
  </si>
  <si>
    <t>BBAR</t>
  </si>
  <si>
    <t>Mn5191306D</t>
  </si>
  <si>
    <t>CDE</t>
  </si>
  <si>
    <t>CAVA</t>
  </si>
  <si>
    <t>AMSC</t>
  </si>
  <si>
    <t>FTAI</t>
  </si>
  <si>
    <t>CRUS</t>
  </si>
  <si>
    <t>LTH</t>
  </si>
  <si>
    <t>TBBK</t>
  </si>
  <si>
    <t>CNTA</t>
  </si>
  <si>
    <t>PHAT</t>
  </si>
  <si>
    <t>TRUP</t>
  </si>
  <si>
    <t>RKLB</t>
  </si>
  <si>
    <t>APP</t>
  </si>
  <si>
    <t>QFIN</t>
  </si>
  <si>
    <t>UAL</t>
  </si>
  <si>
    <t>AS</t>
  </si>
  <si>
    <t>GEV</t>
  </si>
  <si>
    <t>SKYW</t>
  </si>
  <si>
    <t>GDDY</t>
  </si>
  <si>
    <t>FIX</t>
  </si>
  <si>
    <t>SMWB</t>
  </si>
  <si>
    <t>SOFI</t>
  </si>
  <si>
    <t>CRK</t>
  </si>
  <si>
    <t>TPR</t>
  </si>
  <si>
    <t>ICAGY</t>
  </si>
  <si>
    <t>RNMBY</t>
  </si>
  <si>
    <t>PLMR</t>
  </si>
  <si>
    <t>KEP</t>
  </si>
  <si>
    <t>PARR</t>
  </si>
  <si>
    <t>RBLX</t>
  </si>
  <si>
    <t>IREN</t>
  </si>
  <si>
    <t>AKBA</t>
  </si>
  <si>
    <t>EVEX</t>
  </si>
  <si>
    <t>PSIX</t>
  </si>
  <si>
    <t>CRDO</t>
  </si>
  <si>
    <t>HOOD</t>
  </si>
  <si>
    <t>W</t>
  </si>
  <si>
    <t>KTOS</t>
  </si>
  <si>
    <t>*See notes in Teasheet about SFTBY.  I had to change to BIL because SFTBY would not trade.  Had to make adjustments to cash not reflected here.</t>
  </si>
  <si>
    <t>BTU</t>
  </si>
  <si>
    <t>WDC</t>
  </si>
  <si>
    <t>MU</t>
  </si>
  <si>
    <t>TTI</t>
  </si>
  <si>
    <t>NESR</t>
  </si>
  <si>
    <t>RAPT</t>
  </si>
  <si>
    <t>HL</t>
  </si>
  <si>
    <t>SPHR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</si>
</sst>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  <numFmt numFmtId="165" formatCode="&quot;$&quot;#,##0.000_);\(&quot;$&quot;#,##0.000\)"/>
    <numFmt numFmtId="166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  <xf numFmtId="44" fontId="0" fillId="3" borderId="7" xfId="1" applyFont="1" applyFill="1" applyBorder="1"/>
    <xf numFmtId="0" fontId="0" fillId="0" borderId="7" xfId="0" applyFill="1" applyBorder="1"/>
    <xf numFmtId="165" fontId="0" fillId="2" borderId="0" xfId="1" applyNumberFormat="1" applyFont="1" applyFill="1" applyBorder="1"/>
    <xf numFmtId="165" fontId="3" fillId="2" borderId="0" xfId="1" applyNumberFormat="1" applyFont="1" applyFill="1" applyBorder="1"/>
    <xf numFmtId="4" fontId="0" fillId="0" borderId="0" xfId="0" applyNumberFormat="1"/>
    <xf numFmtId="166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07"/>
  <sheetViews>
    <sheetView tabSelected="1" zoomScale="80" zoomScaleNormal="80" workbookViewId="0">
      <selection activeCell="D26" sqref="D26"/>
    </sheetView>
  </sheetViews>
  <sheetFormatPr defaultRowHeight="14.25" x14ac:dyDescent="0.45"/>
  <cols>
    <col min="3" max="3" width="11.73046875" bestFit="1" customWidth="1"/>
    <col min="4" max="4" width="12.265625" customWidth="1"/>
    <col min="5" max="5" width="14" customWidth="1"/>
    <col min="6" max="6" width="9" customWidth="1"/>
    <col min="7" max="7" width="10.46484375" bestFit="1" customWidth="1"/>
    <col min="8" max="8" width="17" bestFit="1" customWidth="1"/>
    <col min="9" max="9" width="15.46484375" customWidth="1"/>
    <col min="10" max="10" width="14" customWidth="1"/>
    <col min="11" max="11" width="21.3984375" bestFit="1" customWidth="1"/>
    <col min="12" max="12" width="13.1328125" bestFit="1" customWidth="1"/>
    <col min="13" max="13" width="16.3984375" customWidth="1"/>
    <col min="14" max="14" width="14.1328125" customWidth="1"/>
    <col min="15" max="15" width="28.73046875" bestFit="1" customWidth="1"/>
    <col min="16" max="17" width="9" customWidth="1"/>
    <col min="22" max="22" width="9.73046875" bestFit="1" customWidth="1"/>
  </cols>
  <sheetData>
    <row r="1" spans="1:22" x14ac:dyDescent="0.45">
      <c r="M1" t="s">
        <v>135</v>
      </c>
    </row>
    <row r="2" spans="1:22" x14ac:dyDescent="0.45">
      <c r="M2" t="s">
        <v>172</v>
      </c>
    </row>
    <row r="4" spans="1:22" ht="21" x14ac:dyDescent="0.65">
      <c r="C4" s="1"/>
      <c r="D4" s="1"/>
      <c r="G4" s="1"/>
      <c r="H4" s="1"/>
      <c r="J4" s="30" t="s">
        <v>43</v>
      </c>
    </row>
    <row r="6" spans="1:22" ht="14.65" thickBot="1" x14ac:dyDescent="0.5"/>
    <row r="7" spans="1:22" ht="14.65" thickTop="1" x14ac:dyDescent="0.45">
      <c r="A7" s="2"/>
      <c r="B7" s="3"/>
      <c r="C7" s="4">
        <v>46022</v>
      </c>
      <c r="D7" s="5"/>
      <c r="E7" s="3"/>
      <c r="F7" s="3"/>
      <c r="G7" s="5"/>
      <c r="H7" s="5"/>
      <c r="I7" s="3"/>
      <c r="J7" s="3"/>
      <c r="K7" s="3"/>
      <c r="L7" s="20" t="s">
        <v>19</v>
      </c>
      <c r="M7" s="3"/>
      <c r="N7" s="3"/>
      <c r="O7" s="3"/>
      <c r="P7" s="3"/>
      <c r="Q7" s="6"/>
    </row>
    <row r="8" spans="1:22" x14ac:dyDescent="0.45">
      <c r="A8" s="7" t="s">
        <v>5</v>
      </c>
      <c r="B8" s="35"/>
      <c r="C8" s="9"/>
      <c r="D8" s="9"/>
      <c r="E8" s="35"/>
      <c r="F8" s="35"/>
      <c r="G8" s="9"/>
      <c r="H8" s="9"/>
      <c r="I8" s="35"/>
      <c r="J8" s="11" t="s">
        <v>24</v>
      </c>
      <c r="K8" s="35"/>
      <c r="L8" s="11" t="s">
        <v>10</v>
      </c>
      <c r="M8" s="35"/>
      <c r="N8" s="35"/>
      <c r="O8" s="35"/>
      <c r="P8" s="35"/>
      <c r="Q8" s="10"/>
    </row>
    <row r="9" spans="1:22" x14ac:dyDescent="0.45">
      <c r="A9" s="7" t="s">
        <v>0</v>
      </c>
      <c r="B9" s="11" t="s">
        <v>3</v>
      </c>
      <c r="C9" s="12" t="s">
        <v>1</v>
      </c>
      <c r="D9" s="12" t="s">
        <v>4</v>
      </c>
      <c r="E9" s="11" t="s">
        <v>7</v>
      </c>
      <c r="F9" s="37" t="s">
        <v>92</v>
      </c>
      <c r="G9" s="12" t="s">
        <v>8</v>
      </c>
      <c r="H9" s="12" t="s">
        <v>9</v>
      </c>
      <c r="I9" s="33" t="s">
        <v>70</v>
      </c>
      <c r="J9" s="11" t="s">
        <v>23</v>
      </c>
      <c r="K9" s="35"/>
      <c r="L9" s="31">
        <v>206207.77</v>
      </c>
      <c r="M9" s="35" t="s">
        <v>118</v>
      </c>
      <c r="N9" s="35"/>
      <c r="O9" s="35"/>
      <c r="P9" s="35"/>
      <c r="Q9" s="10"/>
    </row>
    <row r="10" spans="1:22" x14ac:dyDescent="0.45">
      <c r="A10" s="13" t="s">
        <v>208</v>
      </c>
      <c r="B10" s="35">
        <v>13</v>
      </c>
      <c r="C10" s="9">
        <v>100.41</v>
      </c>
      <c r="D10" s="9">
        <f>C10*B10</f>
        <v>1305.33</v>
      </c>
      <c r="E10" s="36" t="s">
        <v>37</v>
      </c>
      <c r="F10" s="38">
        <f>D10/D13</f>
        <v>0.18055455657052435</v>
      </c>
      <c r="G10" s="45">
        <v>106.5</v>
      </c>
      <c r="H10" s="9">
        <f>(B10*G10)-D10</f>
        <v>79.170000000000073</v>
      </c>
      <c r="I10" s="35" t="s">
        <v>71</v>
      </c>
      <c r="J10" s="36">
        <f>G10*B10</f>
        <v>1384.5</v>
      </c>
      <c r="K10" s="35" t="str">
        <f>"sell "&amp;B10&amp;" "&amp;A10&amp;" @ $"&amp;G10</f>
        <v>sell 13 W @ $106.5</v>
      </c>
      <c r="L10" s="9">
        <f>L9+(G10*B10)</f>
        <v>207592.27</v>
      </c>
      <c r="M10" s="35"/>
      <c r="N10" s="35"/>
      <c r="O10" s="35"/>
      <c r="P10" s="35"/>
      <c r="Q10" s="10"/>
      <c r="U10" s="51"/>
      <c r="V10" s="51"/>
    </row>
    <row r="11" spans="1:22" x14ac:dyDescent="0.45">
      <c r="A11" s="13" t="s">
        <v>209</v>
      </c>
      <c r="B11" s="35">
        <v>64</v>
      </c>
      <c r="C11" s="9">
        <v>75.91</v>
      </c>
      <c r="D11" s="9">
        <f>C11*B12</f>
        <v>75.91</v>
      </c>
      <c r="E11" s="36" t="s">
        <v>37</v>
      </c>
      <c r="F11" s="38">
        <f>D11/D13</f>
        <v>1.0499947438018358E-2</v>
      </c>
      <c r="G11" s="45">
        <v>76.55</v>
      </c>
      <c r="H11" s="9">
        <f>(B12*G11)-D11</f>
        <v>0.64000000000000057</v>
      </c>
      <c r="I11" s="35" t="s">
        <v>71</v>
      </c>
      <c r="J11" s="36">
        <f>G11*B12</f>
        <v>76.55</v>
      </c>
      <c r="K11" s="35" t="str">
        <f>"sell "&amp;B12&amp;" "&amp;A12&amp;" @ $"&amp;G11</f>
        <v>sell 1 BIL @ $76.55</v>
      </c>
      <c r="L11" s="9">
        <f>L10+(G11*B12)</f>
        <v>207668.81999999998</v>
      </c>
      <c r="M11" s="35"/>
      <c r="N11" s="35"/>
      <c r="O11" s="35"/>
      <c r="P11" s="35"/>
      <c r="Q11" s="10"/>
      <c r="U11" s="51"/>
      <c r="V11" s="51"/>
    </row>
    <row r="12" spans="1:22" x14ac:dyDescent="0.45">
      <c r="A12" s="13" t="s">
        <v>113</v>
      </c>
      <c r="B12" s="35">
        <v>1</v>
      </c>
      <c r="C12" s="9">
        <v>91.38</v>
      </c>
      <c r="D12" s="9">
        <f>C12*B11</f>
        <v>5848.32</v>
      </c>
      <c r="E12" s="36" t="s">
        <v>37</v>
      </c>
      <c r="F12" s="38">
        <f>D12/D13</f>
        <v>0.80894549599145726</v>
      </c>
      <c r="G12" s="45">
        <v>91.41</v>
      </c>
      <c r="H12" s="9">
        <f>(B11*G12)-D12</f>
        <v>1.9200000000000728</v>
      </c>
      <c r="I12" s="35" t="s">
        <v>71</v>
      </c>
      <c r="J12" s="36">
        <f>G12*B11</f>
        <v>5850.24</v>
      </c>
      <c r="K12" s="35" t="str">
        <f>"sell "&amp;B11&amp;" "&amp;A11&amp;" @ $"&amp;G12</f>
        <v>sell 64 KTOS @ $91.41</v>
      </c>
      <c r="L12" s="9">
        <f>L11+(G12*B11)</f>
        <v>213519.05999999997</v>
      </c>
      <c r="M12" s="35" t="s">
        <v>22</v>
      </c>
      <c r="N12" s="35"/>
      <c r="O12" s="35"/>
      <c r="P12" s="35"/>
      <c r="Q12" s="10"/>
      <c r="U12" s="51"/>
      <c r="V12" s="51"/>
    </row>
    <row r="13" spans="1:22" x14ac:dyDescent="0.45">
      <c r="A13" s="13"/>
      <c r="B13" s="35" t="s">
        <v>3</v>
      </c>
      <c r="C13" s="9"/>
      <c r="D13" s="9">
        <f>SUM(D10:D12)</f>
        <v>7229.5599999999995</v>
      </c>
      <c r="E13" s="36"/>
      <c r="F13" s="38">
        <f>SUM(F10:F12)</f>
        <v>1</v>
      </c>
      <c r="G13" s="41"/>
      <c r="H13" s="9">
        <f>SUM(H10:H12)</f>
        <v>81.730000000000146</v>
      </c>
      <c r="I13" s="35"/>
      <c r="J13" s="36">
        <f>SUM(J10:J12)</f>
        <v>7311.29</v>
      </c>
      <c r="K13" s="35"/>
      <c r="L13" s="9"/>
      <c r="M13" s="35"/>
      <c r="N13" s="35"/>
      <c r="O13" s="35"/>
      <c r="P13" s="35"/>
      <c r="Q13" s="10"/>
      <c r="V13" s="51"/>
    </row>
    <row r="14" spans="1:22" x14ac:dyDescent="0.45">
      <c r="A14" s="13"/>
      <c r="B14" s="35"/>
      <c r="C14" s="9"/>
      <c r="D14" s="9"/>
      <c r="E14" s="35"/>
      <c r="F14" s="35"/>
      <c r="G14" s="41"/>
      <c r="H14" s="9"/>
      <c r="I14" s="35"/>
      <c r="J14" s="35"/>
      <c r="K14" s="35"/>
      <c r="L14" s="9"/>
      <c r="M14" s="35"/>
      <c r="N14" s="35"/>
      <c r="O14" s="35"/>
      <c r="P14" s="35"/>
      <c r="Q14" s="10"/>
    </row>
    <row r="15" spans="1:22" x14ac:dyDescent="0.45">
      <c r="A15" s="13"/>
      <c r="B15" s="35"/>
      <c r="C15" s="9"/>
      <c r="D15" s="9"/>
      <c r="E15" s="19"/>
      <c r="F15" s="35"/>
      <c r="G15" s="41"/>
      <c r="H15" s="9"/>
      <c r="I15" s="35"/>
      <c r="J15" s="35"/>
      <c r="K15" s="35"/>
      <c r="L15" s="9"/>
      <c r="M15" s="11" t="s">
        <v>20</v>
      </c>
      <c r="N15" s="35"/>
      <c r="O15" s="35"/>
      <c r="P15" s="35"/>
      <c r="Q15" s="10"/>
    </row>
    <row r="16" spans="1:22" x14ac:dyDescent="0.45">
      <c r="A16" s="7" t="s">
        <v>6</v>
      </c>
      <c r="B16" s="35"/>
      <c r="C16" s="9"/>
      <c r="D16" s="9"/>
      <c r="E16" s="19"/>
      <c r="F16" s="35"/>
      <c r="G16" s="41"/>
      <c r="H16" s="9"/>
      <c r="I16" s="35"/>
      <c r="J16" s="35"/>
      <c r="K16" s="35"/>
      <c r="L16" s="9"/>
      <c r="M16" s="11" t="s">
        <v>21</v>
      </c>
      <c r="N16" s="35"/>
      <c r="O16" s="35"/>
      <c r="P16" s="35"/>
      <c r="Q16" s="10"/>
      <c r="U16" s="51"/>
      <c r="V16" s="51"/>
    </row>
    <row r="17" spans="1:22" x14ac:dyDescent="0.45">
      <c r="A17" s="7" t="s">
        <v>0</v>
      </c>
      <c r="B17" s="11" t="s">
        <v>3</v>
      </c>
      <c r="C17" s="12" t="s">
        <v>1</v>
      </c>
      <c r="D17" s="12" t="s">
        <v>2</v>
      </c>
      <c r="E17" s="22" t="s">
        <v>7</v>
      </c>
      <c r="F17" s="39" t="s">
        <v>92</v>
      </c>
      <c r="G17" s="42" t="s">
        <v>8</v>
      </c>
      <c r="H17" s="12" t="s">
        <v>9</v>
      </c>
      <c r="I17" s="35"/>
      <c r="J17" s="35"/>
      <c r="K17" s="35"/>
      <c r="L17" s="9"/>
      <c r="M17" s="36">
        <v>206048.96</v>
      </c>
      <c r="N17" s="35"/>
      <c r="O17" s="44"/>
      <c r="P17" s="35"/>
      <c r="Q17" s="10"/>
      <c r="U17" s="51"/>
      <c r="V17" s="51"/>
    </row>
    <row r="18" spans="1:22" x14ac:dyDescent="0.45">
      <c r="A18" s="13" t="s">
        <v>216</v>
      </c>
      <c r="B18" s="35">
        <v>38</v>
      </c>
      <c r="C18" s="9">
        <v>33.869999999999997</v>
      </c>
      <c r="D18" s="9">
        <f>C18*B18</f>
        <v>1287.06</v>
      </c>
      <c r="E18" s="36" t="s">
        <v>37</v>
      </c>
      <c r="F18" s="38">
        <f>D18/D21</f>
        <v>0.11566760101121304</v>
      </c>
      <c r="G18" s="48">
        <v>33.93</v>
      </c>
      <c r="H18" s="9">
        <f>(B18*G18)-D18</f>
        <v>2.2799999999999727</v>
      </c>
      <c r="I18" s="35" t="s">
        <v>71</v>
      </c>
      <c r="J18" s="35"/>
      <c r="K18" s="35" t="str">
        <f>"buy "&amp;B18&amp;" "&amp;A18&amp;" @ $"&amp;G18</f>
        <v>buy 38 RAPT @ $33.93</v>
      </c>
      <c r="L18" s="9">
        <f>L12-(G18*B18)</f>
        <v>212229.71999999997</v>
      </c>
      <c r="M18" s="36">
        <f>L9-(G18*B18)</f>
        <v>204918.43</v>
      </c>
      <c r="N18" s="35"/>
      <c r="O18" s="35"/>
      <c r="P18" s="35"/>
      <c r="Q18" s="10"/>
      <c r="U18" s="51"/>
      <c r="V18" s="51"/>
    </row>
    <row r="19" spans="1:22" x14ac:dyDescent="0.45">
      <c r="A19" s="13" t="s">
        <v>217</v>
      </c>
      <c r="B19" s="35">
        <v>379</v>
      </c>
      <c r="C19" s="9">
        <v>19.190000000000001</v>
      </c>
      <c r="D19" s="9">
        <f>C19*B19</f>
        <v>7273.01</v>
      </c>
      <c r="E19" s="36" t="s">
        <v>37</v>
      </c>
      <c r="F19" s="38">
        <f>D19/D21</f>
        <v>0.65362268956424918</v>
      </c>
      <c r="G19" s="48">
        <v>19.649999999999999</v>
      </c>
      <c r="H19" s="9">
        <f>(B19*G19)-D19</f>
        <v>174.33999999999924</v>
      </c>
      <c r="I19" s="35" t="s">
        <v>71</v>
      </c>
      <c r="J19" s="35"/>
      <c r="K19" s="35" t="str">
        <f>"buy "&amp;B19&amp;" "&amp;A19&amp;" @ $"&amp;G19</f>
        <v>buy 379 HL @ $19.65</v>
      </c>
      <c r="L19" s="9">
        <f>L18-(G19*B19)</f>
        <v>204782.36999999997</v>
      </c>
      <c r="M19" s="36">
        <f>M18-(G19*B19)</f>
        <v>197471.08</v>
      </c>
      <c r="N19" s="35"/>
      <c r="O19" s="35"/>
      <c r="P19" s="35"/>
      <c r="Q19" s="10"/>
      <c r="V19" s="51"/>
    </row>
    <row r="20" spans="1:22" x14ac:dyDescent="0.45">
      <c r="A20" s="23" t="s">
        <v>218</v>
      </c>
      <c r="B20" s="24">
        <v>27</v>
      </c>
      <c r="C20" s="25">
        <v>95.08</v>
      </c>
      <c r="D20" s="25">
        <f>C20*B20</f>
        <v>2567.16</v>
      </c>
      <c r="E20" s="36" t="s">
        <v>37</v>
      </c>
      <c r="F20" s="38">
        <f>D20/D21</f>
        <v>0.23070970942453781</v>
      </c>
      <c r="G20" s="49">
        <v>94.69</v>
      </c>
      <c r="H20" s="25">
        <f>(B20*G20)-D20</f>
        <v>-10.529999999999745</v>
      </c>
      <c r="I20" s="35" t="s">
        <v>71</v>
      </c>
      <c r="J20" s="35"/>
      <c r="K20" s="35" t="str">
        <f>"buy "&amp;B20&amp;" "&amp;A20&amp;" @ $"&amp;G20</f>
        <v>buy 27 SPHR @ $94.69</v>
      </c>
      <c r="L20" s="9">
        <f>L19-(G20*B20)</f>
        <v>202225.73999999996</v>
      </c>
      <c r="M20" s="36">
        <f>M19-(G20*B20)</f>
        <v>194914.44999999998</v>
      </c>
      <c r="N20" s="35" t="str">
        <f>TEXT(ROUND(M20,2),"$#,##0.00")&amp;" will be the balance in the account after purchases.  "</f>
        <v xml:space="preserve">$194,914.45 will be the balance in the account after purchases.  </v>
      </c>
      <c r="O20" s="35"/>
      <c r="P20" s="35"/>
      <c r="Q20" s="10"/>
    </row>
    <row r="21" spans="1:22" x14ac:dyDescent="0.45">
      <c r="A21" s="13"/>
      <c r="B21" s="35"/>
      <c r="C21" s="9"/>
      <c r="D21" s="9">
        <f>SUM(D18:D20)</f>
        <v>11127.23</v>
      </c>
      <c r="E21" s="35"/>
      <c r="F21" s="38">
        <f>SUM(F18:F20)</f>
        <v>1</v>
      </c>
      <c r="G21" s="9" t="s">
        <v>15</v>
      </c>
      <c r="H21" s="9">
        <f>SUM(H18:H20)</f>
        <v>166.08999999999946</v>
      </c>
      <c r="I21" s="35"/>
      <c r="J21" s="35"/>
      <c r="K21" s="35"/>
      <c r="L21" s="9"/>
      <c r="M21" s="35"/>
      <c r="N21" s="35" t="s">
        <v>27</v>
      </c>
      <c r="O21" s="35"/>
      <c r="P21" s="35"/>
      <c r="Q21" s="10"/>
    </row>
    <row r="22" spans="1:22" x14ac:dyDescent="0.45">
      <c r="A22" s="13"/>
      <c r="B22" s="35"/>
      <c r="C22" s="9"/>
      <c r="D22" s="9"/>
      <c r="E22" s="35"/>
      <c r="F22" s="35"/>
      <c r="G22" s="9"/>
      <c r="H22" s="9"/>
      <c r="I22" s="35"/>
      <c r="J22" s="35"/>
      <c r="K22" s="35"/>
      <c r="L22" s="9"/>
      <c r="M22" s="11" t="str">
        <f>IF(J13+M20&gt;0,"Credit Surplus","Credit Shortage")</f>
        <v>Credit Surplus</v>
      </c>
      <c r="N22" s="36">
        <f>J13+M20</f>
        <v>202225.74</v>
      </c>
      <c r="O22" s="35" t="s">
        <v>60</v>
      </c>
      <c r="P22" s="35"/>
      <c r="Q22" s="10"/>
    </row>
    <row r="23" spans="1:22" x14ac:dyDescent="0.45">
      <c r="A23" s="13"/>
      <c r="B23" s="35"/>
      <c r="C23" s="9"/>
      <c r="D23" s="9"/>
      <c r="E23" s="35"/>
      <c r="F23" s="35"/>
      <c r="G23" s="9"/>
      <c r="H23" s="9"/>
      <c r="I23" s="35"/>
      <c r="J23" s="35"/>
      <c r="K23" s="35"/>
      <c r="L23" s="9"/>
      <c r="M23" s="35"/>
      <c r="N23" s="35"/>
      <c r="O23" s="35"/>
      <c r="P23" s="35"/>
      <c r="Q23" s="10"/>
    </row>
    <row r="24" spans="1:22" x14ac:dyDescent="0.45">
      <c r="A24" s="13"/>
      <c r="B24" s="35"/>
      <c r="C24" s="9"/>
      <c r="D24" s="9"/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</row>
    <row r="25" spans="1:22" x14ac:dyDescent="0.45">
      <c r="A25" s="13" t="s">
        <v>11</v>
      </c>
      <c r="B25" s="35"/>
      <c r="C25" s="9"/>
      <c r="D25" s="21">
        <f>501.1+38.43</f>
        <v>539.53</v>
      </c>
      <c r="E25" s="35" t="s">
        <v>76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</row>
    <row r="26" spans="1:22" x14ac:dyDescent="0.45">
      <c r="A26" s="13" t="s">
        <v>12</v>
      </c>
      <c r="B26" s="35"/>
      <c r="C26" s="9"/>
      <c r="D26" s="9">
        <f>H13</f>
        <v>81.730000000000146</v>
      </c>
      <c r="E26" s="35" t="s">
        <v>16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</row>
    <row r="27" spans="1:22" x14ac:dyDescent="0.45">
      <c r="A27" s="13" t="s">
        <v>13</v>
      </c>
      <c r="B27" s="35"/>
      <c r="C27" s="9"/>
      <c r="D27" s="9">
        <f>D25+D26</f>
        <v>621.2600000000001</v>
      </c>
      <c r="E27" s="35"/>
      <c r="F27" s="35"/>
      <c r="G27" s="9"/>
      <c r="H27" s="9"/>
      <c r="I27" s="35"/>
      <c r="J27" s="35"/>
      <c r="K27" s="35"/>
      <c r="L27" s="35"/>
      <c r="M27" s="35"/>
      <c r="N27" s="35"/>
      <c r="O27" s="35"/>
      <c r="P27" s="35"/>
      <c r="Q27" s="10"/>
    </row>
    <row r="28" spans="1:22" x14ac:dyDescent="0.45">
      <c r="A28" s="13" t="s">
        <v>14</v>
      </c>
      <c r="B28" s="35"/>
      <c r="C28" s="9"/>
      <c r="D28" s="9">
        <f>H21</f>
        <v>166.08999999999946</v>
      </c>
      <c r="E28" s="35" t="s">
        <v>17</v>
      </c>
      <c r="F28" s="35"/>
      <c r="G28" s="9"/>
      <c r="H28" s="9"/>
      <c r="I28" s="35"/>
      <c r="J28" s="35"/>
      <c r="K28" s="35"/>
      <c r="L28" s="35"/>
      <c r="M28" s="35"/>
      <c r="N28" s="35"/>
      <c r="O28" s="35"/>
      <c r="P28" s="35"/>
      <c r="Q28" s="10"/>
    </row>
    <row r="29" spans="1:22" ht="14.65" thickBot="1" x14ac:dyDescent="0.5">
      <c r="A29" s="15" t="s">
        <v>13</v>
      </c>
      <c r="B29" s="16"/>
      <c r="C29" s="17"/>
      <c r="D29" s="46">
        <f>D27-D28</f>
        <v>455.17000000000064</v>
      </c>
      <c r="E29" s="47" t="s">
        <v>18</v>
      </c>
      <c r="F29" s="16"/>
      <c r="G29" s="17"/>
      <c r="H29" s="17"/>
      <c r="I29" s="16"/>
      <c r="J29" s="16"/>
      <c r="K29" s="16"/>
      <c r="L29" s="16"/>
      <c r="M29" s="16"/>
      <c r="N29" s="16"/>
      <c r="O29" s="16"/>
      <c r="P29" s="16"/>
      <c r="Q29" s="18"/>
    </row>
    <row r="30" spans="1:22" ht="14.65" thickTop="1" x14ac:dyDescent="0.45"/>
    <row r="35" spans="1:17" ht="14.65" thickBot="1" x14ac:dyDescent="0.5"/>
    <row r="36" spans="1:17" ht="14.65" thickTop="1" x14ac:dyDescent="0.45">
      <c r="A36" s="2"/>
      <c r="B36" s="3"/>
      <c r="C36" s="4">
        <v>45989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 x14ac:dyDescent="0.45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 x14ac:dyDescent="0.45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208536.53</v>
      </c>
      <c r="M38" s="35" t="s">
        <v>118</v>
      </c>
      <c r="N38" s="35"/>
      <c r="O38" s="35"/>
      <c r="P38" s="35"/>
      <c r="Q38" s="10"/>
    </row>
    <row r="39" spans="1:17" x14ac:dyDescent="0.45">
      <c r="A39" s="13" t="s">
        <v>205</v>
      </c>
      <c r="B39" s="35">
        <v>24</v>
      </c>
      <c r="C39" s="9">
        <v>54.08</v>
      </c>
      <c r="D39" s="9">
        <f>C39*B39</f>
        <v>1297.92</v>
      </c>
      <c r="E39" s="36" t="s">
        <v>37</v>
      </c>
      <c r="F39" s="38">
        <f>D39/D42</f>
        <v>0.13127169454086465</v>
      </c>
      <c r="G39" s="45">
        <v>54.08</v>
      </c>
      <c r="H39" s="9">
        <f>(B39*G39)-D39</f>
        <v>0</v>
      </c>
      <c r="I39" s="35" t="s">
        <v>71</v>
      </c>
      <c r="J39" s="36">
        <f>G39*B39</f>
        <v>1297.92</v>
      </c>
      <c r="K39" s="35" t="str">
        <f>"sell "&amp;B39&amp;" "&amp;A39&amp;" @ $"&amp;G39</f>
        <v>sell 24 PSIX @ $54.08</v>
      </c>
      <c r="L39" s="9">
        <f>L38+(G39*B39)</f>
        <v>209834.45</v>
      </c>
      <c r="M39" s="35"/>
      <c r="N39" s="35"/>
      <c r="O39" s="35"/>
      <c r="P39" s="35"/>
      <c r="Q39" s="10"/>
    </row>
    <row r="40" spans="1:17" x14ac:dyDescent="0.45">
      <c r="A40" s="13" t="s">
        <v>206</v>
      </c>
      <c r="B40" s="35">
        <v>24</v>
      </c>
      <c r="C40" s="9">
        <v>177.6</v>
      </c>
      <c r="D40" s="9">
        <f>C40*B41</f>
        <v>5505.5999999999995</v>
      </c>
      <c r="E40" s="36" t="s">
        <v>37</v>
      </c>
      <c r="F40" s="38">
        <f>D40/D42</f>
        <v>0.55683666286380074</v>
      </c>
      <c r="G40" s="45">
        <v>177.6</v>
      </c>
      <c r="H40" s="9">
        <f>(B41*G40)-D40</f>
        <v>0</v>
      </c>
      <c r="I40" s="35" t="s">
        <v>71</v>
      </c>
      <c r="J40" s="36">
        <f>G40*B41</f>
        <v>5505.5999999999995</v>
      </c>
      <c r="K40" s="35" t="str">
        <f>"sell "&amp;B41&amp;" "&amp;A41&amp;" @ $"&amp;G40</f>
        <v>sell 31 HOOD @ $177.6</v>
      </c>
      <c r="L40" s="9">
        <f>L39+(G40*B41)</f>
        <v>215340.05000000002</v>
      </c>
      <c r="M40" s="35"/>
      <c r="N40" s="35"/>
      <c r="O40" s="35"/>
      <c r="P40" s="35"/>
      <c r="Q40" s="10"/>
    </row>
    <row r="41" spans="1:17" x14ac:dyDescent="0.45">
      <c r="A41" s="13" t="s">
        <v>207</v>
      </c>
      <c r="B41" s="35">
        <v>31</v>
      </c>
      <c r="C41" s="9">
        <v>128.49</v>
      </c>
      <c r="D41" s="9">
        <f>C41*B40</f>
        <v>3083.76</v>
      </c>
      <c r="E41" s="36" t="s">
        <v>37</v>
      </c>
      <c r="F41" s="38">
        <f>D41/D42</f>
        <v>0.31189164259533469</v>
      </c>
      <c r="G41" s="45">
        <v>128.49</v>
      </c>
      <c r="H41" s="9">
        <f>(B40*G41)-D41</f>
        <v>0</v>
      </c>
      <c r="I41" s="35" t="s">
        <v>71</v>
      </c>
      <c r="J41" s="36">
        <f>G41*B40</f>
        <v>3083.76</v>
      </c>
      <c r="K41" s="35" t="str">
        <f>"sell "&amp;B40&amp;" "&amp;A40&amp;" @ $"&amp;G41</f>
        <v>sell 24 CRDO @ $128.49</v>
      </c>
      <c r="L41" s="9">
        <f>L40+(G41*B40)</f>
        <v>218423.81000000003</v>
      </c>
      <c r="M41" s="35" t="s">
        <v>22</v>
      </c>
      <c r="N41" s="35"/>
      <c r="O41" s="35"/>
      <c r="P41" s="35"/>
      <c r="Q41" s="10"/>
    </row>
    <row r="42" spans="1:17" x14ac:dyDescent="0.45">
      <c r="A42" s="13"/>
      <c r="B42" s="35" t="s">
        <v>3</v>
      </c>
      <c r="C42" s="9"/>
      <c r="D42" s="9">
        <f>SUM(D39:D41)</f>
        <v>9887.2799999999988</v>
      </c>
      <c r="E42" s="36"/>
      <c r="F42" s="38">
        <f>SUM(F39:F41)</f>
        <v>1</v>
      </c>
      <c r="G42" s="41"/>
      <c r="H42" s="9">
        <f>SUM(H39:H41)</f>
        <v>0</v>
      </c>
      <c r="I42" s="35"/>
      <c r="J42" s="36">
        <f>SUM(J39:J41)</f>
        <v>9887.2799999999988</v>
      </c>
      <c r="K42" s="35"/>
      <c r="L42" s="9"/>
      <c r="M42" s="35"/>
      <c r="N42" s="35"/>
      <c r="O42" s="35"/>
      <c r="P42" s="35"/>
      <c r="Q42" s="10"/>
    </row>
    <row r="43" spans="1:17" x14ac:dyDescent="0.45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 x14ac:dyDescent="0.45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 x14ac:dyDescent="0.45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 x14ac:dyDescent="0.45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 x14ac:dyDescent="0.45">
      <c r="A47" s="13" t="s">
        <v>213</v>
      </c>
      <c r="B47" s="35">
        <v>7</v>
      </c>
      <c r="C47" s="9">
        <v>236.48</v>
      </c>
      <c r="D47" s="9">
        <f>C47*B47</f>
        <v>1655.36</v>
      </c>
      <c r="E47" s="36" t="s">
        <v>37</v>
      </c>
      <c r="F47" s="38">
        <f>D47/D50</f>
        <v>0.1420663541600512</v>
      </c>
      <c r="G47" s="48">
        <v>236.48</v>
      </c>
      <c r="H47" s="9">
        <f>(B47*G47)-D47</f>
        <v>0</v>
      </c>
      <c r="I47" s="35" t="s">
        <v>71</v>
      </c>
      <c r="J47" s="35"/>
      <c r="K47" s="35" t="str">
        <f>"buy "&amp;B47&amp;" "&amp;A47&amp;" @ $"&amp;G47</f>
        <v>buy 7 MU @ $236.48</v>
      </c>
      <c r="L47" s="9">
        <f>L41-(G47*B47)</f>
        <v>216768.45000000004</v>
      </c>
      <c r="M47" s="36">
        <f>L38-(G47*B47)</f>
        <v>206881.17</v>
      </c>
      <c r="N47" s="35"/>
      <c r="O47" s="35"/>
      <c r="P47" s="35"/>
      <c r="Q47" s="10"/>
    </row>
    <row r="48" spans="1:17" x14ac:dyDescent="0.45">
      <c r="A48" s="13" t="s">
        <v>214</v>
      </c>
      <c r="B48" s="35">
        <v>490</v>
      </c>
      <c r="C48" s="9">
        <v>7.77</v>
      </c>
      <c r="D48" s="9">
        <f>C48*B48</f>
        <v>3807.2999999999997</v>
      </c>
      <c r="E48" s="36" t="s">
        <v>37</v>
      </c>
      <c r="F48" s="38">
        <f>D48/D50</f>
        <v>0.32675021155130179</v>
      </c>
      <c r="G48" s="48">
        <v>7.77</v>
      </c>
      <c r="H48" s="9">
        <f>(B48*G48)-D48</f>
        <v>0</v>
      </c>
      <c r="I48" s="35" t="s">
        <v>71</v>
      </c>
      <c r="J48" s="35"/>
      <c r="K48" s="35" t="str">
        <f>"buy "&amp;B48&amp;" "&amp;A48&amp;" @ $"&amp;G48</f>
        <v>buy 490 TTI @ $7.77</v>
      </c>
      <c r="L48" s="9">
        <f>L47-(G48*B48)</f>
        <v>212961.15000000005</v>
      </c>
      <c r="M48" s="36">
        <f>M47-(G48*B48)</f>
        <v>203073.87000000002</v>
      </c>
      <c r="N48" s="35"/>
      <c r="O48" s="35"/>
      <c r="P48" s="35"/>
      <c r="Q48" s="10"/>
    </row>
    <row r="49" spans="1:17" x14ac:dyDescent="0.45">
      <c r="A49" s="23" t="s">
        <v>215</v>
      </c>
      <c r="B49" s="24">
        <v>444</v>
      </c>
      <c r="C49" s="25">
        <v>13.94</v>
      </c>
      <c r="D49" s="25">
        <f>C49*B49</f>
        <v>6189.36</v>
      </c>
      <c r="E49" s="36" t="s">
        <v>37</v>
      </c>
      <c r="F49" s="38">
        <f>D49/D50</f>
        <v>0.53118343428864689</v>
      </c>
      <c r="G49" s="49">
        <v>13.94</v>
      </c>
      <c r="H49" s="25">
        <f>(B49*G49)-D49</f>
        <v>0</v>
      </c>
      <c r="I49" s="35" t="s">
        <v>71</v>
      </c>
      <c r="J49" s="35"/>
      <c r="K49" s="35" t="str">
        <f>"buy "&amp;B49&amp;" "&amp;A49&amp;" @ $"&amp;G49</f>
        <v>buy 444 NESR @ $13.94</v>
      </c>
      <c r="L49" s="9">
        <f>L48-(G49*B49)</f>
        <v>206771.79000000007</v>
      </c>
      <c r="M49" s="36">
        <f>M48-(G49*B49)</f>
        <v>196884.51000000004</v>
      </c>
      <c r="N49" s="35" t="str">
        <f>TEXT(ROUND(M49,2),"$#,##0.00")&amp;" will be the balance in the account after purchases.  "</f>
        <v xml:space="preserve">$196,884.51 will be the balance in the account after purchases.  </v>
      </c>
      <c r="O49" s="35"/>
      <c r="P49" s="35"/>
      <c r="Q49" s="10"/>
    </row>
    <row r="50" spans="1:17" x14ac:dyDescent="0.45">
      <c r="A50" s="13"/>
      <c r="B50" s="35"/>
      <c r="C50" s="9"/>
      <c r="D50" s="9">
        <f>SUM(D47:D49)</f>
        <v>11652.02</v>
      </c>
      <c r="E50" s="35"/>
      <c r="F50" s="38">
        <f>SUM(F47:F49)</f>
        <v>0.99999999999999989</v>
      </c>
      <c r="G50" s="9" t="s">
        <v>15</v>
      </c>
      <c r="H50" s="9">
        <f>SUM(H47:H49)</f>
        <v>0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 x14ac:dyDescent="0.45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206771.79000000004</v>
      </c>
      <c r="O51" s="35" t="s">
        <v>60</v>
      </c>
      <c r="P51" s="35"/>
      <c r="Q51" s="10"/>
    </row>
    <row r="52" spans="1:17" x14ac:dyDescent="0.45">
      <c r="A52" s="13"/>
      <c r="B52" s="35"/>
      <c r="C52" s="9"/>
      <c r="D52" s="9" t="s">
        <v>210</v>
      </c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 x14ac:dyDescent="0.45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x14ac:dyDescent="0.45">
      <c r="A54" s="13" t="s">
        <v>11</v>
      </c>
      <c r="B54" s="35"/>
      <c r="C54" s="9"/>
      <c r="D54" s="21">
        <v>5615.73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 x14ac:dyDescent="0.45">
      <c r="A55" s="13" t="s">
        <v>12</v>
      </c>
      <c r="B55" s="35"/>
      <c r="C55" s="9"/>
      <c r="D55" s="9">
        <f>H42</f>
        <v>0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 x14ac:dyDescent="0.45">
      <c r="A56" s="13" t="s">
        <v>13</v>
      </c>
      <c r="B56" s="35"/>
      <c r="C56" s="9"/>
      <c r="D56" s="9">
        <f>D54+D55</f>
        <v>5615.73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 x14ac:dyDescent="0.45">
      <c r="A57" s="13" t="s">
        <v>14</v>
      </c>
      <c r="B57" s="35"/>
      <c r="C57" s="9"/>
      <c r="D57" s="9">
        <f>H50</f>
        <v>0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 ht="14.65" thickBot="1" x14ac:dyDescent="0.5">
      <c r="A58" s="15" t="s">
        <v>13</v>
      </c>
      <c r="B58" s="16"/>
      <c r="C58" s="17"/>
      <c r="D58" s="46">
        <f>D56-D57</f>
        <v>5615.73</v>
      </c>
      <c r="E58" s="47" t="s">
        <v>18</v>
      </c>
      <c r="F58" s="16"/>
      <c r="G58" s="17"/>
      <c r="H58" s="17"/>
      <c r="I58" s="16"/>
      <c r="J58" s="16"/>
      <c r="K58" s="16"/>
      <c r="L58" s="16"/>
      <c r="M58" s="16"/>
      <c r="N58" s="16"/>
      <c r="O58" s="16"/>
      <c r="P58" s="16"/>
      <c r="Q58" s="18"/>
    </row>
    <row r="59" spans="1:17" ht="14.65" thickTop="1" x14ac:dyDescent="0.45"/>
    <row r="65" spans="1:17" ht="14.65" thickBot="1" x14ac:dyDescent="0.5"/>
    <row r="66" spans="1:17" ht="14.65" thickTop="1" x14ac:dyDescent="0.45">
      <c r="A66" s="2"/>
      <c r="B66" s="3"/>
      <c r="C66" s="4">
        <v>45961</v>
      </c>
      <c r="D66" s="5"/>
      <c r="E66" s="3"/>
      <c r="F66" s="3"/>
      <c r="G66" s="5"/>
      <c r="H66" s="5"/>
      <c r="I66" s="3"/>
      <c r="J66" s="3"/>
      <c r="K66" s="3"/>
      <c r="L66" s="20" t="s">
        <v>19</v>
      </c>
      <c r="M66" s="3"/>
      <c r="N66" s="3"/>
      <c r="O66" s="3"/>
      <c r="P66" s="3"/>
      <c r="Q66" s="6"/>
    </row>
    <row r="67" spans="1:17" x14ac:dyDescent="0.45">
      <c r="A67" s="7" t="s">
        <v>5</v>
      </c>
      <c r="B67" s="35"/>
      <c r="C67" s="9"/>
      <c r="D67" s="9"/>
      <c r="E67" s="35"/>
      <c r="F67" s="35"/>
      <c r="G67" s="9"/>
      <c r="H67" s="9"/>
      <c r="I67" s="35"/>
      <c r="J67" s="11" t="s">
        <v>24</v>
      </c>
      <c r="K67" s="35"/>
      <c r="L67" s="11" t="s">
        <v>10</v>
      </c>
      <c r="M67" s="35"/>
      <c r="N67" s="35"/>
      <c r="O67" s="35"/>
      <c r="P67" s="35"/>
      <c r="Q67" s="10"/>
    </row>
    <row r="68" spans="1:17" x14ac:dyDescent="0.45">
      <c r="A68" s="7" t="s">
        <v>0</v>
      </c>
      <c r="B68" s="11" t="s">
        <v>3</v>
      </c>
      <c r="C68" s="12" t="s">
        <v>1</v>
      </c>
      <c r="D68" s="12" t="s">
        <v>4</v>
      </c>
      <c r="E68" s="11" t="s">
        <v>7</v>
      </c>
      <c r="F68" s="37" t="s">
        <v>92</v>
      </c>
      <c r="G68" s="12" t="s">
        <v>8</v>
      </c>
      <c r="H68" s="12" t="s">
        <v>9</v>
      </c>
      <c r="I68" s="33" t="s">
        <v>70</v>
      </c>
      <c r="J68" s="11" t="s">
        <v>23</v>
      </c>
      <c r="K68" s="35"/>
      <c r="L68" s="31">
        <v>235851.17</v>
      </c>
      <c r="M68" s="35" t="s">
        <v>118</v>
      </c>
      <c r="N68" s="35"/>
      <c r="O68" s="35"/>
      <c r="P68" s="35"/>
      <c r="Q68" s="10"/>
    </row>
    <row r="69" spans="1:17" x14ac:dyDescent="0.45">
      <c r="A69" s="13" t="s">
        <v>202</v>
      </c>
      <c r="B69" s="35">
        <v>143</v>
      </c>
      <c r="C69" s="9">
        <v>60.75</v>
      </c>
      <c r="D69" s="9">
        <f>C69*B69</f>
        <v>8687.25</v>
      </c>
      <c r="E69" s="36" t="s">
        <v>37</v>
      </c>
      <c r="F69" s="38">
        <f>D69/D72</f>
        <v>0.64622852041954926</v>
      </c>
      <c r="G69" s="45">
        <v>72.95</v>
      </c>
      <c r="H69" s="9">
        <f>(B69*G69)-D69</f>
        <v>1744.6000000000004</v>
      </c>
      <c r="I69" s="35" t="s">
        <v>71</v>
      </c>
      <c r="J69" s="36">
        <f>G69*B69</f>
        <v>10431.85</v>
      </c>
      <c r="K69" s="35" t="str">
        <f>"sell "&amp;B69&amp;" "&amp;A69&amp;" @ $"&amp;G69</f>
        <v>sell 143 IREN @ $72.95</v>
      </c>
      <c r="L69" s="9">
        <f>L68+(G69*B69)</f>
        <v>246283.02000000002</v>
      </c>
      <c r="M69" s="35"/>
      <c r="N69" s="35"/>
      <c r="O69" s="35"/>
      <c r="P69" s="35"/>
      <c r="Q69" s="10"/>
    </row>
    <row r="70" spans="1:17" x14ac:dyDescent="0.45">
      <c r="A70" s="13" t="s">
        <v>203</v>
      </c>
      <c r="B70" s="35">
        <v>850</v>
      </c>
      <c r="C70" s="9">
        <v>2.21</v>
      </c>
      <c r="D70" s="9">
        <f>C70*B71</f>
        <v>1049.75</v>
      </c>
      <c r="E70" s="36" t="s">
        <v>37</v>
      </c>
      <c r="F70" s="38">
        <f>D70/D72</f>
        <v>7.8088968236256787E-2</v>
      </c>
      <c r="G70" s="45">
        <v>2.2000000000000002</v>
      </c>
      <c r="H70" s="9">
        <f>(B71*G70)-D70</f>
        <v>-4.75</v>
      </c>
      <c r="I70" s="35" t="s">
        <v>71</v>
      </c>
      <c r="J70" s="36">
        <f>G70*B71</f>
        <v>1045</v>
      </c>
      <c r="K70" s="35" t="str">
        <f>"sell "&amp;B71&amp;" "&amp;A71&amp;" @ $"&amp;G70</f>
        <v>sell 475 EVEX @ $2.2</v>
      </c>
      <c r="L70" s="9">
        <f>L69+(G70*B71)</f>
        <v>247328.02000000002</v>
      </c>
      <c r="M70" s="35"/>
      <c r="N70" s="35"/>
      <c r="O70" s="35"/>
      <c r="P70" s="35"/>
      <c r="Q70" s="10"/>
    </row>
    <row r="71" spans="1:17" x14ac:dyDescent="0.45">
      <c r="A71" s="13" t="s">
        <v>204</v>
      </c>
      <c r="B71" s="35">
        <v>475</v>
      </c>
      <c r="C71" s="9">
        <v>4.3600000000000003</v>
      </c>
      <c r="D71" s="9">
        <f>C71*B70</f>
        <v>3706.0000000000005</v>
      </c>
      <c r="E71" s="36" t="s">
        <v>37</v>
      </c>
      <c r="F71" s="38">
        <f>D71/D72</f>
        <v>0.27568251134419403</v>
      </c>
      <c r="G71" s="45">
        <v>4.33</v>
      </c>
      <c r="H71" s="9">
        <f>(B70*G71)-D71</f>
        <v>-25.500000000000455</v>
      </c>
      <c r="I71" s="35" t="s">
        <v>71</v>
      </c>
      <c r="J71" s="36">
        <f>G71*B70</f>
        <v>3680.5</v>
      </c>
      <c r="K71" s="35" t="str">
        <f>"sell "&amp;B70&amp;" "&amp;A70&amp;" @ $"&amp;G71</f>
        <v>sell 850 AKBA @ $4.33</v>
      </c>
      <c r="L71" s="9">
        <f>L70+(G71*B70)</f>
        <v>251008.52000000002</v>
      </c>
      <c r="M71" s="35" t="s">
        <v>22</v>
      </c>
      <c r="N71" s="35"/>
      <c r="O71" s="35"/>
      <c r="P71" s="35"/>
      <c r="Q71" s="10"/>
    </row>
    <row r="72" spans="1:17" x14ac:dyDescent="0.45">
      <c r="A72" s="13"/>
      <c r="B72" s="35" t="s">
        <v>3</v>
      </c>
      <c r="C72" s="9"/>
      <c r="D72" s="9">
        <f>SUM(D69:D71)</f>
        <v>13443</v>
      </c>
      <c r="E72" s="36"/>
      <c r="F72" s="38">
        <f>SUM(F69:F71)</f>
        <v>1</v>
      </c>
      <c r="G72" s="41"/>
      <c r="H72" s="9">
        <f>SUM(H69:H71)</f>
        <v>1714.35</v>
      </c>
      <c r="I72" s="35"/>
      <c r="J72" s="36">
        <f>SUM(J69:J71)</f>
        <v>15157.35</v>
      </c>
      <c r="K72" s="35"/>
      <c r="L72" s="9"/>
      <c r="M72" s="35"/>
      <c r="N72" s="35"/>
      <c r="O72" s="35"/>
      <c r="P72" s="35"/>
      <c r="Q72" s="10"/>
    </row>
    <row r="73" spans="1:17" x14ac:dyDescent="0.45">
      <c r="A73" s="13"/>
      <c r="B73" s="35"/>
      <c r="C73" s="9"/>
      <c r="D73" s="9"/>
      <c r="E73" s="35"/>
      <c r="F73" s="35"/>
      <c r="G73" s="41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 x14ac:dyDescent="0.45">
      <c r="A74" s="13"/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20</v>
      </c>
      <c r="N74" s="35"/>
      <c r="O74" s="35"/>
      <c r="P74" s="35"/>
      <c r="Q74" s="10"/>
    </row>
    <row r="75" spans="1:17" x14ac:dyDescent="0.45">
      <c r="A75" s="7" t="s">
        <v>6</v>
      </c>
      <c r="B75" s="35"/>
      <c r="C75" s="9"/>
      <c r="D75" s="9"/>
      <c r="E75" s="19"/>
      <c r="F75" s="35"/>
      <c r="G75" s="41"/>
      <c r="H75" s="9"/>
      <c r="I75" s="35"/>
      <c r="J75" s="35"/>
      <c r="K75" s="35"/>
      <c r="L75" s="9"/>
      <c r="M75" s="11" t="s">
        <v>21</v>
      </c>
      <c r="N75" s="35"/>
      <c r="O75" s="35"/>
      <c r="P75" s="35"/>
      <c r="Q75" s="10"/>
    </row>
    <row r="76" spans="1:17" x14ac:dyDescent="0.45">
      <c r="A76" s="7" t="s">
        <v>0</v>
      </c>
      <c r="B76" s="11" t="s">
        <v>3</v>
      </c>
      <c r="C76" s="12" t="s">
        <v>1</v>
      </c>
      <c r="D76" s="12" t="s">
        <v>2</v>
      </c>
      <c r="E76" s="22" t="s">
        <v>7</v>
      </c>
      <c r="F76" s="39" t="s">
        <v>92</v>
      </c>
      <c r="G76" s="42" t="s">
        <v>8</v>
      </c>
      <c r="H76" s="12" t="s">
        <v>9</v>
      </c>
      <c r="I76" s="35"/>
      <c r="J76" s="35"/>
      <c r="K76" s="35"/>
      <c r="L76" s="9"/>
      <c r="M76" s="36">
        <v>206048.96</v>
      </c>
      <c r="N76" s="35"/>
      <c r="O76" s="44"/>
      <c r="P76" s="35"/>
      <c r="Q76" s="10"/>
    </row>
    <row r="77" spans="1:17" x14ac:dyDescent="0.45">
      <c r="A77" s="13" t="s">
        <v>148</v>
      </c>
      <c r="B77" s="35">
        <v>143</v>
      </c>
      <c r="C77" s="9">
        <v>15.13</v>
      </c>
      <c r="D77" s="9">
        <f>C77*B77</f>
        <v>2163.59</v>
      </c>
      <c r="E77" s="36" t="s">
        <v>37</v>
      </c>
      <c r="F77" s="38">
        <f>D77/D80</f>
        <v>0.20618834738837366</v>
      </c>
      <c r="G77" s="48">
        <v>15</v>
      </c>
      <c r="H77" s="9">
        <f>(B77*G77)-D77</f>
        <v>-18.590000000000146</v>
      </c>
      <c r="I77" s="35" t="s">
        <v>71</v>
      </c>
      <c r="J77" s="35"/>
      <c r="K77" s="35" t="str">
        <f>"buy "&amp;B77&amp;" "&amp;A77&amp;" @ $"&amp;G77</f>
        <v>buy 143 UEC @ $15</v>
      </c>
      <c r="L77" s="9">
        <f>L71-(G77*B77)</f>
        <v>248863.52000000002</v>
      </c>
      <c r="M77" s="36">
        <f>L68-(G77*B77)</f>
        <v>233706.17</v>
      </c>
      <c r="N77" s="35"/>
      <c r="O77" s="35"/>
      <c r="P77" s="35"/>
      <c r="Q77" s="10"/>
    </row>
    <row r="78" spans="1:17" x14ac:dyDescent="0.45">
      <c r="A78" s="13" t="s">
        <v>211</v>
      </c>
      <c r="B78" s="35">
        <v>249</v>
      </c>
      <c r="C78" s="9">
        <v>27.42</v>
      </c>
      <c r="D78" s="9">
        <f>C78*B78</f>
        <v>6827.5800000000008</v>
      </c>
      <c r="E78" s="36" t="s">
        <v>37</v>
      </c>
      <c r="F78" s="38">
        <f>D78/D80</f>
        <v>0.65066275812973451</v>
      </c>
      <c r="G78" s="48">
        <v>28.22</v>
      </c>
      <c r="H78" s="9">
        <f>(B78*G78)-D78</f>
        <v>199.19999999999891</v>
      </c>
      <c r="I78" s="35" t="s">
        <v>71</v>
      </c>
      <c r="J78" s="35"/>
      <c r="K78" s="35" t="str">
        <f>"buy "&amp;B78&amp;" "&amp;A78&amp;" @ $"&amp;G78</f>
        <v>buy 249 BTU @ $28.22</v>
      </c>
      <c r="L78" s="9">
        <f>L77-(G78*B78)</f>
        <v>241836.74000000002</v>
      </c>
      <c r="M78" s="36">
        <f>M77-(G78*B78)</f>
        <v>226679.39</v>
      </c>
      <c r="N78" s="35"/>
      <c r="O78" s="35"/>
      <c r="P78" s="35"/>
      <c r="Q78" s="10"/>
    </row>
    <row r="79" spans="1:17" x14ac:dyDescent="0.45">
      <c r="A79" s="23" t="s">
        <v>212</v>
      </c>
      <c r="B79" s="24">
        <v>10</v>
      </c>
      <c r="C79" s="25">
        <v>150.21</v>
      </c>
      <c r="D79" s="25">
        <f>C79*B79</f>
        <v>1502.1000000000001</v>
      </c>
      <c r="E79" s="36" t="s">
        <v>37</v>
      </c>
      <c r="F79" s="38">
        <f>D79/D80</f>
        <v>0.14314889448189172</v>
      </c>
      <c r="G79" s="49">
        <v>152.30000000000001</v>
      </c>
      <c r="H79" s="25">
        <f>(B79*G79)-D79</f>
        <v>20.899999999999864</v>
      </c>
      <c r="I79" s="35" t="s">
        <v>71</v>
      </c>
      <c r="J79" s="35"/>
      <c r="K79" s="35" t="str">
        <f>"buy "&amp;B79&amp;" "&amp;A79&amp;" @ $"&amp;G79</f>
        <v>buy 10 WDC @ $152.3</v>
      </c>
      <c r="L79" s="9">
        <f>L78-(G79*B79)</f>
        <v>240313.74000000002</v>
      </c>
      <c r="M79" s="36">
        <f>M78-(G79*B79)</f>
        <v>225156.39</v>
      </c>
      <c r="N79" s="35" t="str">
        <f>TEXT(ROUND(M79,2),"$#,##0.00")&amp;" will be the balance in the account after purchases.  "</f>
        <v xml:space="preserve">$225,156.39 will be the balance in the account after purchases.  </v>
      </c>
      <c r="O79" s="35"/>
      <c r="P79" s="35"/>
      <c r="Q79" s="10"/>
    </row>
    <row r="80" spans="1:17" x14ac:dyDescent="0.45">
      <c r="A80" s="13"/>
      <c r="B80" s="35"/>
      <c r="C80" s="9"/>
      <c r="D80" s="9">
        <f>SUM(D77:D79)</f>
        <v>10493.270000000002</v>
      </c>
      <c r="E80" s="35"/>
      <c r="F80" s="38">
        <f>SUM(F77:F79)</f>
        <v>0.99999999999999989</v>
      </c>
      <c r="G80" s="9" t="s">
        <v>15</v>
      </c>
      <c r="H80" s="9">
        <f>SUM(H77:H79)</f>
        <v>201.50999999999863</v>
      </c>
      <c r="I80" s="35"/>
      <c r="J80" s="35"/>
      <c r="K80" s="35"/>
      <c r="L80" s="9"/>
      <c r="M80" s="35"/>
      <c r="N80" s="35" t="s">
        <v>27</v>
      </c>
      <c r="O80" s="35"/>
      <c r="P80" s="35"/>
      <c r="Q80" s="10"/>
    </row>
    <row r="81" spans="1:17" x14ac:dyDescent="0.45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11" t="str">
        <f>IF(J72+M79&gt;0,"Credit Surplus","Credit Shortage")</f>
        <v>Credit Surplus</v>
      </c>
      <c r="N81" s="36">
        <f>J72+M79</f>
        <v>240313.74000000002</v>
      </c>
      <c r="O81" s="35" t="s">
        <v>60</v>
      </c>
      <c r="P81" s="35"/>
      <c r="Q81" s="10"/>
    </row>
    <row r="82" spans="1:17" x14ac:dyDescent="0.45">
      <c r="A82" s="13"/>
      <c r="B82" s="35"/>
      <c r="C82" s="9"/>
      <c r="D82" s="9" t="s">
        <v>210</v>
      </c>
      <c r="E82" s="35"/>
      <c r="F82" s="35"/>
      <c r="G82" s="9"/>
      <c r="H82" s="9"/>
      <c r="I82" s="35"/>
      <c r="J82" s="35"/>
      <c r="K82" s="35"/>
      <c r="L82" s="9"/>
      <c r="M82" s="35"/>
      <c r="N82" s="35"/>
      <c r="O82" s="35"/>
      <c r="P82" s="35"/>
      <c r="Q82" s="10"/>
    </row>
    <row r="83" spans="1:17" x14ac:dyDescent="0.45">
      <c r="A83" s="13"/>
      <c r="B83" s="35"/>
      <c r="C83" s="9"/>
      <c r="D83" s="9"/>
      <c r="E83" s="35"/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 x14ac:dyDescent="0.45">
      <c r="A84" s="13" t="s">
        <v>11</v>
      </c>
      <c r="B84" s="35"/>
      <c r="C84" s="9"/>
      <c r="D84" s="21">
        <v>6203.9</v>
      </c>
      <c r="E84" s="35" t="s">
        <v>76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 x14ac:dyDescent="0.45">
      <c r="A85" s="13" t="s">
        <v>12</v>
      </c>
      <c r="B85" s="35"/>
      <c r="C85" s="9"/>
      <c r="D85" s="9">
        <f>H72</f>
        <v>1714.35</v>
      </c>
      <c r="E85" s="35" t="s">
        <v>16</v>
      </c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 x14ac:dyDescent="0.45">
      <c r="A86" s="13" t="s">
        <v>13</v>
      </c>
      <c r="B86" s="35"/>
      <c r="C86" s="9"/>
      <c r="D86" s="9">
        <f>D84+D85</f>
        <v>7918.25</v>
      </c>
      <c r="E86" s="35"/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 x14ac:dyDescent="0.45">
      <c r="A87" s="13" t="s">
        <v>14</v>
      </c>
      <c r="B87" s="35"/>
      <c r="C87" s="9"/>
      <c r="D87" s="9">
        <f>H80</f>
        <v>201.50999999999863</v>
      </c>
      <c r="E87" s="35" t="s">
        <v>17</v>
      </c>
      <c r="F87" s="35"/>
      <c r="G87" s="9"/>
      <c r="H87" s="9"/>
      <c r="I87" s="35"/>
      <c r="J87" s="35"/>
      <c r="K87" s="35"/>
      <c r="L87" s="35"/>
      <c r="M87" s="35"/>
      <c r="N87" s="35"/>
      <c r="O87" s="35"/>
      <c r="P87" s="35"/>
      <c r="Q87" s="10"/>
    </row>
    <row r="88" spans="1:17" ht="14.65" thickBot="1" x14ac:dyDescent="0.5">
      <c r="A88" s="15" t="s">
        <v>13</v>
      </c>
      <c r="B88" s="16"/>
      <c r="C88" s="17"/>
      <c r="D88" s="46">
        <f>D86-D87</f>
        <v>7716.7400000000016</v>
      </c>
      <c r="E88" s="47" t="s">
        <v>18</v>
      </c>
      <c r="F88" s="16"/>
      <c r="G88" s="17"/>
      <c r="H88" s="17"/>
      <c r="I88" s="16"/>
      <c r="J88" s="16"/>
      <c r="K88" s="16"/>
      <c r="L88" s="16"/>
      <c r="M88" s="16"/>
      <c r="N88" s="16"/>
      <c r="O88" s="16"/>
      <c r="P88" s="16"/>
      <c r="Q88" s="18"/>
    </row>
    <row r="89" spans="1:17" ht="14.65" thickTop="1" x14ac:dyDescent="0.45"/>
    <row r="95" spans="1:17" ht="14.65" thickBot="1" x14ac:dyDescent="0.5"/>
    <row r="96" spans="1:17" ht="14.65" thickTop="1" x14ac:dyDescent="0.45">
      <c r="A96" s="2"/>
      <c r="B96" s="3"/>
      <c r="C96" s="4">
        <v>45929</v>
      </c>
      <c r="D96" s="5"/>
      <c r="E96" s="3"/>
      <c r="F96" s="3"/>
      <c r="G96" s="5"/>
      <c r="H96" s="5"/>
      <c r="I96" s="3"/>
      <c r="J96" s="3"/>
      <c r="K96" s="3"/>
      <c r="L96" s="20" t="s">
        <v>19</v>
      </c>
      <c r="M96" s="3"/>
      <c r="N96" s="3"/>
      <c r="O96" s="3"/>
      <c r="P96" s="3"/>
      <c r="Q96" s="6"/>
    </row>
    <row r="97" spans="1:17" x14ac:dyDescent="0.45">
      <c r="A97" s="7" t="s">
        <v>5</v>
      </c>
      <c r="B97" s="35"/>
      <c r="C97" s="9"/>
      <c r="D97" s="9"/>
      <c r="E97" s="35"/>
      <c r="F97" s="35"/>
      <c r="G97" s="9"/>
      <c r="H97" s="9"/>
      <c r="I97" s="35"/>
      <c r="J97" s="11" t="s">
        <v>24</v>
      </c>
      <c r="K97" s="35"/>
      <c r="L97" s="11" t="s">
        <v>10</v>
      </c>
      <c r="M97" s="35"/>
      <c r="N97" s="35"/>
      <c r="O97" s="35"/>
      <c r="P97" s="35"/>
      <c r="Q97" s="10"/>
    </row>
    <row r="98" spans="1:17" x14ac:dyDescent="0.45">
      <c r="A98" s="7" t="s">
        <v>0</v>
      </c>
      <c r="B98" s="11" t="s">
        <v>3</v>
      </c>
      <c r="C98" s="12" t="s">
        <v>1</v>
      </c>
      <c r="D98" s="12" t="s">
        <v>4</v>
      </c>
      <c r="E98" s="11" t="s">
        <v>7</v>
      </c>
      <c r="F98" s="37" t="s">
        <v>92</v>
      </c>
      <c r="G98" s="12" t="s">
        <v>8</v>
      </c>
      <c r="H98" s="12" t="s">
        <v>9</v>
      </c>
      <c r="I98" s="33" t="s">
        <v>70</v>
      </c>
      <c r="J98" s="11" t="s">
        <v>23</v>
      </c>
      <c r="K98" s="35"/>
      <c r="L98" s="31">
        <v>201749.09</v>
      </c>
      <c r="M98" s="35" t="s">
        <v>118</v>
      </c>
      <c r="N98" s="35"/>
      <c r="O98" s="35"/>
      <c r="P98" s="35"/>
      <c r="Q98" s="10"/>
    </row>
    <row r="99" spans="1:17" x14ac:dyDescent="0.45">
      <c r="A99" s="13" t="s">
        <v>200</v>
      </c>
      <c r="B99" s="35">
        <v>83</v>
      </c>
      <c r="C99" s="9">
        <v>35.42</v>
      </c>
      <c r="D99" s="9">
        <f>C99*B99</f>
        <v>2939.86</v>
      </c>
      <c r="E99" s="36" t="s">
        <v>37</v>
      </c>
      <c r="F99" s="38">
        <f>D99/D102</f>
        <v>0.1060684888705766</v>
      </c>
      <c r="G99" s="45">
        <v>35.31</v>
      </c>
      <c r="H99" s="9">
        <f>(B99*G99)-D99</f>
        <v>-9.1300000000001091</v>
      </c>
      <c r="I99" s="35" t="s">
        <v>71</v>
      </c>
      <c r="J99" s="36">
        <f>G99*B99</f>
        <v>2930.73</v>
      </c>
      <c r="K99" s="35" t="str">
        <f>"sell "&amp;B99&amp;" "&amp;A99&amp;" @ $"&amp;G99</f>
        <v>sell 83 PARR @ $35.31</v>
      </c>
      <c r="L99" s="9">
        <f>L98+(G99*B99)</f>
        <v>204679.82</v>
      </c>
      <c r="M99" s="35"/>
      <c r="N99" s="35"/>
      <c r="O99" s="35"/>
      <c r="P99" s="35"/>
      <c r="Q99" s="10"/>
    </row>
    <row r="100" spans="1:17" x14ac:dyDescent="0.45">
      <c r="A100" s="13" t="s">
        <v>201</v>
      </c>
      <c r="B100" s="35">
        <v>40</v>
      </c>
      <c r="C100" s="9">
        <v>138.52000000000001</v>
      </c>
      <c r="D100" s="9">
        <f>C100*B101</f>
        <v>415.56000000000006</v>
      </c>
      <c r="E100" s="36" t="s">
        <v>37</v>
      </c>
      <c r="F100" s="38">
        <f>D100/D102</f>
        <v>1.4993170162884224E-2</v>
      </c>
      <c r="G100" s="45">
        <v>135.75</v>
      </c>
      <c r="H100" s="9">
        <f>(B101*G100)-D100</f>
        <v>-8.3100000000000591</v>
      </c>
      <c r="I100" s="35" t="s">
        <v>71</v>
      </c>
      <c r="J100" s="36">
        <f>G100*B101</f>
        <v>407.25</v>
      </c>
      <c r="K100" s="35" t="str">
        <f>"sell "&amp;B101&amp;" "&amp;A101&amp;" @ $"&amp;G100</f>
        <v>sell 3 GEV @ $135.75</v>
      </c>
      <c r="L100" s="9">
        <f>L99+(G100*B101)</f>
        <v>205087.07</v>
      </c>
      <c r="M100" s="35"/>
      <c r="N100" s="35"/>
      <c r="O100" s="35"/>
      <c r="P100" s="35"/>
      <c r="Q100" s="10"/>
    </row>
    <row r="101" spans="1:17" x14ac:dyDescent="0.45">
      <c r="A101" s="13" t="s">
        <v>188</v>
      </c>
      <c r="B101" s="35">
        <v>3</v>
      </c>
      <c r="C101" s="9">
        <v>609.03</v>
      </c>
      <c r="D101" s="9">
        <f>C101*B100</f>
        <v>24361.199999999997</v>
      </c>
      <c r="E101" s="36" t="s">
        <v>37</v>
      </c>
      <c r="F101" s="38">
        <f>D101/D102</f>
        <v>0.87893834096653922</v>
      </c>
      <c r="G101" s="45">
        <v>599.64</v>
      </c>
      <c r="H101" s="9">
        <f>(B100*G101)-D101</f>
        <v>-375.59999999999854</v>
      </c>
      <c r="I101" s="35" t="s">
        <v>71</v>
      </c>
      <c r="J101" s="36">
        <f>G101*B100</f>
        <v>23985.599999999999</v>
      </c>
      <c r="K101" s="35" t="str">
        <f>"sell "&amp;B100&amp;" "&amp;A100&amp;" @ $"&amp;G101</f>
        <v>sell 40 RBLX @ $599.64</v>
      </c>
      <c r="L101" s="9">
        <f>L100+(G101*B100)</f>
        <v>229072.67</v>
      </c>
      <c r="M101" s="35" t="s">
        <v>22</v>
      </c>
      <c r="N101" s="35"/>
      <c r="O101" s="35"/>
      <c r="P101" s="35"/>
      <c r="Q101" s="10"/>
    </row>
    <row r="102" spans="1:17" x14ac:dyDescent="0.45">
      <c r="A102" s="13"/>
      <c r="B102" s="35" t="s">
        <v>3</v>
      </c>
      <c r="C102" s="9"/>
      <c r="D102" s="9">
        <f>SUM(D99:D101)</f>
        <v>27716.619999999995</v>
      </c>
      <c r="E102" s="36"/>
      <c r="F102" s="38">
        <f>SUM(F99:F101)</f>
        <v>1</v>
      </c>
      <c r="G102" s="41"/>
      <c r="H102" s="9">
        <f>SUM(H99:H101)</f>
        <v>-393.03999999999871</v>
      </c>
      <c r="I102" s="35"/>
      <c r="J102" s="36">
        <f>SUM(J99:J101)</f>
        <v>27323.579999999998</v>
      </c>
      <c r="K102" s="35"/>
      <c r="L102" s="9"/>
      <c r="M102" s="35"/>
      <c r="N102" s="35"/>
      <c r="O102" s="35"/>
      <c r="P102" s="35"/>
      <c r="Q102" s="10"/>
    </row>
    <row r="103" spans="1:17" x14ac:dyDescent="0.45">
      <c r="A103" s="13"/>
      <c r="B103" s="35"/>
      <c r="C103" s="9"/>
      <c r="D103" s="9"/>
      <c r="E103" s="35"/>
      <c r="F103" s="35"/>
      <c r="G103" s="41"/>
      <c r="H103" s="9"/>
      <c r="I103" s="35"/>
      <c r="J103" s="35"/>
      <c r="K103" s="35"/>
      <c r="L103" s="9"/>
      <c r="M103" s="35"/>
      <c r="N103" s="35"/>
      <c r="O103" s="35"/>
      <c r="P103" s="35"/>
      <c r="Q103" s="10"/>
    </row>
    <row r="104" spans="1:17" x14ac:dyDescent="0.45">
      <c r="A104" s="13"/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20</v>
      </c>
      <c r="N104" s="35"/>
      <c r="O104" s="35"/>
      <c r="P104" s="35"/>
      <c r="Q104" s="10"/>
    </row>
    <row r="105" spans="1:17" x14ac:dyDescent="0.45">
      <c r="A105" s="7" t="s">
        <v>6</v>
      </c>
      <c r="B105" s="35"/>
      <c r="C105" s="9"/>
      <c r="D105" s="9"/>
      <c r="E105" s="19"/>
      <c r="F105" s="35"/>
      <c r="G105" s="41"/>
      <c r="H105" s="9"/>
      <c r="I105" s="35"/>
      <c r="J105" s="35"/>
      <c r="K105" s="35"/>
      <c r="L105" s="9"/>
      <c r="M105" s="11" t="s">
        <v>21</v>
      </c>
      <c r="N105" s="35"/>
      <c r="O105" s="35"/>
      <c r="P105" s="35"/>
      <c r="Q105" s="10"/>
    </row>
    <row r="106" spans="1:17" x14ac:dyDescent="0.45">
      <c r="A106" s="7" t="s">
        <v>0</v>
      </c>
      <c r="B106" s="11" t="s">
        <v>3</v>
      </c>
      <c r="C106" s="12" t="s">
        <v>1</v>
      </c>
      <c r="D106" s="12" t="s">
        <v>2</v>
      </c>
      <c r="E106" s="22" t="s">
        <v>7</v>
      </c>
      <c r="F106" s="39" t="s">
        <v>92</v>
      </c>
      <c r="G106" s="42" t="s">
        <v>8</v>
      </c>
      <c r="H106" s="12" t="s">
        <v>9</v>
      </c>
      <c r="I106" s="35"/>
      <c r="J106" s="35"/>
      <c r="K106" s="35"/>
      <c r="L106" s="9"/>
      <c r="M106" s="36">
        <v>206048.96</v>
      </c>
      <c r="N106" s="35"/>
      <c r="O106" s="44"/>
      <c r="P106" s="35"/>
      <c r="Q106" s="10"/>
    </row>
    <row r="107" spans="1:17" x14ac:dyDescent="0.45">
      <c r="A107" s="13" t="s">
        <v>113</v>
      </c>
      <c r="B107" s="35">
        <v>1</v>
      </c>
      <c r="C107" s="9">
        <v>91.46</v>
      </c>
      <c r="D107" s="9">
        <f>C107*B107</f>
        <v>91.46</v>
      </c>
      <c r="E107" s="36" t="s">
        <v>37</v>
      </c>
      <c r="F107" s="38">
        <f>D107/D110</f>
        <v>1.2880910029392584E-2</v>
      </c>
      <c r="G107" s="48">
        <v>91.46</v>
      </c>
      <c r="H107" s="9">
        <f>(B107*G107)-D107</f>
        <v>0</v>
      </c>
      <c r="I107" s="35" t="s">
        <v>71</v>
      </c>
      <c r="J107" s="35"/>
      <c r="K107" s="35" t="str">
        <f>"buy "&amp;B107&amp;" "&amp;A107&amp;" @ $"&amp;G107</f>
        <v>buy 1 BIL @ $91.46</v>
      </c>
      <c r="L107" s="9">
        <f>L101-(G107*B107)</f>
        <v>228981.21000000002</v>
      </c>
      <c r="M107" s="36">
        <f>L98-(G107*B107)</f>
        <v>201657.63</v>
      </c>
      <c r="N107" s="35"/>
      <c r="O107" s="35"/>
      <c r="P107" s="35"/>
      <c r="Q107" s="10"/>
    </row>
    <row r="108" spans="1:17" x14ac:dyDescent="0.45">
      <c r="A108" s="13" t="s">
        <v>208</v>
      </c>
      <c r="B108" s="35">
        <v>13</v>
      </c>
      <c r="C108" s="9">
        <v>89.33</v>
      </c>
      <c r="D108" s="9">
        <f>C108*B108</f>
        <v>1161.29</v>
      </c>
      <c r="E108" s="36" t="s">
        <v>37</v>
      </c>
      <c r="F108" s="38">
        <f>D108/D110</f>
        <v>0.16355206656498267</v>
      </c>
      <c r="G108" s="48">
        <v>88.95</v>
      </c>
      <c r="H108" s="9">
        <f>(B108*G108)-D108</f>
        <v>-4.9399999999998272</v>
      </c>
      <c r="I108" s="35" t="s">
        <v>71</v>
      </c>
      <c r="J108" s="35"/>
      <c r="K108" s="35" t="str">
        <f>"buy "&amp;B108&amp;" "&amp;A108&amp;" @ $"&amp;G108</f>
        <v>buy 13 W @ $88.95</v>
      </c>
      <c r="L108" s="9">
        <f>L107-(G108*B108)</f>
        <v>227824.86000000002</v>
      </c>
      <c r="M108" s="36">
        <f>M107-(G108*B108)</f>
        <v>200501.28</v>
      </c>
      <c r="N108" s="35"/>
      <c r="O108" s="35"/>
      <c r="P108" s="35"/>
      <c r="Q108" s="10"/>
    </row>
    <row r="109" spans="1:17" x14ac:dyDescent="0.45">
      <c r="A109" s="23" t="s">
        <v>209</v>
      </c>
      <c r="B109" s="24">
        <v>64</v>
      </c>
      <c r="C109" s="25">
        <v>91.37</v>
      </c>
      <c r="D109" s="25">
        <f>C109*B109</f>
        <v>5847.68</v>
      </c>
      <c r="E109" s="36" t="s">
        <v>37</v>
      </c>
      <c r="F109" s="38">
        <f>D109/D110</f>
        <v>0.82356702340562471</v>
      </c>
      <c r="G109" s="49">
        <v>90.5</v>
      </c>
      <c r="H109" s="25">
        <f>(B109*G109)-D109</f>
        <v>-55.680000000000291</v>
      </c>
      <c r="I109" s="35" t="s">
        <v>71</v>
      </c>
      <c r="J109" s="35"/>
      <c r="K109" s="35" t="str">
        <f>"buy "&amp;B109&amp;" "&amp;A109&amp;" @ $"&amp;G109</f>
        <v>buy 64 KTOS @ $90.5</v>
      </c>
      <c r="L109" s="9">
        <f>L108-(G109*B109)</f>
        <v>222032.86000000002</v>
      </c>
      <c r="M109" s="36">
        <f>M108-(G109*B109)</f>
        <v>194709.28</v>
      </c>
      <c r="N109" s="35" t="str">
        <f>TEXT(ROUND(M109,2),"$#,##0.00")&amp;" will be the balance in the account after purchases.  "</f>
        <v xml:space="preserve">$194,709.28 will be the balance in the account after purchases.  </v>
      </c>
      <c r="O109" s="35"/>
      <c r="P109" s="35"/>
      <c r="Q109" s="10"/>
    </row>
    <row r="110" spans="1:17" x14ac:dyDescent="0.45">
      <c r="A110" s="13"/>
      <c r="B110" s="35"/>
      <c r="C110" s="9"/>
      <c r="D110" s="9">
        <f>SUM(D107:D109)</f>
        <v>7100.43</v>
      </c>
      <c r="E110" s="35"/>
      <c r="F110" s="38">
        <f>SUM(F107:F109)</f>
        <v>1</v>
      </c>
      <c r="G110" s="9" t="s">
        <v>15</v>
      </c>
      <c r="H110" s="9">
        <f>SUM(H107:H109)</f>
        <v>-60.620000000000118</v>
      </c>
      <c r="I110" s="35"/>
      <c r="J110" s="35"/>
      <c r="K110" s="35"/>
      <c r="L110" s="9"/>
      <c r="M110" s="35"/>
      <c r="N110" s="35" t="s">
        <v>27</v>
      </c>
      <c r="O110" s="35"/>
      <c r="P110" s="35"/>
      <c r="Q110" s="10"/>
    </row>
    <row r="111" spans="1:17" x14ac:dyDescent="0.45">
      <c r="A111" s="13"/>
      <c r="B111" s="35"/>
      <c r="C111" s="9"/>
      <c r="D111" s="9"/>
      <c r="E111" s="35"/>
      <c r="F111" s="35"/>
      <c r="G111" s="9"/>
      <c r="H111" s="9"/>
      <c r="I111" s="35"/>
      <c r="J111" s="35"/>
      <c r="K111" s="35"/>
      <c r="L111" s="9"/>
      <c r="M111" s="11" t="str">
        <f>IF(J102+M109&gt;0,"Credit Surplus","Credit Shortage")</f>
        <v>Credit Surplus</v>
      </c>
      <c r="N111" s="36">
        <f>J102+M109</f>
        <v>222032.86</v>
      </c>
      <c r="O111" s="35" t="s">
        <v>60</v>
      </c>
      <c r="P111" s="35"/>
      <c r="Q111" s="10"/>
    </row>
    <row r="112" spans="1:17" x14ac:dyDescent="0.45">
      <c r="A112" s="13"/>
      <c r="B112" s="35"/>
      <c r="C112" s="9"/>
      <c r="D112" s="9" t="s">
        <v>210</v>
      </c>
      <c r="E112" s="35"/>
      <c r="F112" s="35"/>
      <c r="G112" s="9"/>
      <c r="H112" s="9"/>
      <c r="I112" s="35"/>
      <c r="J112" s="35"/>
      <c r="K112" s="35"/>
      <c r="L112" s="9"/>
      <c r="M112" s="35"/>
      <c r="N112" s="35"/>
      <c r="O112" s="35"/>
      <c r="P112" s="35"/>
      <c r="Q112" s="10"/>
    </row>
    <row r="113" spans="1:17" x14ac:dyDescent="0.45">
      <c r="A113" s="13"/>
      <c r="B113" s="35"/>
      <c r="C113" s="9"/>
      <c r="D113" s="9"/>
      <c r="E113" s="35"/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 x14ac:dyDescent="0.45">
      <c r="A114" s="13" t="s">
        <v>11</v>
      </c>
      <c r="B114" s="35"/>
      <c r="C114" s="9"/>
      <c r="D114" s="21">
        <v>2168.96</v>
      </c>
      <c r="E114" s="35" t="s">
        <v>76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 x14ac:dyDescent="0.45">
      <c r="A115" s="13" t="s">
        <v>12</v>
      </c>
      <c r="B115" s="35"/>
      <c r="C115" s="9"/>
      <c r="D115" s="9">
        <f>H102</f>
        <v>-393.03999999999871</v>
      </c>
      <c r="E115" s="35" t="s">
        <v>16</v>
      </c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 x14ac:dyDescent="0.45">
      <c r="A116" s="13" t="s">
        <v>13</v>
      </c>
      <c r="B116" s="35"/>
      <c r="C116" s="9"/>
      <c r="D116" s="9">
        <f>D114+D115</f>
        <v>1775.9200000000014</v>
      </c>
      <c r="E116" s="35"/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 x14ac:dyDescent="0.45">
      <c r="A117" s="13" t="s">
        <v>14</v>
      </c>
      <c r="B117" s="35"/>
      <c r="C117" s="9"/>
      <c r="D117" s="9">
        <f>H110</f>
        <v>-60.620000000000118</v>
      </c>
      <c r="E117" s="35" t="s">
        <v>17</v>
      </c>
      <c r="F117" s="35"/>
      <c r="G117" s="9"/>
      <c r="H117" s="9"/>
      <c r="I117" s="35"/>
      <c r="J117" s="35"/>
      <c r="K117" s="35"/>
      <c r="L117" s="35"/>
      <c r="M117" s="35"/>
      <c r="N117" s="35"/>
      <c r="O117" s="35"/>
      <c r="P117" s="35"/>
      <c r="Q117" s="10"/>
    </row>
    <row r="118" spans="1:17" ht="14.65" thickBot="1" x14ac:dyDescent="0.5">
      <c r="A118" s="15" t="s">
        <v>13</v>
      </c>
      <c r="B118" s="16"/>
      <c r="C118" s="17"/>
      <c r="D118" s="46">
        <f>D116-D117</f>
        <v>1836.5400000000016</v>
      </c>
      <c r="E118" s="47" t="s">
        <v>18</v>
      </c>
      <c r="F118" s="16"/>
      <c r="G118" s="17"/>
      <c r="H118" s="17"/>
      <c r="I118" s="16"/>
      <c r="J118" s="16"/>
      <c r="K118" s="16"/>
      <c r="L118" s="16"/>
      <c r="M118" s="16"/>
      <c r="N118" s="16"/>
      <c r="O118" s="16"/>
      <c r="P118" s="16"/>
      <c r="Q118" s="18"/>
    </row>
    <row r="119" spans="1:17" ht="14.65" thickTop="1" x14ac:dyDescent="0.45"/>
    <row r="124" spans="1:17" ht="14.65" thickBot="1" x14ac:dyDescent="0.5"/>
    <row r="125" spans="1:17" ht="14.65" thickTop="1" x14ac:dyDescent="0.45">
      <c r="A125" s="2"/>
      <c r="B125" s="3"/>
      <c r="C125" s="4">
        <v>45898</v>
      </c>
      <c r="D125" s="5"/>
      <c r="E125" s="3"/>
      <c r="F125" s="3"/>
      <c r="G125" s="5"/>
      <c r="H125" s="5"/>
      <c r="I125" s="3"/>
      <c r="J125" s="3"/>
      <c r="K125" s="3"/>
      <c r="L125" s="20" t="s">
        <v>19</v>
      </c>
      <c r="M125" s="3"/>
      <c r="N125" s="3"/>
      <c r="O125" s="3"/>
      <c r="P125" s="3"/>
      <c r="Q125" s="6"/>
    </row>
    <row r="126" spans="1:17" x14ac:dyDescent="0.45">
      <c r="A126" s="7" t="s">
        <v>5</v>
      </c>
      <c r="B126" s="35"/>
      <c r="C126" s="9"/>
      <c r="D126" s="9"/>
      <c r="E126" s="35"/>
      <c r="F126" s="35"/>
      <c r="G126" s="9"/>
      <c r="H126" s="9"/>
      <c r="I126" s="35"/>
      <c r="J126" s="11" t="s">
        <v>24</v>
      </c>
      <c r="K126" s="35"/>
      <c r="L126" s="11" t="s">
        <v>10</v>
      </c>
      <c r="M126" s="35"/>
      <c r="N126" s="35"/>
      <c r="O126" s="35"/>
      <c r="P126" s="35"/>
      <c r="Q126" s="10"/>
    </row>
    <row r="127" spans="1:17" x14ac:dyDescent="0.45">
      <c r="A127" s="7" t="s">
        <v>0</v>
      </c>
      <c r="B127" s="11" t="s">
        <v>3</v>
      </c>
      <c r="C127" s="12" t="s">
        <v>1</v>
      </c>
      <c r="D127" s="12" t="s">
        <v>4</v>
      </c>
      <c r="E127" s="11" t="s">
        <v>7</v>
      </c>
      <c r="F127" s="37" t="s">
        <v>92</v>
      </c>
      <c r="G127" s="12" t="s">
        <v>8</v>
      </c>
      <c r="H127" s="12" t="s">
        <v>9</v>
      </c>
      <c r="I127" s="33" t="s">
        <v>70</v>
      </c>
      <c r="J127" s="11" t="s">
        <v>23</v>
      </c>
      <c r="K127" s="35"/>
      <c r="L127" s="31">
        <v>202197.38</v>
      </c>
      <c r="M127" s="35" t="s">
        <v>118</v>
      </c>
      <c r="N127" s="35"/>
      <c r="O127" s="35"/>
      <c r="P127" s="35"/>
      <c r="Q127" s="10"/>
    </row>
    <row r="128" spans="1:17" x14ac:dyDescent="0.45">
      <c r="A128" s="13" t="s">
        <v>197</v>
      </c>
      <c r="B128" s="35">
        <v>8</v>
      </c>
      <c r="C128" s="9">
        <v>383.6</v>
      </c>
      <c r="D128" s="9">
        <f>C128*B128</f>
        <v>3068.8</v>
      </c>
      <c r="E128" s="36" t="s">
        <v>37</v>
      </c>
      <c r="F128" s="38">
        <f>D128/D131</f>
        <v>0.41558047605956905</v>
      </c>
      <c r="G128" s="45">
        <v>403.33</v>
      </c>
      <c r="H128" s="9">
        <f>(B128*G128)-D128</f>
        <v>157.83999999999969</v>
      </c>
      <c r="I128" s="35" t="s">
        <v>71</v>
      </c>
      <c r="J128" s="36">
        <f>G128*B128</f>
        <v>3226.64</v>
      </c>
      <c r="K128" s="35" t="str">
        <f>"sell "&amp;B128&amp;" "&amp;A128&amp;" @ $"&amp;G128</f>
        <v>sell 8 RNMBY @ $403.33</v>
      </c>
      <c r="L128" s="9">
        <f>L127+(G128*B128)</f>
        <v>205424.02000000002</v>
      </c>
      <c r="M128" s="35"/>
      <c r="N128" s="35"/>
      <c r="O128" s="35"/>
      <c r="P128" s="35"/>
      <c r="Q128" s="10"/>
    </row>
    <row r="129" spans="1:17" x14ac:dyDescent="0.45">
      <c r="A129" s="13" t="s">
        <v>198</v>
      </c>
      <c r="B129" s="35">
        <v>15</v>
      </c>
      <c r="C129" s="9">
        <v>123.02</v>
      </c>
      <c r="D129" s="9">
        <f>C129*B129</f>
        <v>1845.3</v>
      </c>
      <c r="E129" s="36" t="s">
        <v>37</v>
      </c>
      <c r="F129" s="38">
        <f>D129/D131</f>
        <v>0.24989267872547011</v>
      </c>
      <c r="G129" s="45">
        <v>121.88</v>
      </c>
      <c r="H129" s="9">
        <f>(B129*G129)-D129</f>
        <v>-17.100000000000136</v>
      </c>
      <c r="I129" s="35" t="s">
        <v>71</v>
      </c>
      <c r="J129" s="36">
        <f>G129*B129</f>
        <v>1828.1999999999998</v>
      </c>
      <c r="K129" s="35" t="str">
        <f>"sell "&amp;B129&amp;" "&amp;A129&amp;" @ $"&amp;G129</f>
        <v>sell 15 PLMR @ $121.88</v>
      </c>
      <c r="L129" s="9">
        <f>L128+(G129*B129)</f>
        <v>207252.22000000003</v>
      </c>
      <c r="M129" s="35"/>
      <c r="N129" s="35"/>
      <c r="O129" s="35"/>
      <c r="P129" s="35"/>
      <c r="Q129" s="10"/>
    </row>
    <row r="130" spans="1:17" x14ac:dyDescent="0.45">
      <c r="A130" s="13" t="s">
        <v>199</v>
      </c>
      <c r="B130" s="35">
        <v>187</v>
      </c>
      <c r="C130" s="9">
        <v>13.21</v>
      </c>
      <c r="D130" s="9">
        <f>C130*B130</f>
        <v>2470.27</v>
      </c>
      <c r="E130" s="36" t="s">
        <v>37</v>
      </c>
      <c r="F130" s="38">
        <f>D130/D131</f>
        <v>0.33452684521496073</v>
      </c>
      <c r="G130" s="45">
        <v>13.12</v>
      </c>
      <c r="H130" s="9">
        <f>(B130*G130)-D130</f>
        <v>-16.829999999999927</v>
      </c>
      <c r="I130" s="35" t="s">
        <v>71</v>
      </c>
      <c r="J130" s="36">
        <f>G130*B130</f>
        <v>2453.44</v>
      </c>
      <c r="K130" s="35" t="str">
        <f>"sell "&amp;B130&amp;" "&amp;A130&amp;" @ $"&amp;G130</f>
        <v>sell 187 KEP @ $13.12</v>
      </c>
      <c r="L130" s="9">
        <f>L129+(G130*B130)</f>
        <v>209705.66000000003</v>
      </c>
      <c r="M130" s="35" t="s">
        <v>22</v>
      </c>
      <c r="N130" s="35"/>
      <c r="O130" s="35"/>
      <c r="P130" s="35"/>
      <c r="Q130" s="10"/>
    </row>
    <row r="131" spans="1:17" x14ac:dyDescent="0.45">
      <c r="A131" s="13"/>
      <c r="B131" s="35" t="s">
        <v>3</v>
      </c>
      <c r="C131" s="9"/>
      <c r="D131" s="9">
        <f>SUM(D128:D130)</f>
        <v>7384.3700000000008</v>
      </c>
      <c r="E131" s="36"/>
      <c r="F131" s="38">
        <f>SUM(F128:F130)</f>
        <v>1</v>
      </c>
      <c r="G131" s="41"/>
      <c r="H131" s="9">
        <f>SUM(H128:H130)</f>
        <v>123.90999999999963</v>
      </c>
      <c r="I131" s="35"/>
      <c r="J131" s="36">
        <f>SUM(J128:J130)</f>
        <v>7508.2800000000007</v>
      </c>
      <c r="K131" s="35"/>
      <c r="L131" s="9"/>
      <c r="M131" s="35"/>
      <c r="N131" s="35"/>
      <c r="O131" s="35"/>
      <c r="P131" s="35"/>
      <c r="Q131" s="10"/>
    </row>
    <row r="132" spans="1:17" x14ac:dyDescent="0.45">
      <c r="A132" s="13"/>
      <c r="B132" s="35"/>
      <c r="C132" s="9"/>
      <c r="D132" s="9"/>
      <c r="E132" s="35"/>
      <c r="F132" s="35"/>
      <c r="G132" s="41"/>
      <c r="H132" s="9"/>
      <c r="I132" s="35"/>
      <c r="J132" s="35"/>
      <c r="K132" s="35"/>
      <c r="L132" s="9"/>
      <c r="M132" s="35"/>
      <c r="N132" s="35"/>
      <c r="O132" s="35"/>
      <c r="P132" s="35"/>
      <c r="Q132" s="10"/>
    </row>
    <row r="133" spans="1:17" x14ac:dyDescent="0.45">
      <c r="A133" s="13"/>
      <c r="B133" s="35"/>
      <c r="C133" s="9"/>
      <c r="D133" s="9"/>
      <c r="E133" s="19"/>
      <c r="F133" s="35"/>
      <c r="G133" s="41"/>
      <c r="H133" s="9"/>
      <c r="I133" s="35"/>
      <c r="J133" s="35"/>
      <c r="K133" s="35"/>
      <c r="L133" s="9"/>
      <c r="M133" s="11" t="s">
        <v>20</v>
      </c>
      <c r="N133" s="35"/>
      <c r="O133" s="35"/>
      <c r="P133" s="35"/>
      <c r="Q133" s="10"/>
    </row>
    <row r="134" spans="1:17" x14ac:dyDescent="0.45">
      <c r="A134" s="7" t="s">
        <v>6</v>
      </c>
      <c r="B134" s="35"/>
      <c r="C134" s="9"/>
      <c r="D134" s="9"/>
      <c r="E134" s="19"/>
      <c r="F134" s="35"/>
      <c r="G134" s="41"/>
      <c r="H134" s="9"/>
      <c r="I134" s="35"/>
      <c r="J134" s="35"/>
      <c r="K134" s="35"/>
      <c r="L134" s="9"/>
      <c r="M134" s="11" t="s">
        <v>21</v>
      </c>
      <c r="N134" s="35"/>
      <c r="O134" s="35"/>
      <c r="P134" s="35"/>
      <c r="Q134" s="10"/>
    </row>
    <row r="135" spans="1:17" x14ac:dyDescent="0.45">
      <c r="A135" s="7" t="s">
        <v>0</v>
      </c>
      <c r="B135" s="11" t="s">
        <v>3</v>
      </c>
      <c r="C135" s="12" t="s">
        <v>1</v>
      </c>
      <c r="D135" s="12" t="s">
        <v>2</v>
      </c>
      <c r="E135" s="22" t="s">
        <v>7</v>
      </c>
      <c r="F135" s="39" t="s">
        <v>92</v>
      </c>
      <c r="G135" s="42" t="s">
        <v>8</v>
      </c>
      <c r="H135" s="12" t="s">
        <v>9</v>
      </c>
      <c r="I135" s="35"/>
      <c r="J135" s="35"/>
      <c r="K135" s="35"/>
      <c r="L135" s="9"/>
      <c r="M135" s="36">
        <v>206048.96</v>
      </c>
      <c r="N135" s="35"/>
      <c r="O135" s="44"/>
      <c r="P135" s="35"/>
      <c r="Q135" s="10"/>
    </row>
    <row r="136" spans="1:17" x14ac:dyDescent="0.45">
      <c r="A136" s="13" t="s">
        <v>205</v>
      </c>
      <c r="B136" s="35">
        <v>24</v>
      </c>
      <c r="C136" s="9">
        <v>82.89</v>
      </c>
      <c r="D136" s="9">
        <f>C136*B136</f>
        <v>1989.3600000000001</v>
      </c>
      <c r="E136" s="36" t="s">
        <v>37</v>
      </c>
      <c r="F136" s="38">
        <f>D136/D139</f>
        <v>0.2435633890934201</v>
      </c>
      <c r="G136" s="48">
        <v>80.09</v>
      </c>
      <c r="H136" s="9">
        <f>(B136*G136)-D136</f>
        <v>-67.200000000000045</v>
      </c>
      <c r="I136" s="35" t="s">
        <v>71</v>
      </c>
      <c r="J136" s="35"/>
      <c r="K136" s="35" t="str">
        <f>"buy "&amp;B136&amp;" "&amp;A136&amp;" @ $"&amp;G136</f>
        <v>buy 24 PSIX @ $80.09</v>
      </c>
      <c r="L136" s="9">
        <f>L130-(G136*B136)</f>
        <v>207783.50000000003</v>
      </c>
      <c r="M136" s="36">
        <f>L127-(G136*B136)</f>
        <v>200275.22</v>
      </c>
      <c r="N136" s="35"/>
      <c r="O136" s="35"/>
      <c r="P136" s="35"/>
      <c r="Q136" s="10"/>
    </row>
    <row r="137" spans="1:17" x14ac:dyDescent="0.45">
      <c r="A137" s="13" t="s">
        <v>206</v>
      </c>
      <c r="B137" s="35">
        <v>24</v>
      </c>
      <c r="C137" s="9">
        <v>123.06</v>
      </c>
      <c r="D137" s="9">
        <f>C137*B137</f>
        <v>2953.44</v>
      </c>
      <c r="E137" s="36" t="s">
        <v>37</v>
      </c>
      <c r="F137" s="38">
        <f>D137/D139</f>
        <v>0.36159863266782816</v>
      </c>
      <c r="G137" s="48">
        <v>121.83</v>
      </c>
      <c r="H137" s="9">
        <f>(B137*G137)-D137</f>
        <v>-29.519999999999982</v>
      </c>
      <c r="I137" s="35" t="s">
        <v>71</v>
      </c>
      <c r="J137" s="35"/>
      <c r="K137" s="35" t="str">
        <f>"buy "&amp;B137&amp;" "&amp;A137&amp;" @ $"&amp;G137</f>
        <v>buy 24 CRDO @ $121.83</v>
      </c>
      <c r="L137" s="9">
        <f>L136-(G137*B137)</f>
        <v>204859.58000000002</v>
      </c>
      <c r="M137" s="36">
        <f>M136-(G137*B137)</f>
        <v>197351.3</v>
      </c>
      <c r="N137" s="35"/>
      <c r="O137" s="35"/>
      <c r="P137" s="35"/>
      <c r="Q137" s="10"/>
    </row>
    <row r="138" spans="1:17" x14ac:dyDescent="0.45">
      <c r="A138" s="23" t="s">
        <v>207</v>
      </c>
      <c r="B138" s="24">
        <v>31</v>
      </c>
      <c r="C138" s="25">
        <v>104.03</v>
      </c>
      <c r="D138" s="25">
        <f>C138*B138</f>
        <v>3224.93</v>
      </c>
      <c r="E138" s="36" t="s">
        <v>37</v>
      </c>
      <c r="F138" s="38">
        <f>D138/D139</f>
        <v>0.39483797823875177</v>
      </c>
      <c r="G138" s="49">
        <v>100.39</v>
      </c>
      <c r="H138" s="25">
        <f>(B138*G138)-D138</f>
        <v>-112.83999999999969</v>
      </c>
      <c r="I138" s="35" t="s">
        <v>71</v>
      </c>
      <c r="J138" s="35"/>
      <c r="K138" s="35" t="str">
        <f>"buy "&amp;B138&amp;" "&amp;A138&amp;" @ $"&amp;G138</f>
        <v>buy 31 HOOD @ $100.39</v>
      </c>
      <c r="L138" s="9">
        <f>L137-(G138*B138)</f>
        <v>201747.49000000002</v>
      </c>
      <c r="M138" s="36">
        <f>M137-(G138*B138)</f>
        <v>194239.21</v>
      </c>
      <c r="N138" s="35" t="str">
        <f>TEXT(ROUND(M138,2),"$#,##0.00")&amp;" will be the balance in the account after purchases.  "</f>
        <v xml:space="preserve">$194,239.21 will be the balance in the account after purchases.  </v>
      </c>
      <c r="O138" s="35"/>
      <c r="P138" s="35"/>
      <c r="Q138" s="10"/>
    </row>
    <row r="139" spans="1:17" x14ac:dyDescent="0.45">
      <c r="A139" s="13"/>
      <c r="B139" s="35"/>
      <c r="C139" s="9"/>
      <c r="D139" s="9">
        <f>SUM(D136:D138)</f>
        <v>8167.73</v>
      </c>
      <c r="E139" s="35"/>
      <c r="F139" s="38">
        <f>SUM(F136:F138)</f>
        <v>1</v>
      </c>
      <c r="G139" s="9" t="s">
        <v>15</v>
      </c>
      <c r="H139" s="9">
        <f>SUM(H136:H138)</f>
        <v>-209.55999999999972</v>
      </c>
      <c r="I139" s="35"/>
      <c r="J139" s="35"/>
      <c r="K139" s="35"/>
      <c r="L139" s="9"/>
      <c r="M139" s="35"/>
      <c r="N139" s="35" t="s">
        <v>27</v>
      </c>
      <c r="O139" s="35"/>
      <c r="P139" s="35"/>
      <c r="Q139" s="10"/>
    </row>
    <row r="140" spans="1:17" x14ac:dyDescent="0.45">
      <c r="A140" s="13"/>
      <c r="B140" s="35"/>
      <c r="C140" s="9"/>
      <c r="D140" s="9"/>
      <c r="E140" s="35"/>
      <c r="F140" s="35"/>
      <c r="G140" s="9"/>
      <c r="H140" s="9"/>
      <c r="I140" s="35"/>
      <c r="J140" s="35"/>
      <c r="K140" s="35"/>
      <c r="L140" s="9"/>
      <c r="M140" s="11" t="str">
        <f>IF(J131+M138&gt;0,"Credit Surplus","Credit Shortage")</f>
        <v>Credit Surplus</v>
      </c>
      <c r="N140" s="36">
        <f>J131+M138</f>
        <v>201747.49</v>
      </c>
      <c r="O140" s="35" t="s">
        <v>60</v>
      </c>
      <c r="P140" s="35"/>
      <c r="Q140" s="10"/>
    </row>
    <row r="141" spans="1:17" x14ac:dyDescent="0.45">
      <c r="A141" s="13"/>
      <c r="B141" s="35"/>
      <c r="C141" s="9"/>
      <c r="D141" s="9"/>
      <c r="E141" s="35"/>
      <c r="F141" s="35"/>
      <c r="G141" s="9"/>
      <c r="H141" s="9"/>
      <c r="I141" s="35"/>
      <c r="J141" s="35"/>
      <c r="K141" s="35"/>
      <c r="L141" s="9"/>
      <c r="M141" s="35"/>
      <c r="N141" s="35"/>
      <c r="O141" s="35"/>
      <c r="P141" s="35"/>
      <c r="Q141" s="10"/>
    </row>
    <row r="142" spans="1:17" x14ac:dyDescent="0.45">
      <c r="A142" s="13"/>
      <c r="B142" s="35"/>
      <c r="C142" s="9"/>
      <c r="D142" s="9"/>
      <c r="E142" s="35"/>
      <c r="F142" s="35"/>
      <c r="G142" s="9"/>
      <c r="H142" s="9"/>
      <c r="I142" s="35"/>
      <c r="J142" s="35"/>
      <c r="K142" s="35"/>
      <c r="L142" s="35"/>
      <c r="M142" s="35"/>
      <c r="N142" s="35"/>
      <c r="O142" s="35"/>
      <c r="P142" s="35"/>
      <c r="Q142" s="10"/>
    </row>
    <row r="143" spans="1:17" x14ac:dyDescent="0.45">
      <c r="A143" s="13" t="s">
        <v>11</v>
      </c>
      <c r="B143" s="35"/>
      <c r="C143" s="9"/>
      <c r="D143" s="21">
        <v>607.11</v>
      </c>
      <c r="E143" s="35" t="s">
        <v>76</v>
      </c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 x14ac:dyDescent="0.45">
      <c r="A144" s="13" t="s">
        <v>12</v>
      </c>
      <c r="B144" s="35"/>
      <c r="C144" s="9"/>
      <c r="D144" s="9">
        <f>H131</f>
        <v>123.90999999999963</v>
      </c>
      <c r="E144" s="35" t="s">
        <v>16</v>
      </c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 x14ac:dyDescent="0.45">
      <c r="A145" s="13" t="s">
        <v>13</v>
      </c>
      <c r="B145" s="35"/>
      <c r="C145" s="9"/>
      <c r="D145" s="9">
        <f>D143+D144</f>
        <v>731.01999999999964</v>
      </c>
      <c r="E145" s="35"/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 x14ac:dyDescent="0.45">
      <c r="A146" s="13" t="s">
        <v>14</v>
      </c>
      <c r="B146" s="35"/>
      <c r="C146" s="9"/>
      <c r="D146" s="9">
        <f>H139</f>
        <v>-209.55999999999972</v>
      </c>
      <c r="E146" s="35" t="s">
        <v>17</v>
      </c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 ht="14.65" thickBot="1" x14ac:dyDescent="0.5">
      <c r="A147" s="15" t="s">
        <v>13</v>
      </c>
      <c r="B147" s="16"/>
      <c r="C147" s="17"/>
      <c r="D147" s="46">
        <f>D145-D146</f>
        <v>940.57999999999936</v>
      </c>
      <c r="E147" s="47" t="s">
        <v>18</v>
      </c>
      <c r="F147" s="16"/>
      <c r="G147" s="17"/>
      <c r="H147" s="17"/>
      <c r="I147" s="16"/>
      <c r="J147" s="16"/>
      <c r="K147" s="16"/>
      <c r="L147" s="16"/>
      <c r="M147" s="16"/>
      <c r="N147" s="16"/>
      <c r="O147" s="16"/>
      <c r="P147" s="16"/>
      <c r="Q147" s="18"/>
    </row>
    <row r="148" spans="1:17" ht="14.65" thickTop="1" x14ac:dyDescent="0.45"/>
    <row r="154" spans="1:17" ht="14.65" thickBot="1" x14ac:dyDescent="0.5"/>
    <row r="155" spans="1:17" ht="14.65" thickTop="1" x14ac:dyDescent="0.45">
      <c r="A155" s="2"/>
      <c r="B155" s="3"/>
      <c r="C155" s="4">
        <v>45869</v>
      </c>
      <c r="D155" s="5"/>
      <c r="E155" s="3"/>
      <c r="F155" s="3"/>
      <c r="G155" s="5"/>
      <c r="H155" s="5"/>
      <c r="I155" s="3"/>
      <c r="J155" s="3"/>
      <c r="K155" s="3"/>
      <c r="L155" s="20" t="s">
        <v>19</v>
      </c>
      <c r="M155" s="3"/>
      <c r="N155" s="3"/>
      <c r="O155" s="3"/>
      <c r="P155" s="3"/>
      <c r="Q155" s="6"/>
    </row>
    <row r="156" spans="1:17" x14ac:dyDescent="0.45">
      <c r="A156" s="7" t="s">
        <v>5</v>
      </c>
      <c r="B156" s="35"/>
      <c r="C156" s="9"/>
      <c r="D156" s="9"/>
      <c r="E156" s="35"/>
      <c r="F156" s="35"/>
      <c r="G156" s="9"/>
      <c r="H156" s="9"/>
      <c r="I156" s="35"/>
      <c r="J156" s="11" t="s">
        <v>24</v>
      </c>
      <c r="K156" s="35"/>
      <c r="L156" s="11" t="s">
        <v>10</v>
      </c>
      <c r="M156" s="35"/>
      <c r="N156" s="35"/>
      <c r="O156" s="35"/>
      <c r="P156" s="35"/>
      <c r="Q156" s="10"/>
    </row>
    <row r="157" spans="1:17" x14ac:dyDescent="0.45">
      <c r="A157" s="7" t="s">
        <v>0</v>
      </c>
      <c r="B157" s="11" t="s">
        <v>3</v>
      </c>
      <c r="C157" s="12" t="s">
        <v>1</v>
      </c>
      <c r="D157" s="12" t="s">
        <v>4</v>
      </c>
      <c r="E157" s="11" t="s">
        <v>7</v>
      </c>
      <c r="F157" s="37" t="s">
        <v>92</v>
      </c>
      <c r="G157" s="12" t="s">
        <v>8</v>
      </c>
      <c r="H157" s="12" t="s">
        <v>9</v>
      </c>
      <c r="I157" s="33" t="s">
        <v>70</v>
      </c>
      <c r="J157" s="11" t="s">
        <v>23</v>
      </c>
      <c r="K157" s="35"/>
      <c r="L157" s="31">
        <v>209466.58</v>
      </c>
      <c r="M157" s="35" t="s">
        <v>118</v>
      </c>
      <c r="N157" s="35"/>
      <c r="O157" s="35"/>
      <c r="P157" s="35"/>
      <c r="Q157" s="10"/>
    </row>
    <row r="158" spans="1:17" x14ac:dyDescent="0.45">
      <c r="A158" s="13" t="s">
        <v>122</v>
      </c>
      <c r="B158" s="35">
        <v>12</v>
      </c>
      <c r="C158" s="9">
        <v>81.87</v>
      </c>
      <c r="D158" s="9">
        <f>C158*B158</f>
        <v>982.44</v>
      </c>
      <c r="E158" s="36" t="s">
        <v>37</v>
      </c>
      <c r="F158" s="38">
        <f>D158/D161</f>
        <v>1</v>
      </c>
      <c r="G158" s="45">
        <v>81.680000000000007</v>
      </c>
      <c r="H158" s="9">
        <f>(B158*G158)-D158</f>
        <v>-2.2799999999999727</v>
      </c>
      <c r="I158" s="35" t="s">
        <v>71</v>
      </c>
      <c r="J158" s="36">
        <f>G158*B158</f>
        <v>980.16000000000008</v>
      </c>
      <c r="K158" s="35" t="str">
        <f>"sell "&amp;B158&amp;" "&amp;A158&amp;" @ $"&amp;G158</f>
        <v>sell 12 IEFA @ $81.68</v>
      </c>
      <c r="L158" s="9">
        <f>L157+(G158*B158)</f>
        <v>210446.74</v>
      </c>
      <c r="M158" s="35"/>
      <c r="N158" s="35"/>
      <c r="O158" s="35"/>
      <c r="P158" s="35"/>
      <c r="Q158" s="10"/>
    </row>
    <row r="159" spans="1:17" x14ac:dyDescent="0.45">
      <c r="A159" s="13"/>
      <c r="B159" s="35"/>
      <c r="C159" s="9"/>
      <c r="D159" s="9">
        <f>C159*B159</f>
        <v>0</v>
      </c>
      <c r="E159" s="36" t="s">
        <v>37</v>
      </c>
      <c r="F159" s="38">
        <f>D159/D161</f>
        <v>0</v>
      </c>
      <c r="G159" s="45"/>
      <c r="H159" s="9">
        <f>(B159*G159)-D159</f>
        <v>0</v>
      </c>
      <c r="I159" s="35" t="s">
        <v>71</v>
      </c>
      <c r="J159" s="36">
        <f>G159*B159</f>
        <v>0</v>
      </c>
      <c r="K159" s="35" t="str">
        <f>"sell "&amp;B159&amp;" "&amp;A159&amp;" @ $"&amp;G159</f>
        <v>sell   @ $</v>
      </c>
      <c r="L159" s="9">
        <f>L158+(G159*B159)</f>
        <v>210446.74</v>
      </c>
      <c r="M159" s="35"/>
      <c r="N159" s="35"/>
      <c r="O159" s="35"/>
      <c r="P159" s="35"/>
      <c r="Q159" s="10"/>
    </row>
    <row r="160" spans="1:17" x14ac:dyDescent="0.45">
      <c r="A160" s="13"/>
      <c r="B160" s="35"/>
      <c r="C160" s="9"/>
      <c r="D160" s="9">
        <f>C160*B160</f>
        <v>0</v>
      </c>
      <c r="E160" s="36" t="s">
        <v>37</v>
      </c>
      <c r="F160" s="38">
        <f>D160/D161</f>
        <v>0</v>
      </c>
      <c r="G160" s="45"/>
      <c r="H160" s="9">
        <f>(B160*G160)-D160</f>
        <v>0</v>
      </c>
      <c r="I160" s="35" t="s">
        <v>71</v>
      </c>
      <c r="J160" s="36">
        <f>G160*B160</f>
        <v>0</v>
      </c>
      <c r="K160" s="35" t="str">
        <f>"sell "&amp;B160&amp;" "&amp;A160&amp;" @ $"&amp;G160</f>
        <v>sell   @ $</v>
      </c>
      <c r="L160" s="9">
        <f>L159+(G160*B160)</f>
        <v>210446.74</v>
      </c>
      <c r="M160" s="35" t="s">
        <v>22</v>
      </c>
      <c r="N160" s="35"/>
      <c r="O160" s="35"/>
      <c r="P160" s="35"/>
      <c r="Q160" s="10"/>
    </row>
    <row r="161" spans="1:17" x14ac:dyDescent="0.45">
      <c r="A161" s="13"/>
      <c r="B161" s="35" t="s">
        <v>3</v>
      </c>
      <c r="C161" s="9"/>
      <c r="D161" s="9">
        <f>SUM(D158:D160)</f>
        <v>982.44</v>
      </c>
      <c r="E161" s="36"/>
      <c r="F161" s="38">
        <f>SUM(F158:F160)</f>
        <v>1</v>
      </c>
      <c r="G161" s="41"/>
      <c r="H161" s="9">
        <f>SUM(H158:H160)</f>
        <v>-2.2799999999999727</v>
      </c>
      <c r="I161" s="35"/>
      <c r="J161" s="36">
        <f>SUM(J158:J160)</f>
        <v>980.16000000000008</v>
      </c>
      <c r="K161" s="35"/>
      <c r="L161" s="9"/>
      <c r="M161" s="35"/>
      <c r="N161" s="35"/>
      <c r="O161" s="35"/>
      <c r="P161" s="35"/>
      <c r="Q161" s="10"/>
    </row>
    <row r="162" spans="1:17" x14ac:dyDescent="0.45">
      <c r="A162" s="13"/>
      <c r="B162" s="35"/>
      <c r="C162" s="9"/>
      <c r="D162" s="9"/>
      <c r="E162" s="35"/>
      <c r="F162" s="35"/>
      <c r="G162" s="41"/>
      <c r="H162" s="9"/>
      <c r="I162" s="35"/>
      <c r="J162" s="35"/>
      <c r="K162" s="35"/>
      <c r="L162" s="9"/>
      <c r="M162" s="35"/>
      <c r="N162" s="35"/>
      <c r="O162" s="35"/>
      <c r="P162" s="35"/>
      <c r="Q162" s="10"/>
    </row>
    <row r="163" spans="1:17" x14ac:dyDescent="0.45">
      <c r="A163" s="13"/>
      <c r="B163" s="35"/>
      <c r="C163" s="9"/>
      <c r="D163" s="9"/>
      <c r="E163" s="19"/>
      <c r="F163" s="35"/>
      <c r="G163" s="41"/>
      <c r="H163" s="9"/>
      <c r="I163" s="35"/>
      <c r="J163" s="35"/>
      <c r="K163" s="35"/>
      <c r="L163" s="9"/>
      <c r="M163" s="11" t="s">
        <v>20</v>
      </c>
      <c r="N163" s="35"/>
      <c r="O163" s="35"/>
      <c r="P163" s="35"/>
      <c r="Q163" s="10"/>
    </row>
    <row r="164" spans="1:17" x14ac:dyDescent="0.45">
      <c r="A164" s="7" t="s">
        <v>6</v>
      </c>
      <c r="B164" s="35"/>
      <c r="C164" s="9"/>
      <c r="D164" s="9"/>
      <c r="E164" s="19"/>
      <c r="F164" s="35"/>
      <c r="G164" s="41"/>
      <c r="H164" s="9"/>
      <c r="I164" s="35"/>
      <c r="J164" s="35"/>
      <c r="K164" s="35"/>
      <c r="L164" s="9"/>
      <c r="M164" s="11" t="s">
        <v>21</v>
      </c>
      <c r="N164" s="35"/>
      <c r="O164" s="35"/>
      <c r="P164" s="35"/>
      <c r="Q164" s="10"/>
    </row>
    <row r="165" spans="1:17" x14ac:dyDescent="0.45">
      <c r="A165" s="7" t="s">
        <v>0</v>
      </c>
      <c r="B165" s="11" t="s">
        <v>3</v>
      </c>
      <c r="C165" s="12" t="s">
        <v>1</v>
      </c>
      <c r="D165" s="12" t="s">
        <v>2</v>
      </c>
      <c r="E165" s="22" t="s">
        <v>7</v>
      </c>
      <c r="F165" s="39" t="s">
        <v>92</v>
      </c>
      <c r="G165" s="42" t="s">
        <v>8</v>
      </c>
      <c r="H165" s="12" t="s">
        <v>9</v>
      </c>
      <c r="I165" s="35"/>
      <c r="J165" s="35"/>
      <c r="K165" s="35"/>
      <c r="L165" s="9"/>
      <c r="M165" s="36">
        <v>206048.96</v>
      </c>
      <c r="N165" s="35"/>
      <c r="O165" s="44"/>
      <c r="P165" s="35"/>
      <c r="Q165" s="10"/>
    </row>
    <row r="166" spans="1:17" x14ac:dyDescent="0.45">
      <c r="A166" s="13" t="s">
        <v>202</v>
      </c>
      <c r="B166" s="35">
        <v>143</v>
      </c>
      <c r="C166" s="9">
        <v>16.11</v>
      </c>
      <c r="D166" s="9">
        <f>C166*B166</f>
        <v>2303.73</v>
      </c>
      <c r="E166" s="36" t="s">
        <v>37</v>
      </c>
      <c r="F166" s="38">
        <f>D166/D169</f>
        <v>0.27014574804783925</v>
      </c>
      <c r="G166" s="48">
        <v>15.25</v>
      </c>
      <c r="H166" s="9">
        <f>(B166*G166)-D166</f>
        <v>-122.98000000000002</v>
      </c>
      <c r="I166" s="35" t="s">
        <v>71</v>
      </c>
      <c r="J166" s="35"/>
      <c r="K166" s="35" t="str">
        <f>"buy "&amp;B166&amp;" "&amp;A166&amp;" @ $"&amp;G166</f>
        <v>buy 143 IREN @ $15.25</v>
      </c>
      <c r="L166" s="9">
        <f>L160-(G166*B166)</f>
        <v>208265.99</v>
      </c>
      <c r="M166" s="36">
        <f>L157-(G166*B166)</f>
        <v>207285.83</v>
      </c>
      <c r="N166" s="35"/>
      <c r="O166" s="35"/>
      <c r="P166" s="35"/>
      <c r="Q166" s="10"/>
    </row>
    <row r="167" spans="1:17" x14ac:dyDescent="0.45">
      <c r="A167" s="13" t="s">
        <v>203</v>
      </c>
      <c r="B167" s="35">
        <v>850</v>
      </c>
      <c r="C167" s="9">
        <v>3.69</v>
      </c>
      <c r="D167" s="9">
        <f>C167*B167</f>
        <v>3136.5</v>
      </c>
      <c r="E167" s="36" t="s">
        <v>37</v>
      </c>
      <c r="F167" s="38">
        <f>D167/D169</f>
        <v>0.36780010624163761</v>
      </c>
      <c r="G167" s="48">
        <v>3.65</v>
      </c>
      <c r="H167" s="9">
        <f>(B167*G167)-D167</f>
        <v>-34</v>
      </c>
      <c r="I167" s="35" t="s">
        <v>71</v>
      </c>
      <c r="J167" s="35"/>
      <c r="K167" s="35" t="str">
        <f>"buy "&amp;B167&amp;" "&amp;A167&amp;" @ $"&amp;G167</f>
        <v>buy 850 AKBA @ $3.65</v>
      </c>
      <c r="L167" s="9">
        <f>L166-(G167*B167)</f>
        <v>205163.49</v>
      </c>
      <c r="M167" s="36">
        <f>M166-(G167*B167)</f>
        <v>204183.33</v>
      </c>
      <c r="N167" s="35"/>
      <c r="O167" s="35"/>
      <c r="P167" s="35"/>
      <c r="Q167" s="10"/>
    </row>
    <row r="168" spans="1:17" x14ac:dyDescent="0.45">
      <c r="A168" s="23" t="s">
        <v>204</v>
      </c>
      <c r="B168" s="24">
        <v>475</v>
      </c>
      <c r="C168" s="25">
        <v>6.5</v>
      </c>
      <c r="D168" s="25">
        <f>C168*B168</f>
        <v>3087.5</v>
      </c>
      <c r="E168" s="36" t="s">
        <v>37</v>
      </c>
      <c r="F168" s="38">
        <f>D168/D169</f>
        <v>0.36205414571052325</v>
      </c>
      <c r="G168" s="49">
        <v>6.25</v>
      </c>
      <c r="H168" s="25">
        <f>(B168*G168)-D168</f>
        <v>-118.75</v>
      </c>
      <c r="I168" s="35" t="s">
        <v>71</v>
      </c>
      <c r="J168" s="35"/>
      <c r="K168" s="35" t="str">
        <f>"buy "&amp;B168&amp;" "&amp;A168&amp;" @ $"&amp;G168</f>
        <v>buy 475 EVEX @ $6.25</v>
      </c>
      <c r="L168" s="9">
        <f>L167-(G168*B168)</f>
        <v>202194.74</v>
      </c>
      <c r="M168" s="36">
        <f>M167-(G168*B168)</f>
        <v>201214.58</v>
      </c>
      <c r="N168" s="35" t="str">
        <f>TEXT(ROUND(M168,2),"$#,##0.00")&amp;" will be the balance in the account after purchases.  "</f>
        <v xml:space="preserve">$201,214.58 will be the balance in the account after purchases.  </v>
      </c>
      <c r="O168" s="35"/>
      <c r="P168" s="35"/>
      <c r="Q168" s="10"/>
    </row>
    <row r="169" spans="1:17" x14ac:dyDescent="0.45">
      <c r="A169" s="13"/>
      <c r="B169" s="35"/>
      <c r="C169" s="9"/>
      <c r="D169" s="9">
        <f>SUM(D166:D168)</f>
        <v>8527.73</v>
      </c>
      <c r="E169" s="35"/>
      <c r="F169" s="38">
        <f>SUM(F166:F168)</f>
        <v>1.0000000000000002</v>
      </c>
      <c r="G169" s="9" t="s">
        <v>15</v>
      </c>
      <c r="H169" s="9">
        <f>SUM(H166:H168)</f>
        <v>-275.73</v>
      </c>
      <c r="I169" s="35"/>
      <c r="J169" s="35"/>
      <c r="K169" s="35"/>
      <c r="L169" s="9"/>
      <c r="M169" s="35"/>
      <c r="N169" s="35" t="s">
        <v>27</v>
      </c>
      <c r="O169" s="35"/>
      <c r="P169" s="35"/>
      <c r="Q169" s="10"/>
    </row>
    <row r="170" spans="1:17" x14ac:dyDescent="0.45">
      <c r="A170" s="13"/>
      <c r="B170" s="35"/>
      <c r="C170" s="9"/>
      <c r="D170" s="9"/>
      <c r="E170" s="35"/>
      <c r="F170" s="35"/>
      <c r="G170" s="9"/>
      <c r="H170" s="9"/>
      <c r="I170" s="35"/>
      <c r="J170" s="35"/>
      <c r="K170" s="35"/>
      <c r="L170" s="9"/>
      <c r="M170" s="11" t="str">
        <f>IF(J161+M168&gt;0,"Credit Surplus","Credit Shortage")</f>
        <v>Credit Surplus</v>
      </c>
      <c r="N170" s="36">
        <f>J161+M168</f>
        <v>202194.74</v>
      </c>
      <c r="O170" s="35" t="s">
        <v>60</v>
      </c>
      <c r="P170" s="35"/>
      <c r="Q170" s="10"/>
    </row>
    <row r="171" spans="1:17" x14ac:dyDescent="0.45">
      <c r="A171" s="13"/>
      <c r="B171" s="35"/>
      <c r="C171" s="9"/>
      <c r="D171" s="9"/>
      <c r="E171" s="35"/>
      <c r="F171" s="35"/>
      <c r="G171" s="9"/>
      <c r="H171" s="9"/>
      <c r="I171" s="35"/>
      <c r="J171" s="35"/>
      <c r="K171" s="35"/>
      <c r="L171" s="9"/>
      <c r="M171" s="35"/>
      <c r="N171" s="35"/>
      <c r="O171" s="35"/>
      <c r="P171" s="35"/>
      <c r="Q171" s="10"/>
    </row>
    <row r="172" spans="1:17" x14ac:dyDescent="0.45">
      <c r="A172" s="13"/>
      <c r="B172" s="35"/>
      <c r="C172" s="9"/>
      <c r="D172" s="9"/>
      <c r="E172" s="35"/>
      <c r="F172" s="35"/>
      <c r="G172" s="9"/>
      <c r="H172" s="9"/>
      <c r="I172" s="35"/>
      <c r="J172" s="35"/>
      <c r="K172" s="35"/>
      <c r="L172" s="35"/>
      <c r="M172" s="35"/>
      <c r="N172" s="35"/>
      <c r="O172" s="35"/>
      <c r="P172" s="35"/>
      <c r="Q172" s="10"/>
    </row>
    <row r="173" spans="1:17" x14ac:dyDescent="0.45">
      <c r="A173" s="13" t="s">
        <v>11</v>
      </c>
      <c r="B173" s="35"/>
      <c r="C173" s="9"/>
      <c r="D173" s="21">
        <v>1117.02</v>
      </c>
      <c r="E173" s="35" t="s">
        <v>76</v>
      </c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 x14ac:dyDescent="0.45">
      <c r="A174" s="13" t="s">
        <v>12</v>
      </c>
      <c r="B174" s="35"/>
      <c r="C174" s="9"/>
      <c r="D174" s="9">
        <f>H161</f>
        <v>-2.2799999999999727</v>
      </c>
      <c r="E174" s="35" t="s">
        <v>16</v>
      </c>
      <c r="F174" s="35"/>
      <c r="G174" s="9"/>
      <c r="H174" s="9"/>
      <c r="I174" s="35"/>
      <c r="J174" s="35"/>
      <c r="K174" s="35"/>
      <c r="L174" s="35"/>
      <c r="M174" s="35"/>
      <c r="N174" s="35"/>
      <c r="O174" s="35"/>
      <c r="P174" s="35"/>
      <c r="Q174" s="10"/>
    </row>
    <row r="175" spans="1:17" x14ac:dyDescent="0.45">
      <c r="A175" s="13" t="s">
        <v>13</v>
      </c>
      <c r="B175" s="35"/>
      <c r="C175" s="9"/>
      <c r="D175" s="9">
        <f>D173+D174</f>
        <v>1114.74</v>
      </c>
      <c r="E175" s="35"/>
      <c r="F175" s="35"/>
      <c r="G175" s="9"/>
      <c r="H175" s="9"/>
      <c r="I175" s="35"/>
      <c r="J175" s="35"/>
      <c r="K175" s="35"/>
      <c r="L175" s="35"/>
      <c r="M175" s="35"/>
      <c r="N175" s="35"/>
      <c r="O175" s="35"/>
      <c r="P175" s="35"/>
      <c r="Q175" s="10"/>
    </row>
    <row r="176" spans="1:17" x14ac:dyDescent="0.45">
      <c r="A176" s="13" t="s">
        <v>14</v>
      </c>
      <c r="B176" s="35"/>
      <c r="C176" s="9"/>
      <c r="D176" s="9">
        <f>H169</f>
        <v>-275.73</v>
      </c>
      <c r="E176" s="35" t="s">
        <v>17</v>
      </c>
      <c r="F176" s="35"/>
      <c r="G176" s="9"/>
      <c r="H176" s="9"/>
      <c r="I176" s="35"/>
      <c r="J176" s="35"/>
      <c r="K176" s="35"/>
      <c r="L176" s="35"/>
      <c r="M176" s="35"/>
      <c r="N176" s="35"/>
      <c r="O176" s="35"/>
      <c r="P176" s="35"/>
      <c r="Q176" s="10"/>
    </row>
    <row r="177" spans="1:17" ht="14.65" thickBot="1" x14ac:dyDescent="0.5">
      <c r="A177" s="15" t="s">
        <v>13</v>
      </c>
      <c r="B177" s="16"/>
      <c r="C177" s="17"/>
      <c r="D177" s="46">
        <f>D175-D176</f>
        <v>1390.47</v>
      </c>
      <c r="E177" s="47" t="s">
        <v>18</v>
      </c>
      <c r="F177" s="16"/>
      <c r="G177" s="17"/>
      <c r="H177" s="17"/>
      <c r="I177" s="16"/>
      <c r="J177" s="16"/>
      <c r="K177" s="16"/>
      <c r="L177" s="16"/>
      <c r="M177" s="16"/>
      <c r="N177" s="16"/>
      <c r="O177" s="16"/>
      <c r="P177" s="16"/>
      <c r="Q177" s="18"/>
    </row>
    <row r="178" spans="1:17" ht="14.65" thickTop="1" x14ac:dyDescent="0.45"/>
    <row r="184" spans="1:17" ht="14.65" thickBot="1" x14ac:dyDescent="0.5"/>
    <row r="185" spans="1:17" ht="14.65" thickTop="1" x14ac:dyDescent="0.45">
      <c r="A185" s="2"/>
      <c r="B185" s="3"/>
      <c r="C185" s="4">
        <v>45838</v>
      </c>
      <c r="D185" s="5"/>
      <c r="E185" s="3"/>
      <c r="F185" s="3"/>
      <c r="G185" s="5"/>
      <c r="H185" s="5"/>
      <c r="I185" s="3"/>
      <c r="J185" s="3"/>
      <c r="K185" s="3"/>
      <c r="L185" s="20" t="s">
        <v>19</v>
      </c>
      <c r="M185" s="3"/>
      <c r="N185" s="3"/>
      <c r="O185" s="3"/>
      <c r="P185" s="3"/>
      <c r="Q185" s="6"/>
    </row>
    <row r="186" spans="1:17" x14ac:dyDescent="0.45">
      <c r="A186" s="7" t="s">
        <v>5</v>
      </c>
      <c r="B186" s="35"/>
      <c r="C186" s="9"/>
      <c r="D186" s="9"/>
      <c r="E186" s="35"/>
      <c r="F186" s="35"/>
      <c r="G186" s="9"/>
      <c r="H186" s="9"/>
      <c r="I186" s="35"/>
      <c r="J186" s="11" t="s">
        <v>24</v>
      </c>
      <c r="K186" s="35"/>
      <c r="L186" s="11" t="s">
        <v>10</v>
      </c>
      <c r="M186" s="35"/>
      <c r="N186" s="35"/>
      <c r="O186" s="35"/>
      <c r="P186" s="35"/>
      <c r="Q186" s="10"/>
    </row>
    <row r="187" spans="1:17" x14ac:dyDescent="0.45">
      <c r="A187" s="7" t="s">
        <v>0</v>
      </c>
      <c r="B187" s="11" t="s">
        <v>3</v>
      </c>
      <c r="C187" s="12" t="s">
        <v>1</v>
      </c>
      <c r="D187" s="12" t="s">
        <v>4</v>
      </c>
      <c r="E187" s="11" t="s">
        <v>7</v>
      </c>
      <c r="F187" s="37" t="s">
        <v>92</v>
      </c>
      <c r="G187" s="12" t="s">
        <v>8</v>
      </c>
      <c r="H187" s="12" t="s">
        <v>9</v>
      </c>
      <c r="I187" s="33" t="s">
        <v>70</v>
      </c>
      <c r="J187" s="11" t="s">
        <v>23</v>
      </c>
      <c r="K187" s="35"/>
      <c r="L187" s="31">
        <v>216368.39</v>
      </c>
      <c r="M187" s="35" t="s">
        <v>118</v>
      </c>
      <c r="N187" s="35"/>
      <c r="O187" s="35"/>
      <c r="P187" s="35"/>
      <c r="Q187" s="10"/>
    </row>
    <row r="188" spans="1:17" x14ac:dyDescent="0.45">
      <c r="A188" s="13" t="s">
        <v>122</v>
      </c>
      <c r="B188" s="35">
        <v>13</v>
      </c>
      <c r="C188" s="9">
        <v>83.48</v>
      </c>
      <c r="D188" s="9">
        <f>C188*B188</f>
        <v>1085.24</v>
      </c>
      <c r="E188" s="36" t="s">
        <v>37</v>
      </c>
      <c r="F188" s="38">
        <f>D188/D191</f>
        <v>1</v>
      </c>
      <c r="G188" s="45">
        <v>83.2</v>
      </c>
      <c r="H188" s="9">
        <f>(B188*G188)-D188</f>
        <v>-3.6399999999998727</v>
      </c>
      <c r="I188" s="35" t="s">
        <v>71</v>
      </c>
      <c r="J188" s="36">
        <f>G188*B188</f>
        <v>1081.6000000000001</v>
      </c>
      <c r="K188" s="35" t="str">
        <f>"sell "&amp;B188&amp;" "&amp;A188&amp;" @ $"&amp;G188</f>
        <v>sell 13 IEFA @ $83.2</v>
      </c>
      <c r="L188" s="9">
        <f>L187+(G188*B188)</f>
        <v>217449.99000000002</v>
      </c>
      <c r="M188" s="35"/>
      <c r="N188" s="35"/>
      <c r="O188" s="35"/>
      <c r="P188" s="35"/>
      <c r="Q188" s="10"/>
    </row>
    <row r="189" spans="1:17" x14ac:dyDescent="0.45">
      <c r="A189" s="13"/>
      <c r="B189" s="35"/>
      <c r="C189" s="9"/>
      <c r="D189" s="9">
        <f>C189*B189</f>
        <v>0</v>
      </c>
      <c r="E189" s="36" t="s">
        <v>37</v>
      </c>
      <c r="F189" s="38">
        <f>D189/D191</f>
        <v>0</v>
      </c>
      <c r="G189" s="45"/>
      <c r="H189" s="9">
        <f>(B189*G189)-D189</f>
        <v>0</v>
      </c>
      <c r="I189" s="35" t="s">
        <v>71</v>
      </c>
      <c r="J189" s="36">
        <f>G189*B189</f>
        <v>0</v>
      </c>
      <c r="K189" s="35" t="str">
        <f>"sell "&amp;B189&amp;" "&amp;A189&amp;" @ $"&amp;G189</f>
        <v>sell   @ $</v>
      </c>
      <c r="L189" s="9">
        <f>L188+(G189*B189)</f>
        <v>217449.99000000002</v>
      </c>
      <c r="M189" s="35"/>
      <c r="N189" s="35"/>
      <c r="O189" s="35"/>
      <c r="P189" s="35"/>
      <c r="Q189" s="10"/>
    </row>
    <row r="190" spans="1:17" x14ac:dyDescent="0.45">
      <c r="A190" s="13"/>
      <c r="B190" s="35"/>
      <c r="C190" s="9"/>
      <c r="D190" s="9">
        <f>C190*B190</f>
        <v>0</v>
      </c>
      <c r="E190" s="36" t="s">
        <v>37</v>
      </c>
      <c r="F190" s="38">
        <f>D190/D191</f>
        <v>0</v>
      </c>
      <c r="G190" s="45"/>
      <c r="H190" s="9">
        <f>(B190*G190)-D190</f>
        <v>0</v>
      </c>
      <c r="I190" s="35" t="s">
        <v>71</v>
      </c>
      <c r="J190" s="36">
        <f>G190*B190</f>
        <v>0</v>
      </c>
      <c r="K190" s="35" t="str">
        <f>"sell "&amp;B190&amp;" "&amp;A190&amp;" @ $"&amp;G190</f>
        <v>sell   @ $</v>
      </c>
      <c r="L190" s="9">
        <f>L189+(G190*B190)</f>
        <v>217449.99000000002</v>
      </c>
      <c r="M190" s="35" t="s">
        <v>22</v>
      </c>
      <c r="N190" s="35"/>
      <c r="O190" s="35"/>
      <c r="P190" s="35"/>
      <c r="Q190" s="10"/>
    </row>
    <row r="191" spans="1:17" x14ac:dyDescent="0.45">
      <c r="A191" s="13"/>
      <c r="B191" s="35" t="s">
        <v>3</v>
      </c>
      <c r="C191" s="9"/>
      <c r="D191" s="9">
        <f>SUM(D188:D190)</f>
        <v>1085.24</v>
      </c>
      <c r="E191" s="36"/>
      <c r="F191" s="38">
        <f>SUM(F188:F190)</f>
        <v>1</v>
      </c>
      <c r="G191" s="41"/>
      <c r="H191" s="9">
        <f>SUM(H188:H190)</f>
        <v>-3.6399999999998727</v>
      </c>
      <c r="I191" s="35"/>
      <c r="J191" s="36">
        <f>SUM(J188:J190)</f>
        <v>1081.6000000000001</v>
      </c>
      <c r="K191" s="35"/>
      <c r="L191" s="9"/>
      <c r="M191" s="35"/>
      <c r="N191" s="35"/>
      <c r="O191" s="35"/>
      <c r="P191" s="35"/>
      <c r="Q191" s="10"/>
    </row>
    <row r="192" spans="1:17" x14ac:dyDescent="0.45">
      <c r="A192" s="13"/>
      <c r="B192" s="35"/>
      <c r="C192" s="9"/>
      <c r="D192" s="9"/>
      <c r="E192" s="35"/>
      <c r="F192" s="35"/>
      <c r="G192" s="41"/>
      <c r="H192" s="9"/>
      <c r="I192" s="35"/>
      <c r="J192" s="35"/>
      <c r="K192" s="35"/>
      <c r="L192" s="9"/>
      <c r="M192" s="35"/>
      <c r="N192" s="35"/>
      <c r="O192" s="35"/>
      <c r="P192" s="35"/>
      <c r="Q192" s="10"/>
    </row>
    <row r="193" spans="1:17" x14ac:dyDescent="0.45">
      <c r="A193" s="13"/>
      <c r="B193" s="35"/>
      <c r="C193" s="9"/>
      <c r="D193" s="9"/>
      <c r="E193" s="19"/>
      <c r="F193" s="35"/>
      <c r="G193" s="41"/>
      <c r="H193" s="9"/>
      <c r="I193" s="35"/>
      <c r="J193" s="35"/>
      <c r="K193" s="35"/>
      <c r="L193" s="9"/>
      <c r="M193" s="11" t="s">
        <v>20</v>
      </c>
      <c r="N193" s="35"/>
      <c r="O193" s="35"/>
      <c r="P193" s="35"/>
      <c r="Q193" s="10"/>
    </row>
    <row r="194" spans="1:17" x14ac:dyDescent="0.45">
      <c r="A194" s="7" t="s">
        <v>6</v>
      </c>
      <c r="B194" s="35"/>
      <c r="C194" s="9"/>
      <c r="D194" s="9"/>
      <c r="E194" s="19"/>
      <c r="F194" s="35"/>
      <c r="G194" s="41"/>
      <c r="H194" s="9"/>
      <c r="I194" s="35"/>
      <c r="J194" s="35"/>
      <c r="K194" s="35"/>
      <c r="L194" s="9"/>
      <c r="M194" s="11" t="s">
        <v>21</v>
      </c>
      <c r="N194" s="35"/>
      <c r="O194" s="35"/>
      <c r="P194" s="35"/>
      <c r="Q194" s="10"/>
    </row>
    <row r="195" spans="1:17" x14ac:dyDescent="0.45">
      <c r="A195" s="7" t="s">
        <v>0</v>
      </c>
      <c r="B195" s="11" t="s">
        <v>3</v>
      </c>
      <c r="C195" s="12" t="s">
        <v>1</v>
      </c>
      <c r="D195" s="12" t="s">
        <v>2</v>
      </c>
      <c r="E195" s="22" t="s">
        <v>7</v>
      </c>
      <c r="F195" s="39" t="s">
        <v>92</v>
      </c>
      <c r="G195" s="42" t="s">
        <v>8</v>
      </c>
      <c r="H195" s="12" t="s">
        <v>9</v>
      </c>
      <c r="I195" s="35"/>
      <c r="J195" s="35"/>
      <c r="K195" s="35"/>
      <c r="L195" s="9"/>
      <c r="M195" s="36">
        <v>206048.96</v>
      </c>
      <c r="N195" s="35"/>
      <c r="O195" s="44"/>
      <c r="P195" s="35"/>
      <c r="Q195" s="10"/>
    </row>
    <row r="196" spans="1:17" x14ac:dyDescent="0.45">
      <c r="A196" s="13" t="s">
        <v>200</v>
      </c>
      <c r="B196" s="35">
        <v>83</v>
      </c>
      <c r="C196" s="9">
        <v>26.53</v>
      </c>
      <c r="D196" s="9">
        <f>C196*B196</f>
        <v>2201.9900000000002</v>
      </c>
      <c r="E196" s="36" t="s">
        <v>37</v>
      </c>
      <c r="F196" s="38">
        <f>D196/D199</f>
        <v>0.27533685779449429</v>
      </c>
      <c r="G196" s="48">
        <v>26.81</v>
      </c>
      <c r="H196" s="9">
        <f>(B196*G196)-D196</f>
        <v>23.239999999999782</v>
      </c>
      <c r="I196" s="35" t="s">
        <v>71</v>
      </c>
      <c r="J196" s="35"/>
      <c r="K196" s="35" t="str">
        <f>"buy "&amp;B196&amp;" "&amp;A196&amp;" @ $"&amp;G196</f>
        <v>buy 83 PARR @ $26.81</v>
      </c>
      <c r="L196" s="9">
        <f>L190-(G196*B196)</f>
        <v>215224.76</v>
      </c>
      <c r="M196" s="36">
        <f>L187-(G196*B196)</f>
        <v>214143.16</v>
      </c>
      <c r="N196" s="35"/>
      <c r="O196" s="35"/>
      <c r="P196" s="35"/>
      <c r="Q196" s="10"/>
    </row>
    <row r="197" spans="1:17" x14ac:dyDescent="0.45">
      <c r="A197" s="13" t="s">
        <v>201</v>
      </c>
      <c r="B197" s="35">
        <v>40</v>
      </c>
      <c r="C197" s="9">
        <v>105.2</v>
      </c>
      <c r="D197" s="9">
        <f>C197*B197</f>
        <v>4208</v>
      </c>
      <c r="E197" s="36" t="s">
        <v>37</v>
      </c>
      <c r="F197" s="38">
        <f>D197/D199</f>
        <v>0.52616837387964155</v>
      </c>
      <c r="G197" s="48">
        <v>104.61</v>
      </c>
      <c r="H197" s="9">
        <f>(B197*G197)-D197</f>
        <v>-23.600000000000364</v>
      </c>
      <c r="I197" s="35" t="s">
        <v>71</v>
      </c>
      <c r="J197" s="35"/>
      <c r="K197" s="35" t="str">
        <f>"buy "&amp;B197&amp;" "&amp;A197&amp;" @ $"&amp;G197</f>
        <v>buy 40 RBLX @ $104.61</v>
      </c>
      <c r="L197" s="9">
        <f>L196-(G197*B197)</f>
        <v>211040.36000000002</v>
      </c>
      <c r="M197" s="36">
        <f>M196-(G197*B197)</f>
        <v>209958.76</v>
      </c>
      <c r="N197" s="35"/>
      <c r="O197" s="35"/>
      <c r="P197" s="35"/>
      <c r="Q197" s="10"/>
    </row>
    <row r="198" spans="1:17" x14ac:dyDescent="0.45">
      <c r="A198" s="23" t="s">
        <v>188</v>
      </c>
      <c r="B198" s="24">
        <v>3</v>
      </c>
      <c r="C198" s="25">
        <v>529.15</v>
      </c>
      <c r="D198" s="25">
        <f>C198*B198</f>
        <v>1587.4499999999998</v>
      </c>
      <c r="E198" s="36" t="s">
        <v>37</v>
      </c>
      <c r="F198" s="38">
        <f>D198/D199</f>
        <v>0.19849476832586427</v>
      </c>
      <c r="G198" s="49">
        <v>525.16</v>
      </c>
      <c r="H198" s="25">
        <f>(B198*G198)-D198</f>
        <v>-11.9699999999998</v>
      </c>
      <c r="I198" s="35" t="s">
        <v>71</v>
      </c>
      <c r="J198" s="35"/>
      <c r="K198" s="35" t="str">
        <f>"buy "&amp;B198&amp;" "&amp;A198&amp;" @ $"&amp;G198</f>
        <v>buy 3 GEV @ $525.16</v>
      </c>
      <c r="L198" s="9">
        <f>L197-(G198*B198)</f>
        <v>209464.88</v>
      </c>
      <c r="M198" s="36">
        <f>M197-(G198*B198)</f>
        <v>208383.28</v>
      </c>
      <c r="N198" s="35" t="str">
        <f>TEXT(ROUND(M198,2),"$#,##0.00")&amp;" will be the balance in the account after purchases.  "</f>
        <v xml:space="preserve">$208,383.28 will be the balance in the account after purchases.  </v>
      </c>
      <c r="O198" s="35"/>
      <c r="P198" s="35"/>
      <c r="Q198" s="10"/>
    </row>
    <row r="199" spans="1:17" x14ac:dyDescent="0.45">
      <c r="A199" s="13"/>
      <c r="B199" s="35"/>
      <c r="C199" s="9"/>
      <c r="D199" s="9">
        <f>SUM(D196:D198)</f>
        <v>7997.44</v>
      </c>
      <c r="E199" s="35"/>
      <c r="F199" s="38">
        <f>SUM(F196:F198)</f>
        <v>1</v>
      </c>
      <c r="G199" s="9" t="s">
        <v>15</v>
      </c>
      <c r="H199" s="9">
        <f>SUM(H196:H198)</f>
        <v>-12.330000000000382</v>
      </c>
      <c r="I199" s="35"/>
      <c r="J199" s="35"/>
      <c r="K199" s="35"/>
      <c r="L199" s="9"/>
      <c r="M199" s="35"/>
      <c r="N199" s="35" t="s">
        <v>27</v>
      </c>
      <c r="O199" s="35"/>
      <c r="P199" s="35"/>
      <c r="Q199" s="10"/>
    </row>
    <row r="200" spans="1:17" x14ac:dyDescent="0.45">
      <c r="A200" s="13"/>
      <c r="B200" s="35"/>
      <c r="C200" s="9"/>
      <c r="D200" s="9"/>
      <c r="E200" s="35"/>
      <c r="F200" s="35"/>
      <c r="G200" s="9"/>
      <c r="H200" s="9"/>
      <c r="I200" s="35"/>
      <c r="J200" s="35"/>
      <c r="K200" s="35"/>
      <c r="L200" s="9"/>
      <c r="M200" s="11" t="str">
        <f>IF(J191+M198&gt;0,"Credit Surplus","Credit Shortage")</f>
        <v>Credit Surplus</v>
      </c>
      <c r="N200" s="36">
        <f>J191+M198</f>
        <v>209464.88</v>
      </c>
      <c r="O200" s="35" t="s">
        <v>60</v>
      </c>
      <c r="P200" s="35"/>
      <c r="Q200" s="10"/>
    </row>
    <row r="201" spans="1:17" x14ac:dyDescent="0.45">
      <c r="A201" s="13"/>
      <c r="B201" s="35"/>
      <c r="C201" s="9"/>
      <c r="D201" s="9"/>
      <c r="E201" s="35"/>
      <c r="F201" s="35"/>
      <c r="G201" s="9"/>
      <c r="H201" s="9"/>
      <c r="I201" s="35"/>
      <c r="J201" s="35"/>
      <c r="K201" s="35"/>
      <c r="L201" s="9"/>
      <c r="M201" s="35"/>
      <c r="N201" s="35"/>
      <c r="O201" s="35"/>
      <c r="P201" s="35"/>
      <c r="Q201" s="10"/>
    </row>
    <row r="202" spans="1:17" x14ac:dyDescent="0.45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35"/>
      <c r="M202" s="35"/>
      <c r="N202" s="35"/>
      <c r="O202" s="35"/>
      <c r="P202" s="35"/>
      <c r="Q202" s="10"/>
    </row>
    <row r="203" spans="1:17" x14ac:dyDescent="0.45">
      <c r="A203" s="13" t="s">
        <v>11</v>
      </c>
      <c r="B203" s="35"/>
      <c r="C203" s="9"/>
      <c r="D203" s="21">
        <v>8653.6200000000008</v>
      </c>
      <c r="E203" s="35" t="s">
        <v>76</v>
      </c>
      <c r="F203" s="35"/>
      <c r="G203" s="9"/>
      <c r="H203" s="9"/>
      <c r="I203" s="35"/>
      <c r="J203" s="35"/>
      <c r="K203" s="35"/>
      <c r="L203" s="35"/>
      <c r="M203" s="35"/>
      <c r="N203" s="35"/>
      <c r="O203" s="35"/>
      <c r="P203" s="35"/>
      <c r="Q203" s="10"/>
    </row>
    <row r="204" spans="1:17" x14ac:dyDescent="0.45">
      <c r="A204" s="13" t="s">
        <v>12</v>
      </c>
      <c r="B204" s="35"/>
      <c r="C204" s="9"/>
      <c r="D204" s="9">
        <f>H191</f>
        <v>-3.6399999999998727</v>
      </c>
      <c r="E204" s="35" t="s">
        <v>16</v>
      </c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 x14ac:dyDescent="0.45">
      <c r="A205" s="13" t="s">
        <v>13</v>
      </c>
      <c r="B205" s="35"/>
      <c r="C205" s="9"/>
      <c r="D205" s="9">
        <f>D203+D204</f>
        <v>8649.9800000000014</v>
      </c>
      <c r="E205" s="35"/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x14ac:dyDescent="0.45">
      <c r="A206" s="13" t="s">
        <v>14</v>
      </c>
      <c r="B206" s="35"/>
      <c r="C206" s="9"/>
      <c r="D206" s="9">
        <f>H199</f>
        <v>-12.330000000000382</v>
      </c>
      <c r="E206" s="35" t="s">
        <v>17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 ht="14.65" thickBot="1" x14ac:dyDescent="0.5">
      <c r="A207" s="15" t="s">
        <v>13</v>
      </c>
      <c r="B207" s="16"/>
      <c r="C207" s="17"/>
      <c r="D207" s="46">
        <f>D205-D206</f>
        <v>8662.3100000000013</v>
      </c>
      <c r="E207" s="47" t="s">
        <v>18</v>
      </c>
      <c r="F207" s="16"/>
      <c r="G207" s="17"/>
      <c r="H207" s="17"/>
      <c r="I207" s="16"/>
      <c r="J207" s="16"/>
      <c r="K207" s="16"/>
      <c r="L207" s="16"/>
      <c r="M207" s="16"/>
      <c r="N207" s="16"/>
      <c r="O207" s="16"/>
      <c r="P207" s="16"/>
      <c r="Q207" s="18"/>
    </row>
    <row r="208" spans="1:17" ht="14.65" thickTop="1" x14ac:dyDescent="0.45"/>
    <row r="210" spans="1:17" x14ac:dyDescent="0.45">
      <c r="K210" s="50">
        <v>216368.39</v>
      </c>
    </row>
    <row r="213" spans="1:17" ht="14.65" thickBot="1" x14ac:dyDescent="0.5"/>
    <row r="214" spans="1:17" ht="14.65" thickTop="1" x14ac:dyDescent="0.45">
      <c r="A214" s="2"/>
      <c r="B214" s="3"/>
      <c r="C214" s="4">
        <v>45807</v>
      </c>
      <c r="D214" s="5"/>
      <c r="E214" s="3"/>
      <c r="F214" s="3"/>
      <c r="G214" s="5"/>
      <c r="H214" s="5"/>
      <c r="I214" s="3"/>
      <c r="J214" s="3"/>
      <c r="K214" s="3"/>
      <c r="L214" s="20" t="s">
        <v>19</v>
      </c>
      <c r="M214" s="3"/>
      <c r="N214" s="3"/>
      <c r="O214" s="3"/>
      <c r="P214" s="3"/>
      <c r="Q214" s="6"/>
    </row>
    <row r="215" spans="1:17" x14ac:dyDescent="0.45">
      <c r="A215" s="7" t="s">
        <v>5</v>
      </c>
      <c r="B215" s="35"/>
      <c r="C215" s="9"/>
      <c r="D215" s="9"/>
      <c r="E215" s="35"/>
      <c r="F215" s="35"/>
      <c r="G215" s="9"/>
      <c r="H215" s="9"/>
      <c r="I215" s="35"/>
      <c r="J215" s="11" t="s">
        <v>24</v>
      </c>
      <c r="K215" s="35"/>
      <c r="L215" s="11" t="s">
        <v>10</v>
      </c>
      <c r="M215" s="35"/>
      <c r="N215" s="35"/>
      <c r="O215" s="35"/>
      <c r="P215" s="35"/>
      <c r="Q215" s="10"/>
    </row>
    <row r="216" spans="1:17" x14ac:dyDescent="0.45">
      <c r="A216" s="7" t="s">
        <v>0</v>
      </c>
      <c r="B216" s="11" t="s">
        <v>3</v>
      </c>
      <c r="C216" s="12" t="s">
        <v>1</v>
      </c>
      <c r="D216" s="12" t="s">
        <v>4</v>
      </c>
      <c r="E216" s="11" t="s">
        <v>7</v>
      </c>
      <c r="F216" s="37" t="s">
        <v>92</v>
      </c>
      <c r="G216" s="12" t="s">
        <v>8</v>
      </c>
      <c r="H216" s="12" t="s">
        <v>9</v>
      </c>
      <c r="I216" s="33" t="s">
        <v>70</v>
      </c>
      <c r="J216" s="11" t="s">
        <v>23</v>
      </c>
      <c r="K216" s="35"/>
      <c r="L216" s="31">
        <v>215294.82</v>
      </c>
      <c r="M216" s="35" t="s">
        <v>118</v>
      </c>
      <c r="N216" s="35"/>
      <c r="O216" s="35"/>
      <c r="P216" s="35"/>
      <c r="Q216" s="10"/>
    </row>
    <row r="217" spans="1:17" x14ac:dyDescent="0.45">
      <c r="A217" s="13" t="s">
        <v>187</v>
      </c>
      <c r="B217" s="35">
        <v>56</v>
      </c>
      <c r="C217" s="9">
        <v>36.380000000000003</v>
      </c>
      <c r="D217" s="9">
        <f>C217*B217</f>
        <v>2037.2800000000002</v>
      </c>
      <c r="E217" s="36" t="s">
        <v>37</v>
      </c>
      <c r="F217" s="38">
        <f>D217/D220</f>
        <v>0.22871949282220372</v>
      </c>
      <c r="G217" s="45">
        <v>36.58</v>
      </c>
      <c r="H217" s="9">
        <f>(B217*G217)-D217</f>
        <v>11.199999999999818</v>
      </c>
      <c r="I217" s="35" t="s">
        <v>71</v>
      </c>
      <c r="J217" s="36">
        <f>G217*B217</f>
        <v>2048.48</v>
      </c>
      <c r="K217" s="35" t="str">
        <f>"sell "&amp;B217&amp;" "&amp;A217&amp;" @ $"&amp;G217</f>
        <v>sell 56 AS @ $36.58</v>
      </c>
      <c r="L217" s="9">
        <f>L216+(G217*B217)</f>
        <v>217343.30000000002</v>
      </c>
      <c r="M217" s="35"/>
      <c r="N217" s="35"/>
      <c r="O217" s="35"/>
      <c r="P217" s="35"/>
      <c r="Q217" s="10"/>
    </row>
    <row r="218" spans="1:17" x14ac:dyDescent="0.45">
      <c r="A218" s="13" t="s">
        <v>195</v>
      </c>
      <c r="B218" s="35">
        <v>23</v>
      </c>
      <c r="C218" s="9">
        <v>78.55</v>
      </c>
      <c r="D218" s="9">
        <f>C218*B218</f>
        <v>1806.6499999999999</v>
      </c>
      <c r="E218" s="36" t="s">
        <v>37</v>
      </c>
      <c r="F218" s="38">
        <f>D218/D220</f>
        <v>0.20282733434149172</v>
      </c>
      <c r="G218" s="45">
        <v>78.650000000000006</v>
      </c>
      <c r="H218" s="9">
        <f>(B218*G218)-D218</f>
        <v>2.3000000000001819</v>
      </c>
      <c r="I218" s="35" t="s">
        <v>71</v>
      </c>
      <c r="J218" s="36">
        <f>G218*B218</f>
        <v>1808.95</v>
      </c>
      <c r="K218" s="35" t="str">
        <f>"sell "&amp;B218&amp;" "&amp;A218&amp;" @ $"&amp;G218</f>
        <v>sell 23 TPR @ $78.65</v>
      </c>
      <c r="L218" s="9">
        <f>L217+(G218*B218)</f>
        <v>219152.25000000003</v>
      </c>
      <c r="M218" s="35"/>
      <c r="N218" s="35"/>
      <c r="O218" s="35"/>
      <c r="P218" s="35"/>
      <c r="Q218" s="10"/>
    </row>
    <row r="219" spans="1:17" x14ac:dyDescent="0.45">
      <c r="A219" s="13" t="s">
        <v>196</v>
      </c>
      <c r="B219" s="35">
        <v>580</v>
      </c>
      <c r="C219" s="9">
        <v>8.73</v>
      </c>
      <c r="D219" s="9">
        <f>C219*B219</f>
        <v>5063.4000000000005</v>
      </c>
      <c r="E219" s="36" t="s">
        <v>37</v>
      </c>
      <c r="F219" s="38">
        <f>D219/D220</f>
        <v>0.56845317283630448</v>
      </c>
      <c r="G219" s="45">
        <v>8.92</v>
      </c>
      <c r="H219" s="9">
        <f>(B219*G219)-D219</f>
        <v>110.19999999999982</v>
      </c>
      <c r="I219" s="35" t="s">
        <v>71</v>
      </c>
      <c r="J219" s="36">
        <f>G219*B219</f>
        <v>5173.6000000000004</v>
      </c>
      <c r="K219" s="35" t="str">
        <f>"sell "&amp;B219&amp;" "&amp;A219&amp;" @ $"&amp;G219</f>
        <v>sell 580 ICAGY @ $8.92</v>
      </c>
      <c r="L219" s="9">
        <f>L218+(G219*B219)</f>
        <v>224325.85000000003</v>
      </c>
      <c r="M219" s="35" t="s">
        <v>22</v>
      </c>
      <c r="N219" s="35"/>
      <c r="O219" s="35"/>
      <c r="P219" s="35"/>
      <c r="Q219" s="10"/>
    </row>
    <row r="220" spans="1:17" x14ac:dyDescent="0.45">
      <c r="A220" s="13"/>
      <c r="B220" s="35" t="s">
        <v>3</v>
      </c>
      <c r="C220" s="9"/>
      <c r="D220" s="9">
        <f>SUM(D217:D219)</f>
        <v>8907.3300000000017</v>
      </c>
      <c r="E220" s="36"/>
      <c r="F220" s="38">
        <f>SUM(F217:F219)</f>
        <v>0.99999999999999989</v>
      </c>
      <c r="G220" s="41"/>
      <c r="H220" s="9">
        <f>SUM(H217:H219)</f>
        <v>123.69999999999982</v>
      </c>
      <c r="I220" s="35"/>
      <c r="J220" s="36">
        <f>SUM(J217:J219)</f>
        <v>9031.0300000000007</v>
      </c>
      <c r="K220" s="35"/>
      <c r="L220" s="9"/>
      <c r="M220" s="35"/>
      <c r="N220" s="35"/>
      <c r="O220" s="35"/>
      <c r="P220" s="35"/>
      <c r="Q220" s="10"/>
    </row>
    <row r="221" spans="1:17" x14ac:dyDescent="0.45">
      <c r="A221" s="13"/>
      <c r="B221" s="35"/>
      <c r="C221" s="9"/>
      <c r="D221" s="9"/>
      <c r="E221" s="35"/>
      <c r="F221" s="35"/>
      <c r="G221" s="41"/>
      <c r="H221" s="9"/>
      <c r="I221" s="35"/>
      <c r="J221" s="35"/>
      <c r="K221" s="35"/>
      <c r="L221" s="9"/>
      <c r="M221" s="35"/>
      <c r="N221" s="35"/>
      <c r="O221" s="35"/>
      <c r="P221" s="35"/>
      <c r="Q221" s="10"/>
    </row>
    <row r="222" spans="1:17" x14ac:dyDescent="0.45">
      <c r="A222" s="13"/>
      <c r="B222" s="35"/>
      <c r="C222" s="9"/>
      <c r="D222" s="9"/>
      <c r="E222" s="19"/>
      <c r="F222" s="35"/>
      <c r="G222" s="41"/>
      <c r="H222" s="9"/>
      <c r="I222" s="35"/>
      <c r="J222" s="35"/>
      <c r="K222" s="35"/>
      <c r="L222" s="9"/>
      <c r="M222" s="11" t="s">
        <v>20</v>
      </c>
      <c r="N222" s="35"/>
      <c r="O222" s="35"/>
      <c r="P222" s="35"/>
      <c r="Q222" s="10"/>
    </row>
    <row r="223" spans="1:17" x14ac:dyDescent="0.45">
      <c r="A223" s="7" t="s">
        <v>6</v>
      </c>
      <c r="B223" s="35"/>
      <c r="C223" s="9"/>
      <c r="D223" s="9"/>
      <c r="E223" s="19"/>
      <c r="F223" s="35"/>
      <c r="G223" s="41"/>
      <c r="H223" s="9"/>
      <c r="I223" s="35"/>
      <c r="J223" s="35"/>
      <c r="K223" s="35"/>
      <c r="L223" s="9"/>
      <c r="M223" s="11" t="s">
        <v>21</v>
      </c>
      <c r="N223" s="35"/>
      <c r="O223" s="35"/>
      <c r="P223" s="35"/>
      <c r="Q223" s="10"/>
    </row>
    <row r="224" spans="1:17" x14ac:dyDescent="0.45">
      <c r="A224" s="7" t="s">
        <v>0</v>
      </c>
      <c r="B224" s="11" t="s">
        <v>3</v>
      </c>
      <c r="C224" s="12" t="s">
        <v>1</v>
      </c>
      <c r="D224" s="12" t="s">
        <v>2</v>
      </c>
      <c r="E224" s="22" t="s">
        <v>7</v>
      </c>
      <c r="F224" s="39" t="s">
        <v>92</v>
      </c>
      <c r="G224" s="42" t="s">
        <v>8</v>
      </c>
      <c r="H224" s="12" t="s">
        <v>9</v>
      </c>
      <c r="I224" s="35"/>
      <c r="J224" s="35"/>
      <c r="K224" s="35"/>
      <c r="L224" s="9"/>
      <c r="M224" s="36">
        <v>206048.96</v>
      </c>
      <c r="N224" s="35"/>
      <c r="O224" s="44"/>
      <c r="P224" s="35"/>
      <c r="Q224" s="10"/>
    </row>
    <row r="225" spans="1:17" x14ac:dyDescent="0.45">
      <c r="A225" s="13" t="s">
        <v>197</v>
      </c>
      <c r="B225" s="35">
        <v>8</v>
      </c>
      <c r="C225" s="9">
        <v>426.09</v>
      </c>
      <c r="D225" s="9">
        <f>C225*B225</f>
        <v>3408.72</v>
      </c>
      <c r="E225" s="36" t="s">
        <v>37</v>
      </c>
      <c r="F225" s="38">
        <f>D225/D228</f>
        <v>0.4235950253009772</v>
      </c>
      <c r="G225" s="48">
        <v>419.47</v>
      </c>
      <c r="H225" s="9">
        <f>(B225*G225)-D225</f>
        <v>-52.959999999999582</v>
      </c>
      <c r="I225" s="35" t="s">
        <v>71</v>
      </c>
      <c r="J225" s="35"/>
      <c r="K225" s="35" t="str">
        <f>"buy "&amp;B225&amp;" "&amp;A225&amp;" @ $"&amp;G225</f>
        <v>buy 8 RNMBY @ $419.47</v>
      </c>
      <c r="L225" s="9">
        <f>L219-(G225*B225)</f>
        <v>220970.09000000003</v>
      </c>
      <c r="M225" s="36">
        <f>L216-(G225*B225)</f>
        <v>211939.06</v>
      </c>
      <c r="N225" s="35"/>
      <c r="O225" s="35"/>
      <c r="P225" s="35"/>
      <c r="Q225" s="10"/>
    </row>
    <row r="226" spans="1:17" x14ac:dyDescent="0.45">
      <c r="A226" s="13" t="s">
        <v>198</v>
      </c>
      <c r="B226" s="35">
        <v>15</v>
      </c>
      <c r="C226" s="9">
        <v>171.47</v>
      </c>
      <c r="D226" s="9">
        <f>C226*B226</f>
        <v>2572.0500000000002</v>
      </c>
      <c r="E226" s="36" t="s">
        <v>37</v>
      </c>
      <c r="F226" s="38">
        <f>D226/D228</f>
        <v>0.31962366660370417</v>
      </c>
      <c r="G226" s="48">
        <v>171.47</v>
      </c>
      <c r="H226" s="9">
        <f>(B226*G226)-D226</f>
        <v>0</v>
      </c>
      <c r="I226" s="35" t="s">
        <v>71</v>
      </c>
      <c r="J226" s="35"/>
      <c r="K226" s="35" t="str">
        <f>"buy "&amp;B226&amp;" "&amp;A226&amp;" @ $"&amp;G226</f>
        <v>buy 15 PLMR @ $171.47</v>
      </c>
      <c r="L226" s="9">
        <f>L225-(G226*B226)</f>
        <v>218398.04000000004</v>
      </c>
      <c r="M226" s="36">
        <f>M225-(G226*B226)</f>
        <v>209367.01</v>
      </c>
      <c r="N226" s="35"/>
      <c r="O226" s="35"/>
      <c r="P226" s="35"/>
      <c r="Q226" s="10"/>
    </row>
    <row r="227" spans="1:17" x14ac:dyDescent="0.45">
      <c r="A227" s="23" t="s">
        <v>199</v>
      </c>
      <c r="B227" s="24">
        <v>187</v>
      </c>
      <c r="C227" s="25">
        <v>11.05</v>
      </c>
      <c r="D227" s="25">
        <f>C227*B227</f>
        <v>2066.35</v>
      </c>
      <c r="E227" s="36" t="s">
        <v>37</v>
      </c>
      <c r="F227" s="38">
        <f>D227/D228</f>
        <v>0.25678130809531852</v>
      </c>
      <c r="G227" s="49">
        <v>11.05</v>
      </c>
      <c r="H227" s="25">
        <f>(B227*G227)-D227</f>
        <v>0</v>
      </c>
      <c r="I227" s="35" t="s">
        <v>71</v>
      </c>
      <c r="J227" s="35"/>
      <c r="K227" s="35" t="str">
        <f>"buy "&amp;B227&amp;" "&amp;A227&amp;" @ $"&amp;G227</f>
        <v>buy 187 KEP @ $11.05</v>
      </c>
      <c r="L227" s="9">
        <f>L226-(G227*B227)</f>
        <v>216331.69000000003</v>
      </c>
      <c r="M227" s="36">
        <f>M226-(G227*B227)</f>
        <v>207300.66</v>
      </c>
      <c r="N227" s="35" t="str">
        <f>TEXT(ROUND(M227,2),"$#,##0.00")&amp;" will be the balance in the account after purchases.  "</f>
        <v xml:space="preserve">$207,300.66 will be the balance in the account after purchases.  </v>
      </c>
      <c r="O227" s="35"/>
      <c r="P227" s="35"/>
      <c r="Q227" s="10"/>
    </row>
    <row r="228" spans="1:17" x14ac:dyDescent="0.45">
      <c r="A228" s="13"/>
      <c r="B228" s="35"/>
      <c r="C228" s="9"/>
      <c r="D228" s="9">
        <f>SUM(D225:D227)</f>
        <v>8047.1200000000008</v>
      </c>
      <c r="E228" s="35"/>
      <c r="F228" s="38">
        <f>SUM(F225:F227)</f>
        <v>0.99999999999999989</v>
      </c>
      <c r="G228" s="9" t="s">
        <v>15</v>
      </c>
      <c r="H228" s="9">
        <f>SUM(H225:H227)</f>
        <v>-52.959999999999582</v>
      </c>
      <c r="I228" s="35"/>
      <c r="J228" s="35"/>
      <c r="K228" s="35"/>
      <c r="L228" s="9"/>
      <c r="M228" s="35"/>
      <c r="N228" s="35" t="s">
        <v>27</v>
      </c>
      <c r="O228" s="35"/>
      <c r="P228" s="35"/>
      <c r="Q228" s="10"/>
    </row>
    <row r="229" spans="1:17" x14ac:dyDescent="0.45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9"/>
      <c r="M229" s="11" t="str">
        <f>IF(J220+M227&gt;0,"Credit Surplus","Credit Shortage")</f>
        <v>Credit Surplus</v>
      </c>
      <c r="N229" s="36">
        <f>J220+M227</f>
        <v>216331.69</v>
      </c>
      <c r="O229" s="35" t="s">
        <v>60</v>
      </c>
      <c r="P229" s="35"/>
      <c r="Q229" s="10"/>
    </row>
    <row r="230" spans="1:17" x14ac:dyDescent="0.45">
      <c r="A230" s="13"/>
      <c r="B230" s="35"/>
      <c r="C230" s="9"/>
      <c r="D230" s="9"/>
      <c r="E230" s="35"/>
      <c r="F230" s="35"/>
      <c r="G230" s="9"/>
      <c r="H230" s="9"/>
      <c r="I230" s="35"/>
      <c r="J230" s="35"/>
      <c r="K230" s="35"/>
      <c r="L230" s="9"/>
      <c r="M230" s="35"/>
      <c r="N230" s="35"/>
      <c r="O230" s="35"/>
      <c r="P230" s="35"/>
      <c r="Q230" s="10"/>
    </row>
    <row r="231" spans="1:17" x14ac:dyDescent="0.45">
      <c r="A231" s="13"/>
      <c r="B231" s="35"/>
      <c r="C231" s="9"/>
      <c r="D231" s="9"/>
      <c r="E231" s="35"/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 x14ac:dyDescent="0.45">
      <c r="A232" s="13" t="s">
        <v>11</v>
      </c>
      <c r="B232" s="35"/>
      <c r="C232" s="9"/>
      <c r="D232" s="21">
        <v>15389.16</v>
      </c>
      <c r="E232" s="35" t="s">
        <v>76</v>
      </c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 x14ac:dyDescent="0.45">
      <c r="A233" s="13" t="s">
        <v>12</v>
      </c>
      <c r="B233" s="35"/>
      <c r="C233" s="9"/>
      <c r="D233" s="9">
        <f>H220</f>
        <v>123.69999999999982</v>
      </c>
      <c r="E233" s="35" t="s">
        <v>16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 x14ac:dyDescent="0.45">
      <c r="A234" s="13" t="s">
        <v>13</v>
      </c>
      <c r="B234" s="35"/>
      <c r="C234" s="9"/>
      <c r="D234" s="9">
        <f>D232+D233</f>
        <v>15512.86</v>
      </c>
      <c r="E234" s="35"/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x14ac:dyDescent="0.45">
      <c r="A235" s="13" t="s">
        <v>14</v>
      </c>
      <c r="B235" s="35"/>
      <c r="C235" s="9"/>
      <c r="D235" s="9">
        <f>H228</f>
        <v>-52.959999999999582</v>
      </c>
      <c r="E235" s="35" t="s">
        <v>17</v>
      </c>
      <c r="F235" s="35"/>
      <c r="G235" s="9"/>
      <c r="H235" s="9"/>
      <c r="I235" s="35"/>
      <c r="J235" s="35"/>
      <c r="K235" s="35"/>
      <c r="L235" s="35"/>
      <c r="M235" s="35"/>
      <c r="N235" s="35"/>
      <c r="O235" s="35"/>
      <c r="P235" s="35"/>
      <c r="Q235" s="10"/>
    </row>
    <row r="236" spans="1:17" ht="14.65" thickBot="1" x14ac:dyDescent="0.5">
      <c r="A236" s="15" t="s">
        <v>13</v>
      </c>
      <c r="B236" s="16"/>
      <c r="C236" s="17"/>
      <c r="D236" s="46">
        <f>D234-D235</f>
        <v>15565.82</v>
      </c>
      <c r="E236" s="47" t="s">
        <v>18</v>
      </c>
      <c r="F236" s="16"/>
      <c r="G236" s="17"/>
      <c r="H236" s="17"/>
      <c r="I236" s="16"/>
      <c r="J236" s="16"/>
      <c r="K236" s="16"/>
      <c r="L236" s="16"/>
      <c r="M236" s="16"/>
      <c r="N236" s="16"/>
      <c r="O236" s="16"/>
      <c r="P236" s="16"/>
      <c r="Q236" s="18"/>
    </row>
    <row r="237" spans="1:17" ht="14.65" thickTop="1" x14ac:dyDescent="0.45"/>
    <row r="243" spans="1:17" ht="14.65" thickBot="1" x14ac:dyDescent="0.5"/>
    <row r="244" spans="1:17" ht="14.65" thickTop="1" x14ac:dyDescent="0.45">
      <c r="A244" s="2"/>
      <c r="B244" s="3"/>
      <c r="C244" s="4">
        <v>45777</v>
      </c>
      <c r="D244" s="5"/>
      <c r="E244" s="3"/>
      <c r="F244" s="3"/>
      <c r="G244" s="5"/>
      <c r="H244" s="5"/>
      <c r="I244" s="3"/>
      <c r="J244" s="3"/>
      <c r="K244" s="3"/>
      <c r="L244" s="20" t="s">
        <v>19</v>
      </c>
      <c r="M244" s="3"/>
      <c r="N244" s="3"/>
      <c r="O244" s="3"/>
      <c r="P244" s="3"/>
      <c r="Q244" s="6"/>
    </row>
    <row r="245" spans="1:17" x14ac:dyDescent="0.45">
      <c r="A245" s="7" t="s">
        <v>5</v>
      </c>
      <c r="B245" s="35"/>
      <c r="C245" s="9"/>
      <c r="D245" s="9"/>
      <c r="E245" s="35"/>
      <c r="F245" s="35"/>
      <c r="G245" s="9"/>
      <c r="H245" s="9"/>
      <c r="I245" s="35"/>
      <c r="J245" s="11" t="s">
        <v>24</v>
      </c>
      <c r="K245" s="35"/>
      <c r="L245" s="11" t="s">
        <v>10</v>
      </c>
      <c r="M245" s="35"/>
      <c r="N245" s="35"/>
      <c r="O245" s="35"/>
      <c r="P245" s="35"/>
      <c r="Q245" s="10"/>
    </row>
    <row r="246" spans="1:17" x14ac:dyDescent="0.45">
      <c r="A246" s="7" t="s">
        <v>0</v>
      </c>
      <c r="B246" s="11" t="s">
        <v>3</v>
      </c>
      <c r="C246" s="12" t="s">
        <v>1</v>
      </c>
      <c r="D246" s="12" t="s">
        <v>4</v>
      </c>
      <c r="E246" s="11" t="s">
        <v>7</v>
      </c>
      <c r="F246" s="37" t="s">
        <v>92</v>
      </c>
      <c r="G246" s="12" t="s">
        <v>8</v>
      </c>
      <c r="H246" s="12" t="s">
        <v>9</v>
      </c>
      <c r="I246" s="33" t="s">
        <v>70</v>
      </c>
      <c r="J246" s="11" t="s">
        <v>23</v>
      </c>
      <c r="K246" s="35"/>
      <c r="L246" s="31">
        <v>207303.45</v>
      </c>
      <c r="M246" s="35" t="s">
        <v>118</v>
      </c>
      <c r="N246" s="35"/>
      <c r="O246" s="35"/>
      <c r="P246" s="35"/>
      <c r="Q246" s="10"/>
    </row>
    <row r="247" spans="1:17" x14ac:dyDescent="0.45">
      <c r="A247" s="13" t="s">
        <v>192</v>
      </c>
      <c r="B247" s="35">
        <v>206</v>
      </c>
      <c r="C247" s="9">
        <v>7.54</v>
      </c>
      <c r="D247" s="9">
        <f>C247*B247</f>
        <v>1553.24</v>
      </c>
      <c r="E247" s="36" t="s">
        <v>37</v>
      </c>
      <c r="F247" s="38">
        <f>D247/D250</f>
        <v>0.17601769650761417</v>
      </c>
      <c r="G247" s="45">
        <v>7.63</v>
      </c>
      <c r="H247" s="9">
        <f>(B247*G247)-D247</f>
        <v>18.539999999999964</v>
      </c>
      <c r="I247" s="35" t="s">
        <v>71</v>
      </c>
      <c r="J247" s="36">
        <f>G247*B247</f>
        <v>1571.78</v>
      </c>
      <c r="K247" s="35" t="str">
        <f>"sell "&amp;B247&amp;" "&amp;A247&amp;" @ $"&amp;G247</f>
        <v>sell 206 SMWB @ $7.63</v>
      </c>
      <c r="L247" s="9">
        <f>L246+(G247*B247)</f>
        <v>208875.23</v>
      </c>
      <c r="M247" s="35"/>
      <c r="N247" s="35"/>
      <c r="O247" s="35"/>
      <c r="P247" s="35"/>
      <c r="Q247" s="10"/>
    </row>
    <row r="248" spans="1:17" x14ac:dyDescent="0.45">
      <c r="A248" s="13" t="s">
        <v>193</v>
      </c>
      <c r="B248" s="35">
        <v>165</v>
      </c>
      <c r="C248" s="9">
        <v>12.51</v>
      </c>
      <c r="D248" s="9">
        <f>C248*B248</f>
        <v>2064.15</v>
      </c>
      <c r="E248" s="36" t="s">
        <v>37</v>
      </c>
      <c r="F248" s="38">
        <f>D248/D250</f>
        <v>0.23391551096172633</v>
      </c>
      <c r="G248" s="45">
        <v>12.81</v>
      </c>
      <c r="H248" s="9">
        <f>(B248*G248)-D248</f>
        <v>49.5</v>
      </c>
      <c r="I248" s="35" t="s">
        <v>71</v>
      </c>
      <c r="J248" s="36">
        <f>G248*B248</f>
        <v>2113.65</v>
      </c>
      <c r="K248" s="35" t="str">
        <f>"sell "&amp;B248&amp;" "&amp;A248&amp;" @ $"&amp;G248</f>
        <v>sell 165 SOFI @ $12.81</v>
      </c>
      <c r="L248" s="9">
        <f>L247+(G248*B248)</f>
        <v>210988.88</v>
      </c>
      <c r="M248" s="35"/>
      <c r="N248" s="35"/>
      <c r="O248" s="35"/>
      <c r="P248" s="35"/>
      <c r="Q248" s="10"/>
    </row>
    <row r="249" spans="1:17" x14ac:dyDescent="0.45">
      <c r="A249" s="13" t="s">
        <v>194</v>
      </c>
      <c r="B249" s="35">
        <v>285</v>
      </c>
      <c r="C249" s="9">
        <v>18.27</v>
      </c>
      <c r="D249" s="9">
        <f>C249*B249</f>
        <v>5206.95</v>
      </c>
      <c r="E249" s="36" t="s">
        <v>37</v>
      </c>
      <c r="F249" s="38">
        <f>D249/D250</f>
        <v>0.59006679253065952</v>
      </c>
      <c r="G249" s="45">
        <v>18.420000000000002</v>
      </c>
      <c r="H249" s="9">
        <f>(B249*G249)-D249</f>
        <v>42.750000000000909</v>
      </c>
      <c r="I249" s="35" t="s">
        <v>71</v>
      </c>
      <c r="J249" s="36">
        <f>G249*B249</f>
        <v>5249.7000000000007</v>
      </c>
      <c r="K249" s="35" t="str">
        <f>"sell "&amp;B249&amp;" "&amp;A249&amp;" @ $"&amp;G249</f>
        <v>sell 285 CRK @ $18.42</v>
      </c>
      <c r="L249" s="9">
        <f>L248+(G249*B249)</f>
        <v>216238.58000000002</v>
      </c>
      <c r="M249" s="35" t="s">
        <v>22</v>
      </c>
      <c r="N249" s="35"/>
      <c r="O249" s="35"/>
      <c r="P249" s="35"/>
      <c r="Q249" s="10"/>
    </row>
    <row r="250" spans="1:17" x14ac:dyDescent="0.45">
      <c r="A250" s="13"/>
      <c r="B250" s="35" t="s">
        <v>3</v>
      </c>
      <c r="C250" s="9"/>
      <c r="D250" s="9">
        <f>SUM(D247:D249)</f>
        <v>8824.34</v>
      </c>
      <c r="E250" s="36"/>
      <c r="F250" s="38">
        <f>SUM(F247:F249)</f>
        <v>1</v>
      </c>
      <c r="G250" s="41"/>
      <c r="H250" s="9">
        <f>SUM(H247:H249)</f>
        <v>110.79000000000087</v>
      </c>
      <c r="I250" s="35"/>
      <c r="J250" s="36">
        <f>SUM(J247:J249)</f>
        <v>8935.130000000001</v>
      </c>
      <c r="K250" s="35"/>
      <c r="L250" s="9"/>
      <c r="M250" s="35"/>
      <c r="N250" s="35"/>
      <c r="O250" s="35"/>
      <c r="P250" s="35"/>
      <c r="Q250" s="10"/>
    </row>
    <row r="251" spans="1:17" x14ac:dyDescent="0.45">
      <c r="A251" s="13"/>
      <c r="B251" s="35"/>
      <c r="C251" s="9"/>
      <c r="D251" s="9"/>
      <c r="E251" s="35"/>
      <c r="F251" s="35"/>
      <c r="G251" s="41"/>
      <c r="H251" s="9"/>
      <c r="I251" s="35"/>
      <c r="J251" s="35"/>
      <c r="K251" s="35"/>
      <c r="L251" s="9"/>
      <c r="M251" s="35"/>
      <c r="N251" s="35"/>
      <c r="O251" s="35"/>
      <c r="P251" s="35"/>
      <c r="Q251" s="10"/>
    </row>
    <row r="252" spans="1:17" x14ac:dyDescent="0.45">
      <c r="A252" s="13"/>
      <c r="B252" s="35"/>
      <c r="C252" s="9"/>
      <c r="D252" s="9"/>
      <c r="E252" s="19"/>
      <c r="F252" s="35"/>
      <c r="G252" s="41"/>
      <c r="H252" s="9"/>
      <c r="I252" s="35"/>
      <c r="J252" s="35"/>
      <c r="K252" s="35"/>
      <c r="L252" s="9"/>
      <c r="M252" s="11" t="s">
        <v>20</v>
      </c>
      <c r="N252" s="35"/>
      <c r="O252" s="35"/>
      <c r="P252" s="35"/>
      <c r="Q252" s="10"/>
    </row>
    <row r="253" spans="1:17" x14ac:dyDescent="0.45">
      <c r="A253" s="7" t="s">
        <v>6</v>
      </c>
      <c r="B253" s="35"/>
      <c r="C253" s="9"/>
      <c r="D253" s="9"/>
      <c r="E253" s="19"/>
      <c r="F253" s="35"/>
      <c r="G253" s="41"/>
      <c r="H253" s="9"/>
      <c r="I253" s="35"/>
      <c r="J253" s="35"/>
      <c r="K253" s="35"/>
      <c r="L253" s="9"/>
      <c r="M253" s="11" t="s">
        <v>21</v>
      </c>
      <c r="N253" s="35"/>
      <c r="O253" s="35"/>
      <c r="P253" s="35"/>
      <c r="Q253" s="10"/>
    </row>
    <row r="254" spans="1:17" x14ac:dyDescent="0.45">
      <c r="A254" s="7" t="s">
        <v>0</v>
      </c>
      <c r="B254" s="11" t="s">
        <v>3</v>
      </c>
      <c r="C254" s="12" t="s">
        <v>1</v>
      </c>
      <c r="D254" s="12" t="s">
        <v>2</v>
      </c>
      <c r="E254" s="22" t="s">
        <v>7</v>
      </c>
      <c r="F254" s="39" t="s">
        <v>92</v>
      </c>
      <c r="G254" s="42" t="s">
        <v>8</v>
      </c>
      <c r="H254" s="12" t="s">
        <v>9</v>
      </c>
      <c r="I254" s="35"/>
      <c r="J254" s="35"/>
      <c r="K254" s="35"/>
      <c r="L254" s="9"/>
      <c r="M254" s="36">
        <v>206048.96</v>
      </c>
      <c r="N254" s="35"/>
      <c r="O254" s="44"/>
      <c r="P254" s="35"/>
      <c r="Q254" s="10"/>
    </row>
    <row r="255" spans="1:17" x14ac:dyDescent="0.45">
      <c r="A255" s="13" t="s">
        <v>122</v>
      </c>
      <c r="B255" s="35">
        <v>12</v>
      </c>
      <c r="C255" s="9">
        <v>78.709999999999994</v>
      </c>
      <c r="D255" s="9">
        <f>C255*B255</f>
        <v>944.52</v>
      </c>
      <c r="E255" s="36" t="s">
        <v>37</v>
      </c>
      <c r="F255" s="38">
        <f>D255/D258</f>
        <v>1</v>
      </c>
      <c r="G255" s="48">
        <v>78.92</v>
      </c>
      <c r="H255" s="9">
        <f>(B255*G255)-D255</f>
        <v>2.5199999999999818</v>
      </c>
      <c r="I255" s="35" t="s">
        <v>71</v>
      </c>
      <c r="J255" s="35"/>
      <c r="K255" s="35" t="str">
        <f>"buy "&amp;B255&amp;" "&amp;A255&amp;" @ $"&amp;G255</f>
        <v>buy 12 IEFA @ $78.92</v>
      </c>
      <c r="L255" s="9">
        <f>L249-(G255*B255)</f>
        <v>215291.54</v>
      </c>
      <c r="M255" s="36">
        <f>L246-(G255*B255)</f>
        <v>206356.41</v>
      </c>
      <c r="N255" s="35"/>
      <c r="O255" s="35"/>
      <c r="P255" s="35"/>
      <c r="Q255" s="10"/>
    </row>
    <row r="256" spans="1:17" x14ac:dyDescent="0.45">
      <c r="A256" s="13"/>
      <c r="B256" s="35"/>
      <c r="C256" s="9"/>
      <c r="D256" s="9">
        <f>C256*B256</f>
        <v>0</v>
      </c>
      <c r="E256" s="36" t="s">
        <v>37</v>
      </c>
      <c r="F256" s="38">
        <f>D256/D258</f>
        <v>0</v>
      </c>
      <c r="G256" s="48"/>
      <c r="H256" s="9">
        <f>(B256*G256)-D256</f>
        <v>0</v>
      </c>
      <c r="I256" s="35" t="s">
        <v>71</v>
      </c>
      <c r="J256" s="35"/>
      <c r="K256" s="35" t="str">
        <f>"buy "&amp;B256&amp;" "&amp;A256&amp;" @ $"&amp;G256</f>
        <v>buy   @ $</v>
      </c>
      <c r="L256" s="9">
        <f>L255-(G256*B256)</f>
        <v>215291.54</v>
      </c>
      <c r="M256" s="36">
        <f>M255-(G256*B256)</f>
        <v>206356.41</v>
      </c>
      <c r="N256" s="35"/>
      <c r="O256" s="35"/>
      <c r="P256" s="35"/>
      <c r="Q256" s="10"/>
    </row>
    <row r="257" spans="1:17" x14ac:dyDescent="0.45">
      <c r="A257" s="23"/>
      <c r="B257" s="24"/>
      <c r="C257" s="25"/>
      <c r="D257" s="25">
        <f>C257*B257</f>
        <v>0</v>
      </c>
      <c r="E257" s="36" t="s">
        <v>37</v>
      </c>
      <c r="F257" s="38">
        <f>D257/D258</f>
        <v>0</v>
      </c>
      <c r="G257" s="49"/>
      <c r="H257" s="25">
        <f>(B257*G257)-D257</f>
        <v>0</v>
      </c>
      <c r="I257" s="35" t="s">
        <v>71</v>
      </c>
      <c r="J257" s="35"/>
      <c r="K257" s="35" t="str">
        <f>"buy "&amp;B257&amp;" "&amp;A257&amp;" @ $"&amp;G257</f>
        <v>buy   @ $</v>
      </c>
      <c r="L257" s="9">
        <f>L256-(G257*B257)</f>
        <v>215291.54</v>
      </c>
      <c r="M257" s="36">
        <f>M256-(G257*B257)</f>
        <v>206356.41</v>
      </c>
      <c r="N257" s="35" t="str">
        <f>TEXT(ROUND(M257,2),"$#,##0.00")&amp;" will be the balance in the account after purchases.  "</f>
        <v xml:space="preserve">$206,356.41 will be the balance in the account after purchases.  </v>
      </c>
      <c r="O257" s="35"/>
      <c r="P257" s="35"/>
      <c r="Q257" s="10"/>
    </row>
    <row r="258" spans="1:17" x14ac:dyDescent="0.45">
      <c r="A258" s="13"/>
      <c r="B258" s="35"/>
      <c r="C258" s="9"/>
      <c r="D258" s="9">
        <f>SUM(D255:D257)</f>
        <v>944.52</v>
      </c>
      <c r="E258" s="35"/>
      <c r="F258" s="38">
        <f>SUM(F255:F257)</f>
        <v>1</v>
      </c>
      <c r="G258" s="9" t="s">
        <v>15</v>
      </c>
      <c r="H258" s="9">
        <f>SUM(H255:H257)</f>
        <v>2.5199999999999818</v>
      </c>
      <c r="I258" s="35"/>
      <c r="J258" s="35"/>
      <c r="K258" s="35"/>
      <c r="L258" s="9"/>
      <c r="M258" s="35"/>
      <c r="N258" s="35" t="s">
        <v>27</v>
      </c>
      <c r="O258" s="35"/>
      <c r="P258" s="35"/>
      <c r="Q258" s="10"/>
    </row>
    <row r="259" spans="1:17" x14ac:dyDescent="0.45">
      <c r="A259" s="13"/>
      <c r="B259" s="35"/>
      <c r="C259" s="9"/>
      <c r="D259" s="9"/>
      <c r="E259" s="35"/>
      <c r="F259" s="35"/>
      <c r="G259" s="9"/>
      <c r="H259" s="9"/>
      <c r="I259" s="35"/>
      <c r="J259" s="35"/>
      <c r="K259" s="35"/>
      <c r="L259" s="9"/>
      <c r="M259" s="11" t="str">
        <f>IF(J250+M257&gt;0,"Credit Surplus","Credit Shortage")</f>
        <v>Credit Surplus</v>
      </c>
      <c r="N259" s="36">
        <f>J250+M257</f>
        <v>215291.54</v>
      </c>
      <c r="O259" s="35" t="s">
        <v>60</v>
      </c>
      <c r="P259" s="35"/>
      <c r="Q259" s="10"/>
    </row>
    <row r="260" spans="1:17" x14ac:dyDescent="0.45">
      <c r="A260" s="13"/>
      <c r="B260" s="35"/>
      <c r="C260" s="9"/>
      <c r="D260" s="9"/>
      <c r="E260" s="35"/>
      <c r="F260" s="35"/>
      <c r="G260" s="9"/>
      <c r="H260" s="9"/>
      <c r="I260" s="35"/>
      <c r="J260" s="35"/>
      <c r="K260" s="35"/>
      <c r="L260" s="9"/>
      <c r="M260" s="35"/>
      <c r="N260" s="35"/>
      <c r="O260" s="35"/>
      <c r="P260" s="35"/>
      <c r="Q260" s="10"/>
    </row>
    <row r="261" spans="1:17" x14ac:dyDescent="0.45">
      <c r="A261" s="13"/>
      <c r="B261" s="35"/>
      <c r="C261" s="9"/>
      <c r="D261" s="9"/>
      <c r="E261" s="35"/>
      <c r="F261" s="35"/>
      <c r="G261" s="9"/>
      <c r="H261" s="9"/>
      <c r="I261" s="35"/>
      <c r="J261" s="35"/>
      <c r="K261" s="35"/>
      <c r="L261" s="35"/>
      <c r="M261" s="35"/>
      <c r="N261" s="35"/>
      <c r="O261" s="35"/>
      <c r="P261" s="35"/>
      <c r="Q261" s="10"/>
    </row>
    <row r="262" spans="1:17" x14ac:dyDescent="0.45">
      <c r="A262" s="13" t="s">
        <v>11</v>
      </c>
      <c r="B262" s="35"/>
      <c r="C262" s="9"/>
      <c r="D262" s="21">
        <v>14420.68</v>
      </c>
      <c r="E262" s="35" t="s">
        <v>76</v>
      </c>
      <c r="F262" s="35"/>
      <c r="G262" s="9"/>
      <c r="H262" s="9"/>
      <c r="I262" s="35"/>
      <c r="J262" s="35"/>
      <c r="K262" s="35"/>
      <c r="L262" s="35"/>
      <c r="M262" s="35"/>
      <c r="N262" s="35"/>
      <c r="O262" s="35"/>
      <c r="P262" s="35"/>
      <c r="Q262" s="10"/>
    </row>
    <row r="263" spans="1:17" x14ac:dyDescent="0.45">
      <c r="A263" s="13" t="s">
        <v>12</v>
      </c>
      <c r="B263" s="35"/>
      <c r="C263" s="9"/>
      <c r="D263" s="9">
        <f>H250</f>
        <v>110.79000000000087</v>
      </c>
      <c r="E263" s="35" t="s">
        <v>16</v>
      </c>
      <c r="F263" s="35"/>
      <c r="G263" s="9"/>
      <c r="H263" s="9"/>
      <c r="I263" s="35"/>
      <c r="J263" s="35"/>
      <c r="K263" s="35"/>
      <c r="L263" s="35"/>
      <c r="M263" s="35"/>
      <c r="N263" s="35"/>
      <c r="O263" s="35"/>
      <c r="P263" s="35"/>
      <c r="Q263" s="10"/>
    </row>
    <row r="264" spans="1:17" x14ac:dyDescent="0.45">
      <c r="A264" s="13" t="s">
        <v>13</v>
      </c>
      <c r="B264" s="35"/>
      <c r="C264" s="9"/>
      <c r="D264" s="9">
        <f>D262+D263</f>
        <v>14531.470000000001</v>
      </c>
      <c r="E264" s="35"/>
      <c r="F264" s="35"/>
      <c r="G264" s="9"/>
      <c r="H264" s="9"/>
      <c r="I264" s="35"/>
      <c r="J264" s="35"/>
      <c r="K264" s="35"/>
      <c r="L264" s="35"/>
      <c r="M264" s="35"/>
      <c r="N264" s="35"/>
      <c r="O264" s="35"/>
      <c r="P264" s="35"/>
      <c r="Q264" s="10"/>
    </row>
    <row r="265" spans="1:17" x14ac:dyDescent="0.45">
      <c r="A265" s="13" t="s">
        <v>14</v>
      </c>
      <c r="B265" s="35"/>
      <c r="C265" s="9"/>
      <c r="D265" s="9">
        <f>H258</f>
        <v>2.5199999999999818</v>
      </c>
      <c r="E265" s="35" t="s">
        <v>17</v>
      </c>
      <c r="F265" s="35"/>
      <c r="G265" s="9"/>
      <c r="H265" s="9"/>
      <c r="I265" s="35"/>
      <c r="J265" s="35"/>
      <c r="K265" s="35"/>
      <c r="L265" s="35"/>
      <c r="M265" s="35"/>
      <c r="N265" s="35"/>
      <c r="O265" s="35"/>
      <c r="P265" s="35"/>
      <c r="Q265" s="10"/>
    </row>
    <row r="266" spans="1:17" ht="14.65" thickBot="1" x14ac:dyDescent="0.5">
      <c r="A266" s="15" t="s">
        <v>13</v>
      </c>
      <c r="B266" s="16"/>
      <c r="C266" s="17"/>
      <c r="D266" s="46">
        <f>D264-D265</f>
        <v>14528.95</v>
      </c>
      <c r="E266" s="47" t="s">
        <v>18</v>
      </c>
      <c r="F266" s="16"/>
      <c r="G266" s="17"/>
      <c r="H266" s="17"/>
      <c r="I266" s="16"/>
      <c r="J266" s="16"/>
      <c r="K266" s="16"/>
      <c r="L266" s="16"/>
      <c r="M266" s="16"/>
      <c r="N266" s="16"/>
      <c r="O266" s="16"/>
      <c r="P266" s="16"/>
      <c r="Q266" s="18"/>
    </row>
    <row r="267" spans="1:17" ht="14.65" thickTop="1" x14ac:dyDescent="0.45"/>
    <row r="273" spans="1:17" ht="14.65" thickBot="1" x14ac:dyDescent="0.5"/>
    <row r="274" spans="1:17" ht="14.65" thickTop="1" x14ac:dyDescent="0.45">
      <c r="A274" s="2"/>
      <c r="B274" s="3"/>
      <c r="C274" s="4">
        <v>45747</v>
      </c>
      <c r="D274" s="5"/>
      <c r="E274" s="3"/>
      <c r="F274" s="3"/>
      <c r="G274" s="5"/>
      <c r="H274" s="5"/>
      <c r="I274" s="3"/>
      <c r="J274" s="3"/>
      <c r="K274" s="3"/>
      <c r="L274" s="20" t="s">
        <v>19</v>
      </c>
      <c r="M274" s="3"/>
      <c r="N274" s="3"/>
      <c r="O274" s="3"/>
      <c r="P274" s="3"/>
      <c r="Q274" s="6"/>
    </row>
    <row r="275" spans="1:17" x14ac:dyDescent="0.45">
      <c r="A275" s="7" t="s">
        <v>5</v>
      </c>
      <c r="B275" s="35"/>
      <c r="C275" s="9"/>
      <c r="D275" s="9"/>
      <c r="E275" s="35"/>
      <c r="F275" s="35"/>
      <c r="G275" s="9"/>
      <c r="H275" s="9"/>
      <c r="I275" s="35"/>
      <c r="J275" s="11" t="s">
        <v>24</v>
      </c>
      <c r="K275" s="35"/>
      <c r="L275" s="11" t="s">
        <v>10</v>
      </c>
      <c r="M275" s="35"/>
      <c r="N275" s="35"/>
      <c r="O275" s="35"/>
      <c r="P275" s="35"/>
      <c r="Q275" s="10"/>
    </row>
    <row r="276" spans="1:17" x14ac:dyDescent="0.45">
      <c r="A276" s="7" t="s">
        <v>0</v>
      </c>
      <c r="B276" s="11" t="s">
        <v>3</v>
      </c>
      <c r="C276" s="12" t="s">
        <v>1</v>
      </c>
      <c r="D276" s="12" t="s">
        <v>4</v>
      </c>
      <c r="E276" s="11" t="s">
        <v>7</v>
      </c>
      <c r="F276" s="37" t="s">
        <v>92</v>
      </c>
      <c r="G276" s="12" t="s">
        <v>8</v>
      </c>
      <c r="H276" s="12" t="s">
        <v>9</v>
      </c>
      <c r="I276" s="33" t="s">
        <v>70</v>
      </c>
      <c r="J276" s="11" t="s">
        <v>23</v>
      </c>
      <c r="K276" s="35"/>
      <c r="L276" s="31">
        <v>200789.48</v>
      </c>
      <c r="M276" s="35" t="s">
        <v>118</v>
      </c>
      <c r="N276" s="35"/>
      <c r="O276" s="35"/>
      <c r="P276" s="35"/>
      <c r="Q276" s="10"/>
    </row>
    <row r="277" spans="1:17" x14ac:dyDescent="0.45">
      <c r="A277" s="13" t="s">
        <v>189</v>
      </c>
      <c r="B277" s="35">
        <v>39</v>
      </c>
      <c r="C277" s="9">
        <v>87.37</v>
      </c>
      <c r="D277" s="9">
        <f>C277*B277</f>
        <v>3407.4300000000003</v>
      </c>
      <c r="E277" s="36" t="s">
        <v>37</v>
      </c>
      <c r="F277" s="38">
        <f>D277/D280</f>
        <v>0.45188143024239641</v>
      </c>
      <c r="G277" s="45">
        <v>87.37</v>
      </c>
      <c r="H277" s="9">
        <f>(B277*G277)-D277</f>
        <v>0</v>
      </c>
      <c r="I277" s="35" t="s">
        <v>71</v>
      </c>
      <c r="J277" s="36">
        <f>G277*B277</f>
        <v>3407.4300000000003</v>
      </c>
      <c r="K277" s="35" t="str">
        <f>"sell "&amp;B277&amp;" "&amp;A277&amp;" @ $"&amp;G277</f>
        <v>sell 39 SKYW @ $87.37</v>
      </c>
      <c r="L277" s="9">
        <f>L276+(G277*B277)</f>
        <v>204196.91</v>
      </c>
      <c r="M277" s="35"/>
      <c r="N277" s="35"/>
      <c r="O277" s="35"/>
      <c r="P277" s="35"/>
      <c r="Q277" s="10"/>
    </row>
    <row r="278" spans="1:17" x14ac:dyDescent="0.45">
      <c r="A278" s="13" t="s">
        <v>190</v>
      </c>
      <c r="B278" s="35">
        <v>14</v>
      </c>
      <c r="C278" s="9">
        <v>180.14</v>
      </c>
      <c r="D278" s="9">
        <f>C278*B278</f>
        <v>2521.96</v>
      </c>
      <c r="E278" s="36" t="s">
        <v>37</v>
      </c>
      <c r="F278" s="38">
        <f>D278/D280</f>
        <v>0.33445350067767027</v>
      </c>
      <c r="G278" s="45">
        <v>180.14</v>
      </c>
      <c r="H278" s="9">
        <f>(B278*G278)-D278</f>
        <v>0</v>
      </c>
      <c r="I278" s="35" t="s">
        <v>71</v>
      </c>
      <c r="J278" s="36">
        <f>G278*B278</f>
        <v>2521.96</v>
      </c>
      <c r="K278" s="35" t="str">
        <f>"sell "&amp;B278&amp;" "&amp;A278&amp;" @ $"&amp;G278</f>
        <v>sell 14 GDDY @ $180.14</v>
      </c>
      <c r="L278" s="9">
        <f>L277+(G278*B278)</f>
        <v>206718.87</v>
      </c>
      <c r="M278" s="35"/>
      <c r="N278" s="35"/>
      <c r="O278" s="35"/>
      <c r="P278" s="35"/>
      <c r="Q278" s="10"/>
    </row>
    <row r="279" spans="1:17" x14ac:dyDescent="0.45">
      <c r="A279" s="13" t="s">
        <v>191</v>
      </c>
      <c r="B279" s="35">
        <v>5</v>
      </c>
      <c r="C279" s="9">
        <v>322.23</v>
      </c>
      <c r="D279" s="9">
        <f>C279*B279</f>
        <v>1611.15</v>
      </c>
      <c r="E279" s="36" t="s">
        <v>37</v>
      </c>
      <c r="F279" s="38">
        <f>D279/D280</f>
        <v>0.21366506907993327</v>
      </c>
      <c r="G279" s="45">
        <v>322.23</v>
      </c>
      <c r="H279" s="9">
        <f>(B279*G279)-D279</f>
        <v>0</v>
      </c>
      <c r="I279" s="35" t="s">
        <v>71</v>
      </c>
      <c r="J279" s="36">
        <f>G279*B279</f>
        <v>1611.15</v>
      </c>
      <c r="K279" s="35" t="str">
        <f>"sell "&amp;B279&amp;" "&amp;A279&amp;" @ $"&amp;G279</f>
        <v>sell 5 FIX @ $322.23</v>
      </c>
      <c r="L279" s="9">
        <f>L278+(G279*B279)</f>
        <v>208330.02</v>
      </c>
      <c r="M279" s="35" t="s">
        <v>22</v>
      </c>
      <c r="N279" s="35"/>
      <c r="O279" s="35"/>
      <c r="P279" s="35"/>
      <c r="Q279" s="10"/>
    </row>
    <row r="280" spans="1:17" x14ac:dyDescent="0.45">
      <c r="A280" s="13"/>
      <c r="B280" s="35" t="s">
        <v>3</v>
      </c>
      <c r="C280" s="9"/>
      <c r="D280" s="9">
        <f>SUM(D277:D279)</f>
        <v>7540.5400000000009</v>
      </c>
      <c r="E280" s="36"/>
      <c r="F280" s="38">
        <f>SUM(F277:F279)</f>
        <v>1</v>
      </c>
      <c r="G280" s="41"/>
      <c r="H280" s="9">
        <f>SUM(H277:H279)</f>
        <v>0</v>
      </c>
      <c r="I280" s="35"/>
      <c r="J280" s="36">
        <f>SUM(J277:J279)</f>
        <v>7540.5400000000009</v>
      </c>
      <c r="K280" s="35"/>
      <c r="L280" s="9"/>
      <c r="M280" s="35"/>
      <c r="N280" s="35"/>
      <c r="O280" s="35"/>
      <c r="P280" s="35"/>
      <c r="Q280" s="10"/>
    </row>
    <row r="281" spans="1:17" x14ac:dyDescent="0.45">
      <c r="A281" s="13"/>
      <c r="B281" s="35"/>
      <c r="C281" s="9"/>
      <c r="D281" s="9"/>
      <c r="E281" s="35"/>
      <c r="F281" s="35"/>
      <c r="G281" s="41"/>
      <c r="H281" s="9"/>
      <c r="I281" s="35"/>
      <c r="J281" s="35"/>
      <c r="K281" s="35"/>
      <c r="L281" s="9"/>
      <c r="M281" s="35"/>
      <c r="N281" s="35"/>
      <c r="O281" s="35"/>
      <c r="P281" s="35"/>
      <c r="Q281" s="10"/>
    </row>
    <row r="282" spans="1:17" x14ac:dyDescent="0.45">
      <c r="A282" s="13"/>
      <c r="B282" s="35"/>
      <c r="C282" s="9"/>
      <c r="D282" s="9"/>
      <c r="E282" s="19"/>
      <c r="F282" s="35"/>
      <c r="G282" s="41"/>
      <c r="H282" s="9"/>
      <c r="I282" s="35"/>
      <c r="J282" s="35"/>
      <c r="K282" s="35"/>
      <c r="L282" s="9"/>
      <c r="M282" s="11" t="s">
        <v>20</v>
      </c>
      <c r="N282" s="35"/>
      <c r="O282" s="35"/>
      <c r="P282" s="35"/>
      <c r="Q282" s="10"/>
    </row>
    <row r="283" spans="1:17" x14ac:dyDescent="0.45">
      <c r="A283" s="7" t="s">
        <v>6</v>
      </c>
      <c r="B283" s="35"/>
      <c r="C283" s="9"/>
      <c r="D283" s="9"/>
      <c r="E283" s="19"/>
      <c r="F283" s="35"/>
      <c r="G283" s="41"/>
      <c r="H283" s="9"/>
      <c r="I283" s="35"/>
      <c r="J283" s="35"/>
      <c r="K283" s="35"/>
      <c r="L283" s="9"/>
      <c r="M283" s="11" t="s">
        <v>21</v>
      </c>
      <c r="N283" s="35"/>
      <c r="O283" s="35"/>
      <c r="P283" s="35"/>
      <c r="Q283" s="10"/>
    </row>
    <row r="284" spans="1:17" x14ac:dyDescent="0.45">
      <c r="A284" s="7" t="s">
        <v>0</v>
      </c>
      <c r="B284" s="11" t="s">
        <v>3</v>
      </c>
      <c r="C284" s="12" t="s">
        <v>1</v>
      </c>
      <c r="D284" s="12" t="s">
        <v>2</v>
      </c>
      <c r="E284" s="22" t="s">
        <v>7</v>
      </c>
      <c r="F284" s="39" t="s">
        <v>92</v>
      </c>
      <c r="G284" s="42" t="s">
        <v>8</v>
      </c>
      <c r="H284" s="12" t="s">
        <v>9</v>
      </c>
      <c r="I284" s="35"/>
      <c r="J284" s="35"/>
      <c r="K284" s="35"/>
      <c r="L284" s="9"/>
      <c r="M284" s="36">
        <v>206048.96</v>
      </c>
      <c r="N284" s="35"/>
      <c r="O284" s="44"/>
      <c r="P284" s="35"/>
      <c r="Q284" s="10"/>
    </row>
    <row r="285" spans="1:17" x14ac:dyDescent="0.45">
      <c r="A285" s="13" t="s">
        <v>122</v>
      </c>
      <c r="B285" s="35">
        <v>13</v>
      </c>
      <c r="C285" s="9">
        <v>75.650000000000006</v>
      </c>
      <c r="D285" s="9">
        <f>C285*B285</f>
        <v>983.45</v>
      </c>
      <c r="E285" s="36" t="s">
        <v>37</v>
      </c>
      <c r="F285" s="38">
        <f>D285/D288</f>
        <v>1</v>
      </c>
      <c r="G285" s="48">
        <v>75.650000000000006</v>
      </c>
      <c r="H285" s="9">
        <f>(B285*G285)-D285</f>
        <v>0</v>
      </c>
      <c r="I285" s="35" t="s">
        <v>71</v>
      </c>
      <c r="J285" s="35"/>
      <c r="K285" s="35" t="str">
        <f>"buy "&amp;B285&amp;" "&amp;A285&amp;" @ $"&amp;G285</f>
        <v>buy 13 IEFA @ $75.65</v>
      </c>
      <c r="L285" s="9">
        <f>L279-(G285*B285)</f>
        <v>207346.56999999998</v>
      </c>
      <c r="M285" s="36">
        <f>L276-(G285*B285)</f>
        <v>199806.03</v>
      </c>
      <c r="N285" s="35"/>
      <c r="O285" s="35"/>
      <c r="P285" s="35"/>
      <c r="Q285" s="10"/>
    </row>
    <row r="286" spans="1:17" x14ac:dyDescent="0.45">
      <c r="A286" s="13"/>
      <c r="B286" s="35"/>
      <c r="C286" s="9"/>
      <c r="D286" s="9">
        <f>C286*B286</f>
        <v>0</v>
      </c>
      <c r="E286" s="36" t="s">
        <v>37</v>
      </c>
      <c r="F286" s="38">
        <f>D286/D288</f>
        <v>0</v>
      </c>
      <c r="G286" s="48"/>
      <c r="H286" s="9">
        <f>(B286*G286)-D286</f>
        <v>0</v>
      </c>
      <c r="I286" s="35" t="s">
        <v>71</v>
      </c>
      <c r="J286" s="35"/>
      <c r="K286" s="35" t="str">
        <f>"buy "&amp;B286&amp;" "&amp;A286&amp;" @ $"&amp;G286</f>
        <v>buy   @ $</v>
      </c>
      <c r="L286" s="9">
        <f>L285-(G286*B286)</f>
        <v>207346.56999999998</v>
      </c>
      <c r="M286" s="36">
        <f>M285-(G286*B286)</f>
        <v>199806.03</v>
      </c>
      <c r="N286" s="35"/>
      <c r="O286" s="35"/>
      <c r="P286" s="35"/>
      <c r="Q286" s="10"/>
    </row>
    <row r="287" spans="1:17" x14ac:dyDescent="0.45">
      <c r="A287" s="23"/>
      <c r="B287" s="24"/>
      <c r="C287" s="25"/>
      <c r="D287" s="25">
        <f>C287*B287</f>
        <v>0</v>
      </c>
      <c r="E287" s="36" t="s">
        <v>37</v>
      </c>
      <c r="F287" s="38">
        <f>D287/D288</f>
        <v>0</v>
      </c>
      <c r="G287" s="49"/>
      <c r="H287" s="25">
        <f>(B287*G287)-D287</f>
        <v>0</v>
      </c>
      <c r="I287" s="35" t="s">
        <v>71</v>
      </c>
      <c r="J287" s="35"/>
      <c r="K287" s="35" t="str">
        <f>"buy "&amp;B287&amp;" "&amp;A287&amp;" @ $"&amp;G287</f>
        <v>buy   @ $</v>
      </c>
      <c r="L287" s="9">
        <f>L286-(G287*B287)</f>
        <v>207346.56999999998</v>
      </c>
      <c r="M287" s="36">
        <f>M286-(G287*B287)</f>
        <v>199806.03</v>
      </c>
      <c r="N287" s="35" t="str">
        <f>TEXT(ROUND(M287,2),"$#,##0.00")&amp;" will be the balance in the account after purchases.  "</f>
        <v xml:space="preserve">$199,806.03 will be the balance in the account after purchases.  </v>
      </c>
      <c r="O287" s="35"/>
      <c r="P287" s="35"/>
      <c r="Q287" s="10"/>
    </row>
    <row r="288" spans="1:17" x14ac:dyDescent="0.45">
      <c r="A288" s="13"/>
      <c r="B288" s="35"/>
      <c r="C288" s="9"/>
      <c r="D288" s="9">
        <f>SUM(D285:D287)</f>
        <v>983.45</v>
      </c>
      <c r="E288" s="35"/>
      <c r="F288" s="38">
        <f>SUM(F285:F287)</f>
        <v>1</v>
      </c>
      <c r="G288" s="9" t="s">
        <v>15</v>
      </c>
      <c r="H288" s="9">
        <f>SUM(H285:H287)</f>
        <v>0</v>
      </c>
      <c r="I288" s="35"/>
      <c r="J288" s="35"/>
      <c r="K288" s="35"/>
      <c r="L288" s="9"/>
      <c r="M288" s="35"/>
      <c r="N288" s="35" t="s">
        <v>27</v>
      </c>
      <c r="O288" s="35"/>
      <c r="P288" s="35"/>
      <c r="Q288" s="10"/>
    </row>
    <row r="289" spans="1:17" x14ac:dyDescent="0.45">
      <c r="A289" s="13"/>
      <c r="B289" s="35"/>
      <c r="C289" s="9"/>
      <c r="D289" s="9"/>
      <c r="E289" s="35"/>
      <c r="F289" s="35"/>
      <c r="G289" s="9"/>
      <c r="H289" s="9"/>
      <c r="I289" s="35"/>
      <c r="J289" s="35"/>
      <c r="K289" s="35"/>
      <c r="L289" s="9"/>
      <c r="M289" s="11" t="str">
        <f>IF(J280+M287&gt;0,"Credit Surplus","Credit Shortage")</f>
        <v>Credit Surplus</v>
      </c>
      <c r="N289" s="36">
        <f>J280+M287</f>
        <v>207346.57</v>
      </c>
      <c r="O289" s="35" t="s">
        <v>60</v>
      </c>
      <c r="P289" s="35"/>
      <c r="Q289" s="10"/>
    </row>
    <row r="290" spans="1:17" x14ac:dyDescent="0.45">
      <c r="A290" s="13"/>
      <c r="B290" s="35"/>
      <c r="C290" s="9"/>
      <c r="D290" s="9"/>
      <c r="E290" s="35"/>
      <c r="F290" s="35"/>
      <c r="G290" s="9"/>
      <c r="H290" s="9"/>
      <c r="I290" s="35"/>
      <c r="J290" s="35"/>
      <c r="K290" s="35"/>
      <c r="L290" s="9"/>
      <c r="M290" s="35"/>
      <c r="N290" s="35"/>
      <c r="O290" s="35"/>
      <c r="P290" s="35"/>
      <c r="Q290" s="10"/>
    </row>
    <row r="291" spans="1:17" x14ac:dyDescent="0.45">
      <c r="A291" s="13"/>
      <c r="B291" s="35"/>
      <c r="C291" s="9"/>
      <c r="D291" s="9"/>
      <c r="E291" s="35"/>
      <c r="F291" s="35"/>
      <c r="G291" s="9"/>
      <c r="H291" s="9"/>
      <c r="I291" s="35"/>
      <c r="J291" s="35"/>
      <c r="K291" s="35"/>
      <c r="L291" s="35"/>
      <c r="M291" s="35"/>
      <c r="N291" s="35"/>
      <c r="O291" s="35"/>
      <c r="P291" s="35"/>
      <c r="Q291" s="10"/>
    </row>
    <row r="292" spans="1:17" x14ac:dyDescent="0.45">
      <c r="A292" s="13" t="s">
        <v>11</v>
      </c>
      <c r="B292" s="35"/>
      <c r="C292" s="9"/>
      <c r="D292" s="21">
        <v>0</v>
      </c>
      <c r="E292" s="35" t="s">
        <v>76</v>
      </c>
      <c r="F292" s="35"/>
      <c r="G292" s="9"/>
      <c r="H292" s="9"/>
      <c r="I292" s="35"/>
      <c r="J292" s="35"/>
      <c r="K292" s="35"/>
      <c r="L292" s="35"/>
      <c r="M292" s="35"/>
      <c r="N292" s="35"/>
      <c r="O292" s="35"/>
      <c r="P292" s="35"/>
      <c r="Q292" s="10"/>
    </row>
    <row r="293" spans="1:17" x14ac:dyDescent="0.45">
      <c r="A293" s="13" t="s">
        <v>12</v>
      </c>
      <c r="B293" s="35"/>
      <c r="C293" s="9"/>
      <c r="D293" s="9">
        <f>H280</f>
        <v>0</v>
      </c>
      <c r="E293" s="35" t="s">
        <v>16</v>
      </c>
      <c r="F293" s="35"/>
      <c r="G293" s="9"/>
      <c r="H293" s="9"/>
      <c r="I293" s="35"/>
      <c r="J293" s="35"/>
      <c r="K293" s="35"/>
      <c r="L293" s="35"/>
      <c r="M293" s="35"/>
      <c r="N293" s="35"/>
      <c r="O293" s="35"/>
      <c r="P293" s="35"/>
      <c r="Q293" s="10"/>
    </row>
    <row r="294" spans="1:17" x14ac:dyDescent="0.45">
      <c r="A294" s="13" t="s">
        <v>13</v>
      </c>
      <c r="B294" s="35"/>
      <c r="C294" s="9"/>
      <c r="D294" s="9">
        <f>D292+D293</f>
        <v>0</v>
      </c>
      <c r="E294" s="35"/>
      <c r="F294" s="35"/>
      <c r="G294" s="9"/>
      <c r="H294" s="9"/>
      <c r="I294" s="35"/>
      <c r="J294" s="35"/>
      <c r="K294" s="35"/>
      <c r="L294" s="35"/>
      <c r="M294" s="35"/>
      <c r="N294" s="35"/>
      <c r="O294" s="35"/>
      <c r="P294" s="35"/>
      <c r="Q294" s="10"/>
    </row>
    <row r="295" spans="1:17" x14ac:dyDescent="0.45">
      <c r="A295" s="13" t="s">
        <v>14</v>
      </c>
      <c r="B295" s="35"/>
      <c r="C295" s="9"/>
      <c r="D295" s="9">
        <f>H288</f>
        <v>0</v>
      </c>
      <c r="E295" s="35" t="s">
        <v>17</v>
      </c>
      <c r="F295" s="35"/>
      <c r="G295" s="9"/>
      <c r="H295" s="9"/>
      <c r="I295" s="35"/>
      <c r="J295" s="35"/>
      <c r="K295" s="35"/>
      <c r="L295" s="35"/>
      <c r="M295" s="35"/>
      <c r="N295" s="35"/>
      <c r="O295" s="35"/>
      <c r="P295" s="35"/>
      <c r="Q295" s="10"/>
    </row>
    <row r="296" spans="1:17" ht="14.65" thickBot="1" x14ac:dyDescent="0.5">
      <c r="A296" s="15" t="s">
        <v>13</v>
      </c>
      <c r="B296" s="16"/>
      <c r="C296" s="17"/>
      <c r="D296" s="46">
        <f>D294-D295</f>
        <v>0</v>
      </c>
      <c r="E296" s="47" t="s">
        <v>18</v>
      </c>
      <c r="F296" s="16"/>
      <c r="G296" s="17"/>
      <c r="H296" s="17"/>
      <c r="I296" s="16"/>
      <c r="J296" s="16"/>
      <c r="K296" s="16"/>
      <c r="L296" s="16"/>
      <c r="M296" s="16"/>
      <c r="N296" s="16"/>
      <c r="O296" s="16"/>
      <c r="P296" s="16"/>
      <c r="Q296" s="18"/>
    </row>
    <row r="297" spans="1:17" ht="14.65" thickTop="1" x14ac:dyDescent="0.45"/>
    <row r="303" spans="1:17" ht="14.65" thickBot="1" x14ac:dyDescent="0.5"/>
    <row r="304" spans="1:17" ht="14.65" thickTop="1" x14ac:dyDescent="0.45">
      <c r="A304" s="2"/>
      <c r="B304" s="3"/>
      <c r="C304" s="4">
        <v>45716</v>
      </c>
      <c r="D304" s="5"/>
      <c r="E304" s="3"/>
      <c r="F304" s="3"/>
      <c r="G304" s="5"/>
      <c r="H304" s="5"/>
      <c r="I304" s="3"/>
      <c r="J304" s="3"/>
      <c r="K304" s="3"/>
      <c r="L304" s="20" t="s">
        <v>19</v>
      </c>
      <c r="M304" s="3"/>
      <c r="N304" s="3"/>
      <c r="O304" s="3"/>
      <c r="P304" s="3"/>
      <c r="Q304" s="6"/>
    </row>
    <row r="305" spans="1:17" x14ac:dyDescent="0.45">
      <c r="A305" s="7" t="s">
        <v>5</v>
      </c>
      <c r="B305" s="35"/>
      <c r="C305" s="9"/>
      <c r="D305" s="9"/>
      <c r="E305" s="35"/>
      <c r="F305" s="35"/>
      <c r="G305" s="9"/>
      <c r="H305" s="9"/>
      <c r="I305" s="35"/>
      <c r="J305" s="11" t="s">
        <v>24</v>
      </c>
      <c r="K305" s="35"/>
      <c r="L305" s="11" t="s">
        <v>10</v>
      </c>
      <c r="M305" s="35"/>
      <c r="N305" s="35"/>
      <c r="O305" s="35"/>
      <c r="P305" s="35"/>
      <c r="Q305" s="10"/>
    </row>
    <row r="306" spans="1:17" x14ac:dyDescent="0.45">
      <c r="A306" s="7" t="s">
        <v>0</v>
      </c>
      <c r="B306" s="11" t="s">
        <v>3</v>
      </c>
      <c r="C306" s="12" t="s">
        <v>1</v>
      </c>
      <c r="D306" s="12" t="s">
        <v>4</v>
      </c>
      <c r="E306" s="11" t="s">
        <v>7</v>
      </c>
      <c r="F306" s="37" t="s">
        <v>92</v>
      </c>
      <c r="G306" s="12" t="s">
        <v>8</v>
      </c>
      <c r="H306" s="12" t="s">
        <v>9</v>
      </c>
      <c r="I306" s="33" t="s">
        <v>70</v>
      </c>
      <c r="J306" s="11" t="s">
        <v>23</v>
      </c>
      <c r="K306" s="35"/>
      <c r="L306" s="31">
        <v>200744.31</v>
      </c>
      <c r="M306" s="35" t="s">
        <v>118</v>
      </c>
      <c r="N306" s="35"/>
      <c r="O306" s="35"/>
      <c r="P306" s="35"/>
      <c r="Q306" s="10"/>
    </row>
    <row r="307" spans="1:17" x14ac:dyDescent="0.45">
      <c r="A307" s="13" t="s">
        <v>186</v>
      </c>
      <c r="B307" s="35">
        <v>53</v>
      </c>
      <c r="C307" s="9">
        <v>93.81</v>
      </c>
      <c r="D307" s="9">
        <f>C307*B307</f>
        <v>4971.93</v>
      </c>
      <c r="E307" s="36" t="s">
        <v>37</v>
      </c>
      <c r="F307" s="38">
        <f>D307/D310</f>
        <v>0.56376969026247636</v>
      </c>
      <c r="G307" s="45">
        <v>93.81</v>
      </c>
      <c r="H307" s="9">
        <f>(B307*G307)-D307</f>
        <v>0</v>
      </c>
      <c r="I307" s="35" t="s">
        <v>71</v>
      </c>
      <c r="J307" s="36">
        <f>G307*B307</f>
        <v>4971.93</v>
      </c>
      <c r="K307" s="35" t="str">
        <f>"sell "&amp;B307&amp;" "&amp;A307&amp;" @ $"&amp;G307</f>
        <v>sell 53 UAL @ $93.81</v>
      </c>
      <c r="L307" s="9">
        <f>L306+(G307*B307)</f>
        <v>205716.24</v>
      </c>
      <c r="M307" s="35"/>
      <c r="N307" s="35"/>
      <c r="O307" s="35"/>
      <c r="P307" s="35"/>
      <c r="Q307" s="10"/>
    </row>
    <row r="308" spans="1:17" x14ac:dyDescent="0.45">
      <c r="A308" s="13" t="s">
        <v>187</v>
      </c>
      <c r="B308" s="35">
        <v>39</v>
      </c>
      <c r="C308" s="9">
        <v>29.89</v>
      </c>
      <c r="D308" s="9">
        <f>C308*B308</f>
        <v>1165.71</v>
      </c>
      <c r="E308" s="36" t="s">
        <v>37</v>
      </c>
      <c r="F308" s="38">
        <f>D308/D310</f>
        <v>0.13218045419703642</v>
      </c>
      <c r="G308" s="45">
        <v>30.47</v>
      </c>
      <c r="H308" s="9">
        <f>(B308*G308)-D308</f>
        <v>22.619999999999891</v>
      </c>
      <c r="I308" s="35" t="s">
        <v>71</v>
      </c>
      <c r="J308" s="36">
        <f>G308*B308</f>
        <v>1188.33</v>
      </c>
      <c r="K308" s="35" t="str">
        <f>"sell "&amp;B308&amp;" "&amp;A308&amp;" @ $"&amp;G308</f>
        <v>sell 39 AS @ $30.47</v>
      </c>
      <c r="L308" s="9">
        <f>L307+(G308*B308)</f>
        <v>206904.56999999998</v>
      </c>
      <c r="M308" s="35"/>
      <c r="N308" s="35"/>
      <c r="O308" s="35"/>
      <c r="P308" s="35"/>
      <c r="Q308" s="10"/>
    </row>
    <row r="309" spans="1:17" x14ac:dyDescent="0.45">
      <c r="A309" s="13" t="s">
        <v>188</v>
      </c>
      <c r="B309" s="35">
        <v>8</v>
      </c>
      <c r="C309" s="9">
        <v>335.18</v>
      </c>
      <c r="D309" s="9">
        <f>C309*B309</f>
        <v>2681.44</v>
      </c>
      <c r="E309" s="36" t="s">
        <v>37</v>
      </c>
      <c r="F309" s="38">
        <f>D309/D310</f>
        <v>0.30404985554048725</v>
      </c>
      <c r="G309" s="45">
        <v>334.7</v>
      </c>
      <c r="H309" s="9">
        <f>(B309*G309)-D309</f>
        <v>-3.8400000000001455</v>
      </c>
      <c r="I309" s="35" t="s">
        <v>71</v>
      </c>
      <c r="J309" s="36">
        <f>G309*B309</f>
        <v>2677.6</v>
      </c>
      <c r="K309" s="35" t="str">
        <f>"sell "&amp;B309&amp;" "&amp;A309&amp;" @ $"&amp;G309</f>
        <v>sell 8 GEV @ $334.7</v>
      </c>
      <c r="L309" s="9">
        <f>L308+(G309*B309)</f>
        <v>209582.16999999998</v>
      </c>
      <c r="M309" s="35" t="s">
        <v>22</v>
      </c>
      <c r="N309" s="35"/>
      <c r="O309" s="35"/>
      <c r="P309" s="35"/>
      <c r="Q309" s="10"/>
    </row>
    <row r="310" spans="1:17" x14ac:dyDescent="0.45">
      <c r="A310" s="13"/>
      <c r="B310" s="35" t="s">
        <v>3</v>
      </c>
      <c r="C310" s="9"/>
      <c r="D310" s="9">
        <f>SUM(D307:D309)</f>
        <v>8819.08</v>
      </c>
      <c r="E310" s="36"/>
      <c r="F310" s="38">
        <f>SUM(F307:F309)</f>
        <v>1</v>
      </c>
      <c r="G310" s="41"/>
      <c r="H310" s="9">
        <f>SUM(H307:H309)</f>
        <v>18.779999999999745</v>
      </c>
      <c r="I310" s="35"/>
      <c r="J310" s="36">
        <f>SUM(J307:J309)</f>
        <v>8837.86</v>
      </c>
      <c r="K310" s="35"/>
      <c r="L310" s="9"/>
      <c r="M310" s="35"/>
      <c r="N310" s="35"/>
      <c r="O310" s="35"/>
      <c r="P310" s="35"/>
      <c r="Q310" s="10"/>
    </row>
    <row r="311" spans="1:17" x14ac:dyDescent="0.45">
      <c r="A311" s="13"/>
      <c r="B311" s="35"/>
      <c r="C311" s="9"/>
      <c r="D311" s="9"/>
      <c r="E311" s="35"/>
      <c r="F311" s="35"/>
      <c r="G311" s="41"/>
      <c r="H311" s="9"/>
      <c r="I311" s="35"/>
      <c r="J311" s="35"/>
      <c r="K311" s="35"/>
      <c r="L311" s="9"/>
      <c r="M311" s="35"/>
      <c r="N311" s="35"/>
      <c r="O311" s="35"/>
      <c r="P311" s="35"/>
      <c r="Q311" s="10"/>
    </row>
    <row r="312" spans="1:17" x14ac:dyDescent="0.45">
      <c r="A312" s="13"/>
      <c r="B312" s="35"/>
      <c r="C312" s="9"/>
      <c r="D312" s="9"/>
      <c r="E312" s="19"/>
      <c r="F312" s="35"/>
      <c r="G312" s="41"/>
      <c r="H312" s="9"/>
      <c r="I312" s="35"/>
      <c r="J312" s="35"/>
      <c r="K312" s="35"/>
      <c r="L312" s="9"/>
      <c r="M312" s="11" t="s">
        <v>20</v>
      </c>
      <c r="N312" s="35"/>
      <c r="O312" s="35"/>
      <c r="P312" s="35"/>
      <c r="Q312" s="10"/>
    </row>
    <row r="313" spans="1:17" x14ac:dyDescent="0.45">
      <c r="A313" s="7" t="s">
        <v>6</v>
      </c>
      <c r="B313" s="35"/>
      <c r="C313" s="9"/>
      <c r="D313" s="9"/>
      <c r="E313" s="19"/>
      <c r="F313" s="35"/>
      <c r="G313" s="41"/>
      <c r="H313" s="9"/>
      <c r="I313" s="35"/>
      <c r="J313" s="35"/>
      <c r="K313" s="35"/>
      <c r="L313" s="9"/>
      <c r="M313" s="11" t="s">
        <v>21</v>
      </c>
      <c r="N313" s="35"/>
      <c r="O313" s="35"/>
      <c r="P313" s="35"/>
      <c r="Q313" s="10"/>
    </row>
    <row r="314" spans="1:17" x14ac:dyDescent="0.45">
      <c r="A314" s="7" t="s">
        <v>0</v>
      </c>
      <c r="B314" s="11" t="s">
        <v>3</v>
      </c>
      <c r="C314" s="12" t="s">
        <v>1</v>
      </c>
      <c r="D314" s="12" t="s">
        <v>2</v>
      </c>
      <c r="E314" s="22" t="s">
        <v>7</v>
      </c>
      <c r="F314" s="39" t="s">
        <v>92</v>
      </c>
      <c r="G314" s="42" t="s">
        <v>8</v>
      </c>
      <c r="H314" s="12" t="s">
        <v>9</v>
      </c>
      <c r="I314" s="35"/>
      <c r="J314" s="35"/>
      <c r="K314" s="35"/>
      <c r="L314" s="9"/>
      <c r="M314" s="36">
        <v>206048.96</v>
      </c>
      <c r="N314" s="35"/>
      <c r="O314" s="44"/>
      <c r="P314" s="35"/>
      <c r="Q314" s="10"/>
    </row>
    <row r="315" spans="1:17" x14ac:dyDescent="0.45">
      <c r="A315" s="13" t="s">
        <v>187</v>
      </c>
      <c r="B315" s="35">
        <v>47</v>
      </c>
      <c r="C315" s="9">
        <v>29.89</v>
      </c>
      <c r="D315" s="9">
        <f>C315*B315</f>
        <v>1404.83</v>
      </c>
      <c r="E315" s="36" t="s">
        <v>37</v>
      </c>
      <c r="F315" s="38">
        <f>D315/D318</f>
        <v>0.17312780596494384</v>
      </c>
      <c r="G315" s="48">
        <v>30.47</v>
      </c>
      <c r="H315" s="9">
        <f>(B315*G315)-D315</f>
        <v>27.259999999999991</v>
      </c>
      <c r="I315" s="35" t="s">
        <v>71</v>
      </c>
      <c r="J315" s="35"/>
      <c r="K315" s="35" t="str">
        <f>"buy "&amp;B315&amp;" "&amp;A315&amp;" @ $"&amp;G315</f>
        <v>buy 47 AS @ $30.47</v>
      </c>
      <c r="L315" s="9">
        <f>L309-(G315*B315)</f>
        <v>208150.08</v>
      </c>
      <c r="M315" s="36">
        <f>L306-(G315*B315)</f>
        <v>199312.22</v>
      </c>
      <c r="N315" s="35"/>
      <c r="O315" s="35"/>
      <c r="P315" s="35"/>
      <c r="Q315" s="10"/>
    </row>
    <row r="316" spans="1:17" x14ac:dyDescent="0.45">
      <c r="A316" s="13" t="s">
        <v>195</v>
      </c>
      <c r="B316" s="35">
        <v>19</v>
      </c>
      <c r="C316" s="9">
        <v>85.42</v>
      </c>
      <c r="D316" s="9">
        <f>C316*B316</f>
        <v>1622.98</v>
      </c>
      <c r="E316" s="36" t="s">
        <v>37</v>
      </c>
      <c r="F316" s="38">
        <f>D316/D318</f>
        <v>0.20001207727980225</v>
      </c>
      <c r="G316" s="48">
        <v>86.71</v>
      </c>
      <c r="H316" s="9">
        <f>(B316*G316)-D316</f>
        <v>24.509999999999764</v>
      </c>
      <c r="I316" s="35" t="s">
        <v>71</v>
      </c>
      <c r="J316" s="35"/>
      <c r="K316" s="35" t="str">
        <f>"buy "&amp;B316&amp;" "&amp;A316&amp;" @ $"&amp;G316</f>
        <v>buy 19 TPR @ $86.71</v>
      </c>
      <c r="L316" s="9">
        <f>L315-(G316*B316)</f>
        <v>206502.59</v>
      </c>
      <c r="M316" s="36">
        <f>M315-(G316*B316)</f>
        <v>197664.73</v>
      </c>
      <c r="N316" s="35"/>
      <c r="O316" s="35"/>
      <c r="P316" s="35"/>
      <c r="Q316" s="10"/>
    </row>
    <row r="317" spans="1:17" x14ac:dyDescent="0.45">
      <c r="A317" s="23" t="s">
        <v>196</v>
      </c>
      <c r="B317" s="24">
        <v>580</v>
      </c>
      <c r="C317" s="25">
        <v>8.77</v>
      </c>
      <c r="D317" s="25">
        <f>C317*B317</f>
        <v>5086.5999999999995</v>
      </c>
      <c r="E317" s="36" t="s">
        <v>37</v>
      </c>
      <c r="F317" s="38">
        <f>D317/D318</f>
        <v>0.62686011675525388</v>
      </c>
      <c r="G317" s="49">
        <v>8.77</v>
      </c>
      <c r="H317" s="25">
        <f>(B317*G317)-D317</f>
        <v>0</v>
      </c>
      <c r="I317" s="35" t="s">
        <v>71</v>
      </c>
      <c r="J317" s="35"/>
      <c r="K317" s="35" t="str">
        <f>"buy "&amp;B317&amp;" "&amp;A317&amp;" @ $"&amp;G317</f>
        <v>buy 580 ICAGY @ $8.77</v>
      </c>
      <c r="L317" s="9">
        <f>L316-(G317*B317)</f>
        <v>201415.99</v>
      </c>
      <c r="M317" s="36">
        <f>M316-(G317*B317)</f>
        <v>192578.13</v>
      </c>
      <c r="N317" s="35" t="str">
        <f>TEXT(ROUND(M317,2),"$#,##0.00")&amp;" will be the balance in the account after purchases.  "</f>
        <v xml:space="preserve">$192,578.13 will be the balance in the account after purchases.  </v>
      </c>
      <c r="O317" s="35"/>
      <c r="P317" s="35"/>
      <c r="Q317" s="10"/>
    </row>
    <row r="318" spans="1:17" x14ac:dyDescent="0.45">
      <c r="A318" s="13"/>
      <c r="B318" s="35"/>
      <c r="C318" s="9"/>
      <c r="D318" s="9">
        <f>SUM(D315:D317)</f>
        <v>8114.41</v>
      </c>
      <c r="E318" s="35"/>
      <c r="F318" s="38">
        <f>SUM(F315:F317)</f>
        <v>1</v>
      </c>
      <c r="G318" s="9" t="s">
        <v>15</v>
      </c>
      <c r="H318" s="9">
        <f>SUM(H315:H317)</f>
        <v>51.769999999999754</v>
      </c>
      <c r="I318" s="35"/>
      <c r="J318" s="35"/>
      <c r="K318" s="35"/>
      <c r="L318" s="9"/>
      <c r="M318" s="35"/>
      <c r="N318" s="35" t="s">
        <v>27</v>
      </c>
      <c r="O318" s="35"/>
      <c r="P318" s="35"/>
      <c r="Q318" s="10"/>
    </row>
    <row r="319" spans="1:17" x14ac:dyDescent="0.45">
      <c r="A319" s="13"/>
      <c r="B319" s="35"/>
      <c r="C319" s="9"/>
      <c r="D319" s="9"/>
      <c r="E319" s="35"/>
      <c r="F319" s="35"/>
      <c r="G319" s="9"/>
      <c r="H319" s="9"/>
      <c r="I319" s="35"/>
      <c r="J319" s="35"/>
      <c r="K319" s="35"/>
      <c r="L319" s="9"/>
      <c r="M319" s="11" t="str">
        <f>IF(J310+M317&gt;0,"Credit Surplus","Credit Shortage")</f>
        <v>Credit Surplus</v>
      </c>
      <c r="N319" s="36">
        <f>J310+M317</f>
        <v>201415.99</v>
      </c>
      <c r="O319" s="35" t="s">
        <v>60</v>
      </c>
      <c r="P319" s="35"/>
      <c r="Q319" s="10"/>
    </row>
    <row r="320" spans="1:17" x14ac:dyDescent="0.45">
      <c r="A320" s="13"/>
      <c r="B320" s="35"/>
      <c r="C320" s="9"/>
      <c r="D320" s="9"/>
      <c r="E320" s="35"/>
      <c r="F320" s="35"/>
      <c r="G320" s="9"/>
      <c r="H320" s="9"/>
      <c r="I320" s="35"/>
      <c r="J320" s="35"/>
      <c r="K320" s="35"/>
      <c r="L320" s="9"/>
      <c r="M320" s="35"/>
      <c r="N320" s="35"/>
      <c r="O320" s="35"/>
      <c r="P320" s="35"/>
      <c r="Q320" s="10"/>
    </row>
    <row r="321" spans="1:17" x14ac:dyDescent="0.45">
      <c r="A321" s="13"/>
      <c r="B321" s="35"/>
      <c r="C321" s="9"/>
      <c r="D321" s="9"/>
      <c r="E321" s="35"/>
      <c r="F321" s="35"/>
      <c r="G321" s="9"/>
      <c r="H321" s="9"/>
      <c r="I321" s="35"/>
      <c r="J321" s="35"/>
      <c r="K321" s="35"/>
      <c r="L321" s="35"/>
      <c r="M321" s="35"/>
      <c r="N321" s="35"/>
      <c r="O321" s="35"/>
      <c r="P321" s="35"/>
      <c r="Q321" s="10"/>
    </row>
    <row r="322" spans="1:17" x14ac:dyDescent="0.45">
      <c r="A322" s="13" t="s">
        <v>11</v>
      </c>
      <c r="B322" s="35"/>
      <c r="C322" s="9"/>
      <c r="D322" s="21">
        <v>93.98</v>
      </c>
      <c r="E322" s="35" t="s">
        <v>76</v>
      </c>
      <c r="F322" s="35"/>
      <c r="G322" s="9"/>
      <c r="H322" s="9"/>
      <c r="I322" s="35"/>
      <c r="J322" s="35"/>
      <c r="K322" s="35"/>
      <c r="L322" s="35"/>
      <c r="M322" s="35"/>
      <c r="N322" s="35"/>
      <c r="O322" s="35"/>
      <c r="P322" s="35"/>
      <c r="Q322" s="10"/>
    </row>
    <row r="323" spans="1:17" x14ac:dyDescent="0.45">
      <c r="A323" s="13" t="s">
        <v>12</v>
      </c>
      <c r="B323" s="35"/>
      <c r="C323" s="9"/>
      <c r="D323" s="9">
        <f>H310</f>
        <v>18.779999999999745</v>
      </c>
      <c r="E323" s="35" t="s">
        <v>16</v>
      </c>
      <c r="F323" s="35"/>
      <c r="G323" s="9"/>
      <c r="H323" s="9"/>
      <c r="I323" s="35"/>
      <c r="J323" s="35"/>
      <c r="K323" s="35"/>
      <c r="L323" s="35"/>
      <c r="M323" s="35"/>
      <c r="N323" s="35"/>
      <c r="O323" s="35"/>
      <c r="P323" s="35"/>
      <c r="Q323" s="10"/>
    </row>
    <row r="324" spans="1:17" x14ac:dyDescent="0.45">
      <c r="A324" s="13" t="s">
        <v>13</v>
      </c>
      <c r="B324" s="35"/>
      <c r="C324" s="9"/>
      <c r="D324" s="9">
        <f>D322+D323</f>
        <v>112.75999999999975</v>
      </c>
      <c r="E324" s="35"/>
      <c r="F324" s="35"/>
      <c r="G324" s="9"/>
      <c r="H324" s="9"/>
      <c r="I324" s="35"/>
      <c r="J324" s="35"/>
      <c r="K324" s="35"/>
      <c r="L324" s="35"/>
      <c r="M324" s="35"/>
      <c r="N324" s="35"/>
      <c r="O324" s="35"/>
      <c r="P324" s="35"/>
      <c r="Q324" s="10"/>
    </row>
    <row r="325" spans="1:17" x14ac:dyDescent="0.45">
      <c r="A325" s="13" t="s">
        <v>14</v>
      </c>
      <c r="B325" s="35"/>
      <c r="C325" s="9"/>
      <c r="D325" s="9">
        <f>H318</f>
        <v>51.769999999999754</v>
      </c>
      <c r="E325" s="35" t="s">
        <v>17</v>
      </c>
      <c r="F325" s="35"/>
      <c r="G325" s="9"/>
      <c r="H325" s="9"/>
      <c r="I325" s="35"/>
      <c r="J325" s="35"/>
      <c r="K325" s="35"/>
      <c r="L325" s="35"/>
      <c r="M325" s="35"/>
      <c r="N325" s="35"/>
      <c r="O325" s="35"/>
      <c r="P325" s="35"/>
      <c r="Q325" s="10"/>
    </row>
    <row r="326" spans="1:17" ht="14.65" thickBot="1" x14ac:dyDescent="0.5">
      <c r="A326" s="15" t="s">
        <v>13</v>
      </c>
      <c r="B326" s="16"/>
      <c r="C326" s="17"/>
      <c r="D326" s="46">
        <f>D324-D325</f>
        <v>60.989999999999995</v>
      </c>
      <c r="E326" s="47" t="s">
        <v>18</v>
      </c>
      <c r="F326" s="16"/>
      <c r="G326" s="17"/>
      <c r="H326" s="17"/>
      <c r="I326" s="16"/>
      <c r="J326" s="16"/>
      <c r="K326" s="16"/>
      <c r="L326" s="16"/>
      <c r="M326" s="16"/>
      <c r="N326" s="16"/>
      <c r="O326" s="16"/>
      <c r="P326" s="16"/>
      <c r="Q326" s="18"/>
    </row>
    <row r="327" spans="1:17" ht="14.65" thickTop="1" x14ac:dyDescent="0.45"/>
    <row r="333" spans="1:17" ht="14.65" thickBot="1" x14ac:dyDescent="0.5"/>
    <row r="334" spans="1:17" ht="14.65" thickTop="1" x14ac:dyDescent="0.45">
      <c r="A334" s="2"/>
      <c r="B334" s="3"/>
      <c r="C334" s="4">
        <v>45688</v>
      </c>
      <c r="D334" s="5"/>
      <c r="E334" s="3"/>
      <c r="F334" s="3"/>
      <c r="G334" s="5"/>
      <c r="H334" s="5"/>
      <c r="I334" s="3"/>
      <c r="J334" s="3"/>
      <c r="K334" s="3"/>
      <c r="L334" s="20" t="s">
        <v>19</v>
      </c>
      <c r="M334" s="3"/>
      <c r="N334" s="3"/>
      <c r="O334" s="3"/>
      <c r="P334" s="3"/>
      <c r="Q334" s="6"/>
    </row>
    <row r="335" spans="1:17" x14ac:dyDescent="0.45">
      <c r="A335" s="7" t="s">
        <v>5</v>
      </c>
      <c r="B335" s="35"/>
      <c r="C335" s="9"/>
      <c r="D335" s="9"/>
      <c r="E335" s="35"/>
      <c r="F335" s="35"/>
      <c r="G335" s="9"/>
      <c r="H335" s="9"/>
      <c r="I335" s="35"/>
      <c r="J335" s="11" t="s">
        <v>24</v>
      </c>
      <c r="K335" s="35"/>
      <c r="L335" s="11" t="s">
        <v>10</v>
      </c>
      <c r="M335" s="35"/>
      <c r="N335" s="35"/>
      <c r="O335" s="35"/>
      <c r="P335" s="35"/>
      <c r="Q335" s="10"/>
    </row>
    <row r="336" spans="1:17" x14ac:dyDescent="0.45">
      <c r="A336" s="7" t="s">
        <v>0</v>
      </c>
      <c r="B336" s="11" t="s">
        <v>3</v>
      </c>
      <c r="C336" s="12" t="s">
        <v>1</v>
      </c>
      <c r="D336" s="12" t="s">
        <v>4</v>
      </c>
      <c r="E336" s="11" t="s">
        <v>7</v>
      </c>
      <c r="F336" s="37" t="s">
        <v>92</v>
      </c>
      <c r="G336" s="12" t="s">
        <v>8</v>
      </c>
      <c r="H336" s="12" t="s">
        <v>9</v>
      </c>
      <c r="I336" s="33" t="s">
        <v>70</v>
      </c>
      <c r="J336" s="11" t="s">
        <v>23</v>
      </c>
      <c r="K336" s="35"/>
      <c r="L336" s="31">
        <v>197808.33</v>
      </c>
      <c r="M336" s="35" t="s">
        <v>118</v>
      </c>
      <c r="N336" s="35"/>
      <c r="O336" s="35"/>
      <c r="P336" s="35"/>
      <c r="Q336" s="10"/>
    </row>
    <row r="337" spans="1:17" x14ac:dyDescent="0.45">
      <c r="A337" s="13" t="s">
        <v>183</v>
      </c>
      <c r="B337" s="35">
        <v>221</v>
      </c>
      <c r="C337" s="9">
        <v>29.05</v>
      </c>
      <c r="D337" s="9">
        <f>C337*B337</f>
        <v>6420.05</v>
      </c>
      <c r="E337" s="36" t="s">
        <v>37</v>
      </c>
      <c r="F337" s="38">
        <f>D337/D340</f>
        <v>0.42846750646533749</v>
      </c>
      <c r="G337" s="45">
        <v>27.05</v>
      </c>
      <c r="H337" s="9">
        <f>(B337*G337)-D337</f>
        <v>-442</v>
      </c>
      <c r="I337" s="35" t="s">
        <v>71</v>
      </c>
      <c r="J337" s="36">
        <f>G337*B337</f>
        <v>5978.05</v>
      </c>
      <c r="K337" s="35" t="str">
        <f>"sell "&amp;B337&amp;" "&amp;A337&amp;" @ $"&amp;G337</f>
        <v>sell 221 RKLB @ $27.05</v>
      </c>
      <c r="L337" s="9">
        <f>L336+(G337*B337)</f>
        <v>203786.37999999998</v>
      </c>
      <c r="M337" s="35"/>
      <c r="N337" s="35"/>
      <c r="O337" s="35"/>
      <c r="P337" s="35"/>
      <c r="Q337" s="10"/>
    </row>
    <row r="338" spans="1:17" x14ac:dyDescent="0.45">
      <c r="A338" s="13" t="s">
        <v>184</v>
      </c>
      <c r="B338" s="35">
        <v>10</v>
      </c>
      <c r="C338" s="9">
        <v>369.59</v>
      </c>
      <c r="D338" s="9">
        <f>C338*B338</f>
        <v>3695.8999999999996</v>
      </c>
      <c r="E338" s="36" t="s">
        <v>37</v>
      </c>
      <c r="F338" s="38">
        <f>D338/D340</f>
        <v>0.24666054892800532</v>
      </c>
      <c r="G338" s="45">
        <v>353.51</v>
      </c>
      <c r="H338" s="9">
        <f>(B338*G338)-D338</f>
        <v>-160.79999999999973</v>
      </c>
      <c r="I338" s="35" t="s">
        <v>71</v>
      </c>
      <c r="J338" s="36">
        <f>G338*B338</f>
        <v>3535.1</v>
      </c>
      <c r="K338" s="35" t="str">
        <f>"sell "&amp;B338&amp;" "&amp;A338&amp;" @ $"&amp;G338</f>
        <v>sell 10 APP @ $353.51</v>
      </c>
      <c r="L338" s="9">
        <f>L337+(G338*B338)</f>
        <v>207321.47999999998</v>
      </c>
      <c r="M338" s="35"/>
      <c r="N338" s="35"/>
      <c r="O338" s="35"/>
      <c r="P338" s="35"/>
      <c r="Q338" s="10"/>
    </row>
    <row r="339" spans="1:17" x14ac:dyDescent="0.45">
      <c r="A339" s="13" t="s">
        <v>185</v>
      </c>
      <c r="B339" s="35">
        <v>122</v>
      </c>
      <c r="C339" s="9">
        <v>39.9</v>
      </c>
      <c r="D339" s="9">
        <f>C339*B339</f>
        <v>4867.8</v>
      </c>
      <c r="E339" s="36" t="s">
        <v>37</v>
      </c>
      <c r="F339" s="38">
        <f>D339/D340</f>
        <v>0.32487194460665725</v>
      </c>
      <c r="G339" s="45">
        <v>38.94</v>
      </c>
      <c r="H339" s="9">
        <f>(B339*G339)-D339</f>
        <v>-117.1200000000008</v>
      </c>
      <c r="I339" s="35" t="s">
        <v>71</v>
      </c>
      <c r="J339" s="36">
        <f>G339*B339</f>
        <v>4750.6799999999994</v>
      </c>
      <c r="K339" s="35" t="str">
        <f>"sell "&amp;B339&amp;" "&amp;A339&amp;" @ $"&amp;G339</f>
        <v>sell 122 QFIN @ $38.94</v>
      </c>
      <c r="L339" s="9">
        <f>L338+(G339*B339)</f>
        <v>212072.15999999997</v>
      </c>
      <c r="M339" s="35" t="s">
        <v>22</v>
      </c>
      <c r="N339" s="35"/>
      <c r="O339" s="35"/>
      <c r="P339" s="35"/>
      <c r="Q339" s="10"/>
    </row>
    <row r="340" spans="1:17" x14ac:dyDescent="0.45">
      <c r="A340" s="13"/>
      <c r="B340" s="35" t="s">
        <v>3</v>
      </c>
      <c r="C340" s="9"/>
      <c r="D340" s="9">
        <f>SUM(D337:D339)</f>
        <v>14983.75</v>
      </c>
      <c r="E340" s="36"/>
      <c r="F340" s="38">
        <f>SUM(F337:F339)</f>
        <v>1</v>
      </c>
      <c r="G340" s="41"/>
      <c r="H340" s="9">
        <f>SUM(H337:H339)</f>
        <v>-719.92000000000053</v>
      </c>
      <c r="I340" s="35"/>
      <c r="J340" s="36">
        <f>SUM(J337:J339)</f>
        <v>14263.829999999998</v>
      </c>
      <c r="K340" s="35"/>
      <c r="L340" s="9"/>
      <c r="M340" s="35"/>
      <c r="N340" s="35"/>
      <c r="O340" s="35"/>
      <c r="P340" s="35"/>
      <c r="Q340" s="10"/>
    </row>
    <row r="341" spans="1:17" x14ac:dyDescent="0.45">
      <c r="A341" s="13"/>
      <c r="B341" s="35"/>
      <c r="C341" s="9"/>
      <c r="D341" s="9"/>
      <c r="E341" s="35"/>
      <c r="F341" s="35"/>
      <c r="G341" s="41"/>
      <c r="H341" s="9"/>
      <c r="I341" s="35"/>
      <c r="J341" s="35"/>
      <c r="K341" s="35"/>
      <c r="L341" s="9"/>
      <c r="M341" s="35"/>
      <c r="N341" s="35"/>
      <c r="O341" s="35"/>
      <c r="P341" s="35"/>
      <c r="Q341" s="10"/>
    </row>
    <row r="342" spans="1:17" x14ac:dyDescent="0.45">
      <c r="A342" s="13"/>
      <c r="B342" s="35"/>
      <c r="C342" s="9"/>
      <c r="D342" s="9"/>
      <c r="E342" s="19"/>
      <c r="F342" s="35"/>
      <c r="G342" s="41"/>
      <c r="H342" s="9"/>
      <c r="I342" s="35"/>
      <c r="J342" s="35"/>
      <c r="K342" s="35"/>
      <c r="L342" s="9"/>
      <c r="M342" s="11" t="s">
        <v>20</v>
      </c>
      <c r="N342" s="35"/>
      <c r="O342" s="35"/>
      <c r="P342" s="35"/>
      <c r="Q342" s="10"/>
    </row>
    <row r="343" spans="1:17" x14ac:dyDescent="0.45">
      <c r="A343" s="7" t="s">
        <v>6</v>
      </c>
      <c r="B343" s="35"/>
      <c r="C343" s="9"/>
      <c r="D343" s="9"/>
      <c r="E343" s="19"/>
      <c r="F343" s="35"/>
      <c r="G343" s="41"/>
      <c r="H343" s="9"/>
      <c r="I343" s="35"/>
      <c r="J343" s="35"/>
      <c r="K343" s="35"/>
      <c r="L343" s="9"/>
      <c r="M343" s="11" t="s">
        <v>21</v>
      </c>
      <c r="N343" s="35"/>
      <c r="O343" s="35"/>
      <c r="P343" s="35"/>
      <c r="Q343" s="10"/>
    </row>
    <row r="344" spans="1:17" x14ac:dyDescent="0.45">
      <c r="A344" s="7" t="s">
        <v>0</v>
      </c>
      <c r="B344" s="11" t="s">
        <v>3</v>
      </c>
      <c r="C344" s="12" t="s">
        <v>1</v>
      </c>
      <c r="D344" s="12" t="s">
        <v>2</v>
      </c>
      <c r="E344" s="22" t="s">
        <v>7</v>
      </c>
      <c r="F344" s="39" t="s">
        <v>92</v>
      </c>
      <c r="G344" s="42" t="s">
        <v>8</v>
      </c>
      <c r="H344" s="12" t="s">
        <v>9</v>
      </c>
      <c r="I344" s="35"/>
      <c r="J344" s="35"/>
      <c r="K344" s="35"/>
      <c r="L344" s="9"/>
      <c r="M344" s="36">
        <v>206048.96</v>
      </c>
      <c r="N344" s="35"/>
      <c r="O344" s="44"/>
      <c r="P344" s="35"/>
      <c r="Q344" s="10"/>
    </row>
    <row r="345" spans="1:17" x14ac:dyDescent="0.45">
      <c r="A345" s="13" t="s">
        <v>192</v>
      </c>
      <c r="B345" s="35">
        <v>206</v>
      </c>
      <c r="C345" s="9">
        <v>16.21</v>
      </c>
      <c r="D345" s="9">
        <f>C345*B345</f>
        <v>3339.26</v>
      </c>
      <c r="E345" s="36" t="s">
        <v>37</v>
      </c>
      <c r="F345" s="38">
        <f>D345/D348</f>
        <v>0.29728396732356654</v>
      </c>
      <c r="G345" s="48">
        <v>16.45</v>
      </c>
      <c r="H345" s="9">
        <f>(B345*G345)-D345</f>
        <v>49.4399999999996</v>
      </c>
      <c r="I345" s="35" t="s">
        <v>71</v>
      </c>
      <c r="J345" s="35"/>
      <c r="K345" s="35" t="str">
        <f>"buy "&amp;B345&amp;" "&amp;A345&amp;" @ $"&amp;G345</f>
        <v>buy 206 SMWB @ $16.45</v>
      </c>
      <c r="L345" s="9">
        <f>L339-(G345*B345)</f>
        <v>208683.45999999996</v>
      </c>
      <c r="M345" s="36">
        <f>L336-(G345*B345)</f>
        <v>194419.62999999998</v>
      </c>
      <c r="N345" s="35"/>
      <c r="O345" s="35"/>
      <c r="P345" s="35"/>
      <c r="Q345" s="10"/>
    </row>
    <row r="346" spans="1:17" x14ac:dyDescent="0.45">
      <c r="A346" s="13" t="s">
        <v>193</v>
      </c>
      <c r="B346" s="35">
        <v>165</v>
      </c>
      <c r="C346" s="9">
        <v>15.78</v>
      </c>
      <c r="D346" s="9">
        <f>C346*B346</f>
        <v>2603.6999999999998</v>
      </c>
      <c r="E346" s="36" t="s">
        <v>37</v>
      </c>
      <c r="F346" s="38">
        <f>D346/D348</f>
        <v>0.23179934048872206</v>
      </c>
      <c r="G346" s="48">
        <v>14.95</v>
      </c>
      <c r="H346" s="9">
        <f>(B346*G346)-D346</f>
        <v>-136.94999999999982</v>
      </c>
      <c r="I346" s="35" t="s">
        <v>71</v>
      </c>
      <c r="J346" s="35"/>
      <c r="K346" s="35" t="str">
        <f>"buy "&amp;B346&amp;" "&amp;A346&amp;" @ $"&amp;G346</f>
        <v>buy 165 SOFI @ $14.95</v>
      </c>
      <c r="L346" s="9">
        <f>L345-(G346*B346)</f>
        <v>206216.70999999996</v>
      </c>
      <c r="M346" s="36">
        <f>M345-(G346*B346)</f>
        <v>191952.87999999998</v>
      </c>
      <c r="N346" s="35"/>
      <c r="O346" s="35"/>
      <c r="P346" s="35"/>
      <c r="Q346" s="10"/>
    </row>
    <row r="347" spans="1:17" x14ac:dyDescent="0.45">
      <c r="A347" s="23" t="s">
        <v>194</v>
      </c>
      <c r="B347" s="24">
        <v>285</v>
      </c>
      <c r="C347" s="25">
        <v>18.559999999999999</v>
      </c>
      <c r="D347" s="25">
        <f>C347*B347</f>
        <v>5289.5999999999995</v>
      </c>
      <c r="E347" s="36" t="s">
        <v>37</v>
      </c>
      <c r="F347" s="38">
        <f>D347/D348</f>
        <v>0.47091669218771143</v>
      </c>
      <c r="G347" s="49">
        <v>19.2</v>
      </c>
      <c r="H347" s="25">
        <f>(B347*G347)-D347</f>
        <v>182.40000000000055</v>
      </c>
      <c r="I347" s="35" t="s">
        <v>71</v>
      </c>
      <c r="J347" s="35"/>
      <c r="K347" s="35" t="str">
        <f>"buy "&amp;B347&amp;" "&amp;A347&amp;" @ $"&amp;G347</f>
        <v>buy 285 CRK @ $19.2</v>
      </c>
      <c r="L347" s="9">
        <f>L346-(G347*B347)</f>
        <v>200744.70999999996</v>
      </c>
      <c r="M347" s="36">
        <f>M346-(G347*B347)</f>
        <v>186480.87999999998</v>
      </c>
      <c r="N347" s="35" t="str">
        <f>TEXT(ROUND(M347,2),"$#,##0.00")&amp;" will be the balance in the account after purchases.  "</f>
        <v xml:space="preserve">$186,480.88 will be the balance in the account after purchases.  </v>
      </c>
      <c r="O347" s="35"/>
      <c r="P347" s="35"/>
      <c r="Q347" s="10"/>
    </row>
    <row r="348" spans="1:17" x14ac:dyDescent="0.45">
      <c r="A348" s="13"/>
      <c r="B348" s="35"/>
      <c r="C348" s="9"/>
      <c r="D348" s="9">
        <f>SUM(D345:D347)</f>
        <v>11232.56</v>
      </c>
      <c r="E348" s="35"/>
      <c r="F348" s="38">
        <f>SUM(F345:F347)</f>
        <v>1</v>
      </c>
      <c r="G348" s="9" t="s">
        <v>15</v>
      </c>
      <c r="H348" s="9">
        <f>SUM(H345:H347)</f>
        <v>94.890000000000327</v>
      </c>
      <c r="I348" s="35"/>
      <c r="J348" s="35"/>
      <c r="K348" s="35"/>
      <c r="L348" s="9"/>
      <c r="M348" s="35"/>
      <c r="N348" s="35" t="s">
        <v>27</v>
      </c>
      <c r="O348" s="35"/>
      <c r="P348" s="35"/>
      <c r="Q348" s="10"/>
    </row>
    <row r="349" spans="1:17" x14ac:dyDescent="0.45">
      <c r="A349" s="13"/>
      <c r="B349" s="35"/>
      <c r="C349" s="9"/>
      <c r="D349" s="9"/>
      <c r="E349" s="35"/>
      <c r="F349" s="35"/>
      <c r="G349" s="9"/>
      <c r="H349" s="9"/>
      <c r="I349" s="35"/>
      <c r="J349" s="35"/>
      <c r="K349" s="35"/>
      <c r="L349" s="9"/>
      <c r="M349" s="11" t="str">
        <f>IF(J340+M347&gt;0,"Credit Surplus","Credit Shortage")</f>
        <v>Credit Surplus</v>
      </c>
      <c r="N349" s="36">
        <f>J340+M347</f>
        <v>200744.70999999996</v>
      </c>
      <c r="O349" s="35" t="s">
        <v>60</v>
      </c>
      <c r="P349" s="35"/>
      <c r="Q349" s="10"/>
    </row>
    <row r="350" spans="1:17" x14ac:dyDescent="0.45">
      <c r="A350" s="13"/>
      <c r="B350" s="35"/>
      <c r="C350" s="9"/>
      <c r="D350" s="9"/>
      <c r="E350" s="35"/>
      <c r="F350" s="35"/>
      <c r="G350" s="9"/>
      <c r="H350" s="9"/>
      <c r="I350" s="35"/>
      <c r="J350" s="35"/>
      <c r="K350" s="35"/>
      <c r="L350" s="9"/>
      <c r="M350" s="35"/>
      <c r="N350" s="35"/>
      <c r="O350" s="35"/>
      <c r="P350" s="35"/>
      <c r="Q350" s="10"/>
    </row>
    <row r="351" spans="1:17" x14ac:dyDescent="0.45">
      <c r="A351" s="13"/>
      <c r="B351" s="35"/>
      <c r="C351" s="9"/>
      <c r="D351" s="9"/>
      <c r="E351" s="35"/>
      <c r="F351" s="35"/>
      <c r="G351" s="9"/>
      <c r="H351" s="9"/>
      <c r="I351" s="35"/>
      <c r="J351" s="35"/>
      <c r="K351" s="35"/>
      <c r="L351" s="35"/>
      <c r="M351" s="35"/>
      <c r="N351" s="35"/>
      <c r="O351" s="35"/>
      <c r="P351" s="35"/>
      <c r="Q351" s="10"/>
    </row>
    <row r="352" spans="1:17" x14ac:dyDescent="0.45">
      <c r="A352" s="13" t="s">
        <v>11</v>
      </c>
      <c r="B352" s="35"/>
      <c r="C352" s="9"/>
      <c r="D352" s="21">
        <v>4715.47</v>
      </c>
      <c r="E352" s="35" t="s">
        <v>76</v>
      </c>
      <c r="F352" s="35"/>
      <c r="G352" s="9"/>
      <c r="H352" s="9"/>
      <c r="I352" s="35"/>
      <c r="J352" s="35"/>
      <c r="K352" s="35"/>
      <c r="L352" s="35"/>
      <c r="M352" s="35"/>
      <c r="N352" s="35"/>
      <c r="O352" s="35"/>
      <c r="P352" s="35"/>
      <c r="Q352" s="10"/>
    </row>
    <row r="353" spans="1:17" x14ac:dyDescent="0.45">
      <c r="A353" s="13" t="s">
        <v>12</v>
      </c>
      <c r="B353" s="35"/>
      <c r="C353" s="9"/>
      <c r="D353" s="9">
        <f>H340</f>
        <v>-719.92000000000053</v>
      </c>
      <c r="E353" s="35" t="s">
        <v>16</v>
      </c>
      <c r="F353" s="35"/>
      <c r="G353" s="9"/>
      <c r="H353" s="9"/>
      <c r="I353" s="35"/>
      <c r="J353" s="35"/>
      <c r="K353" s="35"/>
      <c r="L353" s="35"/>
      <c r="M353" s="35"/>
      <c r="N353" s="35"/>
      <c r="O353" s="35"/>
      <c r="P353" s="35"/>
      <c r="Q353" s="10"/>
    </row>
    <row r="354" spans="1:17" x14ac:dyDescent="0.45">
      <c r="A354" s="13" t="s">
        <v>13</v>
      </c>
      <c r="B354" s="35"/>
      <c r="C354" s="9"/>
      <c r="D354" s="9">
        <f>D352+D353</f>
        <v>3995.5499999999997</v>
      </c>
      <c r="E354" s="35"/>
      <c r="F354" s="35"/>
      <c r="G354" s="9"/>
      <c r="H354" s="9"/>
      <c r="I354" s="35"/>
      <c r="J354" s="35"/>
      <c r="K354" s="35"/>
      <c r="L354" s="35"/>
      <c r="M354" s="35"/>
      <c r="N354" s="35"/>
      <c r="O354" s="35"/>
      <c r="P354" s="35"/>
      <c r="Q354" s="10"/>
    </row>
    <row r="355" spans="1:17" x14ac:dyDescent="0.45">
      <c r="A355" s="13" t="s">
        <v>14</v>
      </c>
      <c r="B355" s="35"/>
      <c r="C355" s="9"/>
      <c r="D355" s="9">
        <f>H348</f>
        <v>94.890000000000327</v>
      </c>
      <c r="E355" s="35" t="s">
        <v>17</v>
      </c>
      <c r="F355" s="35"/>
      <c r="G355" s="9"/>
      <c r="H355" s="9"/>
      <c r="I355" s="35"/>
      <c r="J355" s="35"/>
      <c r="K355" s="35"/>
      <c r="L355" s="35"/>
      <c r="M355" s="35"/>
      <c r="N355" s="35"/>
      <c r="O355" s="35"/>
      <c r="P355" s="35"/>
      <c r="Q355" s="10"/>
    </row>
    <row r="356" spans="1:17" ht="14.65" thickBot="1" x14ac:dyDescent="0.5">
      <c r="A356" s="15" t="s">
        <v>13</v>
      </c>
      <c r="B356" s="16"/>
      <c r="C356" s="17"/>
      <c r="D356" s="46">
        <f>D354-D355</f>
        <v>3900.6599999999994</v>
      </c>
      <c r="E356" s="47" t="s">
        <v>18</v>
      </c>
      <c r="F356" s="16"/>
      <c r="G356" s="17"/>
      <c r="H356" s="17"/>
      <c r="I356" s="16"/>
      <c r="J356" s="16"/>
      <c r="K356" s="16"/>
      <c r="L356" s="16"/>
      <c r="M356" s="16"/>
      <c r="N356" s="16"/>
      <c r="O356" s="16"/>
      <c r="P356" s="16"/>
      <c r="Q356" s="18"/>
    </row>
    <row r="357" spans="1:17" ht="14.65" thickTop="1" x14ac:dyDescent="0.45"/>
    <row r="363" spans="1:17" ht="14.65" thickBot="1" x14ac:dyDescent="0.5"/>
    <row r="364" spans="1:17" ht="14.65" thickTop="1" x14ac:dyDescent="0.45">
      <c r="A364" s="2"/>
      <c r="B364" s="3"/>
      <c r="C364" s="4">
        <v>45657</v>
      </c>
      <c r="D364" s="5"/>
      <c r="E364" s="3"/>
      <c r="F364" s="3"/>
      <c r="G364" s="5"/>
      <c r="H364" s="5"/>
      <c r="I364" s="3"/>
      <c r="J364" s="3"/>
      <c r="K364" s="3"/>
      <c r="L364" s="20" t="s">
        <v>19</v>
      </c>
      <c r="M364" s="3"/>
      <c r="N364" s="3"/>
      <c r="O364" s="3"/>
      <c r="P364" s="3"/>
      <c r="Q364" s="6"/>
    </row>
    <row r="365" spans="1:17" x14ac:dyDescent="0.45">
      <c r="A365" s="7" t="s">
        <v>5</v>
      </c>
      <c r="B365" s="35"/>
      <c r="C365" s="9"/>
      <c r="D365" s="9"/>
      <c r="E365" s="35"/>
      <c r="F365" s="35"/>
      <c r="G365" s="9"/>
      <c r="H365" s="9"/>
      <c r="I365" s="35"/>
      <c r="J365" s="11" t="s">
        <v>24</v>
      </c>
      <c r="K365" s="35"/>
      <c r="L365" s="11" t="s">
        <v>10</v>
      </c>
      <c r="M365" s="35"/>
      <c r="N365" s="35"/>
      <c r="O365" s="35"/>
      <c r="P365" s="35"/>
      <c r="Q365" s="10"/>
    </row>
    <row r="366" spans="1:17" x14ac:dyDescent="0.45">
      <c r="A366" s="7" t="s">
        <v>0</v>
      </c>
      <c r="B366" s="11" t="s">
        <v>3</v>
      </c>
      <c r="C366" s="12" t="s">
        <v>1</v>
      </c>
      <c r="D366" s="12" t="s">
        <v>4</v>
      </c>
      <c r="E366" s="11" t="s">
        <v>7</v>
      </c>
      <c r="F366" s="37" t="s">
        <v>92</v>
      </c>
      <c r="G366" s="12" t="s">
        <v>8</v>
      </c>
      <c r="H366" s="12" t="s">
        <v>9</v>
      </c>
      <c r="I366" s="33" t="s">
        <v>70</v>
      </c>
      <c r="J366" s="11" t="s">
        <v>23</v>
      </c>
      <c r="K366" s="35"/>
      <c r="L366" s="31">
        <v>199012.94</v>
      </c>
      <c r="M366" s="35" t="s">
        <v>118</v>
      </c>
      <c r="N366" s="35"/>
      <c r="O366" s="35"/>
      <c r="P366" s="35"/>
      <c r="Q366" s="10"/>
    </row>
    <row r="367" spans="1:17" x14ac:dyDescent="0.45">
      <c r="A367" s="13" t="s">
        <v>180</v>
      </c>
      <c r="B367" s="35">
        <v>197</v>
      </c>
      <c r="C367" s="9">
        <v>16.82</v>
      </c>
      <c r="D367" s="9">
        <f>C367*B367</f>
        <v>3313.54</v>
      </c>
      <c r="E367" s="36" t="s">
        <v>37</v>
      </c>
      <c r="F367" s="38">
        <f>D367/D370</f>
        <v>0.43429492640601858</v>
      </c>
      <c r="G367" s="45">
        <v>17.024999999999999</v>
      </c>
      <c r="H367" s="9">
        <f>(B367*G367)-D367</f>
        <v>40.384999999999764</v>
      </c>
      <c r="I367" s="35" t="s">
        <v>71</v>
      </c>
      <c r="J367" s="36">
        <f>G367*B367</f>
        <v>3353.9249999999997</v>
      </c>
      <c r="K367" s="35" t="str">
        <f>"sell "&amp;B367&amp;" "&amp;A367&amp;" @ $"&amp;G367</f>
        <v>sell 197 CNTA @ $17.025</v>
      </c>
      <c r="L367" s="9">
        <f>L366+(G367*B367)</f>
        <v>202366.86499999999</v>
      </c>
      <c r="M367" s="35"/>
      <c r="N367" s="35"/>
      <c r="O367" s="35"/>
      <c r="P367" s="35"/>
      <c r="Q367" s="10"/>
    </row>
    <row r="368" spans="1:17" x14ac:dyDescent="0.45">
      <c r="A368" s="13" t="s">
        <v>181</v>
      </c>
      <c r="B368" s="35">
        <v>73</v>
      </c>
      <c r="C368" s="9">
        <v>8.23</v>
      </c>
      <c r="D368" s="9">
        <f>C368*B368</f>
        <v>600.79000000000008</v>
      </c>
      <c r="E368" s="36" t="s">
        <v>37</v>
      </c>
      <c r="F368" s="38">
        <f>D368/D370</f>
        <v>7.8743594112481496E-2</v>
      </c>
      <c r="G368" s="45">
        <v>8.0850000000000009</v>
      </c>
      <c r="H368" s="9">
        <f>(B368*G368)-D368</f>
        <v>-10.585000000000036</v>
      </c>
      <c r="I368" s="35" t="s">
        <v>71</v>
      </c>
      <c r="J368" s="36">
        <f>G368*B368</f>
        <v>590.20500000000004</v>
      </c>
      <c r="K368" s="35" t="str">
        <f>"sell "&amp;B368&amp;" "&amp;A368&amp;" @ $"&amp;G368</f>
        <v>sell 73 PHAT @ $8.085</v>
      </c>
      <c r="L368" s="9">
        <f>L367+(G368*B368)</f>
        <v>202957.06999999998</v>
      </c>
      <c r="M368" s="35"/>
      <c r="N368" s="35"/>
      <c r="O368" s="35"/>
      <c r="P368" s="35"/>
      <c r="Q368" s="10"/>
    </row>
    <row r="369" spans="1:17" x14ac:dyDescent="0.45">
      <c r="A369" s="13" t="s">
        <v>182</v>
      </c>
      <c r="B369" s="35">
        <v>79</v>
      </c>
      <c r="C369" s="9">
        <v>47.03</v>
      </c>
      <c r="D369" s="9">
        <f>C369*B369</f>
        <v>3715.37</v>
      </c>
      <c r="E369" s="36" t="s">
        <v>37</v>
      </c>
      <c r="F369" s="38">
        <f>D369/D370</f>
        <v>0.48696147948149993</v>
      </c>
      <c r="G369" s="45">
        <v>47.704999999999998</v>
      </c>
      <c r="H369" s="9">
        <f>(B369*G369)-D369</f>
        <v>53.324999999999818</v>
      </c>
      <c r="I369" s="35" t="s">
        <v>71</v>
      </c>
      <c r="J369" s="36">
        <f>G369*B369</f>
        <v>3768.6949999999997</v>
      </c>
      <c r="K369" s="35" t="str">
        <f>"sell "&amp;B369&amp;" "&amp;A369&amp;" @ $"&amp;G369</f>
        <v>sell 79 TRUP @ $47.705</v>
      </c>
      <c r="L369" s="9">
        <f>L368+(G369*B369)</f>
        <v>206725.76499999998</v>
      </c>
      <c r="M369" s="35" t="s">
        <v>22</v>
      </c>
      <c r="N369" s="35"/>
      <c r="O369" s="35"/>
      <c r="P369" s="35"/>
      <c r="Q369" s="10"/>
    </row>
    <row r="370" spans="1:17" x14ac:dyDescent="0.45">
      <c r="A370" s="13"/>
      <c r="B370" s="35" t="s">
        <v>3</v>
      </c>
      <c r="C370" s="9"/>
      <c r="D370" s="9">
        <f>SUM(D367:D369)</f>
        <v>7629.7</v>
      </c>
      <c r="E370" s="36"/>
      <c r="F370" s="38">
        <f>SUM(F367:F369)</f>
        <v>1</v>
      </c>
      <c r="G370" s="41"/>
      <c r="H370" s="9">
        <f>SUM(H367:H369)</f>
        <v>83.124999999999545</v>
      </c>
      <c r="I370" s="35"/>
      <c r="J370" s="36">
        <f>SUM(J367:J369)</f>
        <v>7712.8249999999989</v>
      </c>
      <c r="K370" s="35"/>
      <c r="L370" s="9"/>
      <c r="M370" s="35"/>
      <c r="N370" s="35"/>
      <c r="O370" s="35"/>
      <c r="P370" s="35"/>
      <c r="Q370" s="10"/>
    </row>
    <row r="371" spans="1:17" x14ac:dyDescent="0.45">
      <c r="A371" s="13"/>
      <c r="B371" s="35"/>
      <c r="C371" s="9"/>
      <c r="D371" s="9"/>
      <c r="E371" s="35"/>
      <c r="F371" s="35"/>
      <c r="G371" s="41"/>
      <c r="H371" s="9"/>
      <c r="I371" s="35"/>
      <c r="J371" s="35"/>
      <c r="K371" s="35"/>
      <c r="L371" s="9"/>
      <c r="M371" s="35"/>
      <c r="N371" s="35"/>
      <c r="O371" s="35"/>
      <c r="P371" s="35"/>
      <c r="Q371" s="10"/>
    </row>
    <row r="372" spans="1:17" x14ac:dyDescent="0.45">
      <c r="A372" s="13"/>
      <c r="B372" s="35"/>
      <c r="C372" s="9"/>
      <c r="D372" s="9"/>
      <c r="E372" s="19"/>
      <c r="F372" s="35"/>
      <c r="G372" s="41"/>
      <c r="H372" s="9"/>
      <c r="I372" s="35"/>
      <c r="J372" s="35"/>
      <c r="K372" s="35"/>
      <c r="L372" s="9"/>
      <c r="M372" s="11" t="s">
        <v>20</v>
      </c>
      <c r="N372" s="35"/>
      <c r="O372" s="35"/>
      <c r="P372" s="35"/>
      <c r="Q372" s="10"/>
    </row>
    <row r="373" spans="1:17" x14ac:dyDescent="0.45">
      <c r="A373" s="7" t="s">
        <v>6</v>
      </c>
      <c r="B373" s="35"/>
      <c r="C373" s="9"/>
      <c r="D373" s="9"/>
      <c r="E373" s="19"/>
      <c r="F373" s="35"/>
      <c r="G373" s="41"/>
      <c r="H373" s="9"/>
      <c r="I373" s="35"/>
      <c r="J373" s="35"/>
      <c r="K373" s="35"/>
      <c r="L373" s="9"/>
      <c r="M373" s="11" t="s">
        <v>21</v>
      </c>
      <c r="N373" s="35"/>
      <c r="O373" s="35"/>
      <c r="P373" s="35"/>
      <c r="Q373" s="10"/>
    </row>
    <row r="374" spans="1:17" x14ac:dyDescent="0.45">
      <c r="A374" s="7" t="s">
        <v>0</v>
      </c>
      <c r="B374" s="11" t="s">
        <v>3</v>
      </c>
      <c r="C374" s="12" t="s">
        <v>1</v>
      </c>
      <c r="D374" s="12" t="s">
        <v>2</v>
      </c>
      <c r="E374" s="22" t="s">
        <v>7</v>
      </c>
      <c r="F374" s="39" t="s">
        <v>92</v>
      </c>
      <c r="G374" s="42" t="s">
        <v>8</v>
      </c>
      <c r="H374" s="12" t="s">
        <v>9</v>
      </c>
      <c r="I374" s="35"/>
      <c r="J374" s="35"/>
      <c r="K374" s="35"/>
      <c r="L374" s="9"/>
      <c r="M374" s="36">
        <v>206048.96</v>
      </c>
      <c r="N374" s="35"/>
      <c r="O374" s="44"/>
      <c r="P374" s="35"/>
      <c r="Q374" s="10"/>
    </row>
    <row r="375" spans="1:17" x14ac:dyDescent="0.45">
      <c r="A375" s="13" t="s">
        <v>189</v>
      </c>
      <c r="B375" s="35">
        <v>39</v>
      </c>
      <c r="C375" s="9">
        <v>100.72</v>
      </c>
      <c r="D375" s="9">
        <f>C375*B375</f>
        <v>3928.08</v>
      </c>
      <c r="E375" s="36" t="s">
        <v>37</v>
      </c>
      <c r="F375" s="38">
        <f>D375/D378</f>
        <v>0.44356666406946055</v>
      </c>
      <c r="G375" s="48">
        <v>101.515</v>
      </c>
      <c r="H375" s="9">
        <f>(B375*G375)-D375</f>
        <v>31.005000000000109</v>
      </c>
      <c r="I375" s="35" t="s">
        <v>71</v>
      </c>
      <c r="J375" s="35"/>
      <c r="K375" s="35" t="str">
        <f>"buy "&amp;B375&amp;" "&amp;A375&amp;" @ $"&amp;G375</f>
        <v>buy 39 SKYW @ $101.515</v>
      </c>
      <c r="L375" s="9">
        <f>L369-(G375*B375)</f>
        <v>202766.68</v>
      </c>
      <c r="M375" s="36">
        <f>L366-(G375*B375)</f>
        <v>195053.85500000001</v>
      </c>
      <c r="N375" s="35"/>
      <c r="O375" s="35"/>
      <c r="P375" s="35"/>
      <c r="Q375" s="10"/>
    </row>
    <row r="376" spans="1:17" x14ac:dyDescent="0.45">
      <c r="A376" s="13" t="s">
        <v>190</v>
      </c>
      <c r="B376" s="35">
        <v>14</v>
      </c>
      <c r="C376" s="9">
        <v>198.46</v>
      </c>
      <c r="D376" s="9">
        <f>C376*B376</f>
        <v>2778.44</v>
      </c>
      <c r="E376" s="36" t="s">
        <v>37</v>
      </c>
      <c r="F376" s="38">
        <f>D376/D378</f>
        <v>0.31374701180147863</v>
      </c>
      <c r="G376" s="48">
        <v>200.32400000000001</v>
      </c>
      <c r="H376" s="9">
        <f>(B376*G376)-D376</f>
        <v>26.096000000000004</v>
      </c>
      <c r="I376" s="35" t="s">
        <v>71</v>
      </c>
      <c r="J376" s="35"/>
      <c r="K376" s="35" t="str">
        <f>"buy "&amp;B376&amp;" "&amp;A376&amp;" @ $"&amp;G376</f>
        <v>buy 14 GDDY @ $200.324</v>
      </c>
      <c r="L376" s="9">
        <f>L375-(G376*B376)</f>
        <v>199962.144</v>
      </c>
      <c r="M376" s="36">
        <f>M375-(G376*B376)</f>
        <v>192249.31900000002</v>
      </c>
      <c r="N376" s="35"/>
      <c r="O376" s="35"/>
      <c r="P376" s="35"/>
      <c r="Q376" s="10"/>
    </row>
    <row r="377" spans="1:17" x14ac:dyDescent="0.45">
      <c r="A377" s="23" t="s">
        <v>191</v>
      </c>
      <c r="B377" s="24">
        <v>5</v>
      </c>
      <c r="C377" s="25">
        <v>429.83</v>
      </c>
      <c r="D377" s="25">
        <f>C377*B377</f>
        <v>2149.15</v>
      </c>
      <c r="E377" s="36" t="s">
        <v>37</v>
      </c>
      <c r="F377" s="38">
        <f>D377/D378</f>
        <v>0.24268632412906083</v>
      </c>
      <c r="G377" s="49">
        <v>431.44499999999999</v>
      </c>
      <c r="H377" s="25">
        <f>(B377*G377)-D377</f>
        <v>8.0749999999998181</v>
      </c>
      <c r="I377" s="35" t="s">
        <v>71</v>
      </c>
      <c r="J377" s="35"/>
      <c r="K377" s="35" t="str">
        <f>"buy "&amp;B377&amp;" "&amp;A377&amp;" @ $"&amp;G377</f>
        <v>buy 5 FIX @ $431.445</v>
      </c>
      <c r="L377" s="9">
        <f>L376-(G377*B377)</f>
        <v>197804.91899999999</v>
      </c>
      <c r="M377" s="36">
        <f>M376-(G377*B377)</f>
        <v>190092.09400000001</v>
      </c>
      <c r="N377" s="35" t="str">
        <f>TEXT(ROUND(M377,2),"$#,##0.00")&amp;" will be the balance in the account after purchases.  "</f>
        <v xml:space="preserve">$190,092.09 will be the balance in the account after purchases.  </v>
      </c>
      <c r="O377" s="35"/>
      <c r="P377" s="35"/>
      <c r="Q377" s="10"/>
    </row>
    <row r="378" spans="1:17" x14ac:dyDescent="0.45">
      <c r="A378" s="13"/>
      <c r="B378" s="35"/>
      <c r="C378" s="9"/>
      <c r="D378" s="9">
        <f>SUM(D375:D377)</f>
        <v>8855.67</v>
      </c>
      <c r="E378" s="35"/>
      <c r="F378" s="38">
        <f>SUM(F375:F377)</f>
        <v>1</v>
      </c>
      <c r="G378" s="9" t="s">
        <v>15</v>
      </c>
      <c r="H378" s="9">
        <f>SUM(H375:H377)</f>
        <v>65.175999999999931</v>
      </c>
      <c r="I378" s="35"/>
      <c r="J378" s="35"/>
      <c r="K378" s="35"/>
      <c r="L378" s="9"/>
      <c r="M378" s="35"/>
      <c r="N378" s="35" t="s">
        <v>27</v>
      </c>
      <c r="O378" s="35"/>
      <c r="P378" s="35"/>
      <c r="Q378" s="10"/>
    </row>
    <row r="379" spans="1:17" x14ac:dyDescent="0.45">
      <c r="A379" s="13"/>
      <c r="B379" s="35"/>
      <c r="C379" s="9"/>
      <c r="D379" s="9"/>
      <c r="E379" s="35"/>
      <c r="F379" s="35"/>
      <c r="G379" s="9"/>
      <c r="H379" s="9"/>
      <c r="I379" s="35"/>
      <c r="J379" s="35"/>
      <c r="K379" s="35"/>
      <c r="L379" s="9"/>
      <c r="M379" s="11" t="str">
        <f>IF(J370+M377&gt;0,"Credit Surplus","Credit Shortage")</f>
        <v>Credit Surplus</v>
      </c>
      <c r="N379" s="36">
        <f>J370+M377</f>
        <v>197804.91900000002</v>
      </c>
      <c r="O379" s="35" t="s">
        <v>60</v>
      </c>
      <c r="P379" s="35"/>
      <c r="Q379" s="10"/>
    </row>
    <row r="380" spans="1:17" x14ac:dyDescent="0.45">
      <c r="A380" s="13"/>
      <c r="B380" s="35"/>
      <c r="C380" s="9"/>
      <c r="D380" s="9"/>
      <c r="E380" s="35"/>
      <c r="F380" s="35"/>
      <c r="G380" s="9"/>
      <c r="H380" s="9"/>
      <c r="I380" s="35"/>
      <c r="J380" s="35"/>
      <c r="K380" s="35"/>
      <c r="L380" s="9"/>
      <c r="M380" s="35"/>
      <c r="N380" s="35"/>
      <c r="O380" s="35"/>
      <c r="P380" s="35"/>
      <c r="Q380" s="10"/>
    </row>
    <row r="381" spans="1:17" x14ac:dyDescent="0.45">
      <c r="A381" s="13"/>
      <c r="B381" s="35"/>
      <c r="C381" s="9"/>
      <c r="D381" s="9"/>
      <c r="E381" s="35"/>
      <c r="F381" s="35"/>
      <c r="G381" s="9"/>
      <c r="H381" s="9"/>
      <c r="I381" s="35"/>
      <c r="J381" s="35"/>
      <c r="K381" s="35"/>
      <c r="L381" s="35"/>
      <c r="M381" s="35"/>
      <c r="N381" s="35"/>
      <c r="O381" s="35"/>
      <c r="P381" s="35"/>
      <c r="Q381" s="10"/>
    </row>
    <row r="382" spans="1:17" x14ac:dyDescent="0.45">
      <c r="A382" s="13" t="s">
        <v>11</v>
      </c>
      <c r="B382" s="35"/>
      <c r="C382" s="9"/>
      <c r="D382" s="21">
        <v>946.33</v>
      </c>
      <c r="E382" s="35" t="s">
        <v>76</v>
      </c>
      <c r="F382" s="35"/>
      <c r="G382" s="9"/>
      <c r="H382" s="9"/>
      <c r="I382" s="35"/>
      <c r="J382" s="35"/>
      <c r="K382" s="35"/>
      <c r="L382" s="35"/>
      <c r="M382" s="35"/>
      <c r="N382" s="35"/>
      <c r="O382" s="35"/>
      <c r="P382" s="35"/>
      <c r="Q382" s="10"/>
    </row>
    <row r="383" spans="1:17" x14ac:dyDescent="0.45">
      <c r="A383" s="13" t="s">
        <v>12</v>
      </c>
      <c r="B383" s="35"/>
      <c r="C383" s="9"/>
      <c r="D383" s="9">
        <f>H370</f>
        <v>83.124999999999545</v>
      </c>
      <c r="E383" s="35" t="s">
        <v>16</v>
      </c>
      <c r="F383" s="35"/>
      <c r="G383" s="9"/>
      <c r="H383" s="9"/>
      <c r="I383" s="35"/>
      <c r="J383" s="35"/>
      <c r="K383" s="35"/>
      <c r="L383" s="35"/>
      <c r="M383" s="35"/>
      <c r="N383" s="35"/>
      <c r="O383" s="35"/>
      <c r="P383" s="35"/>
      <c r="Q383" s="10"/>
    </row>
    <row r="384" spans="1:17" x14ac:dyDescent="0.45">
      <c r="A384" s="13" t="s">
        <v>13</v>
      </c>
      <c r="B384" s="35"/>
      <c r="C384" s="9"/>
      <c r="D384" s="9">
        <f>D382+D383</f>
        <v>1029.4549999999995</v>
      </c>
      <c r="E384" s="35"/>
      <c r="F384" s="35"/>
      <c r="G384" s="9"/>
      <c r="H384" s="9"/>
      <c r="I384" s="35"/>
      <c r="J384" s="35"/>
      <c r="K384" s="35"/>
      <c r="L384" s="35"/>
      <c r="M384" s="35"/>
      <c r="N384" s="35"/>
      <c r="O384" s="35"/>
      <c r="P384" s="35"/>
      <c r="Q384" s="10"/>
    </row>
    <row r="385" spans="1:17" x14ac:dyDescent="0.45">
      <c r="A385" s="13" t="s">
        <v>14</v>
      </c>
      <c r="B385" s="35"/>
      <c r="C385" s="9"/>
      <c r="D385" s="9">
        <f>H378</f>
        <v>65.175999999999931</v>
      </c>
      <c r="E385" s="35" t="s">
        <v>17</v>
      </c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 ht="14.65" thickBot="1" x14ac:dyDescent="0.5">
      <c r="A386" s="15" t="s">
        <v>13</v>
      </c>
      <c r="B386" s="16"/>
      <c r="C386" s="17"/>
      <c r="D386" s="46">
        <f>D384-D385</f>
        <v>964.27899999999954</v>
      </c>
      <c r="E386" s="47" t="s">
        <v>18</v>
      </c>
      <c r="F386" s="16"/>
      <c r="G386" s="17"/>
      <c r="H386" s="17"/>
      <c r="I386" s="16"/>
      <c r="J386" s="16"/>
      <c r="K386" s="16"/>
      <c r="L386" s="16"/>
      <c r="M386" s="16"/>
      <c r="N386" s="16"/>
      <c r="O386" s="16"/>
      <c r="P386" s="16"/>
      <c r="Q386" s="18"/>
    </row>
    <row r="387" spans="1:17" ht="14.65" thickTop="1" x14ac:dyDescent="0.45"/>
    <row r="393" spans="1:17" ht="14.65" thickBot="1" x14ac:dyDescent="0.5"/>
    <row r="394" spans="1:17" ht="14.65" thickTop="1" x14ac:dyDescent="0.45">
      <c r="A394" s="2"/>
      <c r="B394" s="3"/>
      <c r="C394" s="4">
        <v>45626</v>
      </c>
      <c r="D394" s="5"/>
      <c r="E394" s="3"/>
      <c r="F394" s="3"/>
      <c r="G394" s="5"/>
      <c r="H394" s="5"/>
      <c r="I394" s="3"/>
      <c r="J394" s="3"/>
      <c r="K394" s="3"/>
      <c r="L394" s="20" t="s">
        <v>19</v>
      </c>
      <c r="M394" s="3"/>
      <c r="N394" s="3"/>
      <c r="O394" s="3"/>
      <c r="P394" s="3"/>
      <c r="Q394" s="6"/>
    </row>
    <row r="395" spans="1:17" x14ac:dyDescent="0.45">
      <c r="A395" s="7" t="s">
        <v>5</v>
      </c>
      <c r="B395" s="35"/>
      <c r="C395" s="9"/>
      <c r="D395" s="9"/>
      <c r="E395" s="35"/>
      <c r="F395" s="35"/>
      <c r="G395" s="9"/>
      <c r="H395" s="9"/>
      <c r="I395" s="35"/>
      <c r="J395" s="11" t="s">
        <v>24</v>
      </c>
      <c r="K395" s="35"/>
      <c r="L395" s="11" t="s">
        <v>10</v>
      </c>
      <c r="M395" s="35"/>
      <c r="N395" s="35"/>
      <c r="O395" s="35"/>
      <c r="P395" s="35"/>
      <c r="Q395" s="10"/>
    </row>
    <row r="396" spans="1:17" x14ac:dyDescent="0.45">
      <c r="A396" s="7" t="s">
        <v>0</v>
      </c>
      <c r="B396" s="11" t="s">
        <v>3</v>
      </c>
      <c r="C396" s="12" t="s">
        <v>1</v>
      </c>
      <c r="D396" s="12" t="s">
        <v>4</v>
      </c>
      <c r="E396" s="11" t="s">
        <v>7</v>
      </c>
      <c r="F396" s="37" t="s">
        <v>92</v>
      </c>
      <c r="G396" s="12" t="s">
        <v>8</v>
      </c>
      <c r="H396" s="12" t="s">
        <v>9</v>
      </c>
      <c r="I396" s="33" t="s">
        <v>70</v>
      </c>
      <c r="J396" s="11" t="s">
        <v>23</v>
      </c>
      <c r="K396" s="35"/>
      <c r="L396" s="31">
        <v>200086.79</v>
      </c>
      <c r="M396" s="35" t="s">
        <v>118</v>
      </c>
      <c r="N396" s="35"/>
      <c r="O396" s="35"/>
      <c r="P396" s="35"/>
      <c r="Q396" s="10"/>
    </row>
    <row r="397" spans="1:17" x14ac:dyDescent="0.45">
      <c r="A397" s="13" t="s">
        <v>178</v>
      </c>
      <c r="B397" s="35">
        <v>64</v>
      </c>
      <c r="C397" s="9">
        <v>24.27</v>
      </c>
      <c r="D397" s="9">
        <f>C397*B397</f>
        <v>1553.28</v>
      </c>
      <c r="E397" s="36" t="s">
        <v>37</v>
      </c>
      <c r="F397" s="38">
        <f>D397/D400</f>
        <v>0.20114084443207053</v>
      </c>
      <c r="G397" s="45">
        <v>24.25</v>
      </c>
      <c r="H397" s="9">
        <f>(B397*G397)-D397</f>
        <v>-1.2799999999999727</v>
      </c>
      <c r="I397" s="35" t="s">
        <v>71</v>
      </c>
      <c r="J397" s="36">
        <f>G397*B397</f>
        <v>1552</v>
      </c>
      <c r="K397" s="35" t="str">
        <f>"sell "&amp;B397&amp;" "&amp;A397&amp;" @ $"&amp;G397</f>
        <v>sell 64 LTH @ $24.25</v>
      </c>
      <c r="L397" s="9">
        <f>L396+(G397*B397)</f>
        <v>201638.79</v>
      </c>
      <c r="M397" s="35"/>
      <c r="N397" s="35"/>
      <c r="O397" s="35"/>
      <c r="P397" s="35"/>
      <c r="Q397" s="10"/>
    </row>
    <row r="398" spans="1:17" x14ac:dyDescent="0.45">
      <c r="A398" s="13" t="s">
        <v>179</v>
      </c>
      <c r="B398" s="35">
        <v>53</v>
      </c>
      <c r="C398" s="9">
        <v>58.43</v>
      </c>
      <c r="D398" s="9">
        <f>C398*B398</f>
        <v>3096.79</v>
      </c>
      <c r="E398" s="36" t="s">
        <v>37</v>
      </c>
      <c r="F398" s="38">
        <f>D398/D400</f>
        <v>0.4010165299423103</v>
      </c>
      <c r="G398" s="45">
        <v>58.72</v>
      </c>
      <c r="H398" s="9">
        <f>(B398*G398)-D398</f>
        <v>15.369999999999891</v>
      </c>
      <c r="I398" s="35" t="s">
        <v>71</v>
      </c>
      <c r="J398" s="36">
        <f>G398*B398</f>
        <v>3112.16</v>
      </c>
      <c r="K398" s="35" t="str">
        <f>"sell "&amp;B398&amp;" "&amp;A398&amp;" @ $"&amp;G398</f>
        <v>sell 53 TBBK @ $58.72</v>
      </c>
      <c r="L398" s="9">
        <f>L397+(G398*B398)</f>
        <v>204750.95</v>
      </c>
      <c r="M398" s="35"/>
      <c r="N398" s="35"/>
      <c r="O398" s="35"/>
      <c r="P398" s="35"/>
      <c r="Q398" s="10"/>
    </row>
    <row r="399" spans="1:17" x14ac:dyDescent="0.45">
      <c r="A399" s="13" t="s">
        <v>134</v>
      </c>
      <c r="B399" s="35">
        <v>89</v>
      </c>
      <c r="C399" s="9">
        <v>34.520000000000003</v>
      </c>
      <c r="D399" s="9">
        <f>C399*B399</f>
        <v>3072.28</v>
      </c>
      <c r="E399" s="36" t="s">
        <v>37</v>
      </c>
      <c r="F399" s="38">
        <f>D399/D400</f>
        <v>0.39784262562561917</v>
      </c>
      <c r="G399" s="45">
        <v>35.159999999999997</v>
      </c>
      <c r="H399" s="9">
        <f>(B399*G399)-D399</f>
        <v>56.959999999999582</v>
      </c>
      <c r="I399" s="35" t="s">
        <v>71</v>
      </c>
      <c r="J399" s="36">
        <f>G399*B399</f>
        <v>3129.24</v>
      </c>
      <c r="K399" s="35" t="str">
        <f>"sell "&amp;B399&amp;" "&amp;A399&amp;" @ $"&amp;G399</f>
        <v>sell 89 CNK @ $35.16</v>
      </c>
      <c r="L399" s="9">
        <f>L398+(G399*B399)</f>
        <v>207880.19</v>
      </c>
      <c r="M399" s="35" t="s">
        <v>22</v>
      </c>
      <c r="N399" s="35"/>
      <c r="O399" s="35"/>
      <c r="P399" s="35"/>
      <c r="Q399" s="10"/>
    </row>
    <row r="400" spans="1:17" x14ac:dyDescent="0.45">
      <c r="A400" s="13"/>
      <c r="B400" s="35" t="s">
        <v>3</v>
      </c>
      <c r="C400" s="9"/>
      <c r="D400" s="9">
        <f>SUM(D397:D399)</f>
        <v>7722.35</v>
      </c>
      <c r="E400" s="36"/>
      <c r="F400" s="38">
        <f>SUM(F397:F399)</f>
        <v>1</v>
      </c>
      <c r="G400" s="41"/>
      <c r="H400" s="9">
        <f>SUM(H397:H399)</f>
        <v>71.0499999999995</v>
      </c>
      <c r="I400" s="35"/>
      <c r="J400" s="36">
        <f>SUM(J397:J399)</f>
        <v>7793.4</v>
      </c>
      <c r="K400" s="35"/>
      <c r="L400" s="9"/>
      <c r="M400" s="35"/>
      <c r="N400" s="35"/>
      <c r="O400" s="35"/>
      <c r="P400" s="35"/>
      <c r="Q400" s="10"/>
    </row>
    <row r="401" spans="1:17" x14ac:dyDescent="0.45">
      <c r="A401" s="13"/>
      <c r="B401" s="35"/>
      <c r="C401" s="9"/>
      <c r="D401" s="9"/>
      <c r="E401" s="35"/>
      <c r="F401" s="35"/>
      <c r="G401" s="41"/>
      <c r="H401" s="9"/>
      <c r="I401" s="35"/>
      <c r="J401" s="35"/>
      <c r="K401" s="35"/>
      <c r="L401" s="9"/>
      <c r="M401" s="35"/>
      <c r="N401" s="35"/>
      <c r="O401" s="35"/>
      <c r="P401" s="35"/>
      <c r="Q401" s="10"/>
    </row>
    <row r="402" spans="1:17" x14ac:dyDescent="0.45">
      <c r="A402" s="13"/>
      <c r="B402" s="35"/>
      <c r="C402" s="9"/>
      <c r="D402" s="9"/>
      <c r="E402" s="19"/>
      <c r="F402" s="35"/>
      <c r="G402" s="41"/>
      <c r="H402" s="9"/>
      <c r="I402" s="35"/>
      <c r="J402" s="35"/>
      <c r="K402" s="35"/>
      <c r="L402" s="9"/>
      <c r="M402" s="11" t="s">
        <v>20</v>
      </c>
      <c r="N402" s="35"/>
      <c r="O402" s="35"/>
      <c r="P402" s="35"/>
      <c r="Q402" s="10"/>
    </row>
    <row r="403" spans="1:17" x14ac:dyDescent="0.45">
      <c r="A403" s="7" t="s">
        <v>6</v>
      </c>
      <c r="B403" s="35"/>
      <c r="C403" s="9"/>
      <c r="D403" s="9"/>
      <c r="E403" s="19"/>
      <c r="F403" s="35"/>
      <c r="G403" s="41"/>
      <c r="H403" s="9"/>
      <c r="I403" s="35"/>
      <c r="J403" s="35"/>
      <c r="K403" s="35"/>
      <c r="L403" s="9"/>
      <c r="M403" s="11" t="s">
        <v>21</v>
      </c>
      <c r="N403" s="35"/>
      <c r="O403" s="35"/>
      <c r="P403" s="35"/>
      <c r="Q403" s="10"/>
    </row>
    <row r="404" spans="1:17" x14ac:dyDescent="0.45">
      <c r="A404" s="7" t="s">
        <v>0</v>
      </c>
      <c r="B404" s="11" t="s">
        <v>3</v>
      </c>
      <c r="C404" s="12" t="s">
        <v>1</v>
      </c>
      <c r="D404" s="12" t="s">
        <v>2</v>
      </c>
      <c r="E404" s="22" t="s">
        <v>7</v>
      </c>
      <c r="F404" s="39" t="s">
        <v>92</v>
      </c>
      <c r="G404" s="42" t="s">
        <v>8</v>
      </c>
      <c r="H404" s="12" t="s">
        <v>9</v>
      </c>
      <c r="I404" s="35"/>
      <c r="J404" s="35"/>
      <c r="K404" s="35"/>
      <c r="L404" s="9"/>
      <c r="M404" s="36">
        <v>206048.96</v>
      </c>
      <c r="N404" s="35"/>
      <c r="O404" s="44"/>
      <c r="P404" s="35"/>
      <c r="Q404" s="10"/>
    </row>
    <row r="405" spans="1:17" x14ac:dyDescent="0.45">
      <c r="A405" s="13" t="s">
        <v>186</v>
      </c>
      <c r="B405" s="35">
        <v>53</v>
      </c>
      <c r="C405" s="9">
        <v>96.83</v>
      </c>
      <c r="D405" s="9">
        <f>C405*B405</f>
        <v>5131.99</v>
      </c>
      <c r="E405" s="36" t="s">
        <v>37</v>
      </c>
      <c r="F405" s="38">
        <f>D405/D408</f>
        <v>0.58107955098722575</v>
      </c>
      <c r="G405" s="21">
        <v>97.24</v>
      </c>
      <c r="H405" s="9">
        <f>(B405*G405)-D405</f>
        <v>21.729999999999563</v>
      </c>
      <c r="I405" s="35" t="s">
        <v>71</v>
      </c>
      <c r="J405" s="35"/>
      <c r="K405" s="35" t="str">
        <f>"buy "&amp;B405&amp;" "&amp;A405&amp;" @ $"&amp;G405</f>
        <v>buy 53 UAL @ $97.24</v>
      </c>
      <c r="L405" s="9">
        <f>L399-(G405*B405)</f>
        <v>202726.47</v>
      </c>
      <c r="M405" s="36">
        <f>L396-(G405*B405)</f>
        <v>194933.07</v>
      </c>
      <c r="N405" s="35"/>
      <c r="O405" s="35"/>
      <c r="P405" s="35"/>
      <c r="Q405" s="10"/>
    </row>
    <row r="406" spans="1:17" x14ac:dyDescent="0.45">
      <c r="A406" s="13" t="s">
        <v>187</v>
      </c>
      <c r="B406" s="35">
        <v>39</v>
      </c>
      <c r="C406" s="9">
        <v>26.33</v>
      </c>
      <c r="D406" s="9">
        <f>C406*B406</f>
        <v>1026.8699999999999</v>
      </c>
      <c r="E406" s="36" t="s">
        <v>37</v>
      </c>
      <c r="F406" s="38">
        <f>D406/D408</f>
        <v>0.11626935331562463</v>
      </c>
      <c r="G406" s="21">
        <v>26.33</v>
      </c>
      <c r="H406" s="9">
        <f>(B406*G406)-D406</f>
        <v>0</v>
      </c>
      <c r="I406" s="35" t="s">
        <v>71</v>
      </c>
      <c r="J406" s="35"/>
      <c r="K406" s="35" t="str">
        <f>"buy "&amp;B406&amp;" "&amp;A406&amp;" @ $"&amp;G406</f>
        <v>buy 39 AS @ $26.33</v>
      </c>
      <c r="L406" s="9">
        <f>L405-(G406*B406)</f>
        <v>201699.6</v>
      </c>
      <c r="M406" s="36">
        <f>M405-(G406*B406)</f>
        <v>193906.2</v>
      </c>
      <c r="N406" s="35"/>
      <c r="O406" s="35"/>
      <c r="P406" s="35"/>
      <c r="Q406" s="10"/>
    </row>
    <row r="407" spans="1:17" x14ac:dyDescent="0.45">
      <c r="A407" s="23" t="s">
        <v>188</v>
      </c>
      <c r="B407" s="24">
        <v>8</v>
      </c>
      <c r="C407" s="25">
        <v>334.12</v>
      </c>
      <c r="D407" s="25">
        <f>C407*B407</f>
        <v>2672.96</v>
      </c>
      <c r="E407" s="36" t="s">
        <v>37</v>
      </c>
      <c r="F407" s="38">
        <f>D407/D408</f>
        <v>0.30265109569714965</v>
      </c>
      <c r="G407" s="26">
        <v>335.73</v>
      </c>
      <c r="H407" s="25">
        <f>(B407*G407)-D407</f>
        <v>12.880000000000109</v>
      </c>
      <c r="I407" s="35" t="s">
        <v>71</v>
      </c>
      <c r="J407" s="35"/>
      <c r="K407" s="35" t="str">
        <f>"buy "&amp;B407&amp;" "&amp;A407&amp;" @ $"&amp;G407</f>
        <v>buy 8 GEV @ $335.73</v>
      </c>
      <c r="L407" s="9">
        <f>L406-(G407*B407)</f>
        <v>199013.76000000001</v>
      </c>
      <c r="M407" s="36">
        <f>M406-(G407*B407)</f>
        <v>191220.36000000002</v>
      </c>
      <c r="N407" s="35" t="str">
        <f>TEXT(ROUND(M407,2),"$#,##0.00")&amp;" will be the balance in the account after purchases.  "</f>
        <v xml:space="preserve">$191,220.36 will be the balance in the account after purchases.  </v>
      </c>
      <c r="O407" s="35"/>
      <c r="P407" s="35"/>
      <c r="Q407" s="10"/>
    </row>
    <row r="408" spans="1:17" x14ac:dyDescent="0.45">
      <c r="A408" s="13"/>
      <c r="B408" s="35"/>
      <c r="C408" s="9"/>
      <c r="D408" s="9">
        <f>SUM(D405:D407)</f>
        <v>8831.82</v>
      </c>
      <c r="E408" s="35"/>
      <c r="F408" s="38">
        <f>SUM(F405:F407)</f>
        <v>1</v>
      </c>
      <c r="G408" s="9" t="s">
        <v>15</v>
      </c>
      <c r="H408" s="9">
        <f>SUM(H405:H407)</f>
        <v>34.609999999999673</v>
      </c>
      <c r="I408" s="35"/>
      <c r="J408" s="35"/>
      <c r="K408" s="35"/>
      <c r="L408" s="9"/>
      <c r="M408" s="35"/>
      <c r="N408" s="35" t="s">
        <v>27</v>
      </c>
      <c r="O408" s="35"/>
      <c r="P408" s="35"/>
      <c r="Q408" s="10"/>
    </row>
    <row r="409" spans="1:17" x14ac:dyDescent="0.45">
      <c r="A409" s="13"/>
      <c r="B409" s="35"/>
      <c r="C409" s="9"/>
      <c r="D409" s="9"/>
      <c r="E409" s="35"/>
      <c r="F409" s="35"/>
      <c r="G409" s="9"/>
      <c r="H409" s="9"/>
      <c r="I409" s="35"/>
      <c r="J409" s="35"/>
      <c r="K409" s="35"/>
      <c r="L409" s="9"/>
      <c r="M409" s="11" t="str">
        <f>IF(J400+M407&gt;0,"Credit Surplus","Credit Shortage")</f>
        <v>Credit Surplus</v>
      </c>
      <c r="N409" s="36">
        <f>J400+M407</f>
        <v>199013.76000000001</v>
      </c>
      <c r="O409" s="35" t="s">
        <v>60</v>
      </c>
      <c r="P409" s="35"/>
      <c r="Q409" s="10"/>
    </row>
    <row r="410" spans="1:17" x14ac:dyDescent="0.45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35"/>
      <c r="N410" s="35"/>
      <c r="O410" s="35"/>
      <c r="P410" s="35"/>
      <c r="Q410" s="10"/>
    </row>
    <row r="411" spans="1:17" x14ac:dyDescent="0.45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35"/>
      <c r="M411" s="35"/>
      <c r="N411" s="35"/>
      <c r="O411" s="35"/>
      <c r="P411" s="35"/>
      <c r="Q411" s="10"/>
    </row>
    <row r="412" spans="1:17" x14ac:dyDescent="0.45">
      <c r="A412" s="13" t="s">
        <v>11</v>
      </c>
      <c r="B412" s="35"/>
      <c r="C412" s="9"/>
      <c r="D412" s="21">
        <v>2135.86</v>
      </c>
      <c r="E412" s="35" t="s">
        <v>76</v>
      </c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 x14ac:dyDescent="0.45">
      <c r="A413" s="13" t="s">
        <v>12</v>
      </c>
      <c r="B413" s="35"/>
      <c r="C413" s="9"/>
      <c r="D413" s="9">
        <f>H400</f>
        <v>71.0499999999995</v>
      </c>
      <c r="E413" s="35" t="s">
        <v>16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 x14ac:dyDescent="0.45">
      <c r="A414" s="13" t="s">
        <v>13</v>
      </c>
      <c r="B414" s="35"/>
      <c r="C414" s="9"/>
      <c r="D414" s="9">
        <f>D412+D413</f>
        <v>2206.91</v>
      </c>
      <c r="E414" s="35"/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x14ac:dyDescent="0.45">
      <c r="A415" s="13" t="s">
        <v>14</v>
      </c>
      <c r="B415" s="35"/>
      <c r="C415" s="9"/>
      <c r="D415" s="9">
        <f>H408</f>
        <v>34.609999999999673</v>
      </c>
      <c r="E415" s="35" t="s">
        <v>17</v>
      </c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 ht="14.65" thickBot="1" x14ac:dyDescent="0.5">
      <c r="A416" s="15" t="s">
        <v>13</v>
      </c>
      <c r="B416" s="16"/>
      <c r="C416" s="17"/>
      <c r="D416" s="46">
        <f>D414-D415</f>
        <v>2172.3000000000002</v>
      </c>
      <c r="E416" s="47" t="s">
        <v>18</v>
      </c>
      <c r="F416" s="16"/>
      <c r="G416" s="17"/>
      <c r="H416" s="17"/>
      <c r="I416" s="16"/>
      <c r="J416" s="16"/>
      <c r="K416" s="16"/>
      <c r="L416" s="16"/>
      <c r="M416" s="16"/>
      <c r="N416" s="16"/>
      <c r="O416" s="16"/>
      <c r="P416" s="16"/>
      <c r="Q416" s="18"/>
    </row>
    <row r="417" spans="1:17" ht="14.65" thickTop="1" x14ac:dyDescent="0.45"/>
    <row r="423" spans="1:17" ht="14.65" thickBot="1" x14ac:dyDescent="0.5"/>
    <row r="424" spans="1:17" ht="14.65" thickTop="1" x14ac:dyDescent="0.45">
      <c r="A424" s="2"/>
      <c r="B424" s="3"/>
      <c r="C424" s="4">
        <v>45597</v>
      </c>
      <c r="D424" s="5"/>
      <c r="E424" s="3"/>
      <c r="F424" s="3"/>
      <c r="G424" s="5"/>
      <c r="H424" s="5"/>
      <c r="I424" s="3"/>
      <c r="J424" s="3"/>
      <c r="K424" s="3"/>
      <c r="L424" s="20" t="s">
        <v>19</v>
      </c>
      <c r="M424" s="3"/>
      <c r="N424" s="3"/>
      <c r="O424" s="3"/>
      <c r="P424" s="3"/>
      <c r="Q424" s="6"/>
    </row>
    <row r="425" spans="1:17" x14ac:dyDescent="0.45">
      <c r="A425" s="7" t="s">
        <v>5</v>
      </c>
      <c r="B425" s="35"/>
      <c r="C425" s="9"/>
      <c r="D425" s="9"/>
      <c r="E425" s="35"/>
      <c r="F425" s="35"/>
      <c r="G425" s="9"/>
      <c r="H425" s="9"/>
      <c r="I425" s="35"/>
      <c r="J425" s="11" t="s">
        <v>24</v>
      </c>
      <c r="K425" s="35"/>
      <c r="L425" s="11" t="s">
        <v>10</v>
      </c>
      <c r="M425" s="35"/>
      <c r="N425" s="35"/>
      <c r="O425" s="35"/>
      <c r="P425" s="35"/>
      <c r="Q425" s="10"/>
    </row>
    <row r="426" spans="1:17" x14ac:dyDescent="0.45">
      <c r="A426" s="7" t="s">
        <v>0</v>
      </c>
      <c r="B426" s="11" t="s">
        <v>3</v>
      </c>
      <c r="C426" s="12" t="s">
        <v>1</v>
      </c>
      <c r="D426" s="12" t="s">
        <v>4</v>
      </c>
      <c r="E426" s="11" t="s">
        <v>7</v>
      </c>
      <c r="F426" s="37" t="s">
        <v>92</v>
      </c>
      <c r="G426" s="12" t="s">
        <v>8</v>
      </c>
      <c r="H426" s="12" t="s">
        <v>9</v>
      </c>
      <c r="I426" s="33" t="s">
        <v>70</v>
      </c>
      <c r="J426" s="11" t="s">
        <v>23</v>
      </c>
      <c r="K426" s="35"/>
      <c r="L426" s="31">
        <v>200141.16</v>
      </c>
      <c r="M426" s="35" t="s">
        <v>118</v>
      </c>
      <c r="N426" s="35"/>
      <c r="O426" s="35"/>
      <c r="P426" s="35"/>
      <c r="Q426" s="10"/>
    </row>
    <row r="427" spans="1:17" x14ac:dyDescent="0.45">
      <c r="A427" s="13" t="s">
        <v>175</v>
      </c>
      <c r="B427" s="35">
        <v>47</v>
      </c>
      <c r="C427" s="9">
        <v>24.52</v>
      </c>
      <c r="D427" s="9">
        <f>C427*B427</f>
        <v>1152.44</v>
      </c>
      <c r="E427" s="36" t="s">
        <v>37</v>
      </c>
      <c r="F427" s="38">
        <f>D427/D430</f>
        <v>0.15328220556978725</v>
      </c>
      <c r="G427" s="45">
        <v>24.75</v>
      </c>
      <c r="H427" s="9">
        <f>(B427*G427)-D427</f>
        <v>10.809999999999945</v>
      </c>
      <c r="I427" s="35" t="s">
        <v>71</v>
      </c>
      <c r="J427" s="36">
        <f>G427*B427</f>
        <v>1163.25</v>
      </c>
      <c r="K427" s="35" t="str">
        <f>"sell "&amp;B427&amp;" "&amp;A427&amp;" @ $"&amp;G427</f>
        <v>sell 47 AMSC @ $24.75</v>
      </c>
      <c r="L427" s="9">
        <f>L426+(G427*B427)</f>
        <v>201304.41</v>
      </c>
      <c r="M427" s="35"/>
      <c r="N427" s="35"/>
      <c r="O427" s="35"/>
      <c r="P427" s="35"/>
      <c r="Q427" s="10"/>
    </row>
    <row r="428" spans="1:17" x14ac:dyDescent="0.45">
      <c r="A428" s="13" t="s">
        <v>176</v>
      </c>
      <c r="B428" s="35">
        <v>40</v>
      </c>
      <c r="C428" s="9">
        <v>134.44</v>
      </c>
      <c r="D428" s="9">
        <f>C428*B428</f>
        <v>5377.6</v>
      </c>
      <c r="E428" s="36" t="s">
        <v>37</v>
      </c>
      <c r="F428" s="38">
        <f>D428/D430</f>
        <v>0.71525666296908119</v>
      </c>
      <c r="G428" s="45">
        <v>148.22</v>
      </c>
      <c r="H428" s="9">
        <f>(B428*G428)-D428</f>
        <v>551.19999999999982</v>
      </c>
      <c r="I428" s="35" t="s">
        <v>71</v>
      </c>
      <c r="J428" s="36">
        <f>G428*B428</f>
        <v>5928.8</v>
      </c>
      <c r="K428" s="35" t="str">
        <f>"sell "&amp;B428&amp;" "&amp;A428&amp;" @ $"&amp;G428</f>
        <v>sell 40 FTAI @ $148.22</v>
      </c>
      <c r="L428" s="9">
        <f>L427+(G428*B428)</f>
        <v>207233.21</v>
      </c>
      <c r="M428" s="35"/>
      <c r="N428" s="35"/>
      <c r="O428" s="35"/>
      <c r="P428" s="35"/>
      <c r="Q428" s="10"/>
    </row>
    <row r="429" spans="1:17" x14ac:dyDescent="0.45">
      <c r="A429" s="13" t="s">
        <v>177</v>
      </c>
      <c r="B429" s="35">
        <v>9</v>
      </c>
      <c r="C429" s="9">
        <v>109.82</v>
      </c>
      <c r="D429" s="9">
        <f>C429*B429</f>
        <v>988.37999999999988</v>
      </c>
      <c r="E429" s="36" t="s">
        <v>37</v>
      </c>
      <c r="F429" s="38">
        <f>D429/D430</f>
        <v>0.13146113146113142</v>
      </c>
      <c r="G429" s="45">
        <v>110.89</v>
      </c>
      <c r="H429" s="9">
        <f>(B429*G429)-D429</f>
        <v>9.6300000000001091</v>
      </c>
      <c r="I429" s="35" t="s">
        <v>71</v>
      </c>
      <c r="J429" s="36">
        <f>G429*B429</f>
        <v>998.01</v>
      </c>
      <c r="K429" s="35" t="str">
        <f>"sell "&amp;B429&amp;" "&amp;A429&amp;" @ $"&amp;G429</f>
        <v>sell 9 CRUS @ $110.89</v>
      </c>
      <c r="L429" s="9">
        <f>L428+(G429*B429)</f>
        <v>208231.22</v>
      </c>
      <c r="M429" s="35" t="s">
        <v>22</v>
      </c>
      <c r="N429" s="35"/>
      <c r="O429" s="35"/>
      <c r="P429" s="35"/>
      <c r="Q429" s="10"/>
    </row>
    <row r="430" spans="1:17" x14ac:dyDescent="0.45">
      <c r="A430" s="13"/>
      <c r="B430" s="35" t="s">
        <v>3</v>
      </c>
      <c r="C430" s="9"/>
      <c r="D430" s="9">
        <f>SUM(D427:D429)</f>
        <v>7518.420000000001</v>
      </c>
      <c r="E430" s="36"/>
      <c r="F430" s="38">
        <f>SUM(F427:F429)</f>
        <v>0.99999999999999978</v>
      </c>
      <c r="G430" s="41"/>
      <c r="H430" s="9">
        <f>SUM(H427:H429)</f>
        <v>571.63999999999987</v>
      </c>
      <c r="I430" s="35"/>
      <c r="J430" s="36">
        <f>SUM(J427:J429)</f>
        <v>8090.06</v>
      </c>
      <c r="K430" s="35"/>
      <c r="L430" s="9"/>
      <c r="M430" s="35"/>
      <c r="N430" s="35"/>
      <c r="O430" s="35"/>
      <c r="P430" s="35"/>
      <c r="Q430" s="10"/>
    </row>
    <row r="431" spans="1:17" x14ac:dyDescent="0.45">
      <c r="A431" s="13"/>
      <c r="B431" s="35"/>
      <c r="C431" s="9"/>
      <c r="D431" s="9"/>
      <c r="E431" s="35"/>
      <c r="F431" s="35"/>
      <c r="G431" s="41"/>
      <c r="H431" s="9"/>
      <c r="I431" s="35"/>
      <c r="J431" s="35"/>
      <c r="K431" s="35"/>
      <c r="L431" s="9"/>
      <c r="M431" s="35"/>
      <c r="N431" s="35"/>
      <c r="O431" s="35"/>
      <c r="P431" s="35"/>
      <c r="Q431" s="10"/>
    </row>
    <row r="432" spans="1:17" x14ac:dyDescent="0.45">
      <c r="A432" s="13"/>
      <c r="B432" s="35"/>
      <c r="C432" s="9"/>
      <c r="D432" s="9"/>
      <c r="E432" s="19"/>
      <c r="F432" s="35"/>
      <c r="G432" s="41"/>
      <c r="H432" s="9"/>
      <c r="I432" s="35"/>
      <c r="J432" s="35"/>
      <c r="K432" s="35"/>
      <c r="L432" s="9"/>
      <c r="M432" s="11" t="s">
        <v>20</v>
      </c>
      <c r="N432" s="35"/>
      <c r="O432" s="35"/>
      <c r="P432" s="35"/>
      <c r="Q432" s="10"/>
    </row>
    <row r="433" spans="1:17" x14ac:dyDescent="0.45">
      <c r="A433" s="7" t="s">
        <v>6</v>
      </c>
      <c r="B433" s="35"/>
      <c r="C433" s="9"/>
      <c r="D433" s="9"/>
      <c r="E433" s="19"/>
      <c r="F433" s="35"/>
      <c r="G433" s="41"/>
      <c r="H433" s="9"/>
      <c r="I433" s="35"/>
      <c r="J433" s="35"/>
      <c r="K433" s="35"/>
      <c r="L433" s="9"/>
      <c r="M433" s="11" t="s">
        <v>21</v>
      </c>
      <c r="N433" s="35"/>
      <c r="O433" s="35"/>
      <c r="P433" s="35"/>
      <c r="Q433" s="10"/>
    </row>
    <row r="434" spans="1:17" x14ac:dyDescent="0.45">
      <c r="A434" s="7" t="s">
        <v>0</v>
      </c>
      <c r="B434" s="11" t="s">
        <v>3</v>
      </c>
      <c r="C434" s="12" t="s">
        <v>1</v>
      </c>
      <c r="D434" s="12" t="s">
        <v>2</v>
      </c>
      <c r="E434" s="22" t="s">
        <v>7</v>
      </c>
      <c r="F434" s="39" t="s">
        <v>92</v>
      </c>
      <c r="G434" s="42" t="s">
        <v>8</v>
      </c>
      <c r="H434" s="12" t="s">
        <v>9</v>
      </c>
      <c r="I434" s="35"/>
      <c r="J434" s="35"/>
      <c r="K434" s="35"/>
      <c r="L434" s="9"/>
      <c r="M434" s="36">
        <v>206048.96</v>
      </c>
      <c r="N434" s="35"/>
      <c r="O434" s="44"/>
      <c r="P434" s="35"/>
      <c r="Q434" s="10"/>
    </row>
    <row r="435" spans="1:17" x14ac:dyDescent="0.45">
      <c r="A435" s="13" t="s">
        <v>183</v>
      </c>
      <c r="B435" s="35">
        <v>221</v>
      </c>
      <c r="C435" s="9">
        <v>10.7</v>
      </c>
      <c r="D435" s="9">
        <f>C435*B435</f>
        <v>2364.6999999999998</v>
      </c>
      <c r="E435" s="36" t="s">
        <v>37</v>
      </c>
      <c r="F435" s="38">
        <f>D435/D438</f>
        <v>0.29333541733342261</v>
      </c>
      <c r="G435" s="21">
        <v>10.9</v>
      </c>
      <c r="H435" s="9">
        <f>(B435*G435)-D435</f>
        <v>44.200000000000273</v>
      </c>
      <c r="I435" s="35" t="s">
        <v>71</v>
      </c>
      <c r="J435" s="35"/>
      <c r="K435" s="35" t="str">
        <f>"buy "&amp;B435&amp;" "&amp;A435&amp;" @ $"&amp;G435</f>
        <v>buy 221 RKLB @ $10.9</v>
      </c>
      <c r="L435" s="9">
        <f>L429-(G435*B435)</f>
        <v>205822.32</v>
      </c>
      <c r="M435" s="36">
        <f>L426-(G435*B435)</f>
        <v>197732.26</v>
      </c>
      <c r="N435" s="35"/>
      <c r="O435" s="35"/>
      <c r="P435" s="35"/>
      <c r="Q435" s="10"/>
    </row>
    <row r="436" spans="1:17" x14ac:dyDescent="0.45">
      <c r="A436" s="13" t="s">
        <v>184</v>
      </c>
      <c r="B436" s="35">
        <v>10</v>
      </c>
      <c r="C436" s="9">
        <v>169.39</v>
      </c>
      <c r="D436" s="9">
        <f>C436*B436</f>
        <v>1693.8999999999999</v>
      </c>
      <c r="E436" s="36" t="s">
        <v>37</v>
      </c>
      <c r="F436" s="38">
        <f>D436/D438</f>
        <v>0.21012427091008778</v>
      </c>
      <c r="G436" s="21">
        <v>171.14</v>
      </c>
      <c r="H436" s="9">
        <f>(B436*G436)-D436</f>
        <v>17.5</v>
      </c>
      <c r="I436" s="35" t="s">
        <v>71</v>
      </c>
      <c r="J436" s="35"/>
      <c r="K436" s="35" t="str">
        <f>"buy "&amp;B436&amp;" "&amp;A436&amp;" @ $"&amp;G436</f>
        <v>buy 10 APP @ $171.14</v>
      </c>
      <c r="L436" s="9">
        <f>L435-(G436*B436)</f>
        <v>204110.92</v>
      </c>
      <c r="M436" s="36">
        <f>M435-(G436*B436)</f>
        <v>196020.86000000002</v>
      </c>
      <c r="N436" s="35"/>
      <c r="O436" s="35"/>
      <c r="P436" s="35"/>
      <c r="Q436" s="10"/>
    </row>
    <row r="437" spans="1:17" x14ac:dyDescent="0.45">
      <c r="A437" s="23" t="s">
        <v>185</v>
      </c>
      <c r="B437" s="24">
        <v>122</v>
      </c>
      <c r="C437" s="25">
        <v>32.81</v>
      </c>
      <c r="D437" s="25">
        <f>C437*B437</f>
        <v>4002.82</v>
      </c>
      <c r="E437" s="36" t="s">
        <v>37</v>
      </c>
      <c r="F437" s="38">
        <f>D437/D438</f>
        <v>0.49654031175648955</v>
      </c>
      <c r="G437" s="26">
        <v>33.01</v>
      </c>
      <c r="H437" s="25">
        <f>(B437*G437)-D437</f>
        <v>24.399999999999636</v>
      </c>
      <c r="I437" s="35" t="s">
        <v>71</v>
      </c>
      <c r="J437" s="35"/>
      <c r="K437" s="35" t="str">
        <f>"buy "&amp;B437&amp;" "&amp;A437&amp;" @ $"&amp;G437</f>
        <v>buy 122 QFIN @ $33.01</v>
      </c>
      <c r="L437" s="9">
        <f>L436-(G437*B437)</f>
        <v>200083.7</v>
      </c>
      <c r="M437" s="36">
        <f>M436-(G437*B437)</f>
        <v>191993.64</v>
      </c>
      <c r="N437" s="35" t="str">
        <f>TEXT(ROUND(M437,2),"$#,##0.00")&amp;" will be the balance in the account after purchases.  "</f>
        <v xml:space="preserve">$191,993.64 will be the balance in the account after purchases.  </v>
      </c>
      <c r="O437" s="35"/>
      <c r="P437" s="35"/>
      <c r="Q437" s="10"/>
    </row>
    <row r="438" spans="1:17" x14ac:dyDescent="0.45">
      <c r="A438" s="13"/>
      <c r="B438" s="35"/>
      <c r="C438" s="9"/>
      <c r="D438" s="9">
        <f>SUM(D435:D437)</f>
        <v>8061.42</v>
      </c>
      <c r="E438" s="35"/>
      <c r="F438" s="38">
        <f>SUM(F435:F437)</f>
        <v>1</v>
      </c>
      <c r="G438" s="9" t="s">
        <v>15</v>
      </c>
      <c r="H438" s="9">
        <f>SUM(H435:H437)</f>
        <v>86.099999999999909</v>
      </c>
      <c r="I438" s="35"/>
      <c r="J438" s="35"/>
      <c r="K438" s="35"/>
      <c r="L438" s="9"/>
      <c r="M438" s="35"/>
      <c r="N438" s="35" t="s">
        <v>27</v>
      </c>
      <c r="O438" s="35"/>
      <c r="P438" s="35"/>
      <c r="Q438" s="10"/>
    </row>
    <row r="439" spans="1:17" x14ac:dyDescent="0.45">
      <c r="A439" s="13"/>
      <c r="B439" s="35"/>
      <c r="C439" s="9"/>
      <c r="D439" s="9"/>
      <c r="E439" s="35"/>
      <c r="F439" s="35"/>
      <c r="G439" s="9"/>
      <c r="H439" s="9"/>
      <c r="I439" s="35"/>
      <c r="J439" s="35"/>
      <c r="K439" s="35"/>
      <c r="L439" s="9"/>
      <c r="M439" s="11" t="str">
        <f>IF(J430+M437&gt;0,"Credit Surplus","Credit Shortage")</f>
        <v>Credit Surplus</v>
      </c>
      <c r="N439" s="36">
        <f>J430+M437</f>
        <v>200083.7</v>
      </c>
      <c r="O439" s="35" t="s">
        <v>60</v>
      </c>
      <c r="P439" s="35"/>
      <c r="Q439" s="10"/>
    </row>
    <row r="440" spans="1:17" x14ac:dyDescent="0.45">
      <c r="A440" s="13"/>
      <c r="B440" s="35"/>
      <c r="C440" s="9"/>
      <c r="D440" s="9"/>
      <c r="E440" s="35"/>
      <c r="F440" s="35"/>
      <c r="G440" s="9"/>
      <c r="H440" s="9"/>
      <c r="I440" s="35"/>
      <c r="J440" s="35"/>
      <c r="K440" s="35"/>
      <c r="L440" s="9"/>
      <c r="M440" s="35"/>
      <c r="N440" s="35"/>
      <c r="O440" s="35"/>
      <c r="P440" s="35"/>
      <c r="Q440" s="10"/>
    </row>
    <row r="441" spans="1:17" x14ac:dyDescent="0.45">
      <c r="A441" s="13"/>
      <c r="B441" s="35"/>
      <c r="C441" s="9"/>
      <c r="D441" s="9"/>
      <c r="E441" s="35"/>
      <c r="F441" s="35"/>
      <c r="G441" s="9"/>
      <c r="H441" s="9"/>
      <c r="I441" s="35"/>
      <c r="J441" s="35"/>
      <c r="K441" s="35"/>
      <c r="L441" s="35"/>
      <c r="M441" s="35"/>
      <c r="N441" s="35"/>
      <c r="O441" s="35"/>
      <c r="P441" s="35"/>
      <c r="Q441" s="10"/>
    </row>
    <row r="442" spans="1:17" x14ac:dyDescent="0.45">
      <c r="A442" s="13" t="s">
        <v>11</v>
      </c>
      <c r="B442" s="35"/>
      <c r="C442" s="9"/>
      <c r="D442" s="21">
        <v>1759.79</v>
      </c>
      <c r="E442" s="35" t="s">
        <v>76</v>
      </c>
      <c r="F442" s="35"/>
      <c r="G442" s="9"/>
      <c r="H442" s="9"/>
      <c r="I442" s="35"/>
      <c r="J442" s="35"/>
      <c r="K442" s="35"/>
      <c r="L442" s="35"/>
      <c r="M442" s="35"/>
      <c r="N442" s="35"/>
      <c r="O442" s="35"/>
      <c r="P442" s="35"/>
      <c r="Q442" s="10"/>
    </row>
    <row r="443" spans="1:17" x14ac:dyDescent="0.45">
      <c r="A443" s="13" t="s">
        <v>12</v>
      </c>
      <c r="B443" s="35"/>
      <c r="C443" s="9"/>
      <c r="D443" s="9">
        <f>H430</f>
        <v>571.63999999999987</v>
      </c>
      <c r="E443" s="35" t="s">
        <v>16</v>
      </c>
      <c r="F443" s="35"/>
      <c r="G443" s="9"/>
      <c r="H443" s="9"/>
      <c r="I443" s="35"/>
      <c r="J443" s="35"/>
      <c r="K443" s="35"/>
      <c r="L443" s="35"/>
      <c r="M443" s="35"/>
      <c r="N443" s="35"/>
      <c r="O443" s="35"/>
      <c r="P443" s="35"/>
      <c r="Q443" s="10"/>
    </row>
    <row r="444" spans="1:17" x14ac:dyDescent="0.45">
      <c r="A444" s="13" t="s">
        <v>13</v>
      </c>
      <c r="B444" s="35"/>
      <c r="C444" s="9"/>
      <c r="D444" s="9">
        <f>D442+D443</f>
        <v>2331.4299999999998</v>
      </c>
      <c r="E444" s="35"/>
      <c r="F444" s="35"/>
      <c r="G444" s="9"/>
      <c r="H444" s="9"/>
      <c r="I444" s="35"/>
      <c r="J444" s="35"/>
      <c r="K444" s="35"/>
      <c r="L444" s="35"/>
      <c r="M444" s="35"/>
      <c r="N444" s="35"/>
      <c r="O444" s="35"/>
      <c r="P444" s="35"/>
      <c r="Q444" s="10"/>
    </row>
    <row r="445" spans="1:17" x14ac:dyDescent="0.45">
      <c r="A445" s="13" t="s">
        <v>14</v>
      </c>
      <c r="B445" s="35"/>
      <c r="C445" s="9"/>
      <c r="D445" s="9">
        <f>H438</f>
        <v>86.099999999999909</v>
      </c>
      <c r="E445" s="35" t="s">
        <v>17</v>
      </c>
      <c r="F445" s="35"/>
      <c r="G445" s="9"/>
      <c r="H445" s="9"/>
      <c r="I445" s="35"/>
      <c r="J445" s="35"/>
      <c r="K445" s="35"/>
      <c r="L445" s="35"/>
      <c r="M445" s="35"/>
      <c r="N445" s="35"/>
      <c r="O445" s="35"/>
      <c r="P445" s="35"/>
      <c r="Q445" s="10"/>
    </row>
    <row r="446" spans="1:17" ht="14.65" thickBot="1" x14ac:dyDescent="0.5">
      <c r="A446" s="15" t="s">
        <v>13</v>
      </c>
      <c r="B446" s="16"/>
      <c r="C446" s="17"/>
      <c r="D446" s="46">
        <f>D444-D445</f>
        <v>2245.33</v>
      </c>
      <c r="E446" s="47" t="s">
        <v>18</v>
      </c>
      <c r="F446" s="16"/>
      <c r="G446" s="17"/>
      <c r="H446" s="17"/>
      <c r="I446" s="16"/>
      <c r="J446" s="16"/>
      <c r="K446" s="16"/>
      <c r="L446" s="16"/>
      <c r="M446" s="16"/>
      <c r="N446" s="16"/>
      <c r="O446" s="16"/>
      <c r="P446" s="16"/>
      <c r="Q446" s="18"/>
    </row>
    <row r="447" spans="1:17" ht="14.65" thickTop="1" x14ac:dyDescent="0.45"/>
    <row r="453" spans="1:17" ht="14.65" thickBot="1" x14ac:dyDescent="0.5"/>
    <row r="454" spans="1:17" ht="14.65" thickTop="1" x14ac:dyDescent="0.45">
      <c r="A454" s="2"/>
      <c r="B454" s="3"/>
      <c r="C454" s="4">
        <v>45566</v>
      </c>
      <c r="D454" s="5"/>
      <c r="E454" s="3"/>
      <c r="F454" s="3"/>
      <c r="G454" s="5"/>
      <c r="H454" s="5"/>
      <c r="I454" s="3"/>
      <c r="J454" s="3"/>
      <c r="K454" s="3"/>
      <c r="L454" s="20" t="s">
        <v>19</v>
      </c>
      <c r="M454" s="3"/>
      <c r="N454" s="3"/>
      <c r="O454" s="3"/>
      <c r="P454" s="3"/>
      <c r="Q454" s="6"/>
    </row>
    <row r="455" spans="1:17" x14ac:dyDescent="0.45">
      <c r="A455" s="7" t="s">
        <v>5</v>
      </c>
      <c r="B455" s="35"/>
      <c r="C455" s="9"/>
      <c r="D455" s="9"/>
      <c r="E455" s="35"/>
      <c r="F455" s="35"/>
      <c r="G455" s="9"/>
      <c r="H455" s="9"/>
      <c r="I455" s="35"/>
      <c r="J455" s="11" t="s">
        <v>24</v>
      </c>
      <c r="K455" s="35"/>
      <c r="L455" s="11" t="s">
        <v>10</v>
      </c>
      <c r="M455" s="35"/>
      <c r="N455" s="35"/>
      <c r="O455" s="35"/>
      <c r="P455" s="35"/>
      <c r="Q455" s="10"/>
    </row>
    <row r="456" spans="1:17" x14ac:dyDescent="0.45">
      <c r="A456" s="7" t="s">
        <v>0</v>
      </c>
      <c r="B456" s="11" t="s">
        <v>3</v>
      </c>
      <c r="C456" s="12" t="s">
        <v>1</v>
      </c>
      <c r="D456" s="12" t="s">
        <v>4</v>
      </c>
      <c r="E456" s="11" t="s">
        <v>7</v>
      </c>
      <c r="F456" s="37" t="s">
        <v>92</v>
      </c>
      <c r="G456" s="12" t="s">
        <v>8</v>
      </c>
      <c r="H456" s="12" t="s">
        <v>9</v>
      </c>
      <c r="I456" s="33" t="s">
        <v>70</v>
      </c>
      <c r="J456" s="11" t="s">
        <v>23</v>
      </c>
      <c r="K456" s="35"/>
      <c r="L456" s="31">
        <v>198908.89</v>
      </c>
      <c r="M456" s="35" t="s">
        <v>118</v>
      </c>
      <c r="N456" s="35"/>
      <c r="O456" s="35"/>
      <c r="P456" s="35"/>
      <c r="Q456" s="10"/>
    </row>
    <row r="457" spans="1:17" x14ac:dyDescent="0.45">
      <c r="A457" s="13" t="s">
        <v>173</v>
      </c>
      <c r="B457" s="35">
        <v>405</v>
      </c>
      <c r="C457" s="9">
        <v>6.88</v>
      </c>
      <c r="D457" s="9">
        <f>C457*B457</f>
        <v>2786.4</v>
      </c>
      <c r="E457" s="36" t="s">
        <v>37</v>
      </c>
      <c r="F457" s="38">
        <f>D457/D460</f>
        <v>0.31075982472360736</v>
      </c>
      <c r="G457" s="45">
        <v>7.07</v>
      </c>
      <c r="H457" s="9">
        <f>(B457*G457)-D457</f>
        <v>76.949999999999818</v>
      </c>
      <c r="I457" s="35" t="s">
        <v>71</v>
      </c>
      <c r="J457" s="36">
        <f>G457*B457</f>
        <v>2863.35</v>
      </c>
      <c r="K457" s="35" t="str">
        <f>"sell "&amp;B457&amp;" "&amp;A457&amp;" @ $"&amp;G457</f>
        <v>sell 405 CDE @ $7.07</v>
      </c>
      <c r="L457" s="9">
        <f>L456+(G457*B457)</f>
        <v>201772.24000000002</v>
      </c>
      <c r="M457" s="35"/>
      <c r="N457" s="35"/>
      <c r="O457" s="35"/>
      <c r="P457" s="35"/>
      <c r="Q457" s="10"/>
    </row>
    <row r="458" spans="1:17" x14ac:dyDescent="0.45">
      <c r="A458" s="13" t="s">
        <v>174</v>
      </c>
      <c r="B458" s="35">
        <v>3</v>
      </c>
      <c r="C458" s="9">
        <v>123.85</v>
      </c>
      <c r="D458" s="9">
        <f>C458*B458</f>
        <v>371.54999999999995</v>
      </c>
      <c r="E458" s="36" t="s">
        <v>37</v>
      </c>
      <c r="F458" s="38">
        <f>D458/D460</f>
        <v>4.1437989117160595E-2</v>
      </c>
      <c r="G458" s="45">
        <v>124.11</v>
      </c>
      <c r="H458" s="9">
        <f>(B458*G458)-D458</f>
        <v>0.78000000000002956</v>
      </c>
      <c r="I458" s="35" t="s">
        <v>71</v>
      </c>
      <c r="J458" s="36">
        <f>G458*B458</f>
        <v>372.33</v>
      </c>
      <c r="K458" s="35" t="str">
        <f>"sell "&amp;B458&amp;" "&amp;A458&amp;" @ $"&amp;G458</f>
        <v>sell 3 CAVA @ $124.11</v>
      </c>
      <c r="L458" s="9">
        <f>L457+(G458*B458)</f>
        <v>202144.57</v>
      </c>
      <c r="M458" s="35"/>
      <c r="N458" s="35"/>
      <c r="O458" s="35"/>
      <c r="P458" s="35"/>
      <c r="Q458" s="10"/>
    </row>
    <row r="459" spans="1:17" x14ac:dyDescent="0.45">
      <c r="A459" s="13" t="s">
        <v>161</v>
      </c>
      <c r="B459" s="35">
        <v>49</v>
      </c>
      <c r="C459" s="9">
        <v>118.54</v>
      </c>
      <c r="D459" s="9">
        <f>C459*B459</f>
        <v>5808.46</v>
      </c>
      <c r="E459" s="36" t="s">
        <v>37</v>
      </c>
      <c r="F459" s="38">
        <f>D459/D460</f>
        <v>0.64780218615923213</v>
      </c>
      <c r="G459" s="45">
        <v>118</v>
      </c>
      <c r="H459" s="9">
        <f>(B459*G459)-D459</f>
        <v>-26.460000000000036</v>
      </c>
      <c r="I459" s="35" t="s">
        <v>71</v>
      </c>
      <c r="J459" s="36">
        <f>G459*B459</f>
        <v>5782</v>
      </c>
      <c r="K459" s="35" t="str">
        <f>"sell "&amp;B459&amp;" "&amp;A459&amp;" @ $"&amp;G459</f>
        <v>sell 49 VST @ $118</v>
      </c>
      <c r="L459" s="9">
        <f>L458+(G459*B459)</f>
        <v>207926.57</v>
      </c>
      <c r="M459" s="35" t="s">
        <v>22</v>
      </c>
      <c r="N459" s="35"/>
      <c r="O459" s="35"/>
      <c r="P459" s="35"/>
      <c r="Q459" s="10"/>
    </row>
    <row r="460" spans="1:17" x14ac:dyDescent="0.45">
      <c r="A460" s="13"/>
      <c r="B460" s="35" t="s">
        <v>3</v>
      </c>
      <c r="C460" s="9"/>
      <c r="D460" s="9">
        <f>SUM(D457:D459)</f>
        <v>8966.41</v>
      </c>
      <c r="E460" s="36"/>
      <c r="F460" s="38">
        <f>SUM(F457:F459)</f>
        <v>1</v>
      </c>
      <c r="G460" s="41"/>
      <c r="H460" s="9">
        <f>SUM(H457:H459)</f>
        <v>51.269999999999811</v>
      </c>
      <c r="I460" s="35"/>
      <c r="J460" s="36">
        <f>SUM(J457:J459)</f>
        <v>9017.68</v>
      </c>
      <c r="K460" s="35"/>
      <c r="L460" s="9"/>
      <c r="M460" s="35"/>
      <c r="N460" s="35"/>
      <c r="O460" s="35"/>
      <c r="P460" s="35"/>
      <c r="Q460" s="10"/>
    </row>
    <row r="461" spans="1:17" x14ac:dyDescent="0.45">
      <c r="A461" s="13"/>
      <c r="B461" s="35"/>
      <c r="C461" s="9"/>
      <c r="D461" s="9"/>
      <c r="E461" s="35"/>
      <c r="F461" s="35"/>
      <c r="G461" s="41"/>
      <c r="H461" s="9"/>
      <c r="I461" s="35"/>
      <c r="J461" s="35"/>
      <c r="K461" s="35"/>
      <c r="L461" s="9"/>
      <c r="M461" s="35"/>
      <c r="N461" s="35"/>
      <c r="O461" s="35"/>
      <c r="P461" s="35"/>
      <c r="Q461" s="10"/>
    </row>
    <row r="462" spans="1:17" x14ac:dyDescent="0.45">
      <c r="A462" s="13"/>
      <c r="B462" s="35"/>
      <c r="C462" s="9"/>
      <c r="D462" s="9"/>
      <c r="E462" s="19"/>
      <c r="F462" s="35"/>
      <c r="G462" s="41"/>
      <c r="H462" s="9"/>
      <c r="I462" s="35"/>
      <c r="J462" s="35"/>
      <c r="K462" s="35"/>
      <c r="L462" s="9"/>
      <c r="M462" s="11" t="s">
        <v>20</v>
      </c>
      <c r="N462" s="35"/>
      <c r="O462" s="35"/>
      <c r="P462" s="35"/>
      <c r="Q462" s="10"/>
    </row>
    <row r="463" spans="1:17" x14ac:dyDescent="0.45">
      <c r="A463" s="7" t="s">
        <v>6</v>
      </c>
      <c r="B463" s="35"/>
      <c r="C463" s="9"/>
      <c r="D463" s="9"/>
      <c r="E463" s="19"/>
      <c r="F463" s="35"/>
      <c r="G463" s="41"/>
      <c r="H463" s="9"/>
      <c r="I463" s="35"/>
      <c r="J463" s="35"/>
      <c r="K463" s="35"/>
      <c r="L463" s="9"/>
      <c r="M463" s="11" t="s">
        <v>21</v>
      </c>
      <c r="N463" s="35"/>
      <c r="O463" s="35"/>
      <c r="P463" s="35"/>
      <c r="Q463" s="10"/>
    </row>
    <row r="464" spans="1:17" x14ac:dyDescent="0.45">
      <c r="A464" s="7" t="s">
        <v>0</v>
      </c>
      <c r="B464" s="11" t="s">
        <v>3</v>
      </c>
      <c r="C464" s="12" t="s">
        <v>1</v>
      </c>
      <c r="D464" s="12" t="s">
        <v>2</v>
      </c>
      <c r="E464" s="22" t="s">
        <v>7</v>
      </c>
      <c r="F464" s="39" t="s">
        <v>92</v>
      </c>
      <c r="G464" s="42" t="s">
        <v>8</v>
      </c>
      <c r="H464" s="12" t="s">
        <v>9</v>
      </c>
      <c r="I464" s="35"/>
      <c r="J464" s="35"/>
      <c r="K464" s="35"/>
      <c r="L464" s="9"/>
      <c r="M464" s="36">
        <v>206048.96</v>
      </c>
      <c r="N464" s="35"/>
      <c r="O464" s="44"/>
      <c r="P464" s="35"/>
      <c r="Q464" s="10"/>
    </row>
    <row r="465" spans="1:17" x14ac:dyDescent="0.45">
      <c r="A465" s="13" t="s">
        <v>180</v>
      </c>
      <c r="B465" s="35">
        <v>197</v>
      </c>
      <c r="C465" s="9">
        <v>15.99</v>
      </c>
      <c r="D465" s="9">
        <f>C465*B465</f>
        <v>3150.03</v>
      </c>
      <c r="E465" s="36" t="s">
        <v>37</v>
      </c>
      <c r="F465" s="38">
        <f>D465/D468</f>
        <v>0.40456109392277972</v>
      </c>
      <c r="G465" s="21">
        <v>16</v>
      </c>
      <c r="H465" s="9">
        <f>(B465*G465)-D465</f>
        <v>1.9699999999997999</v>
      </c>
      <c r="I465" s="35" t="s">
        <v>71</v>
      </c>
      <c r="J465" s="35"/>
      <c r="K465" s="35" t="str">
        <f>"buy "&amp;B465&amp;" "&amp;A465&amp;" @ $"&amp;G465</f>
        <v>buy 197 CNTA @ $16</v>
      </c>
      <c r="L465" s="9">
        <f>L459-(G465*B465)</f>
        <v>204774.57</v>
      </c>
      <c r="M465" s="36">
        <f>L456-(G465*B465)</f>
        <v>195756.89</v>
      </c>
      <c r="N465" s="35"/>
      <c r="O465" s="35"/>
      <c r="P465" s="35"/>
      <c r="Q465" s="10"/>
    </row>
    <row r="466" spans="1:17" x14ac:dyDescent="0.45">
      <c r="A466" s="13" t="s">
        <v>181</v>
      </c>
      <c r="B466" s="35">
        <v>73</v>
      </c>
      <c r="C466" s="9">
        <v>18.079999999999998</v>
      </c>
      <c r="D466" s="9">
        <f>C466*B466</f>
        <v>1319.84</v>
      </c>
      <c r="E466" s="36" t="s">
        <v>37</v>
      </c>
      <c r="F466" s="38">
        <f>D466/D468</f>
        <v>0.16950819966890524</v>
      </c>
      <c r="G466" s="21">
        <v>18.010000000000002</v>
      </c>
      <c r="H466" s="9">
        <f>(B466*G466)-D466</f>
        <v>-5.1099999999999</v>
      </c>
      <c r="I466" s="35" t="s">
        <v>71</v>
      </c>
      <c r="J466" s="35"/>
      <c r="K466" s="35" t="str">
        <f>"buy "&amp;B466&amp;" "&amp;A466&amp;" @ $"&amp;G466</f>
        <v>buy 73 PHAT @ $18.01</v>
      </c>
      <c r="L466" s="9">
        <f>L465-(G466*B466)</f>
        <v>203459.84</v>
      </c>
      <c r="M466" s="36">
        <f>M465-(G466*B466)</f>
        <v>194442.16</v>
      </c>
      <c r="N466" s="35"/>
      <c r="O466" s="35"/>
      <c r="P466" s="35"/>
      <c r="Q466" s="10"/>
    </row>
    <row r="467" spans="1:17" x14ac:dyDescent="0.45">
      <c r="A467" s="23" t="s">
        <v>182</v>
      </c>
      <c r="B467" s="24">
        <v>79</v>
      </c>
      <c r="C467" s="25">
        <v>41.98</v>
      </c>
      <c r="D467" s="25">
        <f>C467*B467</f>
        <v>3316.4199999999996</v>
      </c>
      <c r="E467" s="36" t="s">
        <v>37</v>
      </c>
      <c r="F467" s="38">
        <f>D467/D468</f>
        <v>0.42593070640831515</v>
      </c>
      <c r="G467" s="26">
        <v>42.06</v>
      </c>
      <c r="H467" s="25">
        <f>(B467*G467)-D467</f>
        <v>6.3200000000006185</v>
      </c>
      <c r="I467" s="35" t="s">
        <v>71</v>
      </c>
      <c r="J467" s="35"/>
      <c r="K467" s="35" t="str">
        <f>"buy "&amp;B467&amp;" "&amp;A467&amp;" @ $"&amp;G467</f>
        <v>buy 79 TRUP @ $42.06</v>
      </c>
      <c r="L467" s="9">
        <f>L466-(G467*B467)</f>
        <v>200137.1</v>
      </c>
      <c r="M467" s="36">
        <f>M466-(G467*B467)</f>
        <v>191119.42</v>
      </c>
      <c r="N467" s="35" t="str">
        <f>TEXT(ROUND(M467,2),"$#,##0.00")&amp;" will be the balance in the account after purchases.  "</f>
        <v xml:space="preserve">$191,119.42 will be the balance in the account after purchases.  </v>
      </c>
      <c r="O467" s="35"/>
      <c r="P467" s="35"/>
      <c r="Q467" s="10"/>
    </row>
    <row r="468" spans="1:17" x14ac:dyDescent="0.45">
      <c r="A468" s="13"/>
      <c r="B468" s="35"/>
      <c r="C468" s="9"/>
      <c r="D468" s="9">
        <f>SUM(D465:D467)</f>
        <v>7786.2899999999991</v>
      </c>
      <c r="E468" s="35"/>
      <c r="F468" s="38">
        <f>SUM(F465:F467)</f>
        <v>1</v>
      </c>
      <c r="G468" s="9" t="s">
        <v>15</v>
      </c>
      <c r="H468" s="9">
        <f>SUM(H465:H467)</f>
        <v>3.1800000000005184</v>
      </c>
      <c r="I468" s="35"/>
      <c r="J468" s="35"/>
      <c r="K468" s="35"/>
      <c r="L468" s="9"/>
      <c r="M468" s="35"/>
      <c r="N468" s="35" t="s">
        <v>27</v>
      </c>
      <c r="O468" s="35"/>
      <c r="P468" s="35"/>
      <c r="Q468" s="10"/>
    </row>
    <row r="469" spans="1:17" x14ac:dyDescent="0.45">
      <c r="A469" s="13"/>
      <c r="B469" s="35"/>
      <c r="C469" s="9"/>
      <c r="D469" s="9"/>
      <c r="E469" s="35"/>
      <c r="F469" s="35"/>
      <c r="G469" s="9"/>
      <c r="H469" s="9"/>
      <c r="I469" s="35"/>
      <c r="J469" s="35"/>
      <c r="K469" s="35"/>
      <c r="L469" s="9"/>
      <c r="M469" s="11" t="str">
        <f>IF(J460+M467&gt;0,"Credit Surplus","Credit Shortage")</f>
        <v>Credit Surplus</v>
      </c>
      <c r="N469" s="36">
        <f>J460+M467</f>
        <v>200137.1</v>
      </c>
      <c r="O469" s="35" t="s">
        <v>60</v>
      </c>
      <c r="P469" s="35"/>
      <c r="Q469" s="10"/>
    </row>
    <row r="470" spans="1:17" x14ac:dyDescent="0.45">
      <c r="A470" s="13"/>
      <c r="B470" s="35"/>
      <c r="C470" s="9"/>
      <c r="D470" s="9"/>
      <c r="E470" s="35"/>
      <c r="F470" s="35"/>
      <c r="G470" s="9"/>
      <c r="H470" s="9"/>
      <c r="I470" s="35"/>
      <c r="J470" s="35"/>
      <c r="K470" s="35"/>
      <c r="L470" s="9"/>
      <c r="M470" s="35"/>
      <c r="N470" s="35"/>
      <c r="O470" s="35"/>
      <c r="P470" s="35"/>
      <c r="Q470" s="10"/>
    </row>
    <row r="471" spans="1:17" x14ac:dyDescent="0.45">
      <c r="A471" s="13"/>
      <c r="B471" s="35"/>
      <c r="C471" s="9"/>
      <c r="D471" s="9"/>
      <c r="E471" s="35"/>
      <c r="F471" s="35"/>
      <c r="G471" s="9"/>
      <c r="H471" s="9"/>
      <c r="I471" s="35"/>
      <c r="J471" s="35"/>
      <c r="K471" s="35"/>
      <c r="L471" s="35"/>
      <c r="M471" s="35"/>
      <c r="N471" s="35"/>
      <c r="O471" s="35"/>
      <c r="P471" s="35"/>
      <c r="Q471" s="10"/>
    </row>
    <row r="472" spans="1:17" x14ac:dyDescent="0.45">
      <c r="A472" s="13" t="s">
        <v>11</v>
      </c>
      <c r="B472" s="35"/>
      <c r="C472" s="9"/>
      <c r="D472" s="21">
        <v>2254.6999999999998</v>
      </c>
      <c r="E472" s="35" t="s">
        <v>76</v>
      </c>
      <c r="F472" s="35"/>
      <c r="G472" s="9"/>
      <c r="H472" s="9"/>
      <c r="I472" s="35"/>
      <c r="J472" s="35"/>
      <c r="K472" s="35"/>
      <c r="L472" s="35"/>
      <c r="M472" s="35"/>
      <c r="N472" s="35"/>
      <c r="O472" s="35"/>
      <c r="P472" s="35"/>
      <c r="Q472" s="10"/>
    </row>
    <row r="473" spans="1:17" x14ac:dyDescent="0.45">
      <c r="A473" s="13" t="s">
        <v>12</v>
      </c>
      <c r="B473" s="35"/>
      <c r="C473" s="9"/>
      <c r="D473" s="9">
        <f>H460</f>
        <v>51.269999999999811</v>
      </c>
      <c r="E473" s="35" t="s">
        <v>16</v>
      </c>
      <c r="F473" s="35"/>
      <c r="G473" s="9"/>
      <c r="H473" s="9"/>
      <c r="I473" s="35"/>
      <c r="J473" s="35"/>
      <c r="K473" s="35"/>
      <c r="L473" s="35"/>
      <c r="M473" s="35"/>
      <c r="N473" s="35"/>
      <c r="O473" s="35"/>
      <c r="P473" s="35"/>
      <c r="Q473" s="10"/>
    </row>
    <row r="474" spans="1:17" x14ac:dyDescent="0.45">
      <c r="A474" s="13" t="s">
        <v>13</v>
      </c>
      <c r="B474" s="35"/>
      <c r="C474" s="9"/>
      <c r="D474" s="9">
        <f>D472+D473</f>
        <v>2305.9699999999998</v>
      </c>
      <c r="E474" s="35"/>
      <c r="F474" s="35"/>
      <c r="G474" s="9"/>
      <c r="H474" s="9"/>
      <c r="I474" s="35"/>
      <c r="J474" s="35"/>
      <c r="K474" s="35"/>
      <c r="L474" s="35"/>
      <c r="M474" s="35"/>
      <c r="N474" s="35"/>
      <c r="O474" s="35"/>
      <c r="P474" s="35"/>
      <c r="Q474" s="10"/>
    </row>
    <row r="475" spans="1:17" x14ac:dyDescent="0.45">
      <c r="A475" s="13" t="s">
        <v>14</v>
      </c>
      <c r="B475" s="35"/>
      <c r="C475" s="9"/>
      <c r="D475" s="9">
        <f>H468</f>
        <v>3.1800000000005184</v>
      </c>
      <c r="E475" s="35" t="s">
        <v>17</v>
      </c>
      <c r="F475" s="35"/>
      <c r="G475" s="9"/>
      <c r="H475" s="9"/>
      <c r="I475" s="35"/>
      <c r="J475" s="35"/>
      <c r="K475" s="35"/>
      <c r="L475" s="35"/>
      <c r="M475" s="35"/>
      <c r="N475" s="35"/>
      <c r="O475" s="35"/>
      <c r="P475" s="35"/>
      <c r="Q475" s="10"/>
    </row>
    <row r="476" spans="1:17" ht="14.65" thickBot="1" x14ac:dyDescent="0.5">
      <c r="A476" s="15" t="s">
        <v>13</v>
      </c>
      <c r="B476" s="16"/>
      <c r="C476" s="17"/>
      <c r="D476" s="46">
        <f>D474-D475</f>
        <v>2302.7899999999991</v>
      </c>
      <c r="E476" s="47" t="s">
        <v>18</v>
      </c>
      <c r="F476" s="16"/>
      <c r="G476" s="17"/>
      <c r="H476" s="17"/>
      <c r="I476" s="16"/>
      <c r="J476" s="16"/>
      <c r="K476" s="16"/>
      <c r="L476" s="16"/>
      <c r="M476" s="16"/>
      <c r="N476" s="16"/>
      <c r="O476" s="16"/>
      <c r="P476" s="16"/>
      <c r="Q476" s="18"/>
    </row>
    <row r="477" spans="1:17" ht="14.65" thickTop="1" x14ac:dyDescent="0.45"/>
    <row r="483" spans="1:17" ht="14.65" thickBot="1" x14ac:dyDescent="0.5"/>
    <row r="484" spans="1:17" ht="14.65" thickTop="1" x14ac:dyDescent="0.45">
      <c r="A484" s="2"/>
      <c r="B484" s="3"/>
      <c r="C484" s="4">
        <v>45536</v>
      </c>
      <c r="D484" s="5"/>
      <c r="E484" s="3"/>
      <c r="F484" s="3"/>
      <c r="G484" s="5"/>
      <c r="H484" s="5"/>
      <c r="I484" s="3"/>
      <c r="J484" s="3"/>
      <c r="K484" s="3"/>
      <c r="L484" s="20" t="s">
        <v>19</v>
      </c>
      <c r="M484" s="3"/>
      <c r="N484" s="3"/>
      <c r="O484" s="3"/>
      <c r="P484" s="3"/>
      <c r="Q484" s="6"/>
    </row>
    <row r="485" spans="1:17" x14ac:dyDescent="0.45">
      <c r="A485" s="7" t="s">
        <v>5</v>
      </c>
      <c r="B485" s="35"/>
      <c r="C485" s="9"/>
      <c r="D485" s="9"/>
      <c r="E485" s="35"/>
      <c r="F485" s="35"/>
      <c r="G485" s="9"/>
      <c r="H485" s="9"/>
      <c r="I485" s="35"/>
      <c r="J485" s="11" t="s">
        <v>24</v>
      </c>
      <c r="K485" s="35"/>
      <c r="L485" s="11" t="s">
        <v>10</v>
      </c>
      <c r="M485" s="35"/>
      <c r="N485" s="35"/>
      <c r="O485" s="35"/>
      <c r="P485" s="35"/>
      <c r="Q485" s="10"/>
    </row>
    <row r="486" spans="1:17" x14ac:dyDescent="0.45">
      <c r="A486" s="7" t="s">
        <v>0</v>
      </c>
      <c r="B486" s="11" t="s">
        <v>3</v>
      </c>
      <c r="C486" s="12" t="s">
        <v>1</v>
      </c>
      <c r="D486" s="12" t="s">
        <v>4</v>
      </c>
      <c r="E486" s="11" t="s">
        <v>7</v>
      </c>
      <c r="F486" s="37" t="s">
        <v>92</v>
      </c>
      <c r="G486" s="12" t="s">
        <v>8</v>
      </c>
      <c r="H486" s="12" t="s">
        <v>9</v>
      </c>
      <c r="I486" s="33" t="s">
        <v>70</v>
      </c>
      <c r="J486" s="11" t="s">
        <v>23</v>
      </c>
      <c r="K486" s="35"/>
      <c r="L486" s="31">
        <v>200000.46</v>
      </c>
      <c r="M486" s="35" t="s">
        <v>118</v>
      </c>
      <c r="N486" s="35"/>
      <c r="O486" s="35"/>
      <c r="P486" s="35"/>
      <c r="Q486" s="10"/>
    </row>
    <row r="487" spans="1:17" x14ac:dyDescent="0.45">
      <c r="A487" s="13" t="s">
        <v>169</v>
      </c>
      <c r="B487" s="35">
        <v>27</v>
      </c>
      <c r="C487" s="9">
        <v>43.82</v>
      </c>
      <c r="D487" s="9">
        <f>C487*B487</f>
        <v>1183.1400000000001</v>
      </c>
      <c r="E487" s="36" t="s">
        <v>37</v>
      </c>
      <c r="F487" s="38">
        <f>D487/D490</f>
        <v>0.20993851640893246</v>
      </c>
      <c r="G487" s="45">
        <v>42.8</v>
      </c>
      <c r="H487" s="9">
        <f>(B487*G487)-D487</f>
        <v>-27.540000000000191</v>
      </c>
      <c r="I487" s="35" t="s">
        <v>71</v>
      </c>
      <c r="J487" s="36">
        <f>G487*B487</f>
        <v>1155.5999999999999</v>
      </c>
      <c r="K487" s="35" t="str">
        <f>"sell "&amp;B487&amp;" "&amp;A487&amp;" @ $"&amp;G487</f>
        <v>sell 27 SMTC @ $42.8</v>
      </c>
      <c r="L487" s="9">
        <f>L486+(G487*B487)</f>
        <v>201156.06</v>
      </c>
      <c r="M487" s="35"/>
      <c r="N487" s="35"/>
      <c r="O487" s="35"/>
      <c r="P487" s="35"/>
      <c r="Q487" s="10"/>
    </row>
    <row r="488" spans="1:17" x14ac:dyDescent="0.45">
      <c r="A488" s="13" t="s">
        <v>170</v>
      </c>
      <c r="B488" s="35">
        <v>361</v>
      </c>
      <c r="C488" s="9">
        <v>4.59</v>
      </c>
      <c r="D488" s="9">
        <f>C488*B488</f>
        <v>1656.99</v>
      </c>
      <c r="E488" s="36" t="s">
        <v>37</v>
      </c>
      <c r="F488" s="38">
        <f>D488/D490</f>
        <v>0.29401932341433556</v>
      </c>
      <c r="G488" s="45">
        <v>4.5199999999999996</v>
      </c>
      <c r="H488" s="9">
        <f>(B488*G488)-D488</f>
        <v>-25.270000000000209</v>
      </c>
      <c r="I488" s="35" t="s">
        <v>71</v>
      </c>
      <c r="J488" s="36">
        <f>G488*B488</f>
        <v>1631.7199999999998</v>
      </c>
      <c r="K488" s="35" t="str">
        <f>"sell "&amp;B488&amp;" "&amp;A488&amp;" @ $"&amp;G488</f>
        <v>sell 361 FSM @ $4.52</v>
      </c>
      <c r="L488" s="9">
        <f>L487+(G488*B488)</f>
        <v>202787.78</v>
      </c>
      <c r="M488" s="35"/>
      <c r="N488" s="35"/>
      <c r="O488" s="35"/>
      <c r="P488" s="35"/>
      <c r="Q488" s="10"/>
    </row>
    <row r="489" spans="1:17" x14ac:dyDescent="0.45">
      <c r="A489" s="13" t="s">
        <v>171</v>
      </c>
      <c r="B489" s="35">
        <v>273</v>
      </c>
      <c r="C489" s="9">
        <v>10.24</v>
      </c>
      <c r="D489" s="9">
        <f>C489*B489</f>
        <v>2795.52</v>
      </c>
      <c r="E489" s="36" t="s">
        <v>37</v>
      </c>
      <c r="F489" s="38">
        <f>D489/D490</f>
        <v>0.49604216017673208</v>
      </c>
      <c r="G489" s="45">
        <v>10.26</v>
      </c>
      <c r="H489" s="9">
        <f>(B489*G489)-D489</f>
        <v>5.4600000000000364</v>
      </c>
      <c r="I489" s="35" t="s">
        <v>71</v>
      </c>
      <c r="J489" s="36">
        <f>G489*B489</f>
        <v>2800.98</v>
      </c>
      <c r="K489" s="35" t="str">
        <f>"sell "&amp;B489&amp;" "&amp;A489&amp;" @ $"&amp;G489</f>
        <v>sell 273 BBAR @ $10.26</v>
      </c>
      <c r="L489" s="9">
        <f>L488+(G489*B489)</f>
        <v>205588.76</v>
      </c>
      <c r="M489" s="35" t="s">
        <v>22</v>
      </c>
      <c r="N489" s="35"/>
      <c r="O489" s="35"/>
      <c r="P489" s="35"/>
      <c r="Q489" s="10"/>
    </row>
    <row r="490" spans="1:17" x14ac:dyDescent="0.45">
      <c r="A490" s="13"/>
      <c r="B490" s="35" t="s">
        <v>3</v>
      </c>
      <c r="C490" s="9"/>
      <c r="D490" s="9">
        <f>SUM(D487:D489)</f>
        <v>5635.65</v>
      </c>
      <c r="E490" s="36"/>
      <c r="F490" s="38">
        <f>SUM(F487:F489)</f>
        <v>1</v>
      </c>
      <c r="G490" s="41"/>
      <c r="H490" s="9">
        <f>SUM(H487:H489)</f>
        <v>-47.350000000000364</v>
      </c>
      <c r="I490" s="35"/>
      <c r="J490" s="36">
        <f>SUM(J487:J489)</f>
        <v>5588.2999999999993</v>
      </c>
      <c r="K490" s="35"/>
      <c r="L490" s="9"/>
      <c r="M490" s="35"/>
      <c r="N490" s="35"/>
      <c r="O490" s="35"/>
      <c r="P490" s="35"/>
      <c r="Q490" s="10"/>
    </row>
    <row r="491" spans="1:17" x14ac:dyDescent="0.45">
      <c r="A491" s="13"/>
      <c r="B491" s="35"/>
      <c r="C491" s="9"/>
      <c r="D491" s="9"/>
      <c r="E491" s="35"/>
      <c r="F491" s="35"/>
      <c r="G491" s="41"/>
      <c r="H491" s="9"/>
      <c r="I491" s="35"/>
      <c r="J491" s="35"/>
      <c r="K491" s="35"/>
      <c r="L491" s="9"/>
      <c r="M491" s="35"/>
      <c r="N491" s="35"/>
      <c r="O491" s="35"/>
      <c r="P491" s="35"/>
      <c r="Q491" s="10"/>
    </row>
    <row r="492" spans="1:17" x14ac:dyDescent="0.45">
      <c r="A492" s="13"/>
      <c r="B492" s="35"/>
      <c r="C492" s="9"/>
      <c r="D492" s="9"/>
      <c r="E492" s="19"/>
      <c r="F492" s="35"/>
      <c r="G492" s="41"/>
      <c r="H492" s="9"/>
      <c r="I492" s="35"/>
      <c r="J492" s="35"/>
      <c r="K492" s="35"/>
      <c r="L492" s="9"/>
      <c r="M492" s="11" t="s">
        <v>20</v>
      </c>
      <c r="N492" s="35"/>
      <c r="O492" s="35"/>
      <c r="P492" s="35"/>
      <c r="Q492" s="10"/>
    </row>
    <row r="493" spans="1:17" x14ac:dyDescent="0.45">
      <c r="A493" s="7" t="s">
        <v>6</v>
      </c>
      <c r="B493" s="35"/>
      <c r="C493" s="9"/>
      <c r="D493" s="9"/>
      <c r="E493" s="19"/>
      <c r="F493" s="35"/>
      <c r="G493" s="41"/>
      <c r="H493" s="9"/>
      <c r="I493" s="35"/>
      <c r="J493" s="35"/>
      <c r="K493" s="35"/>
      <c r="L493" s="9"/>
      <c r="M493" s="11" t="s">
        <v>21</v>
      </c>
      <c r="N493" s="35"/>
      <c r="O493" s="35"/>
      <c r="P493" s="35"/>
      <c r="Q493" s="10"/>
    </row>
    <row r="494" spans="1:17" x14ac:dyDescent="0.45">
      <c r="A494" s="7" t="s">
        <v>0</v>
      </c>
      <c r="B494" s="11" t="s">
        <v>3</v>
      </c>
      <c r="C494" s="12" t="s">
        <v>1</v>
      </c>
      <c r="D494" s="12" t="s">
        <v>2</v>
      </c>
      <c r="E494" s="22" t="s">
        <v>7</v>
      </c>
      <c r="F494" s="39" t="s">
        <v>92</v>
      </c>
      <c r="G494" s="42" t="s">
        <v>8</v>
      </c>
      <c r="H494" s="12" t="s">
        <v>9</v>
      </c>
      <c r="I494" s="35"/>
      <c r="J494" s="35"/>
      <c r="K494" s="35"/>
      <c r="L494" s="9"/>
      <c r="M494" s="36">
        <v>206048.96</v>
      </c>
      <c r="N494" s="35"/>
      <c r="O494" s="44"/>
      <c r="P494" s="35"/>
      <c r="Q494" s="10"/>
    </row>
    <row r="495" spans="1:17" x14ac:dyDescent="0.45">
      <c r="A495" s="13" t="s">
        <v>178</v>
      </c>
      <c r="B495" s="35">
        <v>64</v>
      </c>
      <c r="C495" s="9">
        <v>23.52</v>
      </c>
      <c r="D495" s="9">
        <f>C495*B495</f>
        <v>1505.28</v>
      </c>
      <c r="E495" s="36" t="s">
        <v>37</v>
      </c>
      <c r="F495" s="38">
        <f>D495/D498</f>
        <v>0.22402333576414213</v>
      </c>
      <c r="G495" s="21">
        <v>23.32</v>
      </c>
      <c r="H495" s="9">
        <f>(B495*G495)-D495</f>
        <v>-12.799999999999955</v>
      </c>
      <c r="I495" s="35" t="s">
        <v>71</v>
      </c>
      <c r="J495" s="35"/>
      <c r="K495" s="35" t="str">
        <f>"buy "&amp;B495&amp;" "&amp;A495&amp;" @ $"&amp;G495</f>
        <v>buy 64 LTH @ $23.32</v>
      </c>
      <c r="L495" s="9">
        <f>L489-(G495*B495)</f>
        <v>204096.28</v>
      </c>
      <c r="M495" s="36">
        <f>L486-(G495*B495)</f>
        <v>198507.97999999998</v>
      </c>
      <c r="N495" s="35"/>
      <c r="O495" s="35"/>
      <c r="P495" s="35"/>
      <c r="Q495" s="10"/>
    </row>
    <row r="496" spans="1:17" x14ac:dyDescent="0.45">
      <c r="A496" s="13" t="s">
        <v>179</v>
      </c>
      <c r="B496" s="35">
        <v>53</v>
      </c>
      <c r="C496" s="9">
        <v>52.4</v>
      </c>
      <c r="D496" s="9">
        <f>C496*B496</f>
        <v>2777.2</v>
      </c>
      <c r="E496" s="36" t="s">
        <v>37</v>
      </c>
      <c r="F496" s="38">
        <f>D496/D498</f>
        <v>0.41331686336374329</v>
      </c>
      <c r="G496" s="21">
        <v>51.98</v>
      </c>
      <c r="H496" s="9">
        <f>(B496*G496)-D496</f>
        <v>-22.259999999999764</v>
      </c>
      <c r="I496" s="35" t="s">
        <v>71</v>
      </c>
      <c r="J496" s="35"/>
      <c r="K496" s="35" t="str">
        <f>"buy "&amp;B496&amp;" "&amp;A496&amp;" @ $"&amp;G496</f>
        <v>buy 53 TBBK @ $51.98</v>
      </c>
      <c r="L496" s="9">
        <f>L495-(G496*B496)</f>
        <v>201341.34</v>
      </c>
      <c r="M496" s="36">
        <f>M495-(G496*B496)</f>
        <v>195753.03999999998</v>
      </c>
      <c r="N496" s="35"/>
      <c r="O496" s="35"/>
      <c r="P496" s="35"/>
      <c r="Q496" s="10"/>
    </row>
    <row r="497" spans="1:17" x14ac:dyDescent="0.45">
      <c r="A497" s="23" t="s">
        <v>134</v>
      </c>
      <c r="B497" s="24">
        <v>89</v>
      </c>
      <c r="C497" s="25">
        <v>27.38</v>
      </c>
      <c r="D497" s="25">
        <f>C497*B497</f>
        <v>2436.8199999999997</v>
      </c>
      <c r="E497" s="36" t="s">
        <v>37</v>
      </c>
      <c r="F497" s="38">
        <f>D497/D498</f>
        <v>0.36265980087211463</v>
      </c>
      <c r="G497" s="26">
        <v>27.45</v>
      </c>
      <c r="H497" s="25">
        <f>(B497*G497)-D497</f>
        <v>6.2300000000000182</v>
      </c>
      <c r="I497" s="35" t="s">
        <v>71</v>
      </c>
      <c r="J497" s="35"/>
      <c r="K497" s="35" t="str">
        <f>"buy "&amp;B497&amp;" "&amp;A497&amp;" @ $"&amp;G497</f>
        <v>buy 89 CNK @ $27.45</v>
      </c>
      <c r="L497" s="9">
        <f>L496-(G497*B497)</f>
        <v>198898.29</v>
      </c>
      <c r="M497" s="36">
        <f>M496-(G497*B497)</f>
        <v>193309.99</v>
      </c>
      <c r="N497" s="35" t="str">
        <f>TEXT(ROUND(M497,2),"$#,##0.00")&amp;" will be the balance in the account after purchases.  "</f>
        <v xml:space="preserve">$193,309.99 will be the balance in the account after purchases.  </v>
      </c>
      <c r="O497" s="35"/>
      <c r="P497" s="35"/>
      <c r="Q497" s="10"/>
    </row>
    <row r="498" spans="1:17" x14ac:dyDescent="0.45">
      <c r="A498" s="13"/>
      <c r="B498" s="35"/>
      <c r="C498" s="9"/>
      <c r="D498" s="9">
        <f>SUM(D495:D497)</f>
        <v>6719.2999999999993</v>
      </c>
      <c r="E498" s="35"/>
      <c r="F498" s="38">
        <f>SUM(F495:F497)</f>
        <v>1</v>
      </c>
      <c r="G498" s="9" t="s">
        <v>15</v>
      </c>
      <c r="H498" s="9">
        <f>SUM(H495:H497)</f>
        <v>-28.8299999999997</v>
      </c>
      <c r="I498" s="35"/>
      <c r="J498" s="35"/>
      <c r="K498" s="35"/>
      <c r="L498" s="9"/>
      <c r="M498" s="35"/>
      <c r="N498" s="35" t="s">
        <v>27</v>
      </c>
      <c r="O498" s="35"/>
      <c r="P498" s="35"/>
      <c r="Q498" s="10"/>
    </row>
    <row r="499" spans="1:17" x14ac:dyDescent="0.45">
      <c r="A499" s="13"/>
      <c r="B499" s="35"/>
      <c r="C499" s="9"/>
      <c r="D499" s="9"/>
      <c r="E499" s="35"/>
      <c r="F499" s="35"/>
      <c r="G499" s="9"/>
      <c r="H499" s="9"/>
      <c r="I499" s="35"/>
      <c r="J499" s="35"/>
      <c r="K499" s="35"/>
      <c r="L499" s="9"/>
      <c r="M499" s="11" t="str">
        <f>IF(J490+M497&gt;0,"Credit Surplus","Credit Shortage")</f>
        <v>Credit Surplus</v>
      </c>
      <c r="N499" s="36">
        <f>J490+M497</f>
        <v>198898.28999999998</v>
      </c>
      <c r="O499" s="35" t="s">
        <v>60</v>
      </c>
      <c r="P499" s="35"/>
      <c r="Q499" s="10"/>
    </row>
    <row r="500" spans="1:17" x14ac:dyDescent="0.45">
      <c r="A500" s="13"/>
      <c r="B500" s="35"/>
      <c r="C500" s="9"/>
      <c r="D500" s="9"/>
      <c r="E500" s="35"/>
      <c r="F500" s="35"/>
      <c r="G500" s="9"/>
      <c r="H500" s="9"/>
      <c r="I500" s="35"/>
      <c r="J500" s="35"/>
      <c r="K500" s="35"/>
      <c r="L500" s="9"/>
      <c r="M500" s="35"/>
      <c r="N500" s="35"/>
      <c r="O500" s="35"/>
      <c r="P500" s="35"/>
      <c r="Q500" s="10"/>
    </row>
    <row r="501" spans="1:17" x14ac:dyDescent="0.45">
      <c r="A501" s="13"/>
      <c r="B501" s="35"/>
      <c r="C501" s="9"/>
      <c r="D501" s="9"/>
      <c r="E501" s="35"/>
      <c r="F501" s="35"/>
      <c r="G501" s="9"/>
      <c r="H501" s="9"/>
      <c r="I501" s="35"/>
      <c r="J501" s="35"/>
      <c r="K501" s="35"/>
      <c r="L501" s="35"/>
      <c r="M501" s="35"/>
      <c r="N501" s="35"/>
      <c r="O501" s="35"/>
      <c r="P501" s="35"/>
      <c r="Q501" s="10"/>
    </row>
    <row r="502" spans="1:17" x14ac:dyDescent="0.45">
      <c r="A502" s="13" t="s">
        <v>11</v>
      </c>
      <c r="B502" s="35"/>
      <c r="C502" s="9"/>
      <c r="D502" s="21">
        <v>93.1</v>
      </c>
      <c r="E502" s="35" t="s">
        <v>76</v>
      </c>
      <c r="F502" s="35"/>
      <c r="G502" s="9"/>
      <c r="H502" s="9"/>
      <c r="I502" s="35"/>
      <c r="J502" s="35"/>
      <c r="K502" s="35"/>
      <c r="L502" s="35"/>
      <c r="M502" s="35"/>
      <c r="N502" s="35"/>
      <c r="O502" s="35"/>
      <c r="P502" s="35"/>
      <c r="Q502" s="10"/>
    </row>
    <row r="503" spans="1:17" x14ac:dyDescent="0.45">
      <c r="A503" s="13" t="s">
        <v>12</v>
      </c>
      <c r="B503" s="35"/>
      <c r="C503" s="9"/>
      <c r="D503" s="9">
        <f>H490</f>
        <v>-47.350000000000364</v>
      </c>
      <c r="E503" s="35" t="s">
        <v>16</v>
      </c>
      <c r="F503" s="35"/>
      <c r="G503" s="9"/>
      <c r="H503" s="9"/>
      <c r="I503" s="35"/>
      <c r="J503" s="35"/>
      <c r="K503" s="35"/>
      <c r="L503" s="35"/>
      <c r="M503" s="35"/>
      <c r="N503" s="35"/>
      <c r="O503" s="35"/>
      <c r="P503" s="35"/>
      <c r="Q503" s="10"/>
    </row>
    <row r="504" spans="1:17" x14ac:dyDescent="0.45">
      <c r="A504" s="13" t="s">
        <v>13</v>
      </c>
      <c r="B504" s="35"/>
      <c r="C504" s="9"/>
      <c r="D504" s="9">
        <f>D502+D503</f>
        <v>45.749999999999631</v>
      </c>
      <c r="E504" s="35"/>
      <c r="F504" s="35"/>
      <c r="G504" s="9"/>
      <c r="H504" s="9"/>
      <c r="I504" s="35"/>
      <c r="J504" s="35"/>
      <c r="K504" s="35"/>
      <c r="L504" s="35"/>
      <c r="M504" s="35"/>
      <c r="N504" s="35"/>
      <c r="O504" s="35"/>
      <c r="P504" s="35"/>
      <c r="Q504" s="10"/>
    </row>
    <row r="505" spans="1:17" x14ac:dyDescent="0.45">
      <c r="A505" s="13" t="s">
        <v>14</v>
      </c>
      <c r="B505" s="35"/>
      <c r="C505" s="9"/>
      <c r="D505" s="9">
        <f>H498</f>
        <v>-28.8299999999997</v>
      </c>
      <c r="E505" s="35" t="s">
        <v>17</v>
      </c>
      <c r="F505" s="35"/>
      <c r="G505" s="9"/>
      <c r="H505" s="9"/>
      <c r="I505" s="35"/>
      <c r="J505" s="35"/>
      <c r="K505" s="35"/>
      <c r="L505" s="35"/>
      <c r="M505" s="35"/>
      <c r="N505" s="35"/>
      <c r="O505" s="35"/>
      <c r="P505" s="35"/>
      <c r="Q505" s="10"/>
    </row>
    <row r="506" spans="1:17" ht="14.65" thickBot="1" x14ac:dyDescent="0.5">
      <c r="A506" s="15" t="s">
        <v>13</v>
      </c>
      <c r="B506" s="16"/>
      <c r="C506" s="17"/>
      <c r="D506" s="46">
        <f>D504-D505</f>
        <v>74.57999999999933</v>
      </c>
      <c r="E506" s="47" t="s">
        <v>18</v>
      </c>
      <c r="F506" s="16"/>
      <c r="G506" s="17"/>
      <c r="H506" s="17"/>
      <c r="I506" s="16"/>
      <c r="J506" s="16"/>
      <c r="K506" s="16"/>
      <c r="L506" s="16"/>
      <c r="M506" s="16"/>
      <c r="N506" s="16"/>
      <c r="O506" s="16"/>
      <c r="P506" s="16"/>
      <c r="Q506" s="18"/>
    </row>
    <row r="507" spans="1:17" ht="14.65" thickTop="1" x14ac:dyDescent="0.45"/>
    <row r="513" spans="1:17" ht="14.65" thickBot="1" x14ac:dyDescent="0.5"/>
    <row r="514" spans="1:17" ht="14.65" thickTop="1" x14ac:dyDescent="0.45">
      <c r="A514" s="2"/>
      <c r="B514" s="3"/>
      <c r="C514" s="4">
        <v>45505</v>
      </c>
      <c r="D514" s="5"/>
      <c r="E514" s="3"/>
      <c r="F514" s="3"/>
      <c r="G514" s="5"/>
      <c r="H514" s="5"/>
      <c r="I514" s="3"/>
      <c r="J514" s="3"/>
      <c r="K514" s="3"/>
      <c r="L514" s="20" t="s">
        <v>19</v>
      </c>
      <c r="M514" s="3"/>
      <c r="N514" s="3"/>
      <c r="O514" s="3"/>
      <c r="P514" s="3"/>
      <c r="Q514" s="6"/>
    </row>
    <row r="515" spans="1:17" x14ac:dyDescent="0.45">
      <c r="A515" s="7" t="s">
        <v>5</v>
      </c>
      <c r="B515" s="35"/>
      <c r="C515" s="9"/>
      <c r="D515" s="9"/>
      <c r="E515" s="35"/>
      <c r="F515" s="35"/>
      <c r="G515" s="9"/>
      <c r="H515" s="9"/>
      <c r="I515" s="35"/>
      <c r="J515" s="11" t="s">
        <v>24</v>
      </c>
      <c r="K515" s="35"/>
      <c r="L515" s="11" t="s">
        <v>10</v>
      </c>
      <c r="M515" s="35"/>
      <c r="N515" s="35"/>
      <c r="O515" s="35"/>
      <c r="P515" s="35"/>
      <c r="Q515" s="10"/>
    </row>
    <row r="516" spans="1:17" x14ac:dyDescent="0.45">
      <c r="A516" s="7" t="s">
        <v>0</v>
      </c>
      <c r="B516" s="11" t="s">
        <v>3</v>
      </c>
      <c r="C516" s="12" t="s">
        <v>1</v>
      </c>
      <c r="D516" s="12" t="s">
        <v>4</v>
      </c>
      <c r="E516" s="11" t="s">
        <v>7</v>
      </c>
      <c r="F516" s="37" t="s">
        <v>92</v>
      </c>
      <c r="G516" s="12" t="s">
        <v>8</v>
      </c>
      <c r="H516" s="12" t="s">
        <v>9</v>
      </c>
      <c r="I516" s="33" t="s">
        <v>70</v>
      </c>
      <c r="J516" s="11" t="s">
        <v>23</v>
      </c>
      <c r="K516" s="35"/>
      <c r="L516" s="31">
        <v>201110.93</v>
      </c>
      <c r="M516" s="35" t="s">
        <v>118</v>
      </c>
      <c r="N516" s="35"/>
      <c r="O516" s="35"/>
      <c r="P516" s="35"/>
      <c r="Q516" s="10"/>
    </row>
    <row r="517" spans="1:17" x14ac:dyDescent="0.45">
      <c r="A517" s="13" t="s">
        <v>164</v>
      </c>
      <c r="B517" s="35">
        <v>15</v>
      </c>
      <c r="C517" s="9">
        <v>52.82</v>
      </c>
      <c r="D517" s="9">
        <f>C517*B517</f>
        <v>792.3</v>
      </c>
      <c r="E517" s="36" t="s">
        <v>37</v>
      </c>
      <c r="F517" s="38">
        <f>D517/D520</f>
        <v>0.14577710068610727</v>
      </c>
      <c r="G517" s="45">
        <v>52.95</v>
      </c>
      <c r="H517" s="9">
        <f>(B517*G517)-D517</f>
        <v>1.9500000000000455</v>
      </c>
      <c r="I517" s="35" t="s">
        <v>71</v>
      </c>
      <c r="J517" s="36">
        <f>G517*B517</f>
        <v>794.25</v>
      </c>
      <c r="K517" s="35" t="str">
        <f>"sell "&amp;B517&amp;" "&amp;A517&amp;" @ $"&amp;G517</f>
        <v>sell 15 BMA @ $52.95</v>
      </c>
      <c r="L517" s="9">
        <f>L516+(G517*B517)</f>
        <v>201905.18</v>
      </c>
      <c r="M517" s="35"/>
      <c r="N517" s="35"/>
      <c r="O517" s="35"/>
      <c r="P517" s="35"/>
      <c r="Q517" s="10"/>
    </row>
    <row r="518" spans="1:17" x14ac:dyDescent="0.45">
      <c r="A518" s="13" t="s">
        <v>144</v>
      </c>
      <c r="B518" s="35">
        <v>27</v>
      </c>
      <c r="C518" s="9">
        <v>78.7</v>
      </c>
      <c r="D518" s="9">
        <f>C518*B518</f>
        <v>2124.9</v>
      </c>
      <c r="E518" s="36" t="s">
        <v>37</v>
      </c>
      <c r="F518" s="38">
        <f>D518/D520</f>
        <v>0.39096524201427413</v>
      </c>
      <c r="G518" s="45">
        <v>79.75</v>
      </c>
      <c r="H518" s="9">
        <f>(B518*G518)-D518</f>
        <v>28.349999999999909</v>
      </c>
      <c r="I518" s="35" t="s">
        <v>71</v>
      </c>
      <c r="J518" s="36">
        <f>G518*B518</f>
        <v>2153.25</v>
      </c>
      <c r="K518" s="35" t="str">
        <f>"sell "&amp;B518&amp;" "&amp;A518&amp;" @ $"&amp;G518</f>
        <v>sell 27 VRT @ $79.75</v>
      </c>
      <c r="L518" s="9">
        <f>L517+(G518*B518)</f>
        <v>204058.43</v>
      </c>
      <c r="M518" s="35"/>
      <c r="N518" s="35"/>
      <c r="O518" s="35"/>
      <c r="P518" s="35"/>
      <c r="Q518" s="10"/>
    </row>
    <row r="519" spans="1:17" x14ac:dyDescent="0.45">
      <c r="A519" s="13" t="s">
        <v>165</v>
      </c>
      <c r="B519" s="35">
        <v>69</v>
      </c>
      <c r="C519" s="9">
        <v>36.49</v>
      </c>
      <c r="D519" s="9">
        <f>C519*B519</f>
        <v>2517.81</v>
      </c>
      <c r="E519" s="36" t="s">
        <v>37</v>
      </c>
      <c r="F519" s="38">
        <f>D519/D520</f>
        <v>0.46325765729961854</v>
      </c>
      <c r="G519" s="45">
        <v>36.86</v>
      </c>
      <c r="H519" s="9">
        <f>(B519*G519)-D519</f>
        <v>25.5300000000002</v>
      </c>
      <c r="I519" s="35" t="s">
        <v>71</v>
      </c>
      <c r="J519" s="36">
        <f>G519*B519</f>
        <v>2543.34</v>
      </c>
      <c r="K519" s="35" t="str">
        <f>"sell "&amp;B519&amp;" "&amp;A519&amp;" @ $"&amp;G519</f>
        <v>sell 69 VITL @ $36.86</v>
      </c>
      <c r="L519" s="9">
        <f>L518+(G519*B519)</f>
        <v>206601.77</v>
      </c>
      <c r="M519" s="35" t="s">
        <v>22</v>
      </c>
      <c r="N519" s="35"/>
      <c r="O519" s="35"/>
      <c r="P519" s="35"/>
      <c r="Q519" s="10"/>
    </row>
    <row r="520" spans="1:17" x14ac:dyDescent="0.45">
      <c r="A520" s="13"/>
      <c r="B520" s="35"/>
      <c r="C520" s="9"/>
      <c r="D520" s="9">
        <f>SUM(D517:D519)</f>
        <v>5435.01</v>
      </c>
      <c r="E520" s="36"/>
      <c r="F520" s="38">
        <f>SUM(F517:F519)</f>
        <v>1</v>
      </c>
      <c r="G520" s="41"/>
      <c r="H520" s="9">
        <f>SUM(H517:H519)</f>
        <v>55.830000000000155</v>
      </c>
      <c r="I520" s="35"/>
      <c r="J520" s="36">
        <f>SUM(J517:J519)</f>
        <v>5490.84</v>
      </c>
      <c r="K520" s="35"/>
      <c r="L520" s="9"/>
      <c r="M520" s="35"/>
      <c r="N520" s="35"/>
      <c r="O520" s="35"/>
      <c r="P520" s="35"/>
      <c r="Q520" s="10"/>
    </row>
    <row r="521" spans="1:17" x14ac:dyDescent="0.45">
      <c r="A521" s="13"/>
      <c r="B521" s="35"/>
      <c r="C521" s="9"/>
      <c r="D521" s="9"/>
      <c r="E521" s="35"/>
      <c r="F521" s="35"/>
      <c r="G521" s="41"/>
      <c r="H521" s="9"/>
      <c r="I521" s="35"/>
      <c r="J521" s="35"/>
      <c r="K521" s="35"/>
      <c r="L521" s="9"/>
      <c r="M521" s="35"/>
      <c r="N521" s="35"/>
      <c r="O521" s="35"/>
      <c r="P521" s="35"/>
      <c r="Q521" s="10"/>
    </row>
    <row r="522" spans="1:17" x14ac:dyDescent="0.45">
      <c r="A522" s="13"/>
      <c r="B522" s="35"/>
      <c r="C522" s="9"/>
      <c r="D522" s="9"/>
      <c r="E522" s="19"/>
      <c r="F522" s="35"/>
      <c r="G522" s="41"/>
      <c r="H522" s="9"/>
      <c r="I522" s="35"/>
      <c r="J522" s="35"/>
      <c r="K522" s="35"/>
      <c r="L522" s="9"/>
      <c r="M522" s="11" t="s">
        <v>20</v>
      </c>
      <c r="N522" s="35"/>
      <c r="O522" s="35"/>
      <c r="P522" s="35"/>
      <c r="Q522" s="10"/>
    </row>
    <row r="523" spans="1:17" x14ac:dyDescent="0.45">
      <c r="A523" s="7" t="s">
        <v>6</v>
      </c>
      <c r="B523" s="35"/>
      <c r="C523" s="9"/>
      <c r="D523" s="9"/>
      <c r="E523" s="19"/>
      <c r="F523" s="35"/>
      <c r="G523" s="41"/>
      <c r="H523" s="9"/>
      <c r="I523" s="35"/>
      <c r="J523" s="35"/>
      <c r="K523" s="35"/>
      <c r="L523" s="9"/>
      <c r="M523" s="11" t="s">
        <v>21</v>
      </c>
      <c r="N523" s="35"/>
      <c r="O523" s="35"/>
      <c r="P523" s="35"/>
      <c r="Q523" s="10"/>
    </row>
    <row r="524" spans="1:17" x14ac:dyDescent="0.45">
      <c r="A524" s="7" t="s">
        <v>0</v>
      </c>
      <c r="B524" s="11" t="s">
        <v>3</v>
      </c>
      <c r="C524" s="12" t="s">
        <v>1</v>
      </c>
      <c r="D524" s="12" t="s">
        <v>2</v>
      </c>
      <c r="E524" s="22" t="s">
        <v>7</v>
      </c>
      <c r="F524" s="39" t="s">
        <v>92</v>
      </c>
      <c r="G524" s="42" t="s">
        <v>8</v>
      </c>
      <c r="H524" s="12" t="s">
        <v>9</v>
      </c>
      <c r="I524" s="35"/>
      <c r="J524" s="35"/>
      <c r="K524" s="35"/>
      <c r="L524" s="9"/>
      <c r="M524" s="36">
        <v>206048.96</v>
      </c>
      <c r="N524" s="35"/>
      <c r="O524" s="44"/>
      <c r="P524" s="35"/>
      <c r="Q524" s="10"/>
    </row>
    <row r="525" spans="1:17" x14ac:dyDescent="0.45">
      <c r="A525" s="13" t="s">
        <v>175</v>
      </c>
      <c r="B525" s="35">
        <v>47</v>
      </c>
      <c r="C525" s="9">
        <v>24.16</v>
      </c>
      <c r="D525" s="9">
        <f>C525*B525</f>
        <v>1135.52</v>
      </c>
      <c r="E525" s="36" t="s">
        <v>37</v>
      </c>
      <c r="F525" s="38">
        <f>D525/D528</f>
        <v>0.16778174424927303</v>
      </c>
      <c r="G525" s="21">
        <v>24.2</v>
      </c>
      <c r="H525" s="9">
        <f>(B525*G525)-D525</f>
        <v>1.8799999999998818</v>
      </c>
      <c r="I525" s="35" t="s">
        <v>71</v>
      </c>
      <c r="J525" s="35"/>
      <c r="K525" s="35" t="str">
        <f>"buy "&amp;B525&amp;" "&amp;A525&amp;" @ $"&amp;G525</f>
        <v>buy 47 AMSC @ $24.2</v>
      </c>
      <c r="L525" s="9">
        <f>L519-(G525*B525)</f>
        <v>205464.37</v>
      </c>
      <c r="M525" s="36">
        <f>L516-(G525*B525)</f>
        <v>199973.53</v>
      </c>
      <c r="N525" s="35"/>
      <c r="O525" s="35"/>
      <c r="P525" s="35"/>
      <c r="Q525" s="10"/>
    </row>
    <row r="526" spans="1:17" x14ac:dyDescent="0.45">
      <c r="A526" s="13" t="s">
        <v>176</v>
      </c>
      <c r="B526" s="35">
        <v>40</v>
      </c>
      <c r="C526" s="9">
        <v>111.45</v>
      </c>
      <c r="D526" s="9">
        <f>C526*B526</f>
        <v>4458</v>
      </c>
      <c r="E526" s="36" t="s">
        <v>37</v>
      </c>
      <c r="F526" s="38">
        <f>D526/D528</f>
        <v>0.65870351544953776</v>
      </c>
      <c r="G526" s="21">
        <v>111.4</v>
      </c>
      <c r="H526" s="9">
        <f>(B526*G526)-D526</f>
        <v>-2</v>
      </c>
      <c r="I526" s="35" t="s">
        <v>71</v>
      </c>
      <c r="J526" s="35"/>
      <c r="K526" s="35" t="str">
        <f>"buy "&amp;B526&amp;" "&amp;A526&amp;" @ $"&amp;G526</f>
        <v>buy 40 FTAI @ $111.4</v>
      </c>
      <c r="L526" s="9">
        <f>L525-(G526*B526)</f>
        <v>201008.37</v>
      </c>
      <c r="M526" s="36">
        <f>M525-(G526*B526)</f>
        <v>195517.53</v>
      </c>
      <c r="N526" s="35"/>
      <c r="O526" s="35"/>
      <c r="P526" s="35"/>
      <c r="Q526" s="10"/>
    </row>
    <row r="527" spans="1:17" x14ac:dyDescent="0.45">
      <c r="A527" s="23" t="s">
        <v>177</v>
      </c>
      <c r="B527" s="24">
        <v>9</v>
      </c>
      <c r="C527" s="25">
        <v>130.47999999999999</v>
      </c>
      <c r="D527" s="25">
        <f>C527*B527</f>
        <v>1174.32</v>
      </c>
      <c r="E527" s="36" t="s">
        <v>37</v>
      </c>
      <c r="F527" s="38">
        <f>D527/D528</f>
        <v>0.17351474030118913</v>
      </c>
      <c r="G527" s="26">
        <v>129.25</v>
      </c>
      <c r="H527" s="25">
        <f>(B527*G527)-D527</f>
        <v>-11.069999999999936</v>
      </c>
      <c r="I527" s="35" t="s">
        <v>71</v>
      </c>
      <c r="J527" s="35"/>
      <c r="K527" s="35" t="str">
        <f>"buy "&amp;B527&amp;" "&amp;A527&amp;" @ $"&amp;G527</f>
        <v>buy 9 CRUS @ $129.25</v>
      </c>
      <c r="L527" s="9">
        <f>L526-(G527*B527)</f>
        <v>199845.12</v>
      </c>
      <c r="M527" s="36">
        <f>M526-(G527*B527)</f>
        <v>194354.28</v>
      </c>
      <c r="N527" s="35" t="str">
        <f>TEXT(ROUND(M527,2),"$#,##0.00")&amp;" will be the balance in the account after purchases.  "</f>
        <v xml:space="preserve">$194,354.28 will be the balance in the account after purchases.  </v>
      </c>
      <c r="O527" s="35"/>
      <c r="P527" s="35"/>
      <c r="Q527" s="10"/>
    </row>
    <row r="528" spans="1:17" x14ac:dyDescent="0.45">
      <c r="A528" s="13"/>
      <c r="B528" s="35"/>
      <c r="C528" s="9"/>
      <c r="D528" s="9">
        <f>SUM(D525:D527)</f>
        <v>6767.84</v>
      </c>
      <c r="E528" s="35"/>
      <c r="F528" s="38">
        <f>SUM(F525:F527)</f>
        <v>1</v>
      </c>
      <c r="G528" s="9" t="s">
        <v>15</v>
      </c>
      <c r="H528" s="9">
        <f>SUM(H525:H527)</f>
        <v>-11.190000000000055</v>
      </c>
      <c r="I528" s="35"/>
      <c r="J528" s="35"/>
      <c r="K528" s="35"/>
      <c r="L528" s="9"/>
      <c r="M528" s="35"/>
      <c r="N528" s="35" t="s">
        <v>27</v>
      </c>
      <c r="O528" s="35"/>
      <c r="P528" s="35"/>
      <c r="Q528" s="10"/>
    </row>
    <row r="529" spans="1:17" x14ac:dyDescent="0.45">
      <c r="A529" s="13"/>
      <c r="B529" s="35"/>
      <c r="C529" s="9"/>
      <c r="D529" s="9"/>
      <c r="E529" s="35"/>
      <c r="F529" s="35"/>
      <c r="G529" s="9"/>
      <c r="H529" s="9"/>
      <c r="I529" s="35"/>
      <c r="J529" s="35"/>
      <c r="K529" s="35"/>
      <c r="L529" s="9"/>
      <c r="M529" s="11" t="str">
        <f>IF(J520+M527&gt;0,"Credit Surplus","Credit Shortage")</f>
        <v>Credit Surplus</v>
      </c>
      <c r="N529" s="36">
        <f>J520+M527</f>
        <v>199845.12</v>
      </c>
      <c r="O529" s="35" t="s">
        <v>60</v>
      </c>
      <c r="P529" s="35"/>
      <c r="Q529" s="10"/>
    </row>
    <row r="530" spans="1:17" x14ac:dyDescent="0.45">
      <c r="A530" s="13"/>
      <c r="B530" s="35"/>
      <c r="C530" s="9"/>
      <c r="D530" s="9"/>
      <c r="E530" s="35"/>
      <c r="F530" s="35"/>
      <c r="G530" s="9"/>
      <c r="H530" s="9"/>
      <c r="I530" s="35"/>
      <c r="J530" s="35"/>
      <c r="K530" s="35"/>
      <c r="L530" s="9"/>
      <c r="M530" s="35"/>
      <c r="N530" s="35"/>
      <c r="O530" s="35"/>
      <c r="P530" s="35"/>
      <c r="Q530" s="10"/>
    </row>
    <row r="531" spans="1:17" x14ac:dyDescent="0.45">
      <c r="A531" s="13"/>
      <c r="B531" s="35"/>
      <c r="C531" s="9"/>
      <c r="D531" s="9"/>
      <c r="E531" s="35"/>
      <c r="F531" s="35"/>
      <c r="G531" s="9"/>
      <c r="H531" s="9"/>
      <c r="I531" s="35"/>
      <c r="J531" s="35"/>
      <c r="K531" s="35"/>
      <c r="L531" s="35"/>
      <c r="M531" s="35"/>
      <c r="N531" s="35"/>
      <c r="O531" s="35"/>
      <c r="P531" s="35"/>
      <c r="Q531" s="10"/>
    </row>
    <row r="532" spans="1:17" x14ac:dyDescent="0.45">
      <c r="A532" s="13" t="s">
        <v>11</v>
      </c>
      <c r="B532" s="35"/>
      <c r="C532" s="9"/>
      <c r="D532" s="21">
        <v>1109.73</v>
      </c>
      <c r="E532" s="35" t="s">
        <v>76</v>
      </c>
      <c r="F532" s="35"/>
      <c r="G532" s="9"/>
      <c r="H532" s="9"/>
      <c r="I532" s="35"/>
      <c r="J532" s="35"/>
      <c r="K532" s="35"/>
      <c r="L532" s="35"/>
      <c r="M532" s="35"/>
      <c r="N532" s="35"/>
      <c r="O532" s="35"/>
      <c r="P532" s="35"/>
      <c r="Q532" s="10"/>
    </row>
    <row r="533" spans="1:17" x14ac:dyDescent="0.45">
      <c r="A533" s="13" t="s">
        <v>12</v>
      </c>
      <c r="B533" s="35"/>
      <c r="C533" s="9"/>
      <c r="D533" s="9">
        <f>H520</f>
        <v>55.830000000000155</v>
      </c>
      <c r="E533" s="35" t="s">
        <v>16</v>
      </c>
      <c r="F533" s="35"/>
      <c r="G533" s="9"/>
      <c r="H533" s="9"/>
      <c r="I533" s="35"/>
      <c r="J533" s="35"/>
      <c r="K533" s="35"/>
      <c r="L533" s="35"/>
      <c r="M533" s="35"/>
      <c r="N533" s="35"/>
      <c r="O533" s="35"/>
      <c r="P533" s="35"/>
      <c r="Q533" s="10"/>
    </row>
    <row r="534" spans="1:17" x14ac:dyDescent="0.45">
      <c r="A534" s="13" t="s">
        <v>13</v>
      </c>
      <c r="B534" s="35"/>
      <c r="C534" s="9"/>
      <c r="D534" s="9">
        <f>D532+D533</f>
        <v>1165.5600000000002</v>
      </c>
      <c r="E534" s="35"/>
      <c r="F534" s="35"/>
      <c r="G534" s="9"/>
      <c r="H534" s="9"/>
      <c r="I534" s="35"/>
      <c r="J534" s="35"/>
      <c r="K534" s="35"/>
      <c r="L534" s="35"/>
      <c r="M534" s="35"/>
      <c r="N534" s="35"/>
      <c r="O534" s="35"/>
      <c r="P534" s="35"/>
      <c r="Q534" s="10"/>
    </row>
    <row r="535" spans="1:17" x14ac:dyDescent="0.45">
      <c r="A535" s="13" t="s">
        <v>14</v>
      </c>
      <c r="B535" s="35"/>
      <c r="C535" s="9"/>
      <c r="D535" s="9">
        <f>H528</f>
        <v>-11.190000000000055</v>
      </c>
      <c r="E535" s="35" t="s">
        <v>17</v>
      </c>
      <c r="F535" s="35"/>
      <c r="G535" s="9"/>
      <c r="H535" s="9"/>
      <c r="I535" s="35"/>
      <c r="J535" s="35"/>
      <c r="K535" s="35"/>
      <c r="L535" s="35"/>
      <c r="M535" s="35"/>
      <c r="N535" s="35"/>
      <c r="O535" s="35"/>
      <c r="P535" s="35"/>
      <c r="Q535" s="10"/>
    </row>
    <row r="536" spans="1:17" ht="14.65" thickBot="1" x14ac:dyDescent="0.5">
      <c r="A536" s="15" t="s">
        <v>13</v>
      </c>
      <c r="B536" s="16"/>
      <c r="C536" s="17"/>
      <c r="D536" s="46">
        <f>D534-D535</f>
        <v>1176.7500000000002</v>
      </c>
      <c r="E536" s="47" t="s">
        <v>18</v>
      </c>
      <c r="F536" s="16"/>
      <c r="G536" s="17"/>
      <c r="H536" s="17"/>
      <c r="I536" s="16"/>
      <c r="J536" s="16"/>
      <c r="K536" s="16"/>
      <c r="L536" s="16"/>
      <c r="M536" s="16"/>
      <c r="N536" s="16"/>
      <c r="O536" s="16"/>
      <c r="P536" s="16"/>
      <c r="Q536" s="18"/>
    </row>
    <row r="537" spans="1:17" ht="14.65" thickTop="1" x14ac:dyDescent="0.45"/>
    <row r="543" spans="1:17" ht="14.65" thickBot="1" x14ac:dyDescent="0.5"/>
    <row r="544" spans="1:17" ht="14.65" thickTop="1" x14ac:dyDescent="0.45">
      <c r="A544" s="2"/>
      <c r="B544" s="3"/>
      <c r="C544" s="4">
        <v>45474</v>
      </c>
      <c r="D544" s="5"/>
      <c r="E544" s="3"/>
      <c r="F544" s="3"/>
      <c r="G544" s="5"/>
      <c r="H544" s="5"/>
      <c r="I544" s="3"/>
      <c r="J544" s="3"/>
      <c r="K544" s="3"/>
      <c r="L544" s="20" t="s">
        <v>19</v>
      </c>
      <c r="M544" s="3"/>
      <c r="N544" s="3"/>
      <c r="O544" s="3"/>
      <c r="P544" s="3"/>
      <c r="Q544" s="6"/>
    </row>
    <row r="545" spans="1:17" x14ac:dyDescent="0.45">
      <c r="A545" s="7" t="s">
        <v>5</v>
      </c>
      <c r="B545" s="35"/>
      <c r="C545" s="9"/>
      <c r="D545" s="9"/>
      <c r="E545" s="35"/>
      <c r="F545" s="35"/>
      <c r="G545" s="9"/>
      <c r="H545" s="9"/>
      <c r="I545" s="35"/>
      <c r="J545" s="11" t="s">
        <v>24</v>
      </c>
      <c r="K545" s="35"/>
      <c r="L545" s="11" t="s">
        <v>10</v>
      </c>
      <c r="M545" s="35"/>
      <c r="N545" s="35"/>
      <c r="O545" s="35"/>
      <c r="P545" s="35"/>
      <c r="Q545" s="10"/>
    </row>
    <row r="546" spans="1:17" x14ac:dyDescent="0.45">
      <c r="A546" s="7" t="s">
        <v>0</v>
      </c>
      <c r="B546" s="11" t="s">
        <v>3</v>
      </c>
      <c r="C546" s="12" t="s">
        <v>1</v>
      </c>
      <c r="D546" s="12" t="s">
        <v>4</v>
      </c>
      <c r="E546" s="11" t="s">
        <v>7</v>
      </c>
      <c r="F546" s="37" t="s">
        <v>92</v>
      </c>
      <c r="G546" s="12" t="s">
        <v>8</v>
      </c>
      <c r="H546" s="12" t="s">
        <v>9</v>
      </c>
      <c r="I546" s="33" t="s">
        <v>70</v>
      </c>
      <c r="J546" s="11" t="s">
        <v>23</v>
      </c>
      <c r="K546" s="35"/>
      <c r="L546" s="31">
        <v>200839.67</v>
      </c>
      <c r="M546" s="35" t="s">
        <v>118</v>
      </c>
      <c r="N546" s="35"/>
      <c r="O546" s="35"/>
      <c r="P546" s="35"/>
      <c r="Q546" s="10"/>
    </row>
    <row r="547" spans="1:17" x14ac:dyDescent="0.45">
      <c r="A547" s="13" t="s">
        <v>161</v>
      </c>
      <c r="B547" s="35">
        <v>52</v>
      </c>
      <c r="C547" s="9">
        <v>85.98</v>
      </c>
      <c r="D547" s="9">
        <f>C547*B547</f>
        <v>4470.96</v>
      </c>
      <c r="E547" s="36" t="s">
        <v>37</v>
      </c>
      <c r="F547" s="38">
        <f>D547/D550</f>
        <v>0.64980444649856761</v>
      </c>
      <c r="G547" s="45">
        <v>87.608000000000004</v>
      </c>
      <c r="H547" s="9">
        <f>(B547*G547)-D547</f>
        <v>84.655999999999949</v>
      </c>
      <c r="I547" s="35" t="s">
        <v>71</v>
      </c>
      <c r="J547" s="36">
        <f>G547*B547</f>
        <v>4555.616</v>
      </c>
      <c r="K547" s="35" t="str">
        <f>"sell "&amp;B547&amp;" "&amp;A547&amp;" @ $"&amp;G547</f>
        <v>sell 52 VST @ $87.608</v>
      </c>
      <c r="L547" s="9">
        <f>L546+(G547*B547)</f>
        <v>205395.28600000002</v>
      </c>
      <c r="M547" s="35"/>
      <c r="N547" s="35"/>
      <c r="O547" s="35"/>
      <c r="P547" s="35"/>
      <c r="Q547" s="10"/>
    </row>
    <row r="548" spans="1:17" x14ac:dyDescent="0.45">
      <c r="A548" s="13" t="s">
        <v>162</v>
      </c>
      <c r="B548" s="35">
        <v>9</v>
      </c>
      <c r="C548" s="9">
        <v>100.19</v>
      </c>
      <c r="D548" s="9">
        <f>C548*B548</f>
        <v>901.71</v>
      </c>
      <c r="E548" s="36" t="s">
        <v>37</v>
      </c>
      <c r="F548" s="38">
        <f>D548/D550</f>
        <v>0.13105354721407114</v>
      </c>
      <c r="G548" s="45">
        <v>101.22</v>
      </c>
      <c r="H548" s="9">
        <f>(B548*G548)-D548</f>
        <v>9.2699999999999818</v>
      </c>
      <c r="I548" s="35" t="s">
        <v>71</v>
      </c>
      <c r="J548" s="36">
        <f>G548*B548</f>
        <v>910.98</v>
      </c>
      <c r="K548" s="35" t="str">
        <f>"sell "&amp;B548&amp;" "&amp;A548&amp;" @ $"&amp;G548</f>
        <v>sell 9 MOD @ $101.22</v>
      </c>
      <c r="L548" s="9">
        <f>L547+(G548*B548)</f>
        <v>206306.26600000003</v>
      </c>
      <c r="M548" s="35"/>
      <c r="N548" s="35"/>
      <c r="O548" s="35"/>
      <c r="P548" s="35"/>
      <c r="Q548" s="10"/>
    </row>
    <row r="549" spans="1:17" x14ac:dyDescent="0.45">
      <c r="A549" s="13" t="s">
        <v>163</v>
      </c>
      <c r="B549" s="35">
        <v>28</v>
      </c>
      <c r="C549" s="9">
        <v>53.85</v>
      </c>
      <c r="D549" s="9">
        <f>C549*B549</f>
        <v>1507.8</v>
      </c>
      <c r="E549" s="36" t="s">
        <v>37</v>
      </c>
      <c r="F549" s="38">
        <f>D549/D550</f>
        <v>0.21914200628736116</v>
      </c>
      <c r="G549" s="45">
        <v>53.67</v>
      </c>
      <c r="H549" s="9">
        <f>(B549*G549)-D549</f>
        <v>-5.0399999999999636</v>
      </c>
      <c r="I549" s="35" t="s">
        <v>71</v>
      </c>
      <c r="J549" s="36">
        <f>G549*B549</f>
        <v>1502.76</v>
      </c>
      <c r="K549" s="35" t="str">
        <f>"sell "&amp;B549&amp;" "&amp;A549&amp;" @ $"&amp;G549</f>
        <v>sell 28 BLBD @ $53.67</v>
      </c>
      <c r="L549" s="9">
        <f>L548+(G549*B549)</f>
        <v>207809.02600000004</v>
      </c>
      <c r="M549" s="35" t="s">
        <v>22</v>
      </c>
      <c r="N549" s="35"/>
      <c r="O549" s="35"/>
      <c r="P549" s="35"/>
      <c r="Q549" s="10"/>
    </row>
    <row r="550" spans="1:17" x14ac:dyDescent="0.45">
      <c r="A550" s="13"/>
      <c r="B550" s="35"/>
      <c r="C550" s="9"/>
      <c r="D550" s="9">
        <f>SUM(D547:D549)</f>
        <v>6880.47</v>
      </c>
      <c r="E550" s="36"/>
      <c r="F550" s="38">
        <f>SUM(F547:F549)</f>
        <v>0.99999999999999989</v>
      </c>
      <c r="G550" s="41"/>
      <c r="H550" s="9">
        <f>SUM(H547:H549)</f>
        <v>88.885999999999967</v>
      </c>
      <c r="I550" s="35"/>
      <c r="J550" s="36">
        <f>SUM(J547:J549)</f>
        <v>6969.3559999999998</v>
      </c>
      <c r="K550" s="35"/>
      <c r="L550" s="9"/>
      <c r="M550" s="35"/>
      <c r="N550" s="35"/>
      <c r="O550" s="35"/>
      <c r="P550" s="35"/>
      <c r="Q550" s="10"/>
    </row>
    <row r="551" spans="1:17" x14ac:dyDescent="0.45">
      <c r="A551" s="13"/>
      <c r="B551" s="35"/>
      <c r="C551" s="9"/>
      <c r="D551" s="9"/>
      <c r="E551" s="35"/>
      <c r="F551" s="35"/>
      <c r="G551" s="41"/>
      <c r="H551" s="9"/>
      <c r="I551" s="35"/>
      <c r="J551" s="35"/>
      <c r="K551" s="35"/>
      <c r="L551" s="9"/>
      <c r="M551" s="35"/>
      <c r="N551" s="35"/>
      <c r="O551" s="35"/>
      <c r="P551" s="35"/>
      <c r="Q551" s="10"/>
    </row>
    <row r="552" spans="1:17" x14ac:dyDescent="0.45">
      <c r="A552" s="13"/>
      <c r="B552" s="35"/>
      <c r="C552" s="9"/>
      <c r="D552" s="9"/>
      <c r="E552" s="19"/>
      <c r="F552" s="35"/>
      <c r="G552" s="41"/>
      <c r="H552" s="9"/>
      <c r="I552" s="35"/>
      <c r="J552" s="35"/>
      <c r="K552" s="35"/>
      <c r="L552" s="9"/>
      <c r="M552" s="11" t="s">
        <v>20</v>
      </c>
      <c r="N552" s="35"/>
      <c r="O552" s="35"/>
      <c r="P552" s="35"/>
      <c r="Q552" s="10"/>
    </row>
    <row r="553" spans="1:17" x14ac:dyDescent="0.45">
      <c r="A553" s="7" t="s">
        <v>6</v>
      </c>
      <c r="B553" s="35"/>
      <c r="C553" s="9"/>
      <c r="D553" s="9"/>
      <c r="E553" s="19"/>
      <c r="F553" s="35"/>
      <c r="G553" s="41"/>
      <c r="H553" s="9"/>
      <c r="I553" s="35"/>
      <c r="J553" s="35"/>
      <c r="K553" s="35"/>
      <c r="L553" s="9"/>
      <c r="M553" s="11" t="s">
        <v>21</v>
      </c>
      <c r="N553" s="35"/>
      <c r="O553" s="35"/>
      <c r="P553" s="35"/>
      <c r="Q553" s="10"/>
    </row>
    <row r="554" spans="1:17" x14ac:dyDescent="0.45">
      <c r="A554" s="7" t="s">
        <v>0</v>
      </c>
      <c r="B554" s="11" t="s">
        <v>3</v>
      </c>
      <c r="C554" s="12" t="s">
        <v>1</v>
      </c>
      <c r="D554" s="12" t="s">
        <v>2</v>
      </c>
      <c r="E554" s="22" t="s">
        <v>7</v>
      </c>
      <c r="F554" s="39" t="s">
        <v>92</v>
      </c>
      <c r="G554" s="42" t="s">
        <v>8</v>
      </c>
      <c r="H554" s="12" t="s">
        <v>9</v>
      </c>
      <c r="I554" s="35"/>
      <c r="J554" s="35"/>
      <c r="K554" s="35"/>
      <c r="L554" s="9"/>
      <c r="M554" s="36">
        <v>206048.96</v>
      </c>
      <c r="N554" s="35"/>
      <c r="O554" s="44"/>
      <c r="P554" s="35"/>
      <c r="Q554" s="10"/>
    </row>
    <row r="555" spans="1:17" x14ac:dyDescent="0.45">
      <c r="A555" s="13" t="s">
        <v>173</v>
      </c>
      <c r="B555" s="35">
        <v>405</v>
      </c>
      <c r="C555" s="9">
        <v>5.62</v>
      </c>
      <c r="D555" s="9">
        <f>C555*B555</f>
        <v>2276.1</v>
      </c>
      <c r="E555" s="36" t="s">
        <v>37</v>
      </c>
      <c r="F555" s="38">
        <f>D555/D558</f>
        <v>0.33633449922200198</v>
      </c>
      <c r="G555" s="21">
        <v>5.63</v>
      </c>
      <c r="H555" s="9">
        <f>(B555*G555)-D555</f>
        <v>4.0500000000001819</v>
      </c>
      <c r="I555" s="35" t="s">
        <v>71</v>
      </c>
      <c r="J555" s="35"/>
      <c r="K555" s="35" t="str">
        <f>"buy "&amp;B555&amp;" "&amp;A555&amp;" @ $"&amp;G555</f>
        <v>buy 405 CDE @ $5.63</v>
      </c>
      <c r="L555" s="9">
        <f>L549-(G555*B555)</f>
        <v>205528.87600000005</v>
      </c>
      <c r="M555" s="36">
        <f>L546-(G555*B555)</f>
        <v>198559.52000000002</v>
      </c>
      <c r="N555" s="35"/>
      <c r="O555" s="35"/>
      <c r="P555" s="35"/>
      <c r="Q555" s="10"/>
    </row>
    <row r="556" spans="1:17" x14ac:dyDescent="0.45">
      <c r="A556" s="13" t="s">
        <v>174</v>
      </c>
      <c r="B556" s="35">
        <v>3</v>
      </c>
      <c r="C556" s="9">
        <v>92.75</v>
      </c>
      <c r="D556" s="9">
        <f>C556*B556</f>
        <v>278.25</v>
      </c>
      <c r="E556" s="36" t="s">
        <v>37</v>
      </c>
      <c r="F556" s="38">
        <f>D556/D558</f>
        <v>4.1116415978437702E-2</v>
      </c>
      <c r="G556" s="21">
        <v>93.93</v>
      </c>
      <c r="H556" s="9">
        <f>(B556*G556)-D556</f>
        <v>3.5400000000000205</v>
      </c>
      <c r="I556" s="35" t="s">
        <v>71</v>
      </c>
      <c r="J556" s="35"/>
      <c r="K556" s="35" t="str">
        <f>"buy "&amp;B556&amp;" "&amp;A556&amp;" @ $"&amp;G556</f>
        <v>buy 3 CAVA @ $93.93</v>
      </c>
      <c r="L556" s="9">
        <f>L555-(G556*B556)</f>
        <v>205247.08600000004</v>
      </c>
      <c r="M556" s="36">
        <f>M555-(G556*B556)</f>
        <v>198277.73</v>
      </c>
      <c r="N556" s="35"/>
      <c r="O556" s="35"/>
      <c r="P556" s="35"/>
      <c r="Q556" s="10"/>
    </row>
    <row r="557" spans="1:17" x14ac:dyDescent="0.45">
      <c r="A557" s="23" t="s">
        <v>161</v>
      </c>
      <c r="B557" s="24">
        <v>49</v>
      </c>
      <c r="C557" s="25">
        <v>85.98</v>
      </c>
      <c r="D557" s="25">
        <f>C557*B557</f>
        <v>4213.0200000000004</v>
      </c>
      <c r="E557" s="36" t="s">
        <v>37</v>
      </c>
      <c r="F557" s="38">
        <f>D557/D558</f>
        <v>0.62254908479956028</v>
      </c>
      <c r="G557" s="26">
        <v>87.454999999999998</v>
      </c>
      <c r="H557" s="25">
        <f>(B557*G557)-D557</f>
        <v>72.274999999999636</v>
      </c>
      <c r="I557" s="35" t="s">
        <v>71</v>
      </c>
      <c r="J557" s="35"/>
      <c r="K557" s="35" t="str">
        <f>"buy "&amp;B557&amp;" "&amp;A557&amp;" @ $"&amp;G557</f>
        <v>buy 49 VST @ $87.455</v>
      </c>
      <c r="L557" s="9">
        <f>L556-(G557*B557)</f>
        <v>200961.79100000003</v>
      </c>
      <c r="M557" s="36">
        <f>M556-(G557*B557)</f>
        <v>193992.435</v>
      </c>
      <c r="N557" s="35" t="str">
        <f>TEXT(ROUND(M557,2),"$#,##0.00")&amp;" will be the balance in the account after purchases.  "</f>
        <v xml:space="preserve">$193,992.44 will be the balance in the account after purchases.  </v>
      </c>
      <c r="O557" s="35"/>
      <c r="P557" s="35"/>
      <c r="Q557" s="10"/>
    </row>
    <row r="558" spans="1:17" x14ac:dyDescent="0.45">
      <c r="A558" s="13"/>
      <c r="B558" s="35"/>
      <c r="C558" s="9"/>
      <c r="D558" s="9">
        <f>SUM(D555:D557)</f>
        <v>6767.3700000000008</v>
      </c>
      <c r="E558" s="35"/>
      <c r="F558" s="38">
        <f>SUM(F555:F557)</f>
        <v>1</v>
      </c>
      <c r="G558" s="9" t="s">
        <v>15</v>
      </c>
      <c r="H558" s="9">
        <f>SUM(H555:H557)</f>
        <v>79.864999999999839</v>
      </c>
      <c r="I558" s="35"/>
      <c r="J558" s="35"/>
      <c r="K558" s="35"/>
      <c r="L558" s="9"/>
      <c r="M558" s="35"/>
      <c r="N558" s="35" t="s">
        <v>27</v>
      </c>
      <c r="O558" s="35"/>
      <c r="P558" s="35"/>
      <c r="Q558" s="10"/>
    </row>
    <row r="559" spans="1:17" x14ac:dyDescent="0.45">
      <c r="A559" s="13"/>
      <c r="B559" s="35"/>
      <c r="C559" s="9"/>
      <c r="D559" s="9"/>
      <c r="E559" s="35"/>
      <c r="F559" s="35"/>
      <c r="G559" s="9"/>
      <c r="H559" s="9"/>
      <c r="I559" s="35"/>
      <c r="J559" s="35"/>
      <c r="K559" s="35"/>
      <c r="L559" s="9"/>
      <c r="M559" s="11" t="str">
        <f>IF(J550+M557&gt;0,"Credit Surplus","Credit Shortage")</f>
        <v>Credit Surplus</v>
      </c>
      <c r="N559" s="36">
        <f>J550+M557</f>
        <v>200961.791</v>
      </c>
      <c r="O559" s="35" t="s">
        <v>60</v>
      </c>
      <c r="P559" s="35"/>
      <c r="Q559" s="10"/>
    </row>
    <row r="560" spans="1:17" x14ac:dyDescent="0.45">
      <c r="A560" s="13"/>
      <c r="B560" s="35"/>
      <c r="C560" s="9"/>
      <c r="D560" s="9"/>
      <c r="E560" s="35"/>
      <c r="F560" s="35"/>
      <c r="G560" s="9"/>
      <c r="H560" s="9"/>
      <c r="I560" s="35"/>
      <c r="J560" s="35"/>
      <c r="K560" s="35"/>
      <c r="L560" s="9"/>
      <c r="M560" s="35"/>
      <c r="N560" s="35"/>
      <c r="O560" s="35"/>
      <c r="P560" s="35"/>
      <c r="Q560" s="10"/>
    </row>
    <row r="561" spans="1:17" x14ac:dyDescent="0.45">
      <c r="A561" s="13"/>
      <c r="B561" s="35"/>
      <c r="C561" s="9"/>
      <c r="D561" s="9"/>
      <c r="E561" s="35"/>
      <c r="F561" s="35"/>
      <c r="G561" s="9"/>
      <c r="H561" s="9"/>
      <c r="I561" s="35"/>
      <c r="J561" s="35"/>
      <c r="K561" s="35"/>
      <c r="L561" s="35"/>
      <c r="M561" s="35"/>
      <c r="N561" s="35"/>
      <c r="O561" s="35"/>
      <c r="P561" s="35"/>
      <c r="Q561" s="10"/>
    </row>
    <row r="562" spans="1:17" x14ac:dyDescent="0.45">
      <c r="A562" s="13" t="s">
        <v>11</v>
      </c>
      <c r="B562" s="35"/>
      <c r="C562" s="9"/>
      <c r="D562" s="21">
        <v>2433.54</v>
      </c>
      <c r="E562" s="35" t="s">
        <v>76</v>
      </c>
      <c r="F562" s="35"/>
      <c r="G562" s="9"/>
      <c r="H562" s="9"/>
      <c r="I562" s="35"/>
      <c r="J562" s="35"/>
      <c r="K562" s="35"/>
      <c r="L562" s="35"/>
      <c r="M562" s="35"/>
      <c r="N562" s="35"/>
      <c r="O562" s="35"/>
      <c r="P562" s="35"/>
      <c r="Q562" s="10"/>
    </row>
    <row r="563" spans="1:17" x14ac:dyDescent="0.45">
      <c r="A563" s="13" t="s">
        <v>12</v>
      </c>
      <c r="B563" s="35"/>
      <c r="C563" s="9"/>
      <c r="D563" s="9">
        <f>H550</f>
        <v>88.885999999999967</v>
      </c>
      <c r="E563" s="35" t="s">
        <v>16</v>
      </c>
      <c r="F563" s="35"/>
      <c r="G563" s="9"/>
      <c r="H563" s="9"/>
      <c r="I563" s="35"/>
      <c r="J563" s="35"/>
      <c r="K563" s="35"/>
      <c r="L563" s="35"/>
      <c r="M563" s="35"/>
      <c r="N563" s="35"/>
      <c r="O563" s="35"/>
      <c r="P563" s="35"/>
      <c r="Q563" s="10"/>
    </row>
    <row r="564" spans="1:17" x14ac:dyDescent="0.45">
      <c r="A564" s="13" t="s">
        <v>13</v>
      </c>
      <c r="B564" s="35"/>
      <c r="C564" s="9"/>
      <c r="D564" s="9">
        <f>D562+D563</f>
        <v>2522.4259999999999</v>
      </c>
      <c r="E564" s="35"/>
      <c r="F564" s="35"/>
      <c r="G564" s="9"/>
      <c r="H564" s="9"/>
      <c r="I564" s="35"/>
      <c r="J564" s="35"/>
      <c r="K564" s="35"/>
      <c r="L564" s="35"/>
      <c r="M564" s="35"/>
      <c r="N564" s="35"/>
      <c r="O564" s="35"/>
      <c r="P564" s="35"/>
      <c r="Q564" s="10"/>
    </row>
    <row r="565" spans="1:17" x14ac:dyDescent="0.45">
      <c r="A565" s="13" t="s">
        <v>14</v>
      </c>
      <c r="B565" s="35"/>
      <c r="C565" s="9"/>
      <c r="D565" s="9">
        <f>H558</f>
        <v>79.864999999999839</v>
      </c>
      <c r="E565" s="35" t="s">
        <v>17</v>
      </c>
      <c r="F565" s="35"/>
      <c r="G565" s="9"/>
      <c r="H565" s="9"/>
      <c r="I565" s="35"/>
      <c r="J565" s="35"/>
      <c r="K565" s="35"/>
      <c r="L565" s="35"/>
      <c r="M565" s="35"/>
      <c r="N565" s="35"/>
      <c r="O565" s="35"/>
      <c r="P565" s="35"/>
      <c r="Q565" s="10"/>
    </row>
    <row r="566" spans="1:17" ht="14.65" thickBot="1" x14ac:dyDescent="0.5">
      <c r="A566" s="15" t="s">
        <v>13</v>
      </c>
      <c r="B566" s="16"/>
      <c r="C566" s="17"/>
      <c r="D566" s="46">
        <f>D564-D565</f>
        <v>2442.5610000000001</v>
      </c>
      <c r="E566" s="47" t="s">
        <v>18</v>
      </c>
      <c r="F566" s="16"/>
      <c r="G566" s="17"/>
      <c r="H566" s="17"/>
      <c r="I566" s="16"/>
      <c r="J566" s="16"/>
      <c r="K566" s="16"/>
      <c r="L566" s="16"/>
      <c r="M566" s="16"/>
      <c r="N566" s="16"/>
      <c r="O566" s="16"/>
      <c r="P566" s="16"/>
      <c r="Q566" s="18"/>
    </row>
    <row r="567" spans="1:17" ht="14.65" thickTop="1" x14ac:dyDescent="0.45"/>
    <row r="573" spans="1:17" ht="14.65" thickBot="1" x14ac:dyDescent="0.5"/>
    <row r="574" spans="1:17" ht="14.65" thickTop="1" x14ac:dyDescent="0.45">
      <c r="A574" s="2"/>
      <c r="B574" s="3"/>
      <c r="C574" s="4">
        <v>45444</v>
      </c>
      <c r="D574" s="5"/>
      <c r="E574" s="3"/>
      <c r="F574" s="3"/>
      <c r="G574" s="5"/>
      <c r="H574" s="5"/>
      <c r="I574" s="3"/>
      <c r="J574" s="3"/>
      <c r="K574" s="3"/>
      <c r="L574" s="20" t="s">
        <v>19</v>
      </c>
      <c r="M574" s="3"/>
      <c r="N574" s="3"/>
      <c r="O574" s="3"/>
      <c r="P574" s="3"/>
      <c r="Q574" s="6"/>
    </row>
    <row r="575" spans="1:17" x14ac:dyDescent="0.45">
      <c r="A575" s="7" t="s">
        <v>5</v>
      </c>
      <c r="B575" s="35"/>
      <c r="C575" s="9"/>
      <c r="D575" s="9"/>
      <c r="E575" s="35"/>
      <c r="F575" s="35"/>
      <c r="G575" s="9"/>
      <c r="H575" s="9"/>
      <c r="I575" s="35"/>
      <c r="J575" s="11" t="s">
        <v>24</v>
      </c>
      <c r="K575" s="35"/>
      <c r="L575" s="11" t="s">
        <v>10</v>
      </c>
      <c r="M575" s="35"/>
      <c r="N575" s="35"/>
      <c r="O575" s="35"/>
      <c r="P575" s="35"/>
      <c r="Q575" s="10"/>
    </row>
    <row r="576" spans="1:17" x14ac:dyDescent="0.45">
      <c r="A576" s="7" t="s">
        <v>0</v>
      </c>
      <c r="B576" s="11" t="s">
        <v>3</v>
      </c>
      <c r="C576" s="12" t="s">
        <v>1</v>
      </c>
      <c r="D576" s="12" t="s">
        <v>4</v>
      </c>
      <c r="E576" s="11" t="s">
        <v>7</v>
      </c>
      <c r="F576" s="37" t="s">
        <v>92</v>
      </c>
      <c r="G576" s="12" t="s">
        <v>8</v>
      </c>
      <c r="H576" s="12" t="s">
        <v>9</v>
      </c>
      <c r="I576" s="33" t="s">
        <v>70</v>
      </c>
      <c r="J576" s="11" t="s">
        <v>23</v>
      </c>
      <c r="K576" s="35"/>
      <c r="L576" s="31">
        <v>199942.66</v>
      </c>
      <c r="M576" s="35" t="s">
        <v>118</v>
      </c>
      <c r="N576" s="35"/>
      <c r="O576" s="35"/>
      <c r="P576" s="35"/>
      <c r="Q576" s="10"/>
    </row>
    <row r="577" spans="1:17" x14ac:dyDescent="0.45">
      <c r="A577" s="13" t="s">
        <v>166</v>
      </c>
      <c r="B577" s="35">
        <v>35</v>
      </c>
      <c r="C577" s="9">
        <v>45.64</v>
      </c>
      <c r="D577" s="9">
        <f>C577*B577</f>
        <v>1597.4</v>
      </c>
      <c r="E577" s="36" t="s">
        <v>37</v>
      </c>
      <c r="F577" s="38">
        <f>D577/D580</f>
        <v>0.22778088317495807</v>
      </c>
      <c r="G577" s="45">
        <v>46.49</v>
      </c>
      <c r="H577" s="9">
        <f>(B577*G577)-D577</f>
        <v>29.75</v>
      </c>
      <c r="I577" s="35" t="s">
        <v>71</v>
      </c>
      <c r="J577" s="36">
        <f>G577*B577</f>
        <v>1627.15</v>
      </c>
      <c r="K577" s="35" t="str">
        <f>"sell "&amp;B577&amp;" "&amp;A577&amp;" @ $"&amp;G577</f>
        <v>sell 35 APGE @ $46.49</v>
      </c>
      <c r="L577" s="9">
        <f>L576+(G577*B577)</f>
        <v>201569.81</v>
      </c>
      <c r="M577" s="35"/>
      <c r="N577" s="35"/>
      <c r="O577" s="35"/>
      <c r="P577" s="35"/>
      <c r="Q577" s="10"/>
    </row>
    <row r="578" spans="1:17" x14ac:dyDescent="0.45">
      <c r="A578" s="13" t="s">
        <v>167</v>
      </c>
      <c r="B578" s="35">
        <v>4</v>
      </c>
      <c r="C578" s="9">
        <v>143.78</v>
      </c>
      <c r="D578" s="9">
        <f>C578*B578</f>
        <v>575.12</v>
      </c>
      <c r="E578" s="36" t="s">
        <v>37</v>
      </c>
      <c r="F578" s="38">
        <f>D578/D580</f>
        <v>8.2009103250019949E-2</v>
      </c>
      <c r="G578" s="45">
        <v>146.66999999999999</v>
      </c>
      <c r="H578" s="9">
        <f>(B578*G578)-D578</f>
        <v>11.559999999999945</v>
      </c>
      <c r="I578" s="35" t="s">
        <v>71</v>
      </c>
      <c r="J578" s="36">
        <f>G578*B578</f>
        <v>586.67999999999995</v>
      </c>
      <c r="K578" s="35" t="str">
        <f>"sell "&amp;B578&amp;" "&amp;A578&amp;" @ $"&amp;G578</f>
        <v>sell 4 HOV @ $146.67</v>
      </c>
      <c r="L578" s="9">
        <f>L577+(G578*B578)</f>
        <v>202156.49</v>
      </c>
      <c r="M578" s="35"/>
      <c r="N578" s="35"/>
      <c r="O578" s="35"/>
      <c r="P578" s="35"/>
      <c r="Q578" s="10"/>
    </row>
    <row r="579" spans="1:17" x14ac:dyDescent="0.45">
      <c r="A579" s="13" t="s">
        <v>168</v>
      </c>
      <c r="B579" s="35">
        <v>28</v>
      </c>
      <c r="C579" s="9">
        <v>172.87</v>
      </c>
      <c r="D579" s="9">
        <f>C579*B579</f>
        <v>4840.3600000000006</v>
      </c>
      <c r="E579" s="36" t="s">
        <v>37</v>
      </c>
      <c r="F579" s="38">
        <f>D579/D580</f>
        <v>0.69021001357502199</v>
      </c>
      <c r="G579" s="45">
        <v>176.76</v>
      </c>
      <c r="H579" s="9">
        <f>(B579*G579)-D579</f>
        <v>108.91999999999916</v>
      </c>
      <c r="I579" s="35" t="s">
        <v>71</v>
      </c>
      <c r="J579" s="36">
        <f>G579*B579</f>
        <v>4949.28</v>
      </c>
      <c r="K579" s="35" t="str">
        <f>"sell "&amp;B579&amp;" "&amp;A579&amp;" @ $"&amp;G579</f>
        <v>sell 28 ANF @ $176.76</v>
      </c>
      <c r="L579" s="9">
        <f>L578+(G579*B579)</f>
        <v>207105.77</v>
      </c>
      <c r="M579" s="35" t="s">
        <v>22</v>
      </c>
      <c r="N579" s="35"/>
      <c r="O579" s="35"/>
      <c r="P579" s="35"/>
      <c r="Q579" s="10"/>
    </row>
    <row r="580" spans="1:17" x14ac:dyDescent="0.45">
      <c r="A580" s="13"/>
      <c r="B580" s="35"/>
      <c r="C580" s="9"/>
      <c r="D580" s="9">
        <f>SUM(D577:D579)</f>
        <v>7012.880000000001</v>
      </c>
      <c r="E580" s="36"/>
      <c r="F580" s="38">
        <f>SUM(F577:F579)</f>
        <v>1</v>
      </c>
      <c r="G580" s="41"/>
      <c r="H580" s="9">
        <f>SUM(H577:H579)</f>
        <v>150.22999999999911</v>
      </c>
      <c r="I580" s="35"/>
      <c r="J580" s="36">
        <f>SUM(J577:J579)</f>
        <v>7163.11</v>
      </c>
      <c r="K580" s="35"/>
      <c r="L580" s="9"/>
      <c r="M580" s="35"/>
      <c r="N580" s="35"/>
      <c r="O580" s="35"/>
      <c r="P580" s="35"/>
      <c r="Q580" s="10"/>
    </row>
    <row r="581" spans="1:17" x14ac:dyDescent="0.45">
      <c r="A581" s="13"/>
      <c r="B581" s="35"/>
      <c r="C581" s="9"/>
      <c r="D581" s="9"/>
      <c r="E581" s="35"/>
      <c r="F581" s="35"/>
      <c r="G581" s="41"/>
      <c r="H581" s="9"/>
      <c r="I581" s="35"/>
      <c r="J581" s="35"/>
      <c r="K581" s="35"/>
      <c r="L581" s="9"/>
      <c r="M581" s="35"/>
      <c r="N581" s="35"/>
      <c r="O581" s="35"/>
      <c r="P581" s="35"/>
      <c r="Q581" s="10"/>
    </row>
    <row r="582" spans="1:17" x14ac:dyDescent="0.45">
      <c r="A582" s="13"/>
      <c r="B582" s="35"/>
      <c r="C582" s="9"/>
      <c r="D582" s="9"/>
      <c r="E582" s="19"/>
      <c r="F582" s="35"/>
      <c r="G582" s="41"/>
      <c r="H582" s="9"/>
      <c r="I582" s="35"/>
      <c r="J582" s="35"/>
      <c r="K582" s="35"/>
      <c r="L582" s="9"/>
      <c r="M582" s="11" t="s">
        <v>20</v>
      </c>
      <c r="N582" s="35"/>
      <c r="O582" s="35"/>
      <c r="P582" s="35"/>
      <c r="Q582" s="10"/>
    </row>
    <row r="583" spans="1:17" x14ac:dyDescent="0.45">
      <c r="A583" s="7" t="s">
        <v>6</v>
      </c>
      <c r="B583" s="35"/>
      <c r="C583" s="9"/>
      <c r="D583" s="9"/>
      <c r="E583" s="19"/>
      <c r="F583" s="35"/>
      <c r="G583" s="41"/>
      <c r="H583" s="9"/>
      <c r="I583" s="35"/>
      <c r="J583" s="35"/>
      <c r="K583" s="35"/>
      <c r="L583" s="9"/>
      <c r="M583" s="11" t="s">
        <v>21</v>
      </c>
      <c r="N583" s="35"/>
      <c r="O583" s="35"/>
      <c r="P583" s="35"/>
      <c r="Q583" s="10"/>
    </row>
    <row r="584" spans="1:17" x14ac:dyDescent="0.45">
      <c r="A584" s="7" t="s">
        <v>0</v>
      </c>
      <c r="B584" s="11" t="s">
        <v>3</v>
      </c>
      <c r="C584" s="12" t="s">
        <v>1</v>
      </c>
      <c r="D584" s="12" t="s">
        <v>2</v>
      </c>
      <c r="E584" s="22" t="s">
        <v>7</v>
      </c>
      <c r="F584" s="39" t="s">
        <v>92</v>
      </c>
      <c r="G584" s="42" t="s">
        <v>8</v>
      </c>
      <c r="H584" s="12" t="s">
        <v>9</v>
      </c>
      <c r="I584" s="35"/>
      <c r="J584" s="35"/>
      <c r="K584" s="35"/>
      <c r="L584" s="9"/>
      <c r="M584" s="36">
        <v>206048.96</v>
      </c>
      <c r="N584" s="35"/>
      <c r="O584" s="44"/>
      <c r="P584" s="35"/>
      <c r="Q584" s="10"/>
    </row>
    <row r="585" spans="1:17" x14ac:dyDescent="0.45">
      <c r="A585" s="13" t="s">
        <v>169</v>
      </c>
      <c r="B585" s="35">
        <v>27</v>
      </c>
      <c r="C585" s="9">
        <v>38.89</v>
      </c>
      <c r="D585" s="9">
        <f>C585*B585</f>
        <v>1050.03</v>
      </c>
      <c r="E585" s="36" t="s">
        <v>37</v>
      </c>
      <c r="F585" s="38">
        <f>D585/D588</f>
        <v>0.16445674441332905</v>
      </c>
      <c r="G585" s="21">
        <v>40.33</v>
      </c>
      <c r="H585" s="9">
        <f>(B585*G585)-D585</f>
        <v>38.879999999999882</v>
      </c>
      <c r="I585" s="35" t="s">
        <v>71</v>
      </c>
      <c r="J585" s="35"/>
      <c r="K585" s="35" t="str">
        <f>"buy "&amp;B585&amp;" "&amp;A585&amp;" @ $"&amp;G585</f>
        <v>buy 27 SMTC @ $40.33</v>
      </c>
      <c r="L585" s="9">
        <f>L579-(G585*B585)</f>
        <v>206016.86</v>
      </c>
      <c r="M585" s="36">
        <f>L576-(G585*B585)</f>
        <v>198853.75</v>
      </c>
      <c r="N585" s="35"/>
      <c r="O585" s="35"/>
      <c r="P585" s="35"/>
      <c r="Q585" s="10"/>
    </row>
    <row r="586" spans="1:17" x14ac:dyDescent="0.45">
      <c r="A586" s="13" t="s">
        <v>170</v>
      </c>
      <c r="B586" s="35">
        <v>361</v>
      </c>
      <c r="C586" s="9">
        <v>6.24</v>
      </c>
      <c r="D586" s="9">
        <f>C586*B586</f>
        <v>2252.64</v>
      </c>
      <c r="E586" s="36" t="s">
        <v>37</v>
      </c>
      <c r="F586" s="38">
        <f>D586/D588</f>
        <v>0.35281072039393307</v>
      </c>
      <c r="G586" s="21">
        <v>6.25</v>
      </c>
      <c r="H586" s="9">
        <f>(B586*G586)-D586</f>
        <v>3.6100000000001273</v>
      </c>
      <c r="I586" s="35" t="s">
        <v>71</v>
      </c>
      <c r="J586" s="35"/>
      <c r="K586" s="35" t="str">
        <f>"buy "&amp;B586&amp;" "&amp;A586&amp;" @ $"&amp;G586</f>
        <v>buy 361 FSM @ $6.25</v>
      </c>
      <c r="L586" s="9">
        <f>L585-(G586*B586)</f>
        <v>203760.61</v>
      </c>
      <c r="M586" s="36">
        <f>M585-(G586*B586)</f>
        <v>196597.5</v>
      </c>
      <c r="N586" s="35"/>
      <c r="O586" s="35"/>
      <c r="P586" s="35"/>
      <c r="Q586" s="10"/>
    </row>
    <row r="587" spans="1:17" x14ac:dyDescent="0.45">
      <c r="A587" s="23" t="s">
        <v>171</v>
      </c>
      <c r="B587" s="24">
        <v>273</v>
      </c>
      <c r="C587" s="25">
        <v>11.29</v>
      </c>
      <c r="D587" s="25">
        <f>C587*B587</f>
        <v>3082.1699999999996</v>
      </c>
      <c r="E587" s="36" t="s">
        <v>37</v>
      </c>
      <c r="F587" s="38">
        <f>D587/D588</f>
        <v>0.48273253519273773</v>
      </c>
      <c r="G587" s="26">
        <v>11.29</v>
      </c>
      <c r="H587" s="25">
        <f>(B587*G587)-D587</f>
        <v>0</v>
      </c>
      <c r="I587" s="35" t="s">
        <v>71</v>
      </c>
      <c r="J587" s="35"/>
      <c r="K587" s="35" t="str">
        <f>"buy "&amp;B587&amp;" "&amp;A587&amp;" @ $"&amp;G587</f>
        <v>buy 273 BBAR @ $11.29</v>
      </c>
      <c r="L587" s="9">
        <f>L586-(G587*B587)</f>
        <v>200678.43999999997</v>
      </c>
      <c r="M587" s="36">
        <f>M586-(G587*B587)</f>
        <v>193515.33</v>
      </c>
      <c r="N587" s="35" t="str">
        <f>TEXT(ROUND(M587,2),"$#,##0.00")&amp;" will be the balance in the account after purchases.  "</f>
        <v xml:space="preserve">$193,515.33 will be the balance in the account after purchases.  </v>
      </c>
      <c r="O587" s="35"/>
      <c r="P587" s="35"/>
      <c r="Q587" s="10"/>
    </row>
    <row r="588" spans="1:17" x14ac:dyDescent="0.45">
      <c r="A588" s="13"/>
      <c r="B588" s="35"/>
      <c r="C588" s="9"/>
      <c r="D588" s="9">
        <f>SUM(D585:D587)</f>
        <v>6384.84</v>
      </c>
      <c r="E588" s="35"/>
      <c r="F588" s="38">
        <f>SUM(F585:F587)</f>
        <v>0.99999999999999989</v>
      </c>
      <c r="G588" s="9" t="s">
        <v>15</v>
      </c>
      <c r="H588" s="9">
        <f>SUM(H585:H587)</f>
        <v>42.490000000000009</v>
      </c>
      <c r="I588" s="35"/>
      <c r="J588" s="35"/>
      <c r="K588" s="35"/>
      <c r="L588" s="9"/>
      <c r="M588" s="35"/>
      <c r="N588" s="35" t="s">
        <v>27</v>
      </c>
      <c r="O588" s="35"/>
      <c r="P588" s="35"/>
      <c r="Q588" s="10"/>
    </row>
    <row r="589" spans="1:17" x14ac:dyDescent="0.45">
      <c r="A589" s="13"/>
      <c r="B589" s="35"/>
      <c r="C589" s="9"/>
      <c r="D589" s="9"/>
      <c r="E589" s="35"/>
      <c r="F589" s="35"/>
      <c r="G589" s="9"/>
      <c r="H589" s="9"/>
      <c r="I589" s="35"/>
      <c r="J589" s="35"/>
      <c r="K589" s="35"/>
      <c r="L589" s="9"/>
      <c r="M589" s="11" t="str">
        <f>IF(J580+M587&gt;0,"Credit Surplus","Credit Shortage")</f>
        <v>Credit Surplus</v>
      </c>
      <c r="N589" s="36">
        <f>J580+M587</f>
        <v>200678.43999999997</v>
      </c>
      <c r="O589" s="35" t="s">
        <v>60</v>
      </c>
      <c r="P589" s="35"/>
      <c r="Q589" s="10"/>
    </row>
    <row r="590" spans="1:17" x14ac:dyDescent="0.45">
      <c r="A590" s="13"/>
      <c r="B590" s="35"/>
      <c r="C590" s="9"/>
      <c r="D590" s="9"/>
      <c r="E590" s="35"/>
      <c r="F590" s="35"/>
      <c r="G590" s="9"/>
      <c r="H590" s="9"/>
      <c r="I590" s="35"/>
      <c r="J590" s="35"/>
      <c r="K590" s="35"/>
      <c r="L590" s="9"/>
      <c r="M590" s="35"/>
      <c r="N590" s="35"/>
      <c r="O590" s="35"/>
      <c r="P590" s="35"/>
      <c r="Q590" s="10"/>
    </row>
    <row r="591" spans="1:17" x14ac:dyDescent="0.45">
      <c r="A591" s="13"/>
      <c r="B591" s="35"/>
      <c r="C591" s="9"/>
      <c r="D591" s="9"/>
      <c r="E591" s="35"/>
      <c r="F591" s="35"/>
      <c r="G591" s="9"/>
      <c r="H591" s="9"/>
      <c r="I591" s="35"/>
      <c r="J591" s="35"/>
      <c r="K591" s="35"/>
      <c r="L591" s="35"/>
      <c r="M591" s="35"/>
      <c r="N591" s="35"/>
      <c r="O591" s="35"/>
      <c r="P591" s="35"/>
      <c r="Q591" s="10"/>
    </row>
    <row r="592" spans="1:17" x14ac:dyDescent="0.45">
      <c r="A592" s="13" t="s">
        <v>11</v>
      </c>
      <c r="B592" s="35"/>
      <c r="C592" s="9"/>
      <c r="D592" s="21">
        <v>2212.6999999999998</v>
      </c>
      <c r="E592" s="35" t="s">
        <v>76</v>
      </c>
      <c r="F592" s="35"/>
      <c r="G592" s="9"/>
      <c r="H592" s="9"/>
      <c r="I592" s="35"/>
      <c r="J592" s="35"/>
      <c r="K592" s="35"/>
      <c r="L592" s="35"/>
      <c r="M592" s="35"/>
      <c r="N592" s="35"/>
      <c r="O592" s="35"/>
      <c r="P592" s="35"/>
      <c r="Q592" s="10"/>
    </row>
    <row r="593" spans="1:17" x14ac:dyDescent="0.45">
      <c r="A593" s="13" t="s">
        <v>12</v>
      </c>
      <c r="B593" s="35"/>
      <c r="C593" s="9"/>
      <c r="D593" s="9">
        <f>H580</f>
        <v>150.22999999999911</v>
      </c>
      <c r="E593" s="35" t="s">
        <v>16</v>
      </c>
      <c r="F593" s="35"/>
      <c r="G593" s="9"/>
      <c r="H593" s="9"/>
      <c r="I593" s="35"/>
      <c r="J593" s="35"/>
      <c r="K593" s="35"/>
      <c r="L593" s="35"/>
      <c r="M593" s="35"/>
      <c r="N593" s="35"/>
      <c r="O593" s="35"/>
      <c r="P593" s="35"/>
      <c r="Q593" s="10"/>
    </row>
    <row r="594" spans="1:17" x14ac:dyDescent="0.45">
      <c r="A594" s="13" t="s">
        <v>13</v>
      </c>
      <c r="B594" s="35"/>
      <c r="C594" s="9"/>
      <c r="D594" s="9">
        <f>D592+D593</f>
        <v>2362.9299999999989</v>
      </c>
      <c r="E594" s="35"/>
      <c r="F594" s="35"/>
      <c r="G594" s="9"/>
      <c r="H594" s="9"/>
      <c r="I594" s="35"/>
      <c r="J594" s="35"/>
      <c r="K594" s="35"/>
      <c r="L594" s="35"/>
      <c r="M594" s="35"/>
      <c r="N594" s="35"/>
      <c r="O594" s="35"/>
      <c r="P594" s="35"/>
      <c r="Q594" s="10"/>
    </row>
    <row r="595" spans="1:17" x14ac:dyDescent="0.45">
      <c r="A595" s="13" t="s">
        <v>14</v>
      </c>
      <c r="B595" s="35"/>
      <c r="C595" s="9"/>
      <c r="D595" s="9">
        <f>H588</f>
        <v>42.490000000000009</v>
      </c>
      <c r="E595" s="35" t="s">
        <v>17</v>
      </c>
      <c r="F595" s="35"/>
      <c r="G595" s="9"/>
      <c r="H595" s="9"/>
      <c r="I595" s="35"/>
      <c r="J595" s="35"/>
      <c r="K595" s="35"/>
      <c r="L595" s="35"/>
      <c r="M595" s="35"/>
      <c r="N595" s="35"/>
      <c r="O595" s="35"/>
      <c r="P595" s="35"/>
      <c r="Q595" s="10"/>
    </row>
    <row r="596" spans="1:17" ht="14.65" thickBot="1" x14ac:dyDescent="0.5">
      <c r="A596" s="15" t="s">
        <v>13</v>
      </c>
      <c r="B596" s="16"/>
      <c r="C596" s="17"/>
      <c r="D596" s="46">
        <f>D594-D595</f>
        <v>2320.4399999999987</v>
      </c>
      <c r="E596" s="47" t="s">
        <v>18</v>
      </c>
      <c r="F596" s="16"/>
      <c r="G596" s="17"/>
      <c r="H596" s="17"/>
      <c r="I596" s="16"/>
      <c r="J596" s="16"/>
      <c r="K596" s="16"/>
      <c r="L596" s="16"/>
      <c r="M596" s="16"/>
      <c r="N596" s="16"/>
      <c r="O596" s="16"/>
      <c r="P596" s="16"/>
      <c r="Q596" s="18"/>
    </row>
    <row r="597" spans="1:17" ht="14.65" thickTop="1" x14ac:dyDescent="0.45"/>
    <row r="603" spans="1:17" ht="14.65" thickBot="1" x14ac:dyDescent="0.5"/>
    <row r="604" spans="1:17" ht="14.65" thickTop="1" x14ac:dyDescent="0.45">
      <c r="A604" s="2"/>
      <c r="B604" s="3"/>
      <c r="C604" s="4">
        <v>45412</v>
      </c>
      <c r="D604" s="5"/>
      <c r="E604" s="3"/>
      <c r="F604" s="3"/>
      <c r="G604" s="5"/>
      <c r="H604" s="5"/>
      <c r="I604" s="3"/>
      <c r="J604" s="3"/>
      <c r="K604" s="3"/>
      <c r="L604" s="20" t="s">
        <v>19</v>
      </c>
      <c r="M604" s="3"/>
      <c r="N604" s="3"/>
      <c r="O604" s="3"/>
      <c r="P604" s="3"/>
      <c r="Q604" s="6"/>
    </row>
    <row r="605" spans="1:17" x14ac:dyDescent="0.45">
      <c r="A605" s="7" t="s">
        <v>5</v>
      </c>
      <c r="B605" s="35"/>
      <c r="C605" s="9"/>
      <c r="D605" s="9"/>
      <c r="E605" s="35"/>
      <c r="F605" s="35"/>
      <c r="G605" s="9"/>
      <c r="H605" s="9"/>
      <c r="I605" s="35"/>
      <c r="J605" s="11" t="s">
        <v>24</v>
      </c>
      <c r="K605" s="35"/>
      <c r="L605" s="11" t="s">
        <v>10</v>
      </c>
      <c r="M605" s="35"/>
      <c r="N605" s="35"/>
      <c r="O605" s="35"/>
      <c r="P605" s="35"/>
      <c r="Q605" s="10"/>
    </row>
    <row r="606" spans="1:17" x14ac:dyDescent="0.45">
      <c r="A606" s="7" t="s">
        <v>0</v>
      </c>
      <c r="B606" s="11" t="s">
        <v>3</v>
      </c>
      <c r="C606" s="12" t="s">
        <v>1</v>
      </c>
      <c r="D606" s="12" t="s">
        <v>4</v>
      </c>
      <c r="E606" s="11" t="s">
        <v>7</v>
      </c>
      <c r="F606" s="37" t="s">
        <v>92</v>
      </c>
      <c r="G606" s="12" t="s">
        <v>8</v>
      </c>
      <c r="H606" s="12" t="s">
        <v>9</v>
      </c>
      <c r="I606" s="33" t="s">
        <v>70</v>
      </c>
      <c r="J606" s="11" t="s">
        <v>23</v>
      </c>
      <c r="K606" s="35"/>
      <c r="L606" s="31">
        <v>200466.22</v>
      </c>
      <c r="M606" s="35" t="s">
        <v>118</v>
      </c>
      <c r="N606" s="35"/>
      <c r="O606" s="35"/>
      <c r="P606" s="35"/>
      <c r="Q606" s="10"/>
    </row>
    <row r="607" spans="1:17" x14ac:dyDescent="0.45">
      <c r="A607" s="13" t="s">
        <v>158</v>
      </c>
      <c r="B607" s="35">
        <v>45</v>
      </c>
      <c r="C607" s="9">
        <v>17.87</v>
      </c>
      <c r="D607" s="9">
        <f>C607*B607</f>
        <v>804.15000000000009</v>
      </c>
      <c r="E607" s="36" t="s">
        <v>37</v>
      </c>
      <c r="F607" s="38">
        <f>D607/D610</f>
        <v>0.17472899243199552</v>
      </c>
      <c r="G607" s="45">
        <v>17.91</v>
      </c>
      <c r="H607" s="9">
        <f>(B607*G607)-D607</f>
        <v>1.7999999999999545</v>
      </c>
      <c r="I607" s="35" t="s">
        <v>71</v>
      </c>
      <c r="J607" s="36">
        <f>G607*B607</f>
        <v>805.95</v>
      </c>
      <c r="K607" s="35" t="str">
        <f>"sell "&amp;B607&amp;" "&amp;A607&amp;" @ $"&amp;G607</f>
        <v>sell 45 XMTR @ $17.91</v>
      </c>
      <c r="L607" s="9">
        <f>L606+(G607*B607)</f>
        <v>201272.17</v>
      </c>
      <c r="M607" s="35"/>
      <c r="N607" s="35"/>
      <c r="O607" s="35"/>
      <c r="P607" s="35"/>
      <c r="Q607" s="10"/>
    </row>
    <row r="608" spans="1:17" x14ac:dyDescent="0.45">
      <c r="A608" s="13" t="s">
        <v>159</v>
      </c>
      <c r="B608" s="35">
        <v>63</v>
      </c>
      <c r="C608" s="9">
        <v>34.04</v>
      </c>
      <c r="D608" s="9">
        <f>C608*B608</f>
        <v>2144.52</v>
      </c>
      <c r="E608" s="36" t="s">
        <v>37</v>
      </c>
      <c r="F608" s="38">
        <f>D608/D610</f>
        <v>0.46597005390818003</v>
      </c>
      <c r="G608" s="45">
        <v>34.22</v>
      </c>
      <c r="H608" s="9">
        <f>(B608*G608)-D608</f>
        <v>11.340000000000146</v>
      </c>
      <c r="I608" s="35" t="s">
        <v>71</v>
      </c>
      <c r="J608" s="36">
        <f>G608*B608</f>
        <v>2155.86</v>
      </c>
      <c r="K608" s="35" t="str">
        <f>"sell "&amp;B608&amp;" "&amp;A608&amp;" @ $"&amp;G608</f>
        <v>sell 63 INBX @ $34.22</v>
      </c>
      <c r="L608" s="9">
        <f>L607+(G608*B608)</f>
        <v>203428.03</v>
      </c>
      <c r="M608" s="35"/>
      <c r="N608" s="35"/>
      <c r="O608" s="35"/>
      <c r="P608" s="35"/>
      <c r="Q608" s="10"/>
    </row>
    <row r="609" spans="1:17" x14ac:dyDescent="0.45">
      <c r="A609" s="13" t="s">
        <v>160</v>
      </c>
      <c r="B609" s="35">
        <v>106</v>
      </c>
      <c r="C609" s="9">
        <v>15.6</v>
      </c>
      <c r="D609" s="9">
        <f>C609*B609</f>
        <v>1653.6</v>
      </c>
      <c r="E609" s="36" t="s">
        <v>37</v>
      </c>
      <c r="F609" s="38">
        <f>D609/D610</f>
        <v>0.35930095365982434</v>
      </c>
      <c r="G609" s="45">
        <v>15.58</v>
      </c>
      <c r="H609" s="9">
        <f>(B609*G609)-D609</f>
        <v>-2.1199999999998909</v>
      </c>
      <c r="I609" s="35" t="s">
        <v>71</v>
      </c>
      <c r="J609" s="36">
        <f>G609*B609</f>
        <v>1651.48</v>
      </c>
      <c r="K609" s="35" t="str">
        <f>"sell "&amp;B609&amp;" "&amp;A609&amp;" @ $"&amp;G609</f>
        <v>sell 106 STNE @ $15.58</v>
      </c>
      <c r="L609" s="9">
        <f>L608+(G609*B609)</f>
        <v>205079.51</v>
      </c>
      <c r="M609" s="35" t="s">
        <v>22</v>
      </c>
      <c r="N609" s="35"/>
      <c r="O609" s="35"/>
      <c r="P609" s="35"/>
      <c r="Q609" s="10"/>
    </row>
    <row r="610" spans="1:17" x14ac:dyDescent="0.45">
      <c r="A610" s="13"/>
      <c r="B610" s="35"/>
      <c r="C610" s="9"/>
      <c r="D610" s="9">
        <f>SUM(D607:D609)</f>
        <v>4602.2700000000004</v>
      </c>
      <c r="E610" s="36"/>
      <c r="F610" s="38">
        <f>SUM(F607:F609)</f>
        <v>1</v>
      </c>
      <c r="G610" s="41"/>
      <c r="H610" s="9">
        <f>SUM(H607:H609)</f>
        <v>11.020000000000209</v>
      </c>
      <c r="I610" s="35"/>
      <c r="J610" s="36">
        <f>SUM(J607:J609)</f>
        <v>4613.2900000000009</v>
      </c>
      <c r="K610" s="35"/>
      <c r="L610" s="9"/>
      <c r="M610" s="35"/>
      <c r="N610" s="35"/>
      <c r="O610" s="35"/>
      <c r="P610" s="35"/>
      <c r="Q610" s="10"/>
    </row>
    <row r="611" spans="1:17" x14ac:dyDescent="0.45">
      <c r="A611" s="13"/>
      <c r="B611" s="35"/>
      <c r="C611" s="9"/>
      <c r="D611" s="9"/>
      <c r="E611" s="35"/>
      <c r="F611" s="35"/>
      <c r="G611" s="41"/>
      <c r="H611" s="9"/>
      <c r="I611" s="35"/>
      <c r="J611" s="35"/>
      <c r="K611" s="35"/>
      <c r="L611" s="9"/>
      <c r="M611" s="35"/>
      <c r="N611" s="35"/>
      <c r="O611" s="35"/>
      <c r="P611" s="35"/>
      <c r="Q611" s="10"/>
    </row>
    <row r="612" spans="1:17" x14ac:dyDescent="0.45">
      <c r="A612" s="13"/>
      <c r="B612" s="35"/>
      <c r="C612" s="9"/>
      <c r="D612" s="9"/>
      <c r="E612" s="19"/>
      <c r="F612" s="35"/>
      <c r="G612" s="41"/>
      <c r="H612" s="9"/>
      <c r="I612" s="35"/>
      <c r="J612" s="35"/>
      <c r="K612" s="35"/>
      <c r="L612" s="9"/>
      <c r="M612" s="11" t="s">
        <v>20</v>
      </c>
      <c r="N612" s="35"/>
      <c r="O612" s="35"/>
      <c r="P612" s="35"/>
      <c r="Q612" s="10"/>
    </row>
    <row r="613" spans="1:17" x14ac:dyDescent="0.45">
      <c r="A613" s="7" t="s">
        <v>6</v>
      </c>
      <c r="B613" s="35"/>
      <c r="C613" s="9"/>
      <c r="D613" s="9"/>
      <c r="E613" s="19"/>
      <c r="F613" s="35"/>
      <c r="G613" s="41"/>
      <c r="H613" s="9"/>
      <c r="I613" s="35"/>
      <c r="J613" s="35"/>
      <c r="K613" s="35"/>
      <c r="L613" s="9"/>
      <c r="M613" s="11" t="s">
        <v>21</v>
      </c>
      <c r="N613" s="35"/>
      <c r="O613" s="35"/>
      <c r="P613" s="35"/>
      <c r="Q613" s="10"/>
    </row>
    <row r="614" spans="1:17" x14ac:dyDescent="0.45">
      <c r="A614" s="7" t="s">
        <v>0</v>
      </c>
      <c r="B614" s="11" t="s">
        <v>3</v>
      </c>
      <c r="C614" s="12" t="s">
        <v>1</v>
      </c>
      <c r="D614" s="12" t="s">
        <v>2</v>
      </c>
      <c r="E614" s="22" t="s">
        <v>7</v>
      </c>
      <c r="F614" s="39" t="s">
        <v>92</v>
      </c>
      <c r="G614" s="42" t="s">
        <v>8</v>
      </c>
      <c r="H614" s="12" t="s">
        <v>9</v>
      </c>
      <c r="I614" s="35"/>
      <c r="J614" s="35"/>
      <c r="K614" s="35"/>
      <c r="L614" s="9"/>
      <c r="M614" s="36">
        <v>206048.96</v>
      </c>
      <c r="N614" s="35"/>
      <c r="O614" s="44"/>
      <c r="P614" s="35"/>
      <c r="Q614" s="10"/>
    </row>
    <row r="615" spans="1:17" x14ac:dyDescent="0.45">
      <c r="A615" s="13" t="s">
        <v>164</v>
      </c>
      <c r="B615" s="35">
        <v>15</v>
      </c>
      <c r="C615" s="9">
        <v>54.16</v>
      </c>
      <c r="D615" s="9">
        <f>C615*B615</f>
        <v>812.4</v>
      </c>
      <c r="E615" s="36" t="s">
        <v>37</v>
      </c>
      <c r="F615" s="38">
        <f>D615/D618</f>
        <v>0.15714219395571236</v>
      </c>
      <c r="G615" s="21">
        <v>53.71</v>
      </c>
      <c r="H615" s="9">
        <f>(B615*G615)-D615</f>
        <v>-6.75</v>
      </c>
      <c r="I615" s="35" t="s">
        <v>71</v>
      </c>
      <c r="J615" s="35"/>
      <c r="K615" s="35" t="str">
        <f>"buy "&amp;B615&amp;" "&amp;A615&amp;" @ $"&amp;G615</f>
        <v>buy 15 BMA @ $53.71</v>
      </c>
      <c r="L615" s="9">
        <f>L609-(G615*B615)</f>
        <v>204273.86000000002</v>
      </c>
      <c r="M615" s="36">
        <f>L606-(G615*B615)</f>
        <v>199660.57</v>
      </c>
      <c r="N615" s="35"/>
      <c r="O615" s="35"/>
      <c r="P615" s="35"/>
      <c r="Q615" s="10"/>
    </row>
    <row r="616" spans="1:17" x14ac:dyDescent="0.45">
      <c r="A616" s="13" t="s">
        <v>144</v>
      </c>
      <c r="B616" s="35">
        <v>27</v>
      </c>
      <c r="C616" s="9">
        <v>93</v>
      </c>
      <c r="D616" s="9">
        <f>C616*B616</f>
        <v>2511</v>
      </c>
      <c r="E616" s="36" t="s">
        <v>37</v>
      </c>
      <c r="F616" s="38">
        <f>D616/D618</f>
        <v>0.48570168515853485</v>
      </c>
      <c r="G616" s="21">
        <v>92.13</v>
      </c>
      <c r="H616" s="9">
        <f>(B616*G616)-D616</f>
        <v>-23.490000000000236</v>
      </c>
      <c r="I616" s="35" t="s">
        <v>71</v>
      </c>
      <c r="J616" s="35"/>
      <c r="K616" s="35" t="str">
        <f>"buy "&amp;B616&amp;" "&amp;A616&amp;" @ $"&amp;G616</f>
        <v>buy 27 VRT @ $92.13</v>
      </c>
      <c r="L616" s="9">
        <f>L615-(G616*B616)</f>
        <v>201786.35</v>
      </c>
      <c r="M616" s="36">
        <f>M615-(G616*B616)</f>
        <v>197173.06</v>
      </c>
      <c r="N616" s="35"/>
      <c r="O616" s="35"/>
      <c r="P616" s="35"/>
      <c r="Q616" s="10"/>
    </row>
    <row r="617" spans="1:17" x14ac:dyDescent="0.45">
      <c r="A617" s="23" t="s">
        <v>165</v>
      </c>
      <c r="B617" s="24">
        <v>69</v>
      </c>
      <c r="C617" s="25">
        <v>26.76</v>
      </c>
      <c r="D617" s="25">
        <f>C617*B617</f>
        <v>1846.44</v>
      </c>
      <c r="E617" s="36" t="s">
        <v>37</v>
      </c>
      <c r="F617" s="38">
        <f>D617/D618</f>
        <v>0.35715612088575277</v>
      </c>
      <c r="G617" s="26">
        <v>26.77</v>
      </c>
      <c r="H617" s="25">
        <f>(B617*G617)-D617</f>
        <v>0.6899999999998272</v>
      </c>
      <c r="I617" s="35" t="s">
        <v>71</v>
      </c>
      <c r="J617" s="35"/>
      <c r="K617" s="35" t="str">
        <f>"buy "&amp;B617&amp;" "&amp;A617&amp;" @ $"&amp;G617</f>
        <v>buy 69 VITL @ $26.77</v>
      </c>
      <c r="L617" s="9">
        <f>L616-(G617*B617)</f>
        <v>199939.22</v>
      </c>
      <c r="M617" s="36">
        <f>M616-(G617*B617)</f>
        <v>195325.93</v>
      </c>
      <c r="N617" s="35" t="str">
        <f>TEXT(ROUND(M617,2),"$#,##0.00")&amp;" will be the balance in the account after purchases.  "</f>
        <v xml:space="preserve">$195,325.93 will be the balance in the account after purchases.  </v>
      </c>
      <c r="O617" s="35"/>
      <c r="P617" s="35"/>
      <c r="Q617" s="10"/>
    </row>
    <row r="618" spans="1:17" x14ac:dyDescent="0.45">
      <c r="A618" s="13"/>
      <c r="B618" s="35"/>
      <c r="C618" s="9"/>
      <c r="D618" s="9">
        <f>SUM(D615:D617)</f>
        <v>5169.84</v>
      </c>
      <c r="E618" s="35"/>
      <c r="F618" s="38">
        <f>SUM(F615:F617)</f>
        <v>1</v>
      </c>
      <c r="G618" s="9" t="s">
        <v>15</v>
      </c>
      <c r="H618" s="9">
        <f>SUM(H615:H617)</f>
        <v>-29.550000000000409</v>
      </c>
      <c r="I618" s="35"/>
      <c r="J618" s="35"/>
      <c r="K618" s="35"/>
      <c r="L618" s="9"/>
      <c r="M618" s="35"/>
      <c r="N618" s="35" t="s">
        <v>27</v>
      </c>
      <c r="O618" s="35"/>
      <c r="P618" s="35"/>
      <c r="Q618" s="10"/>
    </row>
    <row r="619" spans="1:17" x14ac:dyDescent="0.45">
      <c r="A619" s="13"/>
      <c r="B619" s="35"/>
      <c r="C619" s="9"/>
      <c r="D619" s="9"/>
      <c r="E619" s="35"/>
      <c r="F619" s="35"/>
      <c r="G619" s="9"/>
      <c r="H619" s="9"/>
      <c r="I619" s="35"/>
      <c r="J619" s="35"/>
      <c r="K619" s="35"/>
      <c r="L619" s="9"/>
      <c r="M619" s="11" t="str">
        <f>IF(J610+M617&gt;0,"Credit Surplus","Credit Shortage")</f>
        <v>Credit Surplus</v>
      </c>
      <c r="N619" s="36">
        <f>J610+M617</f>
        <v>199939.22</v>
      </c>
      <c r="O619" s="35" t="s">
        <v>60</v>
      </c>
      <c r="P619" s="35"/>
      <c r="Q619" s="10"/>
    </row>
    <row r="620" spans="1:17" x14ac:dyDescent="0.45">
      <c r="A620" s="13"/>
      <c r="B620" s="35"/>
      <c r="C620" s="9"/>
      <c r="D620" s="9"/>
      <c r="E620" s="35"/>
      <c r="F620" s="35"/>
      <c r="G620" s="9"/>
      <c r="H620" s="9"/>
      <c r="I620" s="35"/>
      <c r="J620" s="35"/>
      <c r="K620" s="35"/>
      <c r="L620" s="9"/>
      <c r="M620" s="35"/>
      <c r="N620" s="35"/>
      <c r="O620" s="35"/>
      <c r="P620" s="35"/>
      <c r="Q620" s="10"/>
    </row>
    <row r="621" spans="1:17" x14ac:dyDescent="0.45">
      <c r="A621" s="13"/>
      <c r="B621" s="35"/>
      <c r="C621" s="9"/>
      <c r="D621" s="9"/>
      <c r="E621" s="35"/>
      <c r="F621" s="35"/>
      <c r="G621" s="9"/>
      <c r="H621" s="9"/>
      <c r="I621" s="35"/>
      <c r="J621" s="35"/>
      <c r="K621" s="35"/>
      <c r="L621" s="35"/>
      <c r="M621" s="35"/>
      <c r="N621" s="35"/>
      <c r="O621" s="35"/>
      <c r="P621" s="35"/>
      <c r="Q621" s="10"/>
    </row>
    <row r="622" spans="1:17" x14ac:dyDescent="0.45">
      <c r="A622" s="13" t="s">
        <v>11</v>
      </c>
      <c r="B622" s="35"/>
      <c r="C622" s="9"/>
      <c r="D622" s="21">
        <v>44.09</v>
      </c>
      <c r="E622" s="35" t="s">
        <v>76</v>
      </c>
      <c r="F622" s="35"/>
      <c r="G622" s="9"/>
      <c r="H622" s="9"/>
      <c r="I622" s="35"/>
      <c r="J622" s="35"/>
      <c r="K622" s="35"/>
      <c r="L622" s="35"/>
      <c r="M622" s="35"/>
      <c r="N622" s="35"/>
      <c r="O622" s="35"/>
      <c r="P622" s="35"/>
      <c r="Q622" s="10"/>
    </row>
    <row r="623" spans="1:17" x14ac:dyDescent="0.45">
      <c r="A623" s="13" t="s">
        <v>12</v>
      </c>
      <c r="B623" s="35"/>
      <c r="C623" s="9"/>
      <c r="D623" s="9">
        <f>H610</f>
        <v>11.020000000000209</v>
      </c>
      <c r="E623" s="35" t="s">
        <v>16</v>
      </c>
      <c r="F623" s="35"/>
      <c r="G623" s="9"/>
      <c r="H623" s="9"/>
      <c r="I623" s="35"/>
      <c r="J623" s="35"/>
      <c r="K623" s="35"/>
      <c r="L623" s="35"/>
      <c r="M623" s="35"/>
      <c r="N623" s="35"/>
      <c r="O623" s="35"/>
      <c r="P623" s="35"/>
      <c r="Q623" s="10"/>
    </row>
    <row r="624" spans="1:17" x14ac:dyDescent="0.45">
      <c r="A624" s="13" t="s">
        <v>13</v>
      </c>
      <c r="B624" s="35"/>
      <c r="C624" s="9"/>
      <c r="D624" s="9">
        <f>D622+D623</f>
        <v>55.110000000000213</v>
      </c>
      <c r="E624" s="35"/>
      <c r="F624" s="35"/>
      <c r="G624" s="9"/>
      <c r="H624" s="9"/>
      <c r="I624" s="35"/>
      <c r="J624" s="35"/>
      <c r="K624" s="35"/>
      <c r="L624" s="35"/>
      <c r="M624" s="35"/>
      <c r="N624" s="35"/>
      <c r="O624" s="35"/>
      <c r="P624" s="35"/>
      <c r="Q624" s="10"/>
    </row>
    <row r="625" spans="1:17" x14ac:dyDescent="0.45">
      <c r="A625" s="13" t="s">
        <v>14</v>
      </c>
      <c r="B625" s="35"/>
      <c r="C625" s="9"/>
      <c r="D625" s="9">
        <f>H618</f>
        <v>-29.550000000000409</v>
      </c>
      <c r="E625" s="35" t="s">
        <v>17</v>
      </c>
      <c r="F625" s="35"/>
      <c r="G625" s="9"/>
      <c r="H625" s="9"/>
      <c r="I625" s="35"/>
      <c r="J625" s="35"/>
      <c r="K625" s="35"/>
      <c r="L625" s="35"/>
      <c r="M625" s="35"/>
      <c r="N625" s="35"/>
      <c r="O625" s="35"/>
      <c r="P625" s="35"/>
      <c r="Q625" s="10"/>
    </row>
    <row r="626" spans="1:17" ht="14.65" thickBot="1" x14ac:dyDescent="0.5">
      <c r="A626" s="15" t="s">
        <v>13</v>
      </c>
      <c r="B626" s="16"/>
      <c r="C626" s="17"/>
      <c r="D626" s="46">
        <f>D624-D625</f>
        <v>84.660000000000622</v>
      </c>
      <c r="E626" s="47" t="s">
        <v>18</v>
      </c>
      <c r="F626" s="16"/>
      <c r="G626" s="17"/>
      <c r="H626" s="17"/>
      <c r="I626" s="16"/>
      <c r="J626" s="16"/>
      <c r="K626" s="16"/>
      <c r="L626" s="16"/>
      <c r="M626" s="16"/>
      <c r="N626" s="16"/>
      <c r="O626" s="16"/>
      <c r="P626" s="16"/>
      <c r="Q626" s="18"/>
    </row>
    <row r="627" spans="1:17" ht="14.65" thickTop="1" x14ac:dyDescent="0.45"/>
    <row r="633" spans="1:17" ht="14.65" thickBot="1" x14ac:dyDescent="0.5"/>
    <row r="634" spans="1:17" ht="14.65" thickTop="1" x14ac:dyDescent="0.45">
      <c r="A634" s="2"/>
      <c r="B634" s="3"/>
      <c r="C634" s="4">
        <v>45379</v>
      </c>
      <c r="D634" s="5"/>
      <c r="E634" s="3"/>
      <c r="F634" s="3"/>
      <c r="G634" s="5"/>
      <c r="H634" s="5"/>
      <c r="I634" s="3"/>
      <c r="J634" s="3"/>
      <c r="K634" s="3"/>
      <c r="L634" s="20" t="s">
        <v>19</v>
      </c>
      <c r="M634" s="3"/>
      <c r="N634" s="3"/>
      <c r="O634" s="3"/>
      <c r="P634" s="3"/>
      <c r="Q634" s="6"/>
    </row>
    <row r="635" spans="1:17" x14ac:dyDescent="0.45">
      <c r="A635" s="7" t="s">
        <v>5</v>
      </c>
      <c r="B635" s="35"/>
      <c r="C635" s="9"/>
      <c r="D635" s="9"/>
      <c r="E635" s="35"/>
      <c r="F635" s="35"/>
      <c r="G635" s="9"/>
      <c r="H635" s="9"/>
      <c r="I635" s="35"/>
      <c r="J635" s="11" t="s">
        <v>24</v>
      </c>
      <c r="K635" s="35"/>
      <c r="L635" s="11" t="s">
        <v>10</v>
      </c>
      <c r="M635" s="35"/>
      <c r="N635" s="35"/>
      <c r="O635" s="35"/>
      <c r="P635" s="35"/>
      <c r="Q635" s="10"/>
    </row>
    <row r="636" spans="1:17" x14ac:dyDescent="0.45">
      <c r="A636" s="7" t="s">
        <v>0</v>
      </c>
      <c r="B636" s="11" t="s">
        <v>3</v>
      </c>
      <c r="C636" s="12" t="s">
        <v>1</v>
      </c>
      <c r="D636" s="12" t="s">
        <v>4</v>
      </c>
      <c r="E636" s="11" t="s">
        <v>7</v>
      </c>
      <c r="F636" s="37" t="s">
        <v>92</v>
      </c>
      <c r="G636" s="12" t="s">
        <v>8</v>
      </c>
      <c r="H636" s="12" t="s">
        <v>9</v>
      </c>
      <c r="I636" s="33" t="s">
        <v>70</v>
      </c>
      <c r="J636" s="11" t="s">
        <v>23</v>
      </c>
      <c r="K636" s="35"/>
      <c r="L636" s="31">
        <v>200489.76</v>
      </c>
      <c r="M636" s="35" t="s">
        <v>118</v>
      </c>
      <c r="N636" s="35"/>
      <c r="O636" s="35"/>
      <c r="P636" s="35"/>
      <c r="Q636" s="10"/>
    </row>
    <row r="637" spans="1:17" x14ac:dyDescent="0.45">
      <c r="A637" s="13" t="s">
        <v>155</v>
      </c>
      <c r="B637" s="35">
        <v>7</v>
      </c>
      <c r="C637" s="9">
        <v>265.12</v>
      </c>
      <c r="D637" s="9">
        <f>C637*B637</f>
        <v>1855.8400000000001</v>
      </c>
      <c r="E637" s="36" t="s">
        <v>37</v>
      </c>
      <c r="F637" s="38">
        <f>D637/D640</f>
        <v>0.33404732505102946</v>
      </c>
      <c r="G637" s="45">
        <v>261.87</v>
      </c>
      <c r="H637" s="9">
        <f>(B637*G637)-D637</f>
        <v>-22.75</v>
      </c>
      <c r="I637" s="35" t="s">
        <v>71</v>
      </c>
      <c r="J637" s="36">
        <f>G637*B637</f>
        <v>1833.0900000000001</v>
      </c>
      <c r="K637" s="35" t="str">
        <f>"sell "&amp;B637&amp;" "&amp;A637&amp;" @ $"&amp;G637</f>
        <v>sell 7 COIN @ $261.87</v>
      </c>
      <c r="L637" s="9">
        <f>L636+(G637*B637)</f>
        <v>202322.85</v>
      </c>
      <c r="M637" s="35"/>
      <c r="N637" s="35"/>
      <c r="O637" s="35"/>
      <c r="P637" s="35"/>
      <c r="Q637" s="10"/>
    </row>
    <row r="638" spans="1:17" x14ac:dyDescent="0.45">
      <c r="A638" s="13" t="s">
        <v>156</v>
      </c>
      <c r="B638" s="35">
        <v>111</v>
      </c>
      <c r="C638" s="9">
        <v>11.48</v>
      </c>
      <c r="D638" s="9">
        <f>C638*B638</f>
        <v>1274.28</v>
      </c>
      <c r="E638" s="36" t="s">
        <v>37</v>
      </c>
      <c r="F638" s="38">
        <f>D638/D640</f>
        <v>0.22936773933422372</v>
      </c>
      <c r="G638" s="45">
        <v>11.48</v>
      </c>
      <c r="H638" s="9">
        <f>(B638*G638)-D638</f>
        <v>0</v>
      </c>
      <c r="I638" s="35" t="s">
        <v>71</v>
      </c>
      <c r="J638" s="36">
        <f>G638*B638</f>
        <v>1274.28</v>
      </c>
      <c r="K638" s="35" t="str">
        <f>"sell "&amp;B638&amp;" "&amp;A638&amp;" @ $"&amp;G638</f>
        <v>sell 111 SNAP @ $11.48</v>
      </c>
      <c r="L638" s="9">
        <f>L637+(G638*B638)</f>
        <v>203597.13</v>
      </c>
      <c r="M638" s="35"/>
      <c r="N638" s="35"/>
      <c r="O638" s="35"/>
      <c r="P638" s="35"/>
      <c r="Q638" s="10"/>
    </row>
    <row r="639" spans="1:17" x14ac:dyDescent="0.45">
      <c r="A639" s="13" t="s">
        <v>157</v>
      </c>
      <c r="B639" s="35">
        <v>99</v>
      </c>
      <c r="C639" s="9">
        <v>24.5</v>
      </c>
      <c r="D639" s="9">
        <f>C639*B639</f>
        <v>2425.5</v>
      </c>
      <c r="E639" s="36" t="s">
        <v>37</v>
      </c>
      <c r="F639" s="38">
        <f>D639/D640</f>
        <v>0.43658493561474687</v>
      </c>
      <c r="G639" s="45">
        <v>24.59</v>
      </c>
      <c r="H639" s="9">
        <f>(B639*G639)-D639</f>
        <v>8.9099999999998545</v>
      </c>
      <c r="I639" s="35" t="s">
        <v>71</v>
      </c>
      <c r="J639" s="36">
        <f>G639*B639</f>
        <v>2434.41</v>
      </c>
      <c r="K639" s="35" t="str">
        <f>"sell "&amp;B639&amp;" "&amp;A639&amp;" @ $"&amp;G639</f>
        <v>sell 99 FYBR @ $24.59</v>
      </c>
      <c r="L639" s="9">
        <f>L638+(G639*B639)</f>
        <v>206031.54</v>
      </c>
      <c r="M639" s="35" t="s">
        <v>22</v>
      </c>
      <c r="N639" s="35"/>
      <c r="O639" s="35"/>
      <c r="P639" s="35"/>
      <c r="Q639" s="10"/>
    </row>
    <row r="640" spans="1:17" x14ac:dyDescent="0.45">
      <c r="A640" s="13"/>
      <c r="B640" s="35"/>
      <c r="C640" s="9"/>
      <c r="D640" s="9">
        <f>SUM(D637:D639)</f>
        <v>5555.62</v>
      </c>
      <c r="E640" s="36"/>
      <c r="F640" s="38">
        <f>SUM(F637:F639)</f>
        <v>1</v>
      </c>
      <c r="G640" s="41"/>
      <c r="H640" s="9">
        <f>SUM(H637:H639)</f>
        <v>-13.840000000000146</v>
      </c>
      <c r="I640" s="35"/>
      <c r="J640" s="36">
        <f>SUM(J637:J639)</f>
        <v>5541.78</v>
      </c>
      <c r="K640" s="35"/>
      <c r="L640" s="9"/>
      <c r="M640" s="35"/>
      <c r="N640" s="35"/>
      <c r="O640" s="35"/>
      <c r="P640" s="35"/>
      <c r="Q640" s="10"/>
    </row>
    <row r="641" spans="1:17" x14ac:dyDescent="0.45">
      <c r="A641" s="13"/>
      <c r="B641" s="35"/>
      <c r="C641" s="9"/>
      <c r="D641" s="9"/>
      <c r="E641" s="35"/>
      <c r="F641" s="35"/>
      <c r="G641" s="41"/>
      <c r="H641" s="9"/>
      <c r="I641" s="35"/>
      <c r="J641" s="35"/>
      <c r="K641" s="35"/>
      <c r="L641" s="9"/>
      <c r="M641" s="35"/>
      <c r="N641" s="35"/>
      <c r="O641" s="35"/>
      <c r="P641" s="35"/>
      <c r="Q641" s="10"/>
    </row>
    <row r="642" spans="1:17" x14ac:dyDescent="0.45">
      <c r="A642" s="13"/>
      <c r="B642" s="35"/>
      <c r="C642" s="9"/>
      <c r="D642" s="9"/>
      <c r="E642" s="19"/>
      <c r="F642" s="35"/>
      <c r="G642" s="41"/>
      <c r="H642" s="9"/>
      <c r="I642" s="35"/>
      <c r="J642" s="35"/>
      <c r="K642" s="35"/>
      <c r="L642" s="9"/>
      <c r="M642" s="11" t="s">
        <v>20</v>
      </c>
      <c r="N642" s="35"/>
      <c r="O642" s="35"/>
      <c r="P642" s="35"/>
      <c r="Q642" s="10"/>
    </row>
    <row r="643" spans="1:17" x14ac:dyDescent="0.45">
      <c r="A643" s="7" t="s">
        <v>6</v>
      </c>
      <c r="B643" s="35"/>
      <c r="C643" s="9"/>
      <c r="D643" s="9"/>
      <c r="E643" s="19"/>
      <c r="F643" s="35"/>
      <c r="G643" s="41"/>
      <c r="H643" s="9"/>
      <c r="I643" s="35"/>
      <c r="J643" s="35"/>
      <c r="K643" s="35"/>
      <c r="L643" s="9"/>
      <c r="M643" s="11" t="s">
        <v>21</v>
      </c>
      <c r="N643" s="35"/>
      <c r="O643" s="35"/>
      <c r="P643" s="35"/>
      <c r="Q643" s="10"/>
    </row>
    <row r="644" spans="1:17" x14ac:dyDescent="0.45">
      <c r="A644" s="7" t="s">
        <v>0</v>
      </c>
      <c r="B644" s="11" t="s">
        <v>3</v>
      </c>
      <c r="C644" s="12" t="s">
        <v>1</v>
      </c>
      <c r="D644" s="12" t="s">
        <v>2</v>
      </c>
      <c r="E644" s="22" t="s">
        <v>7</v>
      </c>
      <c r="F644" s="39" t="s">
        <v>92</v>
      </c>
      <c r="G644" s="42" t="s">
        <v>8</v>
      </c>
      <c r="H644" s="12" t="s">
        <v>9</v>
      </c>
      <c r="I644" s="35"/>
      <c r="J644" s="35"/>
      <c r="K644" s="35"/>
      <c r="L644" s="9"/>
      <c r="M644" s="36">
        <v>206048.96</v>
      </c>
      <c r="N644" s="35"/>
      <c r="O644" s="44"/>
      <c r="P644" s="35"/>
      <c r="Q644" s="10"/>
    </row>
    <row r="645" spans="1:17" x14ac:dyDescent="0.45">
      <c r="A645" s="13" t="s">
        <v>161</v>
      </c>
      <c r="B645" s="35">
        <v>52</v>
      </c>
      <c r="C645" s="9">
        <v>69.650000000000006</v>
      </c>
      <c r="D645" s="9">
        <f>C645*B645</f>
        <v>3621.8</v>
      </c>
      <c r="E645" s="36" t="s">
        <v>37</v>
      </c>
      <c r="F645" s="38">
        <f>D645/D648</f>
        <v>0.65233797367809609</v>
      </c>
      <c r="G645" s="21">
        <v>69.709999999999994</v>
      </c>
      <c r="H645" s="9">
        <f>(B645*G645)-D645</f>
        <v>3.1199999999994361</v>
      </c>
      <c r="I645" s="35" t="s">
        <v>71</v>
      </c>
      <c r="J645" s="35"/>
      <c r="K645" s="35" t="str">
        <f>"buy "&amp;B645&amp;" "&amp;A645&amp;" @ $"&amp;G645</f>
        <v>buy 52 VST @ $69.71</v>
      </c>
      <c r="L645" s="9">
        <f>L639-(G645*B645)</f>
        <v>202406.62</v>
      </c>
      <c r="M645" s="36">
        <f>L636-(G645*B645)</f>
        <v>196864.84</v>
      </c>
      <c r="N645" s="35"/>
      <c r="O645" s="35"/>
      <c r="P645" s="35"/>
      <c r="Q645" s="10"/>
    </row>
    <row r="646" spans="1:17" x14ac:dyDescent="0.45">
      <c r="A646" s="13" t="s">
        <v>162</v>
      </c>
      <c r="B646" s="35">
        <v>9</v>
      </c>
      <c r="C646" s="9">
        <v>95.19</v>
      </c>
      <c r="D646" s="9">
        <f>C646*B646</f>
        <v>856.71</v>
      </c>
      <c r="E646" s="36" t="s">
        <v>37</v>
      </c>
      <c r="F646" s="38">
        <f>D646/D648</f>
        <v>0.1543057224114423</v>
      </c>
      <c r="G646" s="21">
        <v>95.6</v>
      </c>
      <c r="H646" s="9">
        <f>(B646*G646)-D646</f>
        <v>3.6899999999999409</v>
      </c>
      <c r="I646" s="35" t="s">
        <v>71</v>
      </c>
      <c r="J646" s="35"/>
      <c r="K646" s="35" t="str">
        <f>"buy "&amp;B646&amp;" "&amp;A646&amp;" @ $"&amp;G646</f>
        <v>buy 9 MOD @ $95.6</v>
      </c>
      <c r="L646" s="9">
        <f>L645-(G646*B646)</f>
        <v>201546.22</v>
      </c>
      <c r="M646" s="36">
        <f>M645-(G646*B646)</f>
        <v>196004.44</v>
      </c>
      <c r="N646" s="35"/>
      <c r="O646" s="35"/>
      <c r="P646" s="35"/>
      <c r="Q646" s="10"/>
    </row>
    <row r="647" spans="1:17" x14ac:dyDescent="0.45">
      <c r="A647" s="23" t="s">
        <v>163</v>
      </c>
      <c r="B647" s="24">
        <v>28</v>
      </c>
      <c r="C647" s="25">
        <v>38.340000000000003</v>
      </c>
      <c r="D647" s="25">
        <f>C647*B647</f>
        <v>1073.52</v>
      </c>
      <c r="E647" s="36" t="s">
        <v>37</v>
      </c>
      <c r="F647" s="38">
        <f>D647/D648</f>
        <v>0.19335630391046155</v>
      </c>
      <c r="G647" s="26">
        <v>38.57</v>
      </c>
      <c r="H647" s="25">
        <f>(B647*G647)-D647</f>
        <v>6.4400000000000546</v>
      </c>
      <c r="I647" s="35" t="s">
        <v>71</v>
      </c>
      <c r="J647" s="35"/>
      <c r="K647" s="35" t="str">
        <f>"buy "&amp;B647&amp;" "&amp;A647&amp;" @ $"&amp;G647</f>
        <v>buy 28 BLBD @ $38.57</v>
      </c>
      <c r="L647" s="9">
        <f>L646-(G647*B647)</f>
        <v>200466.26</v>
      </c>
      <c r="M647" s="36">
        <f>M646-(G647*B647)</f>
        <v>194924.48</v>
      </c>
      <c r="N647" s="35" t="str">
        <f>TEXT(ROUND(M647,2),"$#,##0.00")&amp;" will be the balance in the account after purchases.  "</f>
        <v xml:space="preserve">$194,924.48 will be the balance in the account after purchases.  </v>
      </c>
      <c r="O647" s="35"/>
      <c r="P647" s="35"/>
      <c r="Q647" s="10"/>
    </row>
    <row r="648" spans="1:17" x14ac:dyDescent="0.45">
      <c r="A648" s="13"/>
      <c r="B648" s="35"/>
      <c r="C648" s="9"/>
      <c r="D648" s="9">
        <f>SUM(D645:D647)</f>
        <v>5552.0300000000007</v>
      </c>
      <c r="E648" s="35"/>
      <c r="F648" s="38">
        <f>SUM(F645:F647)</f>
        <v>1</v>
      </c>
      <c r="G648" s="9" t="s">
        <v>15</v>
      </c>
      <c r="H648" s="9">
        <f>SUM(H645:H647)</f>
        <v>13.249999999999432</v>
      </c>
      <c r="I648" s="35"/>
      <c r="J648" s="35"/>
      <c r="K648" s="35"/>
      <c r="L648" s="9"/>
      <c r="M648" s="35"/>
      <c r="N648" s="35" t="s">
        <v>27</v>
      </c>
      <c r="O648" s="35"/>
      <c r="P648" s="35"/>
      <c r="Q648" s="10"/>
    </row>
    <row r="649" spans="1:17" x14ac:dyDescent="0.45">
      <c r="A649" s="13"/>
      <c r="B649" s="35"/>
      <c r="C649" s="9"/>
      <c r="D649" s="9"/>
      <c r="E649" s="35"/>
      <c r="F649" s="35"/>
      <c r="G649" s="9"/>
      <c r="H649" s="9"/>
      <c r="I649" s="35"/>
      <c r="J649" s="35"/>
      <c r="K649" s="35"/>
      <c r="L649" s="9"/>
      <c r="M649" s="11" t="str">
        <f>IF(J640+M647&gt;0,"Credit Surplus","Credit Shortage")</f>
        <v>Credit Surplus</v>
      </c>
      <c r="N649" s="36">
        <f>J640+M647</f>
        <v>200466.26</v>
      </c>
      <c r="O649" s="35" t="s">
        <v>60</v>
      </c>
      <c r="P649" s="35"/>
      <c r="Q649" s="10"/>
    </row>
    <row r="650" spans="1:17" x14ac:dyDescent="0.45">
      <c r="A650" s="13"/>
      <c r="B650" s="35"/>
      <c r="C650" s="9"/>
      <c r="D650" s="9"/>
      <c r="E650" s="35"/>
      <c r="F650" s="35"/>
      <c r="G650" s="9"/>
      <c r="H650" s="9"/>
      <c r="I650" s="35"/>
      <c r="J650" s="35"/>
      <c r="K650" s="35"/>
      <c r="L650" s="9"/>
      <c r="M650" s="35"/>
      <c r="N650" s="35"/>
      <c r="O650" s="35"/>
      <c r="P650" s="35"/>
      <c r="Q650" s="10"/>
    </row>
    <row r="651" spans="1:17" x14ac:dyDescent="0.45">
      <c r="A651" s="13"/>
      <c r="B651" s="35"/>
      <c r="C651" s="9"/>
      <c r="D651" s="9"/>
      <c r="E651" s="35"/>
      <c r="F651" s="35"/>
      <c r="G651" s="9"/>
      <c r="H651" s="9"/>
      <c r="I651" s="35"/>
      <c r="J651" s="35"/>
      <c r="K651" s="35"/>
      <c r="L651" s="35"/>
      <c r="M651" s="35"/>
      <c r="N651" s="35"/>
      <c r="O651" s="35"/>
      <c r="P651" s="35"/>
      <c r="Q651" s="10"/>
    </row>
    <row r="652" spans="1:17" x14ac:dyDescent="0.45">
      <c r="A652" s="13" t="s">
        <v>11</v>
      </c>
      <c r="B652" s="35"/>
      <c r="C652" s="9"/>
      <c r="D652" s="21">
        <v>638.75</v>
      </c>
      <c r="E652" s="35" t="s">
        <v>76</v>
      </c>
      <c r="F652" s="35"/>
      <c r="G652" s="9"/>
      <c r="H652" s="9"/>
      <c r="I652" s="35"/>
      <c r="J652" s="35"/>
      <c r="K652" s="35"/>
      <c r="L652" s="35"/>
      <c r="M652" s="35"/>
      <c r="N652" s="35"/>
      <c r="O652" s="35"/>
      <c r="P652" s="35"/>
      <c r="Q652" s="10"/>
    </row>
    <row r="653" spans="1:17" x14ac:dyDescent="0.45">
      <c r="A653" s="13" t="s">
        <v>12</v>
      </c>
      <c r="B653" s="35"/>
      <c r="C653" s="9"/>
      <c r="D653" s="9">
        <f>H640</f>
        <v>-13.840000000000146</v>
      </c>
      <c r="E653" s="35" t="s">
        <v>16</v>
      </c>
      <c r="F653" s="35"/>
      <c r="G653" s="9"/>
      <c r="H653" s="9"/>
      <c r="I653" s="35"/>
      <c r="J653" s="35"/>
      <c r="K653" s="35"/>
      <c r="L653" s="35"/>
      <c r="M653" s="35"/>
      <c r="N653" s="35"/>
      <c r="O653" s="35"/>
      <c r="P653" s="35"/>
      <c r="Q653" s="10"/>
    </row>
    <row r="654" spans="1:17" x14ac:dyDescent="0.45">
      <c r="A654" s="13" t="s">
        <v>13</v>
      </c>
      <c r="B654" s="35"/>
      <c r="C654" s="9"/>
      <c r="D654" s="9">
        <f>D652+D653</f>
        <v>624.90999999999985</v>
      </c>
      <c r="E654" s="35"/>
      <c r="F654" s="35"/>
      <c r="G654" s="9"/>
      <c r="H654" s="9"/>
      <c r="I654" s="35"/>
      <c r="J654" s="35"/>
      <c r="K654" s="35"/>
      <c r="L654" s="35"/>
      <c r="M654" s="35"/>
      <c r="N654" s="35"/>
      <c r="O654" s="35"/>
      <c r="P654" s="35"/>
      <c r="Q654" s="10"/>
    </row>
    <row r="655" spans="1:17" x14ac:dyDescent="0.45">
      <c r="A655" s="13" t="s">
        <v>14</v>
      </c>
      <c r="B655" s="35"/>
      <c r="C655" s="9"/>
      <c r="D655" s="9">
        <f>H648</f>
        <v>13.249999999999432</v>
      </c>
      <c r="E655" s="35" t="s">
        <v>17</v>
      </c>
      <c r="F655" s="35"/>
      <c r="G655" s="9"/>
      <c r="H655" s="9"/>
      <c r="I655" s="35"/>
      <c r="J655" s="35"/>
      <c r="K655" s="35"/>
      <c r="L655" s="35"/>
      <c r="M655" s="35"/>
      <c r="N655" s="35"/>
      <c r="O655" s="35"/>
      <c r="P655" s="35"/>
      <c r="Q655" s="10"/>
    </row>
    <row r="656" spans="1:17" x14ac:dyDescent="0.45">
      <c r="A656" s="13" t="s">
        <v>13</v>
      </c>
      <c r="B656" s="35"/>
      <c r="C656" s="9"/>
      <c r="D656" s="27">
        <f>D654-D655</f>
        <v>611.66000000000042</v>
      </c>
      <c r="E656" s="19" t="s">
        <v>18</v>
      </c>
      <c r="F656" s="35"/>
      <c r="G656" s="9"/>
      <c r="H656" s="9"/>
      <c r="I656" s="35"/>
      <c r="J656" s="35"/>
      <c r="K656" s="35"/>
      <c r="L656" s="35"/>
      <c r="M656" s="35"/>
      <c r="N656" s="35"/>
      <c r="O656" s="35"/>
      <c r="P656" s="35"/>
      <c r="Q656" s="10"/>
    </row>
    <row r="657" spans="1:17" ht="14.65" thickBot="1" x14ac:dyDescent="0.5">
      <c r="A657" s="15"/>
      <c r="B657" s="16"/>
      <c r="C657" s="17"/>
      <c r="D657" s="17"/>
      <c r="E657" s="16"/>
      <c r="F657" s="16"/>
      <c r="G657" s="17"/>
      <c r="H657" s="17"/>
      <c r="I657" s="16"/>
      <c r="J657" s="16"/>
      <c r="K657" s="16"/>
      <c r="L657" s="16"/>
      <c r="M657" s="16"/>
      <c r="N657" s="16"/>
      <c r="O657" s="16"/>
      <c r="P657" s="16"/>
      <c r="Q657" s="18"/>
    </row>
    <row r="658" spans="1:17" ht="14.65" thickTop="1" x14ac:dyDescent="0.45"/>
    <row r="662" spans="1:17" ht="14.65" thickBot="1" x14ac:dyDescent="0.5"/>
    <row r="663" spans="1:17" ht="14.65" thickTop="1" x14ac:dyDescent="0.45">
      <c r="A663" s="2"/>
      <c r="B663" s="3"/>
      <c r="C663" s="4">
        <v>45322</v>
      </c>
      <c r="D663" s="5"/>
      <c r="E663" s="3"/>
      <c r="F663" s="3"/>
      <c r="G663" s="5"/>
      <c r="H663" s="5"/>
      <c r="I663" s="3"/>
      <c r="J663" s="3"/>
      <c r="K663" s="3"/>
      <c r="L663" s="20" t="s">
        <v>19</v>
      </c>
      <c r="M663" s="3"/>
      <c r="N663" s="3"/>
      <c r="O663" s="3"/>
      <c r="P663" s="3"/>
      <c r="Q663" s="6"/>
    </row>
    <row r="664" spans="1:17" x14ac:dyDescent="0.45">
      <c r="A664" s="7" t="s">
        <v>5</v>
      </c>
      <c r="B664" s="35"/>
      <c r="C664" s="9"/>
      <c r="D664" s="9"/>
      <c r="E664" s="35"/>
      <c r="F664" s="35"/>
      <c r="G664" s="9"/>
      <c r="H664" s="9"/>
      <c r="I664" s="35"/>
      <c r="J664" s="11" t="s">
        <v>24</v>
      </c>
      <c r="K664" s="35"/>
      <c r="L664" s="11" t="s">
        <v>10</v>
      </c>
      <c r="M664" s="35"/>
      <c r="N664" s="35"/>
      <c r="O664" s="35"/>
      <c r="P664" s="35"/>
      <c r="Q664" s="10"/>
    </row>
    <row r="665" spans="1:17" x14ac:dyDescent="0.45">
      <c r="A665" s="7" t="s">
        <v>0</v>
      </c>
      <c r="B665" s="11" t="s">
        <v>3</v>
      </c>
      <c r="C665" s="12" t="s">
        <v>1</v>
      </c>
      <c r="D665" s="12" t="s">
        <v>4</v>
      </c>
      <c r="E665" s="11" t="s">
        <v>7</v>
      </c>
      <c r="F665" s="37" t="s">
        <v>92</v>
      </c>
      <c r="G665" s="12" t="s">
        <v>8</v>
      </c>
      <c r="H665" s="12" t="s">
        <v>9</v>
      </c>
      <c r="I665" s="33" t="s">
        <v>70</v>
      </c>
      <c r="J665" s="11" t="s">
        <v>23</v>
      </c>
      <c r="K665" s="35"/>
      <c r="L665" s="31">
        <v>204962.18</v>
      </c>
      <c r="M665" s="35" t="s">
        <v>118</v>
      </c>
      <c r="N665" s="35"/>
      <c r="O665" s="35"/>
      <c r="P665" s="35"/>
      <c r="Q665" s="10"/>
    </row>
    <row r="666" spans="1:17" x14ac:dyDescent="0.45">
      <c r="A666" s="13" t="s">
        <v>151</v>
      </c>
      <c r="B666" s="35">
        <v>20</v>
      </c>
      <c r="C666" s="9">
        <v>50.75</v>
      </c>
      <c r="D666" s="9">
        <f>C666*B666</f>
        <v>1015</v>
      </c>
      <c r="E666" s="36" t="s">
        <v>93</v>
      </c>
      <c r="F666" s="38">
        <f>D666/D669</f>
        <v>1</v>
      </c>
      <c r="G666" s="40">
        <v>50.6</v>
      </c>
      <c r="H666" s="9">
        <f>(B666*G666)-D666</f>
        <v>-3</v>
      </c>
      <c r="I666" s="35" t="s">
        <v>71</v>
      </c>
      <c r="J666" s="36">
        <f>G666*B666</f>
        <v>1012</v>
      </c>
      <c r="K666" s="35" t="str">
        <f>"sell "&amp;B666&amp;" "&amp;A666&amp;" @ $"&amp;G666</f>
        <v>sell 20 NEAR @ $50.6</v>
      </c>
      <c r="L666" s="9">
        <f>L665+(G666*B666)</f>
        <v>205974.18</v>
      </c>
      <c r="M666" s="35"/>
      <c r="N666" s="35"/>
      <c r="O666" s="35"/>
      <c r="P666" s="35"/>
      <c r="Q666" s="10"/>
    </row>
    <row r="667" spans="1:17" x14ac:dyDescent="0.45">
      <c r="A667" s="13"/>
      <c r="B667" s="35"/>
      <c r="C667" s="9"/>
      <c r="D667" s="9">
        <f>C667*B667</f>
        <v>0</v>
      </c>
      <c r="E667" s="36" t="s">
        <v>93</v>
      </c>
      <c r="F667" s="38">
        <f>D667/D669</f>
        <v>0</v>
      </c>
      <c r="G667" s="40"/>
      <c r="H667" s="9">
        <f>(B667*G667)-D667</f>
        <v>0</v>
      </c>
      <c r="I667" s="35" t="s">
        <v>71</v>
      </c>
      <c r="J667" s="36">
        <f>G667*B667</f>
        <v>0</v>
      </c>
      <c r="K667" s="35" t="str">
        <f>"sell "&amp;B667&amp;" "&amp;A667&amp;" @ $"&amp;G667</f>
        <v>sell   @ $</v>
      </c>
      <c r="L667" s="9">
        <f>L666+(G667*B667)</f>
        <v>205974.18</v>
      </c>
      <c r="M667" s="35"/>
      <c r="N667" s="35"/>
      <c r="O667" s="35"/>
      <c r="P667" s="35"/>
      <c r="Q667" s="10"/>
    </row>
    <row r="668" spans="1:17" x14ac:dyDescent="0.45">
      <c r="A668" s="13"/>
      <c r="B668" s="35"/>
      <c r="C668" s="9"/>
      <c r="D668" s="9">
        <f>C668*B668</f>
        <v>0</v>
      </c>
      <c r="E668" s="36" t="s">
        <v>93</v>
      </c>
      <c r="F668" s="38">
        <f>D668/D669</f>
        <v>0</v>
      </c>
      <c r="G668" s="40"/>
      <c r="H668" s="9">
        <f>(B668*G668)-D668</f>
        <v>0</v>
      </c>
      <c r="I668" s="35" t="s">
        <v>71</v>
      </c>
      <c r="J668" s="36">
        <f>G668*B668</f>
        <v>0</v>
      </c>
      <c r="K668" s="35" t="str">
        <f>"sell "&amp;B668&amp;" "&amp;A668&amp;" @ $"&amp;G668</f>
        <v>sell   @ $</v>
      </c>
      <c r="L668" s="9">
        <f>L667+(G668*B668)</f>
        <v>205974.18</v>
      </c>
      <c r="M668" s="35" t="s">
        <v>22</v>
      </c>
      <c r="N668" s="35"/>
      <c r="O668" s="35"/>
      <c r="P668" s="35"/>
      <c r="Q668" s="10"/>
    </row>
    <row r="669" spans="1:17" x14ac:dyDescent="0.45">
      <c r="A669" s="13"/>
      <c r="B669" s="35"/>
      <c r="C669" s="9"/>
      <c r="D669" s="9">
        <f>SUM(D666:D668)</f>
        <v>1015</v>
      </c>
      <c r="E669" s="36"/>
      <c r="F669" s="38">
        <f>SUM(F666:F668)</f>
        <v>1</v>
      </c>
      <c r="G669" s="41"/>
      <c r="H669" s="9">
        <f>SUM(H666:H668)</f>
        <v>-3</v>
      </c>
      <c r="I669" s="35"/>
      <c r="J669" s="36">
        <f>SUM(J666:J668)</f>
        <v>1012</v>
      </c>
      <c r="K669" s="35"/>
      <c r="L669" s="9"/>
      <c r="M669" s="35"/>
      <c r="N669" s="35"/>
      <c r="O669" s="35"/>
      <c r="P669" s="35"/>
      <c r="Q669" s="10"/>
    </row>
    <row r="670" spans="1:17" x14ac:dyDescent="0.45">
      <c r="A670" s="13"/>
      <c r="B670" s="35"/>
      <c r="C670" s="9"/>
      <c r="D670" s="9"/>
      <c r="E670" s="35"/>
      <c r="F670" s="35"/>
      <c r="G670" s="41"/>
      <c r="H670" s="9"/>
      <c r="I670" s="35"/>
      <c r="J670" s="35"/>
      <c r="K670" s="35"/>
      <c r="L670" s="9"/>
      <c r="M670" s="35"/>
      <c r="N670" s="35"/>
      <c r="O670" s="35"/>
      <c r="P670" s="35"/>
      <c r="Q670" s="10"/>
    </row>
    <row r="671" spans="1:17" x14ac:dyDescent="0.45">
      <c r="A671" s="13"/>
      <c r="B671" s="35"/>
      <c r="C671" s="9"/>
      <c r="D671" s="9"/>
      <c r="E671" s="19"/>
      <c r="F671" s="35"/>
      <c r="G671" s="41"/>
      <c r="H671" s="9"/>
      <c r="I671" s="35"/>
      <c r="J671" s="35"/>
      <c r="K671" s="35"/>
      <c r="L671" s="9"/>
      <c r="M671" s="11" t="s">
        <v>20</v>
      </c>
      <c r="N671" s="35"/>
      <c r="O671" s="35"/>
      <c r="P671" s="35"/>
      <c r="Q671" s="10"/>
    </row>
    <row r="672" spans="1:17" x14ac:dyDescent="0.45">
      <c r="A672" s="7" t="s">
        <v>6</v>
      </c>
      <c r="B672" s="35"/>
      <c r="C672" s="9"/>
      <c r="D672" s="9"/>
      <c r="E672" s="19"/>
      <c r="F672" s="35"/>
      <c r="G672" s="41"/>
      <c r="H672" s="9"/>
      <c r="I672" s="35"/>
      <c r="J672" s="35"/>
      <c r="K672" s="35"/>
      <c r="L672" s="9"/>
      <c r="M672" s="11" t="s">
        <v>21</v>
      </c>
      <c r="N672" s="35"/>
      <c r="O672" s="35"/>
      <c r="P672" s="35"/>
      <c r="Q672" s="10"/>
    </row>
    <row r="673" spans="1:17" x14ac:dyDescent="0.45">
      <c r="A673" s="7" t="s">
        <v>0</v>
      </c>
      <c r="B673" s="11" t="s">
        <v>3</v>
      </c>
      <c r="C673" s="12" t="s">
        <v>1</v>
      </c>
      <c r="D673" s="12" t="s">
        <v>2</v>
      </c>
      <c r="E673" s="22" t="s">
        <v>7</v>
      </c>
      <c r="F673" s="39" t="s">
        <v>92</v>
      </c>
      <c r="G673" s="42" t="s">
        <v>8</v>
      </c>
      <c r="H673" s="12" t="s">
        <v>9</v>
      </c>
      <c r="I673" s="35"/>
      <c r="J673" s="35"/>
      <c r="K673" s="35"/>
      <c r="L673" s="9"/>
      <c r="M673" s="36">
        <v>206048.96</v>
      </c>
      <c r="N673" s="35"/>
      <c r="O673" s="44"/>
      <c r="P673" s="35"/>
      <c r="Q673" s="10"/>
    </row>
    <row r="674" spans="1:17" x14ac:dyDescent="0.45">
      <c r="A674" s="13" t="s">
        <v>158</v>
      </c>
      <c r="B674" s="35">
        <v>45</v>
      </c>
      <c r="C674" s="9">
        <v>32.18</v>
      </c>
      <c r="D674" s="9">
        <f>C674*B674</f>
        <v>1448.1</v>
      </c>
      <c r="E674" s="36" t="s">
        <v>93</v>
      </c>
      <c r="F674" s="38">
        <f>D674/D677</f>
        <v>0.25415830792803323</v>
      </c>
      <c r="G674" s="9">
        <v>33.020000000000003</v>
      </c>
      <c r="H674" s="9">
        <f>(B674*G674)-D674</f>
        <v>37.800000000000182</v>
      </c>
      <c r="I674" s="35" t="s">
        <v>71</v>
      </c>
      <c r="J674" s="35"/>
      <c r="K674" s="35" t="str">
        <f>"buy "&amp;B674&amp;" "&amp;A674&amp;" @ $"&amp;G674</f>
        <v>buy 45 XMTR @ $33.02</v>
      </c>
      <c r="L674" s="9">
        <f>L668-(G674*B674)</f>
        <v>204488.28</v>
      </c>
      <c r="M674" s="36">
        <f>L665-(G674*B674)</f>
        <v>203476.28</v>
      </c>
      <c r="N674" s="35"/>
      <c r="O674" s="35"/>
      <c r="P674" s="35"/>
      <c r="Q674" s="10"/>
    </row>
    <row r="675" spans="1:17" x14ac:dyDescent="0.45">
      <c r="A675" s="13" t="s">
        <v>159</v>
      </c>
      <c r="B675" s="35">
        <v>63</v>
      </c>
      <c r="C675" s="9">
        <v>38.53</v>
      </c>
      <c r="D675" s="9">
        <f>C675*B675</f>
        <v>2427.39</v>
      </c>
      <c r="E675" s="36" t="s">
        <v>93</v>
      </c>
      <c r="F675" s="38">
        <f>D675/D677</f>
        <v>0.42603503562007355</v>
      </c>
      <c r="G675" s="9">
        <v>38.72</v>
      </c>
      <c r="H675" s="9">
        <f>(B675*G675)-D675</f>
        <v>11.970000000000255</v>
      </c>
      <c r="I675" s="35" t="s">
        <v>71</v>
      </c>
      <c r="J675" s="35"/>
      <c r="K675" s="35" t="str">
        <f>"buy "&amp;B675&amp;" "&amp;A675&amp;" @ $"&amp;G675</f>
        <v>buy 63 INBX @ $38.72</v>
      </c>
      <c r="L675" s="9">
        <f>L674-(G675*B675)</f>
        <v>202048.92</v>
      </c>
      <c r="M675" s="36">
        <f>M674-(G675*B675)</f>
        <v>201036.92</v>
      </c>
      <c r="N675" s="35"/>
      <c r="O675" s="35"/>
      <c r="P675" s="35"/>
      <c r="Q675" s="10"/>
    </row>
    <row r="676" spans="1:17" x14ac:dyDescent="0.45">
      <c r="A676" s="23" t="s">
        <v>160</v>
      </c>
      <c r="B676" s="24">
        <v>106</v>
      </c>
      <c r="C676" s="25">
        <v>17.190000000000001</v>
      </c>
      <c r="D676" s="25">
        <f>C676*B676</f>
        <v>1822.14</v>
      </c>
      <c r="E676" s="36" t="s">
        <v>93</v>
      </c>
      <c r="F676" s="38">
        <f>D676/D677</f>
        <v>0.31980665645189316</v>
      </c>
      <c r="G676" s="25">
        <v>17.100000000000001</v>
      </c>
      <c r="H676" s="25">
        <f>(B676*G676)-D676</f>
        <v>-9.5399999999999636</v>
      </c>
      <c r="I676" s="35" t="s">
        <v>71</v>
      </c>
      <c r="J676" s="35"/>
      <c r="K676" s="35" t="str">
        <f>"buy "&amp;B676&amp;" "&amp;A676&amp;" @ $"&amp;G676</f>
        <v>buy 106 STNE @ $17.1</v>
      </c>
      <c r="L676" s="9">
        <f>L675-(G676*B676)</f>
        <v>200236.32</v>
      </c>
      <c r="M676" s="36">
        <f>M675-(G676*B676)</f>
        <v>199224.32000000001</v>
      </c>
      <c r="N676" s="35" t="str">
        <f>TEXT(ROUND(M676,2),"$#,##0.00")&amp;" will be the balance in the account after purchases.  "</f>
        <v xml:space="preserve">$199,224.32 will be the balance in the account after purchases.  </v>
      </c>
      <c r="O676" s="35"/>
      <c r="P676" s="35"/>
      <c r="Q676" s="10"/>
    </row>
    <row r="677" spans="1:17" x14ac:dyDescent="0.45">
      <c r="A677" s="13"/>
      <c r="B677" s="35"/>
      <c r="C677" s="9"/>
      <c r="D677" s="9">
        <f>SUM(D674:D676)</f>
        <v>5697.63</v>
      </c>
      <c r="E677" s="35"/>
      <c r="F677" s="38">
        <f>SUM(F674:F676)</f>
        <v>1</v>
      </c>
      <c r="G677" s="9" t="s">
        <v>15</v>
      </c>
      <c r="H677" s="9">
        <f>SUM(H674:H676)</f>
        <v>40.230000000000473</v>
      </c>
      <c r="I677" s="35"/>
      <c r="J677" s="35"/>
      <c r="K677" s="35"/>
      <c r="L677" s="9"/>
      <c r="M677" s="35"/>
      <c r="N677" s="35" t="s">
        <v>27</v>
      </c>
      <c r="O677" s="35"/>
      <c r="P677" s="35"/>
      <c r="Q677" s="10"/>
    </row>
    <row r="678" spans="1:17" x14ac:dyDescent="0.45">
      <c r="A678" s="13"/>
      <c r="B678" s="35"/>
      <c r="C678" s="9"/>
      <c r="D678" s="9"/>
      <c r="E678" s="35"/>
      <c r="F678" s="35"/>
      <c r="G678" s="9"/>
      <c r="H678" s="9"/>
      <c r="I678" s="35"/>
      <c r="J678" s="35"/>
      <c r="K678" s="35"/>
      <c r="L678" s="9"/>
      <c r="M678" s="11" t="str">
        <f>IF(J669+M676&gt;0,"Credit Surplus","Credit Shortage")</f>
        <v>Credit Surplus</v>
      </c>
      <c r="N678" s="36">
        <f>J669+M676</f>
        <v>200236.32</v>
      </c>
      <c r="O678" s="35" t="s">
        <v>60</v>
      </c>
      <c r="P678" s="35"/>
      <c r="Q678" s="10"/>
    </row>
    <row r="679" spans="1:17" x14ac:dyDescent="0.45">
      <c r="A679" s="13"/>
      <c r="B679" s="35"/>
      <c r="C679" s="9"/>
      <c r="D679" s="9"/>
      <c r="E679" s="35"/>
      <c r="F679" s="35"/>
      <c r="G679" s="9"/>
      <c r="H679" s="9"/>
      <c r="I679" s="35"/>
      <c r="J679" s="35"/>
      <c r="K679" s="35"/>
      <c r="L679" s="9"/>
      <c r="M679" s="35"/>
      <c r="N679" s="35"/>
      <c r="O679" s="35"/>
      <c r="P679" s="35"/>
      <c r="Q679" s="10"/>
    </row>
    <row r="680" spans="1:17" x14ac:dyDescent="0.45">
      <c r="A680" s="13"/>
      <c r="B680" s="35"/>
      <c r="C680" s="9"/>
      <c r="D680" s="9"/>
      <c r="E680" s="35"/>
      <c r="F680" s="35"/>
      <c r="G680" s="9"/>
      <c r="H680" s="9"/>
      <c r="I680" s="35"/>
      <c r="J680" s="35"/>
      <c r="K680" s="35"/>
      <c r="L680" s="35"/>
      <c r="M680" s="35"/>
      <c r="N680" s="35"/>
      <c r="O680" s="35"/>
      <c r="P680" s="35"/>
      <c r="Q680" s="10"/>
    </row>
    <row r="681" spans="1:17" x14ac:dyDescent="0.45">
      <c r="A681" s="13" t="s">
        <v>11</v>
      </c>
      <c r="B681" s="35"/>
      <c r="C681" s="9"/>
      <c r="D681" s="21">
        <v>456.81</v>
      </c>
      <c r="E681" s="35" t="s">
        <v>76</v>
      </c>
      <c r="F681" s="35"/>
      <c r="G681" s="9"/>
      <c r="H681" s="9"/>
      <c r="I681" s="35"/>
      <c r="J681" s="35"/>
      <c r="K681" s="35"/>
      <c r="L681" s="35"/>
      <c r="M681" s="35"/>
      <c r="N681" s="35"/>
      <c r="O681" s="35"/>
      <c r="P681" s="35"/>
      <c r="Q681" s="10"/>
    </row>
    <row r="682" spans="1:17" x14ac:dyDescent="0.45">
      <c r="A682" s="13" t="s">
        <v>12</v>
      </c>
      <c r="B682" s="35"/>
      <c r="C682" s="9"/>
      <c r="D682" s="9">
        <f>H669</f>
        <v>-3</v>
      </c>
      <c r="E682" s="35" t="s">
        <v>16</v>
      </c>
      <c r="F682" s="35"/>
      <c r="G682" s="9"/>
      <c r="H682" s="9"/>
      <c r="I682" s="35"/>
      <c r="J682" s="35"/>
      <c r="K682" s="35"/>
      <c r="L682" s="35"/>
      <c r="M682" s="35"/>
      <c r="N682" s="35"/>
      <c r="O682" s="35"/>
      <c r="P682" s="35"/>
      <c r="Q682" s="10"/>
    </row>
    <row r="683" spans="1:17" x14ac:dyDescent="0.45">
      <c r="A683" s="13" t="s">
        <v>13</v>
      </c>
      <c r="B683" s="35"/>
      <c r="C683" s="9"/>
      <c r="D683" s="9">
        <f>D681+D682</f>
        <v>453.81</v>
      </c>
      <c r="E683" s="35"/>
      <c r="F683" s="35"/>
      <c r="G683" s="9"/>
      <c r="H683" s="9"/>
      <c r="I683" s="35"/>
      <c r="J683" s="35"/>
      <c r="K683" s="35"/>
      <c r="L683" s="35"/>
      <c r="M683" s="35"/>
      <c r="N683" s="35"/>
      <c r="O683" s="35"/>
      <c r="P683" s="35"/>
      <c r="Q683" s="10"/>
    </row>
    <row r="684" spans="1:17" x14ac:dyDescent="0.45">
      <c r="A684" s="13" t="s">
        <v>14</v>
      </c>
      <c r="B684" s="35"/>
      <c r="C684" s="9"/>
      <c r="D684" s="9">
        <f>H677</f>
        <v>40.230000000000473</v>
      </c>
      <c r="E684" s="35" t="s">
        <v>17</v>
      </c>
      <c r="F684" s="35"/>
      <c r="G684" s="9"/>
      <c r="H684" s="9"/>
      <c r="I684" s="35"/>
      <c r="J684" s="35"/>
      <c r="K684" s="35"/>
      <c r="L684" s="35"/>
      <c r="M684" s="35"/>
      <c r="N684" s="35"/>
      <c r="O684" s="35"/>
      <c r="P684" s="35"/>
      <c r="Q684" s="10"/>
    </row>
    <row r="685" spans="1:17" x14ac:dyDescent="0.45">
      <c r="A685" s="13" t="s">
        <v>13</v>
      </c>
      <c r="B685" s="35"/>
      <c r="C685" s="9"/>
      <c r="D685" s="27">
        <f>D683-D684</f>
        <v>413.57999999999953</v>
      </c>
      <c r="E685" s="19" t="s">
        <v>18</v>
      </c>
      <c r="F685" s="35"/>
      <c r="G685" s="9"/>
      <c r="H685" s="9"/>
      <c r="I685" s="35"/>
      <c r="J685" s="35"/>
      <c r="K685" s="35"/>
      <c r="L685" s="35"/>
      <c r="M685" s="35"/>
      <c r="N685" s="35"/>
      <c r="O685" s="35"/>
      <c r="P685" s="35"/>
      <c r="Q685" s="10"/>
    </row>
    <row r="686" spans="1:17" ht="14.65" thickBot="1" x14ac:dyDescent="0.5">
      <c r="A686" s="15"/>
      <c r="B686" s="16"/>
      <c r="C686" s="17"/>
      <c r="D686" s="17"/>
      <c r="E686" s="16"/>
      <c r="F686" s="16"/>
      <c r="G686" s="17"/>
      <c r="H686" s="17"/>
      <c r="I686" s="16"/>
      <c r="J686" s="16"/>
      <c r="K686" s="16"/>
      <c r="L686" s="16"/>
      <c r="M686" s="16"/>
      <c r="N686" s="16"/>
      <c r="O686" s="16"/>
      <c r="P686" s="16"/>
      <c r="Q686" s="18"/>
    </row>
    <row r="687" spans="1:17" ht="14.65" thickTop="1" x14ac:dyDescent="0.45"/>
    <row r="691" spans="1:17" ht="14.65" thickBot="1" x14ac:dyDescent="0.5"/>
    <row r="692" spans="1:17" ht="14.65" thickTop="1" x14ac:dyDescent="0.45">
      <c r="A692" s="2"/>
      <c r="B692" s="3"/>
      <c r="C692" s="4">
        <v>45291</v>
      </c>
      <c r="D692" s="5"/>
      <c r="E692" s="3"/>
      <c r="F692" s="3"/>
      <c r="G692" s="5"/>
      <c r="H692" s="5"/>
      <c r="I692" s="3"/>
      <c r="J692" s="3"/>
      <c r="K692" s="3"/>
      <c r="L692" s="20" t="s">
        <v>19</v>
      </c>
      <c r="M692" s="3"/>
      <c r="N692" s="3"/>
      <c r="O692" s="3"/>
      <c r="P692" s="3"/>
      <c r="Q692" s="6"/>
    </row>
    <row r="693" spans="1:17" x14ac:dyDescent="0.45">
      <c r="A693" s="7" t="s">
        <v>5</v>
      </c>
      <c r="B693" s="35"/>
      <c r="C693" s="9"/>
      <c r="D693" s="9"/>
      <c r="E693" s="35"/>
      <c r="F693" s="35"/>
      <c r="G693" s="9"/>
      <c r="H693" s="9"/>
      <c r="I693" s="35"/>
      <c r="J693" s="11" t="s">
        <v>24</v>
      </c>
      <c r="K693" s="35"/>
      <c r="L693" s="11" t="s">
        <v>10</v>
      </c>
      <c r="M693" s="35"/>
      <c r="N693" s="35"/>
      <c r="O693" s="35"/>
      <c r="P693" s="35"/>
      <c r="Q693" s="10"/>
    </row>
    <row r="694" spans="1:17" x14ac:dyDescent="0.45">
      <c r="A694" s="7" t="s">
        <v>0</v>
      </c>
      <c r="B694" s="11" t="s">
        <v>3</v>
      </c>
      <c r="C694" s="12" t="s">
        <v>1</v>
      </c>
      <c r="D694" s="12" t="s">
        <v>4</v>
      </c>
      <c r="E694" s="11" t="s">
        <v>7</v>
      </c>
      <c r="F694" s="37" t="s">
        <v>92</v>
      </c>
      <c r="G694" s="12" t="s">
        <v>8</v>
      </c>
      <c r="H694" s="12" t="s">
        <v>9</v>
      </c>
      <c r="I694" s="33" t="s">
        <v>70</v>
      </c>
      <c r="J694" s="11" t="s">
        <v>23</v>
      </c>
      <c r="K694" s="35"/>
      <c r="L694" s="31">
        <v>204874.75</v>
      </c>
      <c r="M694" s="35" t="s">
        <v>118</v>
      </c>
      <c r="N694" s="35"/>
      <c r="O694" s="35"/>
      <c r="P694" s="35"/>
      <c r="Q694" s="10"/>
    </row>
    <row r="695" spans="1:17" x14ac:dyDescent="0.45">
      <c r="A695" s="13" t="s">
        <v>148</v>
      </c>
      <c r="B695" s="35">
        <v>198</v>
      </c>
      <c r="C695" s="9">
        <v>6.4</v>
      </c>
      <c r="D695" s="9">
        <f>C695*B695</f>
        <v>1267.2</v>
      </c>
      <c r="E695" s="36" t="s">
        <v>93</v>
      </c>
      <c r="F695" s="38">
        <f>D695/D698</f>
        <v>0.22441783654263353</v>
      </c>
      <c r="G695" s="40">
        <v>6.41</v>
      </c>
      <c r="H695" s="9">
        <f>(B695*G695)-D695</f>
        <v>1.9800000000000182</v>
      </c>
      <c r="I695" s="35" t="s">
        <v>71</v>
      </c>
      <c r="J695" s="36">
        <f>G695*B695</f>
        <v>1269.18</v>
      </c>
      <c r="K695" s="35" t="str">
        <f>"sell "&amp;B695&amp;" "&amp;A695&amp;" @ $"&amp;G695</f>
        <v>sell 198 UEC @ $6.41</v>
      </c>
      <c r="L695" s="9">
        <f>L694+(G695*B695)</f>
        <v>206143.93</v>
      </c>
      <c r="M695" s="35"/>
      <c r="N695" s="35"/>
      <c r="O695" s="35"/>
      <c r="P695" s="35"/>
      <c r="Q695" s="10"/>
    </row>
    <row r="696" spans="1:17" x14ac:dyDescent="0.45">
      <c r="A696" s="13" t="s">
        <v>149</v>
      </c>
      <c r="B696" s="35">
        <v>338</v>
      </c>
      <c r="C696" s="9">
        <v>10.28</v>
      </c>
      <c r="D696" s="9">
        <f>C696*B696</f>
        <v>3474.64</v>
      </c>
      <c r="E696" s="36" t="s">
        <v>93</v>
      </c>
      <c r="F696" s="38">
        <f>D696/D698</f>
        <v>0.61534974081794203</v>
      </c>
      <c r="G696" s="40">
        <v>10.15</v>
      </c>
      <c r="H696" s="9">
        <f>(B696*G696)-D696</f>
        <v>-43.9399999999996</v>
      </c>
      <c r="I696" s="35" t="s">
        <v>71</v>
      </c>
      <c r="J696" s="36">
        <f>G696*B696</f>
        <v>3430.7000000000003</v>
      </c>
      <c r="K696" s="35" t="str">
        <f>"sell "&amp;B696&amp;" "&amp;A696&amp;" @ $"&amp;G696</f>
        <v>sell 338 HLX @ $10.15</v>
      </c>
      <c r="L696" s="9">
        <f>L695+(G696*B696)</f>
        <v>209574.63</v>
      </c>
      <c r="M696" s="35"/>
      <c r="N696" s="35"/>
      <c r="O696" s="35"/>
      <c r="P696" s="35"/>
      <c r="Q696" s="10"/>
    </row>
    <row r="697" spans="1:17" x14ac:dyDescent="0.45">
      <c r="A697" s="13" t="s">
        <v>150</v>
      </c>
      <c r="B697" s="35">
        <v>9</v>
      </c>
      <c r="C697" s="9">
        <v>100.53</v>
      </c>
      <c r="D697" s="9">
        <f>C697*B697</f>
        <v>904.77</v>
      </c>
      <c r="E697" s="36" t="s">
        <v>93</v>
      </c>
      <c r="F697" s="38">
        <f>D697/D698</f>
        <v>0.16023242263942433</v>
      </c>
      <c r="G697" s="40">
        <v>101</v>
      </c>
      <c r="H697" s="9">
        <f>(B697*G697)-D697</f>
        <v>4.2300000000000182</v>
      </c>
      <c r="I697" s="35" t="s">
        <v>71</v>
      </c>
      <c r="J697" s="36">
        <f>G697*B697</f>
        <v>909</v>
      </c>
      <c r="K697" s="35" t="str">
        <f>"sell "&amp;B697&amp;" "&amp;A697&amp;" @ $"&amp;G697</f>
        <v>sell 9 CEIX @ $101</v>
      </c>
      <c r="L697" s="9">
        <f>L696+(G697*B697)</f>
        <v>210483.63</v>
      </c>
      <c r="M697" s="35" t="s">
        <v>22</v>
      </c>
      <c r="N697" s="35"/>
      <c r="O697" s="35"/>
      <c r="P697" s="35"/>
      <c r="Q697" s="10"/>
    </row>
    <row r="698" spans="1:17" x14ac:dyDescent="0.45">
      <c r="A698" s="13"/>
      <c r="B698" s="35"/>
      <c r="C698" s="9"/>
      <c r="D698" s="9">
        <f>SUM(D695:D697)</f>
        <v>5646.6100000000006</v>
      </c>
      <c r="E698" s="36"/>
      <c r="F698" s="38">
        <f>SUM(F695:F697)</f>
        <v>0.99999999999999978</v>
      </c>
      <c r="G698" s="41"/>
      <c r="H698" s="9">
        <f>SUM(H695:H697)</f>
        <v>-37.729999999999563</v>
      </c>
      <c r="I698" s="35"/>
      <c r="J698" s="36">
        <f>SUM(J695:J697)</f>
        <v>5608.88</v>
      </c>
      <c r="K698" s="35"/>
      <c r="L698" s="9"/>
      <c r="M698" s="35"/>
      <c r="N698" s="35"/>
      <c r="O698" s="35"/>
      <c r="P698" s="35"/>
      <c r="Q698" s="10"/>
    </row>
    <row r="699" spans="1:17" x14ac:dyDescent="0.45">
      <c r="A699" s="13"/>
      <c r="B699" s="35"/>
      <c r="C699" s="9"/>
      <c r="D699" s="9"/>
      <c r="E699" s="35"/>
      <c r="F699" s="35"/>
      <c r="G699" s="41"/>
      <c r="H699" s="9"/>
      <c r="I699" s="35"/>
      <c r="J699" s="35"/>
      <c r="K699" s="35"/>
      <c r="L699" s="9"/>
      <c r="M699" s="35"/>
      <c r="N699" s="35"/>
      <c r="O699" s="35"/>
      <c r="P699" s="35"/>
      <c r="Q699" s="10"/>
    </row>
    <row r="700" spans="1:17" x14ac:dyDescent="0.45">
      <c r="A700" s="13"/>
      <c r="B700" s="35"/>
      <c r="C700" s="9"/>
      <c r="D700" s="9"/>
      <c r="E700" s="19"/>
      <c r="F700" s="35"/>
      <c r="G700" s="41"/>
      <c r="H700" s="9"/>
      <c r="I700" s="35"/>
      <c r="J700" s="35"/>
      <c r="K700" s="35"/>
      <c r="L700" s="9"/>
      <c r="M700" s="11" t="s">
        <v>20</v>
      </c>
      <c r="N700" s="35"/>
      <c r="O700" s="35"/>
      <c r="P700" s="35"/>
      <c r="Q700" s="10"/>
    </row>
    <row r="701" spans="1:17" x14ac:dyDescent="0.45">
      <c r="A701" s="7" t="s">
        <v>6</v>
      </c>
      <c r="B701" s="35"/>
      <c r="C701" s="9"/>
      <c r="D701" s="9"/>
      <c r="E701" s="19"/>
      <c r="F701" s="35"/>
      <c r="G701" s="41"/>
      <c r="H701" s="9"/>
      <c r="I701" s="35"/>
      <c r="J701" s="35"/>
      <c r="K701" s="35"/>
      <c r="L701" s="9"/>
      <c r="M701" s="11" t="s">
        <v>21</v>
      </c>
      <c r="N701" s="35"/>
      <c r="O701" s="35"/>
      <c r="P701" s="35"/>
      <c r="Q701" s="10"/>
    </row>
    <row r="702" spans="1:17" x14ac:dyDescent="0.45">
      <c r="A702" s="7" t="s">
        <v>0</v>
      </c>
      <c r="B702" s="11" t="s">
        <v>3</v>
      </c>
      <c r="C702" s="12" t="s">
        <v>1</v>
      </c>
      <c r="D702" s="12" t="s">
        <v>2</v>
      </c>
      <c r="E702" s="22" t="s">
        <v>7</v>
      </c>
      <c r="F702" s="39" t="s">
        <v>92</v>
      </c>
      <c r="G702" s="42" t="s">
        <v>8</v>
      </c>
      <c r="H702" s="12" t="s">
        <v>9</v>
      </c>
      <c r="I702" s="35"/>
      <c r="J702" s="35"/>
      <c r="K702" s="35"/>
      <c r="L702" s="9"/>
      <c r="M702" s="36">
        <v>206048.96</v>
      </c>
      <c r="N702" s="35"/>
      <c r="O702" s="44"/>
      <c r="P702" s="35"/>
      <c r="Q702" s="10"/>
    </row>
    <row r="703" spans="1:17" x14ac:dyDescent="0.45">
      <c r="A703" s="13" t="s">
        <v>155</v>
      </c>
      <c r="B703" s="35">
        <v>7</v>
      </c>
      <c r="C703" s="9">
        <v>173.92</v>
      </c>
      <c r="D703" s="9">
        <f>C703*B703</f>
        <v>1217.4399999999998</v>
      </c>
      <c r="E703" s="36" t="s">
        <v>93</v>
      </c>
      <c r="F703" s="38">
        <f>D703/D706</f>
        <v>0.21719327854024648</v>
      </c>
      <c r="G703" s="9">
        <v>173.32</v>
      </c>
      <c r="H703" s="9">
        <f>(B703*G703)-D703</f>
        <v>-4.1999999999998181</v>
      </c>
      <c r="I703" s="35" t="s">
        <v>71</v>
      </c>
      <c r="J703" s="35"/>
      <c r="K703" s="35" t="str">
        <f>"buy "&amp;B703&amp;" "&amp;A703&amp;" @ $"&amp;G703</f>
        <v>buy 7 COIN @ $173.32</v>
      </c>
      <c r="L703" s="9">
        <f>L697-(G703*B703)</f>
        <v>209270.39</v>
      </c>
      <c r="M703" s="36">
        <f>L694-(G703*B703)</f>
        <v>203661.51</v>
      </c>
      <c r="N703" s="35"/>
      <c r="O703" s="35"/>
      <c r="P703" s="35"/>
      <c r="Q703" s="10"/>
    </row>
    <row r="704" spans="1:17" x14ac:dyDescent="0.45">
      <c r="A704" s="13" t="s">
        <v>156</v>
      </c>
      <c r="B704" s="35">
        <v>111</v>
      </c>
      <c r="C704" s="9">
        <v>16.93</v>
      </c>
      <c r="D704" s="9">
        <f>C704*B704</f>
        <v>1879.23</v>
      </c>
      <c r="E704" s="36" t="s">
        <v>93</v>
      </c>
      <c r="F704" s="38">
        <f>D704/D706</f>
        <v>0.33525769223221469</v>
      </c>
      <c r="G704" s="9">
        <v>16.53</v>
      </c>
      <c r="H704" s="9">
        <f>(B704*G704)-D704</f>
        <v>-44.399999999999864</v>
      </c>
      <c r="I704" s="35" t="s">
        <v>71</v>
      </c>
      <c r="J704" s="35"/>
      <c r="K704" s="35" t="str">
        <f>"buy "&amp;B704&amp;" "&amp;A704&amp;" @ $"&amp;G704</f>
        <v>buy 111 SNAP @ $16.53</v>
      </c>
      <c r="L704" s="9">
        <f>L703-(G704*B704)</f>
        <v>207435.56000000003</v>
      </c>
      <c r="M704" s="36">
        <f>M703-(G704*B704)</f>
        <v>201826.68000000002</v>
      </c>
      <c r="N704" s="35"/>
      <c r="O704" s="35"/>
      <c r="P704" s="35"/>
      <c r="Q704" s="10"/>
    </row>
    <row r="705" spans="1:17" x14ac:dyDescent="0.45">
      <c r="A705" s="23" t="s">
        <v>157</v>
      </c>
      <c r="B705" s="24">
        <v>99</v>
      </c>
      <c r="C705" s="25">
        <v>25.34</v>
      </c>
      <c r="D705" s="25">
        <f>C705*B705</f>
        <v>2508.66</v>
      </c>
      <c r="E705" s="36" t="s">
        <v>93</v>
      </c>
      <c r="F705" s="38">
        <f>D705/D706</f>
        <v>0.44754902922753875</v>
      </c>
      <c r="G705" s="25">
        <v>25</v>
      </c>
      <c r="H705" s="25">
        <f>(B705*G705)-D705</f>
        <v>-33.659999999999854</v>
      </c>
      <c r="I705" s="35" t="s">
        <v>71</v>
      </c>
      <c r="J705" s="35"/>
      <c r="K705" s="35" t="str">
        <f>"buy "&amp;B705&amp;" "&amp;A705&amp;" @ $"&amp;G705</f>
        <v>buy 99 FYBR @ $25</v>
      </c>
      <c r="L705" s="9">
        <f>L704-(G705*B705)</f>
        <v>204960.56000000003</v>
      </c>
      <c r="M705" s="36">
        <f>M704-(G705*B705)</f>
        <v>199351.68000000002</v>
      </c>
      <c r="N705" s="35" t="str">
        <f>TEXT(ROUND(M705,2),"$#,##0.00")&amp;" will be the balance in the account after purchases.  "</f>
        <v xml:space="preserve">$199,351.68 will be the balance in the account after purchases.  </v>
      </c>
      <c r="O705" s="35"/>
      <c r="P705" s="35"/>
      <c r="Q705" s="10"/>
    </row>
    <row r="706" spans="1:17" x14ac:dyDescent="0.45">
      <c r="A706" s="13"/>
      <c r="B706" s="35"/>
      <c r="C706" s="9"/>
      <c r="D706" s="9">
        <f>SUM(D703:D705)</f>
        <v>5605.33</v>
      </c>
      <c r="E706" s="35"/>
      <c r="F706" s="38">
        <f>SUM(F703:F705)</f>
        <v>1</v>
      </c>
      <c r="G706" s="9" t="s">
        <v>15</v>
      </c>
      <c r="H706" s="9">
        <f>SUM(H703:H705)</f>
        <v>-82.259999999999536</v>
      </c>
      <c r="I706" s="35"/>
      <c r="J706" s="35"/>
      <c r="K706" s="35"/>
      <c r="L706" s="9"/>
      <c r="M706" s="35"/>
      <c r="N706" s="35" t="s">
        <v>27</v>
      </c>
      <c r="O706" s="35"/>
      <c r="P706" s="35"/>
      <c r="Q706" s="10"/>
    </row>
    <row r="707" spans="1:17" x14ac:dyDescent="0.45">
      <c r="A707" s="13"/>
      <c r="B707" s="35"/>
      <c r="C707" s="9"/>
      <c r="D707" s="9"/>
      <c r="E707" s="35"/>
      <c r="F707" s="35"/>
      <c r="G707" s="9"/>
      <c r="H707" s="9"/>
      <c r="I707" s="35"/>
      <c r="J707" s="35"/>
      <c r="K707" s="35"/>
      <c r="L707" s="9"/>
      <c r="M707" s="11" t="str">
        <f>IF(J698+M705&gt;0,"Credit Surplus","Credit Shortage")</f>
        <v>Credit Surplus</v>
      </c>
      <c r="N707" s="36">
        <f>J698+M705</f>
        <v>204960.56000000003</v>
      </c>
      <c r="O707" s="35" t="s">
        <v>60</v>
      </c>
      <c r="P707" s="35"/>
      <c r="Q707" s="10"/>
    </row>
    <row r="708" spans="1:17" x14ac:dyDescent="0.45">
      <c r="A708" s="13"/>
      <c r="B708" s="35"/>
      <c r="C708" s="9"/>
      <c r="D708" s="9"/>
      <c r="E708" s="35"/>
      <c r="F708" s="35"/>
      <c r="G708" s="9"/>
      <c r="H708" s="9"/>
      <c r="I708" s="35"/>
      <c r="J708" s="35"/>
      <c r="K708" s="35"/>
      <c r="L708" s="9"/>
      <c r="M708" s="35"/>
      <c r="N708" s="35"/>
      <c r="O708" s="35"/>
      <c r="P708" s="35"/>
      <c r="Q708" s="10"/>
    </row>
    <row r="709" spans="1:17" x14ac:dyDescent="0.45">
      <c r="A709" s="13"/>
      <c r="B709" s="35"/>
      <c r="C709" s="9"/>
      <c r="D709" s="9"/>
      <c r="E709" s="35"/>
      <c r="F709" s="35"/>
      <c r="G709" s="9"/>
      <c r="H709" s="9"/>
      <c r="I709" s="35"/>
      <c r="J709" s="35"/>
      <c r="K709" s="35"/>
      <c r="L709" s="35"/>
      <c r="M709" s="35"/>
      <c r="N709" s="35"/>
      <c r="O709" s="35"/>
      <c r="P709" s="35"/>
      <c r="Q709" s="10"/>
    </row>
    <row r="710" spans="1:17" x14ac:dyDescent="0.45">
      <c r="A710" s="13" t="s">
        <v>11</v>
      </c>
      <c r="B710" s="35"/>
      <c r="C710" s="9"/>
      <c r="D710" s="21">
        <v>5094.91</v>
      </c>
      <c r="E710" s="35" t="s">
        <v>76</v>
      </c>
      <c r="F710" s="35"/>
      <c r="G710" s="9"/>
      <c r="H710" s="9"/>
      <c r="I710" s="35"/>
      <c r="J710" s="35"/>
      <c r="K710" s="35"/>
      <c r="L710" s="35"/>
      <c r="M710" s="35"/>
      <c r="N710" s="35"/>
      <c r="O710" s="35"/>
      <c r="P710" s="35"/>
      <c r="Q710" s="10"/>
    </row>
    <row r="711" spans="1:17" x14ac:dyDescent="0.45">
      <c r="A711" s="13" t="s">
        <v>12</v>
      </c>
      <c r="B711" s="35"/>
      <c r="C711" s="9"/>
      <c r="D711" s="9">
        <f>H698</f>
        <v>-37.729999999999563</v>
      </c>
      <c r="E711" s="35" t="s">
        <v>16</v>
      </c>
      <c r="F711" s="35"/>
      <c r="G711" s="9"/>
      <c r="H711" s="9"/>
      <c r="I711" s="35"/>
      <c r="J711" s="35"/>
      <c r="K711" s="35"/>
      <c r="L711" s="35"/>
      <c r="M711" s="35"/>
      <c r="N711" s="35"/>
      <c r="O711" s="35"/>
      <c r="P711" s="35"/>
      <c r="Q711" s="10"/>
    </row>
    <row r="712" spans="1:17" x14ac:dyDescent="0.45">
      <c r="A712" s="13" t="s">
        <v>13</v>
      </c>
      <c r="B712" s="35"/>
      <c r="C712" s="9"/>
      <c r="D712" s="9">
        <f>D710+D711</f>
        <v>5057.18</v>
      </c>
      <c r="E712" s="35"/>
      <c r="F712" s="35"/>
      <c r="G712" s="9"/>
      <c r="H712" s="9"/>
      <c r="I712" s="35"/>
      <c r="J712" s="35"/>
      <c r="K712" s="35"/>
      <c r="L712" s="35"/>
      <c r="M712" s="35"/>
      <c r="N712" s="35"/>
      <c r="O712" s="35"/>
      <c r="P712" s="35"/>
      <c r="Q712" s="10"/>
    </row>
    <row r="713" spans="1:17" x14ac:dyDescent="0.45">
      <c r="A713" s="13" t="s">
        <v>14</v>
      </c>
      <c r="B713" s="35"/>
      <c r="C713" s="9"/>
      <c r="D713" s="9">
        <f>H706</f>
        <v>-82.259999999999536</v>
      </c>
      <c r="E713" s="35" t="s">
        <v>17</v>
      </c>
      <c r="F713" s="35"/>
      <c r="G713" s="9"/>
      <c r="H713" s="9"/>
      <c r="I713" s="35"/>
      <c r="J713" s="35"/>
      <c r="K713" s="35"/>
      <c r="L713" s="35"/>
      <c r="M713" s="35"/>
      <c r="N713" s="35"/>
      <c r="O713" s="35"/>
      <c r="P713" s="35"/>
      <c r="Q713" s="10"/>
    </row>
    <row r="714" spans="1:17" x14ac:dyDescent="0.45">
      <c r="A714" s="13" t="s">
        <v>13</v>
      </c>
      <c r="B714" s="35"/>
      <c r="C714" s="9"/>
      <c r="D714" s="27">
        <f>D712-D713</f>
        <v>5139.4399999999996</v>
      </c>
      <c r="E714" s="19" t="s">
        <v>18</v>
      </c>
      <c r="F714" s="35"/>
      <c r="G714" s="9"/>
      <c r="H714" s="9"/>
      <c r="I714" s="35"/>
      <c r="J714" s="35"/>
      <c r="K714" s="35"/>
      <c r="L714" s="35"/>
      <c r="M714" s="35"/>
      <c r="N714" s="35"/>
      <c r="O714" s="35"/>
      <c r="P714" s="35"/>
      <c r="Q714" s="10"/>
    </row>
    <row r="715" spans="1:17" ht="14.65" thickBot="1" x14ac:dyDescent="0.5">
      <c r="A715" s="15"/>
      <c r="B715" s="16"/>
      <c r="C715" s="17"/>
      <c r="D715" s="17"/>
      <c r="E715" s="16"/>
      <c r="F715" s="16"/>
      <c r="G715" s="17"/>
      <c r="H715" s="17"/>
      <c r="I715" s="16"/>
      <c r="J715" s="16"/>
      <c r="K715" s="16"/>
      <c r="L715" s="16"/>
      <c r="M715" s="16"/>
      <c r="N715" s="16"/>
      <c r="O715" s="16"/>
      <c r="P715" s="16"/>
      <c r="Q715" s="18"/>
    </row>
    <row r="716" spans="1:17" ht="14.65" thickTop="1" x14ac:dyDescent="0.45"/>
    <row r="721" spans="1:17" ht="14.65" thickBot="1" x14ac:dyDescent="0.5">
      <c r="C721" s="1"/>
      <c r="D721" s="1"/>
      <c r="G721" s="1"/>
      <c r="H721" s="1"/>
    </row>
    <row r="722" spans="1:17" ht="14.65" thickTop="1" x14ac:dyDescent="0.45">
      <c r="A722" s="2"/>
      <c r="B722" s="3"/>
      <c r="C722" s="4">
        <v>45260</v>
      </c>
      <c r="D722" s="5"/>
      <c r="E722" s="3"/>
      <c r="F722" s="3"/>
      <c r="G722" s="5"/>
      <c r="H722" s="5"/>
      <c r="I722" s="3"/>
      <c r="J722" s="3"/>
      <c r="K722" s="3"/>
      <c r="L722" s="20" t="s">
        <v>19</v>
      </c>
      <c r="M722" s="3"/>
      <c r="N722" s="3"/>
      <c r="O722" s="3"/>
      <c r="P722" s="3"/>
      <c r="Q722" s="6"/>
    </row>
    <row r="723" spans="1:17" x14ac:dyDescent="0.45">
      <c r="A723" s="7" t="s">
        <v>5</v>
      </c>
      <c r="B723" s="35"/>
      <c r="C723" s="9"/>
      <c r="D723" s="9"/>
      <c r="E723" s="35"/>
      <c r="F723" s="35"/>
      <c r="G723" s="9"/>
      <c r="H723" s="9"/>
      <c r="I723" s="35"/>
      <c r="J723" s="11" t="s">
        <v>24</v>
      </c>
      <c r="K723" s="35"/>
      <c r="L723" s="11" t="s">
        <v>10</v>
      </c>
      <c r="M723" s="35"/>
      <c r="N723" s="35"/>
      <c r="O723" s="35"/>
      <c r="P723" s="35"/>
      <c r="Q723" s="10"/>
    </row>
    <row r="724" spans="1:17" x14ac:dyDescent="0.45">
      <c r="A724" s="7" t="s">
        <v>0</v>
      </c>
      <c r="B724" s="11" t="s">
        <v>3</v>
      </c>
      <c r="C724" s="12" t="s">
        <v>1</v>
      </c>
      <c r="D724" s="12" t="s">
        <v>4</v>
      </c>
      <c r="E724" s="11" t="s">
        <v>7</v>
      </c>
      <c r="F724" s="37" t="s">
        <v>92</v>
      </c>
      <c r="G724" s="12" t="s">
        <v>8</v>
      </c>
      <c r="H724" s="12" t="s">
        <v>9</v>
      </c>
      <c r="I724" s="33" t="s">
        <v>70</v>
      </c>
      <c r="J724" s="11" t="s">
        <v>23</v>
      </c>
      <c r="K724" s="35"/>
      <c r="L724" s="31">
        <v>206118.71</v>
      </c>
      <c r="M724" s="35" t="s">
        <v>118</v>
      </c>
      <c r="N724" s="35"/>
      <c r="O724" s="35"/>
      <c r="P724" s="35"/>
      <c r="Q724" s="10"/>
    </row>
    <row r="725" spans="1:17" x14ac:dyDescent="0.45">
      <c r="A725" s="13" t="s">
        <v>145</v>
      </c>
      <c r="B725" s="35">
        <v>139</v>
      </c>
      <c r="C725" s="9">
        <v>16.14</v>
      </c>
      <c r="D725" s="9">
        <f>C725*B725</f>
        <v>2243.46</v>
      </c>
      <c r="E725" s="36" t="s">
        <v>37</v>
      </c>
      <c r="F725" s="38">
        <f>D725/D728</f>
        <v>0.53072763144821322</v>
      </c>
      <c r="G725" s="40">
        <v>16.11</v>
      </c>
      <c r="H725" s="9">
        <f>(B725*G725)-D725</f>
        <v>-4.1700000000000728</v>
      </c>
      <c r="I725" s="35" t="s">
        <v>71</v>
      </c>
      <c r="J725" s="36">
        <f>G725*B725</f>
        <v>2239.29</v>
      </c>
      <c r="K725" s="35" t="str">
        <f>"sell "&amp;B725&amp;" "&amp;A725&amp;" @ $"&amp;G725</f>
        <v>sell 139 EXTR @ $16.11</v>
      </c>
      <c r="L725" s="9">
        <f>L724+(G725*B725)</f>
        <v>208358</v>
      </c>
      <c r="M725" s="35"/>
      <c r="N725" s="35"/>
      <c r="O725" s="35"/>
      <c r="P725" s="35"/>
      <c r="Q725" s="10"/>
    </row>
    <row r="726" spans="1:17" x14ac:dyDescent="0.45">
      <c r="A726" s="13" t="s">
        <v>146</v>
      </c>
      <c r="B726" s="35">
        <v>11</v>
      </c>
      <c r="C726" s="9">
        <v>86.28</v>
      </c>
      <c r="D726" s="9">
        <f>C726*B726</f>
        <v>949.08</v>
      </c>
      <c r="E726" s="36" t="s">
        <v>37</v>
      </c>
      <c r="F726" s="38">
        <f>D726/D728</f>
        <v>0.22452059785102929</v>
      </c>
      <c r="G726" s="40">
        <v>86.3</v>
      </c>
      <c r="H726" s="9">
        <f>(B726*G726)-D726</f>
        <v>0.2199999999999136</v>
      </c>
      <c r="I726" s="35" t="s">
        <v>71</v>
      </c>
      <c r="J726" s="36">
        <f>G726*B726</f>
        <v>949.3</v>
      </c>
      <c r="K726" s="35" t="str">
        <f>"sell "&amp;B726&amp;" "&amp;A726&amp;" @ $"&amp;G726</f>
        <v>sell 11 XPO @ $86.3</v>
      </c>
      <c r="L726" s="9">
        <f>L725+(G726*B726)</f>
        <v>209307.3</v>
      </c>
      <c r="M726" s="35"/>
      <c r="N726" s="35"/>
      <c r="O726" s="35"/>
      <c r="P726" s="35"/>
      <c r="Q726" s="10"/>
    </row>
    <row r="727" spans="1:17" x14ac:dyDescent="0.45">
      <c r="A727" s="13" t="s">
        <v>147</v>
      </c>
      <c r="B727" s="35">
        <v>28</v>
      </c>
      <c r="C727" s="9">
        <v>36.950000000000003</v>
      </c>
      <c r="D727" s="9">
        <f>C727*B727</f>
        <v>1034.6000000000001</v>
      </c>
      <c r="E727" s="36" t="s">
        <v>37</v>
      </c>
      <c r="F727" s="38">
        <f>D727/D728</f>
        <v>0.24475177070075749</v>
      </c>
      <c r="G727" s="40">
        <v>37.72</v>
      </c>
      <c r="H727" s="9">
        <f>(B727*G727)-D727</f>
        <v>21.559999999999718</v>
      </c>
      <c r="I727" s="35" t="s">
        <v>71</v>
      </c>
      <c r="J727" s="36">
        <f>G727*B727</f>
        <v>1056.1599999999999</v>
      </c>
      <c r="K727" s="35" t="str">
        <f>"sell "&amp;B727&amp;" "&amp;A727&amp;" @ $"&amp;G727</f>
        <v>sell 28 LI @ $37.72</v>
      </c>
      <c r="L727" s="9">
        <f>L726+(G727*B727)</f>
        <v>210363.46</v>
      </c>
      <c r="M727" s="35" t="s">
        <v>22</v>
      </c>
      <c r="N727" s="35"/>
      <c r="O727" s="35"/>
      <c r="P727" s="35"/>
      <c r="Q727" s="10"/>
    </row>
    <row r="728" spans="1:17" x14ac:dyDescent="0.45">
      <c r="A728" s="13"/>
      <c r="B728" s="35"/>
      <c r="C728" s="9"/>
      <c r="D728" s="9">
        <f>SUM(D725:D727)</f>
        <v>4227.1400000000003</v>
      </c>
      <c r="E728" s="36"/>
      <c r="F728" s="38">
        <f>SUM(F725:F727)</f>
        <v>1</v>
      </c>
      <c r="G728" s="41"/>
      <c r="H728" s="9">
        <f>SUM(H725:H727)</f>
        <v>17.609999999999559</v>
      </c>
      <c r="I728" s="35"/>
      <c r="J728" s="36">
        <f>SUM(J725:J727)</f>
        <v>4244.75</v>
      </c>
      <c r="K728" s="35"/>
      <c r="L728" s="9"/>
      <c r="M728" s="35"/>
      <c r="N728" s="35"/>
      <c r="O728" s="35"/>
      <c r="P728" s="35"/>
      <c r="Q728" s="10"/>
    </row>
    <row r="729" spans="1:17" x14ac:dyDescent="0.45">
      <c r="A729" s="13"/>
      <c r="B729" s="35"/>
      <c r="C729" s="9"/>
      <c r="D729" s="9"/>
      <c r="E729" s="35"/>
      <c r="F729" s="35"/>
      <c r="G729" s="41"/>
      <c r="H729" s="9"/>
      <c r="I729" s="35"/>
      <c r="J729" s="35"/>
      <c r="K729" s="35"/>
      <c r="L729" s="9"/>
      <c r="M729" s="35"/>
      <c r="N729" s="35"/>
      <c r="O729" s="35"/>
      <c r="P729" s="35"/>
      <c r="Q729" s="10"/>
    </row>
    <row r="730" spans="1:17" x14ac:dyDescent="0.45">
      <c r="A730" s="13"/>
      <c r="B730" s="35"/>
      <c r="C730" s="9"/>
      <c r="D730" s="9"/>
      <c r="E730" s="19"/>
      <c r="F730" s="35"/>
      <c r="G730" s="41"/>
      <c r="H730" s="9"/>
      <c r="I730" s="35"/>
      <c r="J730" s="35"/>
      <c r="K730" s="35"/>
      <c r="L730" s="9"/>
      <c r="M730" s="11" t="s">
        <v>20</v>
      </c>
      <c r="N730" s="35"/>
      <c r="O730" s="35"/>
      <c r="P730" s="35"/>
      <c r="Q730" s="10"/>
    </row>
    <row r="731" spans="1:17" x14ac:dyDescent="0.45">
      <c r="A731" s="7" t="s">
        <v>6</v>
      </c>
      <c r="B731" s="35"/>
      <c r="C731" s="9"/>
      <c r="D731" s="9"/>
      <c r="E731" s="19"/>
      <c r="F731" s="35"/>
      <c r="G731" s="41"/>
      <c r="H731" s="9"/>
      <c r="I731" s="35"/>
      <c r="J731" s="35"/>
      <c r="K731" s="35"/>
      <c r="L731" s="9"/>
      <c r="M731" s="11" t="s">
        <v>21</v>
      </c>
      <c r="N731" s="35"/>
      <c r="O731" s="35"/>
      <c r="P731" s="35"/>
      <c r="Q731" s="10"/>
    </row>
    <row r="732" spans="1:17" x14ac:dyDescent="0.45">
      <c r="A732" s="7" t="s">
        <v>0</v>
      </c>
      <c r="B732" s="11" t="s">
        <v>3</v>
      </c>
      <c r="C732" s="12" t="s">
        <v>1</v>
      </c>
      <c r="D732" s="12" t="s">
        <v>2</v>
      </c>
      <c r="E732" s="22" t="s">
        <v>7</v>
      </c>
      <c r="F732" s="39" t="s">
        <v>92</v>
      </c>
      <c r="G732" s="42" t="s">
        <v>8</v>
      </c>
      <c r="H732" s="12" t="s">
        <v>9</v>
      </c>
      <c r="I732" s="35"/>
      <c r="J732" s="35"/>
      <c r="K732" s="35"/>
      <c r="L732" s="9"/>
      <c r="M732" s="36">
        <v>206048.96</v>
      </c>
      <c r="N732" s="35"/>
      <c r="O732" s="44"/>
      <c r="P732" s="35"/>
      <c r="Q732" s="10"/>
    </row>
    <row r="733" spans="1:17" x14ac:dyDescent="0.45">
      <c r="A733" s="13" t="s">
        <v>152</v>
      </c>
      <c r="B733" s="35">
        <v>11</v>
      </c>
      <c r="C733" s="9">
        <v>81.38</v>
      </c>
      <c r="D733" s="9">
        <f>C733*B733</f>
        <v>895.18</v>
      </c>
      <c r="E733" s="36" t="s">
        <v>37</v>
      </c>
      <c r="F733" s="38">
        <f>D733/D736</f>
        <v>0.16234645929187652</v>
      </c>
      <c r="G733" s="9">
        <v>81.739999999999995</v>
      </c>
      <c r="H733" s="9">
        <f>(B733*G733)-D733</f>
        <v>3.9600000000000364</v>
      </c>
      <c r="I733" s="35" t="s">
        <v>71</v>
      </c>
      <c r="J733" s="35"/>
      <c r="K733" s="35" t="str">
        <f>"buy "&amp;B733&amp;" "&amp;A733&amp;" @ $"&amp;G733</f>
        <v>buy 11 EDU @ $81.74</v>
      </c>
      <c r="L733" s="9">
        <f>L727-(G733*B733)</f>
        <v>209464.31999999998</v>
      </c>
      <c r="M733" s="36">
        <f>L724-(G733*B733)</f>
        <v>205219.56999999998</v>
      </c>
      <c r="N733" s="35"/>
      <c r="O733" s="35"/>
      <c r="P733" s="35"/>
      <c r="Q733" s="10"/>
    </row>
    <row r="734" spans="1:17" x14ac:dyDescent="0.45">
      <c r="A734" s="13" t="s">
        <v>153</v>
      </c>
      <c r="B734" s="35">
        <v>445</v>
      </c>
      <c r="C734" s="9">
        <v>8.19</v>
      </c>
      <c r="D734" s="9">
        <f>C734*B734</f>
        <v>3644.5499999999997</v>
      </c>
      <c r="E734" s="36" t="s">
        <v>37</v>
      </c>
      <c r="F734" s="38">
        <f>D734/D736</f>
        <v>0.66096180456691234</v>
      </c>
      <c r="G734" s="9">
        <v>8.16</v>
      </c>
      <c r="H734" s="9">
        <f>(B734*G734)-D734</f>
        <v>-13.349999999999454</v>
      </c>
      <c r="I734" s="35" t="s">
        <v>71</v>
      </c>
      <c r="J734" s="35"/>
      <c r="K734" s="35" t="str">
        <f>"buy "&amp;B734&amp;" "&amp;A734&amp;" @ $"&amp;G734</f>
        <v>buy 445 AVPT @ $8.16</v>
      </c>
      <c r="L734" s="9">
        <f>L733-(G734*B734)</f>
        <v>205833.11999999997</v>
      </c>
      <c r="M734" s="36">
        <f>M733-(G734*B734)</f>
        <v>201588.36999999997</v>
      </c>
      <c r="N734" s="35"/>
      <c r="O734" s="35"/>
      <c r="P734" s="35"/>
      <c r="Q734" s="10"/>
    </row>
    <row r="735" spans="1:17" x14ac:dyDescent="0.45">
      <c r="A735" s="23" t="s">
        <v>154</v>
      </c>
      <c r="B735" s="24">
        <v>23</v>
      </c>
      <c r="C735" s="25">
        <v>42.36</v>
      </c>
      <c r="D735" s="25">
        <f>C735*B735</f>
        <v>974.28</v>
      </c>
      <c r="E735" s="36" t="s">
        <v>37</v>
      </c>
      <c r="F735" s="38">
        <f>D735/D736</f>
        <v>0.17669173614121123</v>
      </c>
      <c r="G735" s="25">
        <v>42.22</v>
      </c>
      <c r="H735" s="25">
        <f>(B735*G735)-D735</f>
        <v>-3.2200000000000273</v>
      </c>
      <c r="I735" s="35" t="s">
        <v>71</v>
      </c>
      <c r="J735" s="35"/>
      <c r="K735" s="35" t="str">
        <f>"buy "&amp;B735&amp;" "&amp;A735&amp;" @ $"&amp;G735</f>
        <v>buy 23 LPG @ $42.22</v>
      </c>
      <c r="L735" s="9">
        <f>L734-(G735*B735)</f>
        <v>204862.05999999997</v>
      </c>
      <c r="M735" s="36">
        <f>M734-(G735*B735)</f>
        <v>200617.30999999997</v>
      </c>
      <c r="N735" s="35" t="str">
        <f>TEXT(ROUND(M735,2),"$#,##0.00")&amp;" will be the balance in the account after purchases.  "</f>
        <v xml:space="preserve">$200,617.31 will be the balance in the account after purchases.  </v>
      </c>
      <c r="O735" s="35"/>
      <c r="P735" s="35"/>
      <c r="Q735" s="10"/>
    </row>
    <row r="736" spans="1:17" x14ac:dyDescent="0.45">
      <c r="A736" s="13"/>
      <c r="B736" s="35"/>
      <c r="C736" s="9"/>
      <c r="D736" s="9">
        <f>SUM(D733:D735)</f>
        <v>5514.0099999999993</v>
      </c>
      <c r="E736" s="35"/>
      <c r="F736" s="38">
        <f>SUM(F733:F735)</f>
        <v>1</v>
      </c>
      <c r="G736" s="9" t="s">
        <v>15</v>
      </c>
      <c r="H736" s="9">
        <f>SUM(H733:H735)</f>
        <v>-12.609999999999445</v>
      </c>
      <c r="I736" s="35"/>
      <c r="J736" s="35"/>
      <c r="K736" s="35"/>
      <c r="L736" s="9"/>
      <c r="M736" s="35"/>
      <c r="N736" s="35" t="s">
        <v>27</v>
      </c>
      <c r="O736" s="35"/>
      <c r="P736" s="35"/>
      <c r="Q736" s="10"/>
    </row>
    <row r="737" spans="1:17" x14ac:dyDescent="0.45">
      <c r="A737" s="13"/>
      <c r="B737" s="35"/>
      <c r="C737" s="9"/>
      <c r="D737" s="9"/>
      <c r="E737" s="35"/>
      <c r="F737" s="35"/>
      <c r="G737" s="9"/>
      <c r="H737" s="9"/>
      <c r="I737" s="35"/>
      <c r="J737" s="35"/>
      <c r="K737" s="35"/>
      <c r="L737" s="9"/>
      <c r="M737" s="11" t="str">
        <f>IF(J728+M735&gt;0,"Credit Surplus","Credit Shortage")</f>
        <v>Credit Surplus</v>
      </c>
      <c r="N737" s="36">
        <f>J728+M735</f>
        <v>204862.05999999997</v>
      </c>
      <c r="O737" s="35" t="s">
        <v>60</v>
      </c>
      <c r="P737" s="35"/>
      <c r="Q737" s="10"/>
    </row>
    <row r="738" spans="1:17" x14ac:dyDescent="0.45">
      <c r="A738" s="13"/>
      <c r="B738" s="35"/>
      <c r="C738" s="9"/>
      <c r="D738" s="9"/>
      <c r="E738" s="35"/>
      <c r="F738" s="35"/>
      <c r="G738" s="9"/>
      <c r="H738" s="9"/>
      <c r="I738" s="35"/>
      <c r="J738" s="35"/>
      <c r="K738" s="35"/>
      <c r="L738" s="9"/>
      <c r="M738" s="35"/>
      <c r="N738" s="35"/>
      <c r="O738" s="35"/>
      <c r="P738" s="35"/>
      <c r="Q738" s="10"/>
    </row>
    <row r="739" spans="1:17" x14ac:dyDescent="0.45">
      <c r="A739" s="13"/>
      <c r="B739" s="35"/>
      <c r="C739" s="9"/>
      <c r="D739" s="9"/>
      <c r="E739" s="35"/>
      <c r="F739" s="35"/>
      <c r="G739" s="9"/>
      <c r="H739" s="9"/>
      <c r="I739" s="35"/>
      <c r="J739" s="35"/>
      <c r="K739" s="35"/>
      <c r="L739" s="35"/>
      <c r="M739" s="35"/>
      <c r="N739" s="35"/>
      <c r="O739" s="35"/>
      <c r="P739" s="35"/>
      <c r="Q739" s="10"/>
    </row>
    <row r="740" spans="1:17" x14ac:dyDescent="0.45">
      <c r="A740" s="13" t="s">
        <v>11</v>
      </c>
      <c r="B740" s="35"/>
      <c r="C740" s="9"/>
      <c r="D740" s="21">
        <v>5023.41</v>
      </c>
      <c r="E740" s="35" t="s">
        <v>76</v>
      </c>
      <c r="F740" s="35"/>
      <c r="G740" s="9"/>
      <c r="H740" s="9"/>
      <c r="I740" s="35"/>
      <c r="J740" s="35"/>
      <c r="K740" s="35"/>
      <c r="L740" s="35"/>
      <c r="M740" s="35"/>
      <c r="N740" s="35"/>
      <c r="O740" s="35"/>
      <c r="P740" s="35"/>
      <c r="Q740" s="10"/>
    </row>
    <row r="741" spans="1:17" x14ac:dyDescent="0.45">
      <c r="A741" s="13" t="s">
        <v>12</v>
      </c>
      <c r="B741" s="35"/>
      <c r="C741" s="9"/>
      <c r="D741" s="9">
        <f>H728</f>
        <v>17.609999999999559</v>
      </c>
      <c r="E741" s="35" t="s">
        <v>16</v>
      </c>
      <c r="F741" s="35"/>
      <c r="G741" s="9"/>
      <c r="H741" s="9"/>
      <c r="I741" s="35"/>
      <c r="J741" s="35"/>
      <c r="K741" s="35"/>
      <c r="L741" s="35"/>
      <c r="M741" s="35"/>
      <c r="N741" s="35"/>
      <c r="O741" s="35"/>
      <c r="P741" s="35"/>
      <c r="Q741" s="10"/>
    </row>
    <row r="742" spans="1:17" x14ac:dyDescent="0.45">
      <c r="A742" s="13" t="s">
        <v>13</v>
      </c>
      <c r="B742" s="35"/>
      <c r="C742" s="9"/>
      <c r="D742" s="9">
        <f>D740+D741</f>
        <v>5041.0199999999995</v>
      </c>
      <c r="E742" s="35"/>
      <c r="F742" s="35"/>
      <c r="G742" s="9"/>
      <c r="H742" s="9"/>
      <c r="I742" s="35"/>
      <c r="J742" s="35"/>
      <c r="K742" s="35"/>
      <c r="L742" s="35"/>
      <c r="M742" s="35"/>
      <c r="N742" s="35"/>
      <c r="O742" s="35"/>
      <c r="P742" s="35"/>
      <c r="Q742" s="10"/>
    </row>
    <row r="743" spans="1:17" x14ac:dyDescent="0.45">
      <c r="A743" s="13" t="s">
        <v>14</v>
      </c>
      <c r="B743" s="35"/>
      <c r="C743" s="9"/>
      <c r="D743" s="9">
        <f>H736</f>
        <v>-12.609999999999445</v>
      </c>
      <c r="E743" s="35" t="s">
        <v>17</v>
      </c>
      <c r="F743" s="35"/>
      <c r="G743" s="9"/>
      <c r="H743" s="9"/>
      <c r="I743" s="35"/>
      <c r="J743" s="35"/>
      <c r="K743" s="35"/>
      <c r="L743" s="35"/>
      <c r="M743" s="35"/>
      <c r="N743" s="35"/>
      <c r="O743" s="35"/>
      <c r="P743" s="35"/>
      <c r="Q743" s="10"/>
    </row>
    <row r="744" spans="1:17" x14ac:dyDescent="0.45">
      <c r="A744" s="13" t="s">
        <v>13</v>
      </c>
      <c r="B744" s="35"/>
      <c r="C744" s="9"/>
      <c r="D744" s="27">
        <f>D742-D743</f>
        <v>5053.6299999999992</v>
      </c>
      <c r="E744" s="19" t="s">
        <v>18</v>
      </c>
      <c r="F744" s="35"/>
      <c r="G744" s="9"/>
      <c r="H744" s="9"/>
      <c r="I744" s="35"/>
      <c r="J744" s="35"/>
      <c r="K744" s="35"/>
      <c r="L744" s="35"/>
      <c r="M744" s="35"/>
      <c r="N744" s="35"/>
      <c r="O744" s="35"/>
      <c r="P744" s="35"/>
      <c r="Q744" s="10"/>
    </row>
    <row r="745" spans="1:17" ht="14.65" thickBot="1" x14ac:dyDescent="0.5">
      <c r="A745" s="15"/>
      <c r="B745" s="16"/>
      <c r="C745" s="17"/>
      <c r="D745" s="17"/>
      <c r="E745" s="16"/>
      <c r="F745" s="16"/>
      <c r="G745" s="17"/>
      <c r="H745" s="17"/>
      <c r="I745" s="16"/>
      <c r="J745" s="16"/>
      <c r="K745" s="16"/>
      <c r="L745" s="16"/>
      <c r="M745" s="16"/>
      <c r="N745" s="16"/>
      <c r="O745" s="16"/>
      <c r="P745" s="16"/>
      <c r="Q745" s="18"/>
    </row>
    <row r="746" spans="1:17" ht="14.65" thickTop="1" x14ac:dyDescent="0.45"/>
    <row r="750" spans="1:17" ht="14.65" thickBot="1" x14ac:dyDescent="0.5"/>
    <row r="751" spans="1:17" ht="14.65" thickTop="1" x14ac:dyDescent="0.45">
      <c r="A751" s="2"/>
      <c r="B751" s="3"/>
      <c r="C751" s="4">
        <v>45230</v>
      </c>
      <c r="D751" s="5"/>
      <c r="E751" s="3"/>
      <c r="F751" s="3"/>
      <c r="G751" s="5"/>
      <c r="H751" s="5"/>
      <c r="I751" s="3"/>
      <c r="J751" s="3"/>
      <c r="K751" s="3"/>
      <c r="L751" s="20" t="s">
        <v>19</v>
      </c>
      <c r="M751" s="3"/>
      <c r="N751" s="3"/>
      <c r="O751" s="3"/>
      <c r="P751" s="3"/>
      <c r="Q751" s="6"/>
    </row>
    <row r="752" spans="1:17" x14ac:dyDescent="0.45">
      <c r="A752" s="7" t="s">
        <v>5</v>
      </c>
      <c r="B752" s="35"/>
      <c r="C752" s="9"/>
      <c r="D752" s="9"/>
      <c r="E752" s="35"/>
      <c r="F752" s="35"/>
      <c r="G752" s="9"/>
      <c r="H752" s="9"/>
      <c r="I752" s="35"/>
      <c r="J752" s="11" t="s">
        <v>24</v>
      </c>
      <c r="K752" s="35"/>
      <c r="L752" s="11" t="s">
        <v>10</v>
      </c>
      <c r="M752" s="35"/>
      <c r="N752" s="35"/>
      <c r="O752" s="35"/>
      <c r="P752" s="35"/>
      <c r="Q752" s="10"/>
    </row>
    <row r="753" spans="1:17" x14ac:dyDescent="0.45">
      <c r="A753" s="7" t="s">
        <v>0</v>
      </c>
      <c r="B753" s="11" t="s">
        <v>3</v>
      </c>
      <c r="C753" s="12" t="s">
        <v>1</v>
      </c>
      <c r="D753" s="12" t="s">
        <v>4</v>
      </c>
      <c r="E753" s="11" t="s">
        <v>7</v>
      </c>
      <c r="F753" s="37" t="s">
        <v>92</v>
      </c>
      <c r="G753" s="12" t="s">
        <v>8</v>
      </c>
      <c r="H753" s="12" t="s">
        <v>9</v>
      </c>
      <c r="I753" s="33" t="s">
        <v>70</v>
      </c>
      <c r="J753" s="11" t="s">
        <v>23</v>
      </c>
      <c r="K753" s="35"/>
      <c r="L753" s="31">
        <v>200591.49</v>
      </c>
      <c r="M753" s="35" t="s">
        <v>118</v>
      </c>
      <c r="N753" s="35"/>
      <c r="O753" s="35"/>
      <c r="P753" s="35"/>
      <c r="Q753" s="10"/>
    </row>
    <row r="754" spans="1:17" x14ac:dyDescent="0.45">
      <c r="A754" s="13" t="s">
        <v>142</v>
      </c>
      <c r="B754" s="35">
        <v>224</v>
      </c>
      <c r="C754" s="9">
        <v>4.45</v>
      </c>
      <c r="D754" s="9">
        <f>C754*B754</f>
        <v>996.80000000000007</v>
      </c>
      <c r="E754" s="36" t="s">
        <v>93</v>
      </c>
      <c r="F754" s="38">
        <f>D754/D757</f>
        <v>0.15374554248978936</v>
      </c>
      <c r="G754" s="40">
        <v>4.57</v>
      </c>
      <c r="H754" s="9">
        <f>(B754*G754)-D754</f>
        <v>26.879999999999995</v>
      </c>
      <c r="I754" s="35" t="s">
        <v>71</v>
      </c>
      <c r="J754" s="36">
        <f>G754*B754</f>
        <v>1023.6800000000001</v>
      </c>
      <c r="K754" s="35" t="str">
        <f>"sell "&amp;B754&amp;" "&amp;A754&amp;" @ $"&amp;G754</f>
        <v>sell 224 INTR @ $4.57</v>
      </c>
      <c r="L754" s="9">
        <f>L753+(G754*B754)</f>
        <v>201615.16999999998</v>
      </c>
      <c r="M754" s="35"/>
      <c r="N754" s="35"/>
      <c r="O754" s="35"/>
      <c r="P754" s="35"/>
      <c r="Q754" s="10"/>
    </row>
    <row r="755" spans="1:17" x14ac:dyDescent="0.45">
      <c r="A755" s="13" t="s">
        <v>143</v>
      </c>
      <c r="B755" s="35">
        <v>47</v>
      </c>
      <c r="C755" s="9">
        <v>11.46</v>
      </c>
      <c r="D755" s="9">
        <f>C755*B755</f>
        <v>538.62</v>
      </c>
      <c r="E755" s="36" t="s">
        <v>93</v>
      </c>
      <c r="F755" s="38">
        <f>D755/D757</f>
        <v>8.3076268153942964E-2</v>
      </c>
      <c r="G755" s="40">
        <v>11.45</v>
      </c>
      <c r="H755" s="9">
        <f>(B755*G755)-D755</f>
        <v>-0.47000000000002728</v>
      </c>
      <c r="I755" s="35" t="s">
        <v>71</v>
      </c>
      <c r="J755" s="36">
        <f>G755*B755</f>
        <v>538.15</v>
      </c>
      <c r="K755" s="35" t="str">
        <f>"sell "&amp;B755&amp;" "&amp;A755&amp;" @ $"&amp;G755</f>
        <v>sell 47 CCL @ $11.45</v>
      </c>
      <c r="L755" s="9">
        <f>L754+(G755*B755)</f>
        <v>202153.31999999998</v>
      </c>
      <c r="M755" s="35"/>
      <c r="N755" s="35"/>
      <c r="O755" s="35"/>
      <c r="P755" s="35"/>
      <c r="Q755" s="10"/>
    </row>
    <row r="756" spans="1:17" x14ac:dyDescent="0.45">
      <c r="A756" s="13" t="s">
        <v>144</v>
      </c>
      <c r="B756" s="35">
        <v>126</v>
      </c>
      <c r="C756" s="9">
        <v>39.270000000000003</v>
      </c>
      <c r="D756" s="9">
        <f>C756*B756</f>
        <v>4948.0200000000004</v>
      </c>
      <c r="E756" s="36" t="s">
        <v>93</v>
      </c>
      <c r="F756" s="38">
        <f>D756/D757</f>
        <v>0.76317818935626769</v>
      </c>
      <c r="G756" s="40">
        <v>39.35</v>
      </c>
      <c r="H756" s="9">
        <f>(B756*G756)-D756</f>
        <v>10.079999999999927</v>
      </c>
      <c r="I756" s="35" t="s">
        <v>71</v>
      </c>
      <c r="J756" s="36">
        <f>G756*B756</f>
        <v>4958.1000000000004</v>
      </c>
      <c r="K756" s="35" t="str">
        <f>"sell "&amp;B756&amp;" "&amp;A756&amp;" @ $"&amp;G756</f>
        <v>sell 126 VRT @ $39.35</v>
      </c>
      <c r="L756" s="9">
        <f>L755+(G756*B756)</f>
        <v>207111.41999999998</v>
      </c>
      <c r="M756" s="35" t="s">
        <v>22</v>
      </c>
      <c r="N756" s="35"/>
      <c r="O756" s="35"/>
      <c r="P756" s="35"/>
      <c r="Q756" s="10"/>
    </row>
    <row r="757" spans="1:17" x14ac:dyDescent="0.45">
      <c r="A757" s="13"/>
      <c r="B757" s="35"/>
      <c r="C757" s="9"/>
      <c r="D757" s="9">
        <f>SUM(D754:D756)</f>
        <v>6483.4400000000005</v>
      </c>
      <c r="E757" s="36"/>
      <c r="F757" s="38">
        <f>SUM(F754:F756)</f>
        <v>1</v>
      </c>
      <c r="G757" s="41"/>
      <c r="H757" s="9">
        <f>SUM(H754:H756)</f>
        <v>36.489999999999895</v>
      </c>
      <c r="I757" s="35"/>
      <c r="J757" s="36">
        <f>SUM(J754:J756)</f>
        <v>6519.93</v>
      </c>
      <c r="K757" s="35"/>
      <c r="L757" s="9"/>
      <c r="M757" s="35"/>
      <c r="N757" s="35"/>
      <c r="O757" s="35"/>
      <c r="P757" s="35"/>
      <c r="Q757" s="10"/>
    </row>
    <row r="758" spans="1:17" x14ac:dyDescent="0.45">
      <c r="A758" s="13"/>
      <c r="B758" s="35"/>
      <c r="C758" s="9"/>
      <c r="D758" s="9"/>
      <c r="E758" s="35"/>
      <c r="F758" s="35"/>
      <c r="G758" s="41"/>
      <c r="H758" s="9"/>
      <c r="I758" s="35"/>
      <c r="J758" s="35"/>
      <c r="K758" s="35"/>
      <c r="L758" s="9"/>
      <c r="M758" s="35"/>
      <c r="N758" s="35"/>
      <c r="O758" s="35"/>
      <c r="P758" s="35"/>
      <c r="Q758" s="10"/>
    </row>
    <row r="759" spans="1:17" x14ac:dyDescent="0.45">
      <c r="A759" s="13"/>
      <c r="B759" s="35"/>
      <c r="C759" s="9"/>
      <c r="D759" s="9"/>
      <c r="E759" s="19"/>
      <c r="F759" s="35"/>
      <c r="G759" s="41"/>
      <c r="H759" s="9"/>
      <c r="I759" s="35"/>
      <c r="J759" s="35"/>
      <c r="K759" s="35"/>
      <c r="L759" s="9"/>
      <c r="M759" s="11" t="s">
        <v>20</v>
      </c>
      <c r="N759" s="35"/>
      <c r="O759" s="35"/>
      <c r="P759" s="35"/>
      <c r="Q759" s="10"/>
    </row>
    <row r="760" spans="1:17" x14ac:dyDescent="0.45">
      <c r="A760" s="7" t="s">
        <v>6</v>
      </c>
      <c r="B760" s="35"/>
      <c r="C760" s="9"/>
      <c r="D760" s="9"/>
      <c r="E760" s="19"/>
      <c r="F760" s="35"/>
      <c r="G760" s="41"/>
      <c r="H760" s="9"/>
      <c r="I760" s="35"/>
      <c r="J760" s="35"/>
      <c r="K760" s="35"/>
      <c r="L760" s="9"/>
      <c r="M760" s="11" t="s">
        <v>21</v>
      </c>
      <c r="N760" s="35"/>
      <c r="O760" s="35"/>
      <c r="P760" s="35"/>
      <c r="Q760" s="10"/>
    </row>
    <row r="761" spans="1:17" x14ac:dyDescent="0.45">
      <c r="A761" s="7" t="s">
        <v>0</v>
      </c>
      <c r="B761" s="11" t="s">
        <v>3</v>
      </c>
      <c r="C761" s="12" t="s">
        <v>1</v>
      </c>
      <c r="D761" s="12" t="s">
        <v>2</v>
      </c>
      <c r="E761" s="22" t="s">
        <v>7</v>
      </c>
      <c r="F761" s="39" t="s">
        <v>92</v>
      </c>
      <c r="G761" s="42" t="s">
        <v>8</v>
      </c>
      <c r="H761" s="12" t="s">
        <v>9</v>
      </c>
      <c r="I761" s="35"/>
      <c r="J761" s="35"/>
      <c r="K761" s="35"/>
      <c r="L761" s="9"/>
      <c r="M761" s="36">
        <v>206048.96</v>
      </c>
      <c r="N761" s="35"/>
      <c r="O761" s="44"/>
      <c r="P761" s="35"/>
      <c r="Q761" s="10"/>
    </row>
    <row r="762" spans="1:17" x14ac:dyDescent="0.45">
      <c r="A762" s="13" t="s">
        <v>151</v>
      </c>
      <c r="B762" s="35">
        <v>20</v>
      </c>
      <c r="C762" s="9">
        <v>49.92</v>
      </c>
      <c r="D762" s="9">
        <f>C762*B762</f>
        <v>998.40000000000009</v>
      </c>
      <c r="E762" s="36" t="s">
        <v>93</v>
      </c>
      <c r="F762" s="38">
        <f>D762/D765</f>
        <v>1</v>
      </c>
      <c r="G762" s="9">
        <v>49.72</v>
      </c>
      <c r="H762" s="9">
        <f>(B762*G762)-D762</f>
        <v>-4.0000000000001137</v>
      </c>
      <c r="I762" s="35" t="s">
        <v>71</v>
      </c>
      <c r="J762" s="35"/>
      <c r="K762" s="35" t="str">
        <f>"buy "&amp;B762&amp;" "&amp;A762&amp;" @ $"&amp;G762</f>
        <v>buy 20 NEAR @ $49.72</v>
      </c>
      <c r="L762" s="9">
        <f>L756-(G762*B762)</f>
        <v>206117.02</v>
      </c>
      <c r="M762" s="36">
        <f>L753-(G762*B762)</f>
        <v>199597.09</v>
      </c>
      <c r="N762" s="35"/>
      <c r="O762" s="35"/>
      <c r="P762" s="35"/>
      <c r="Q762" s="10"/>
    </row>
    <row r="763" spans="1:17" x14ac:dyDescent="0.45">
      <c r="A763" s="13"/>
      <c r="B763" s="35"/>
      <c r="C763" s="9">
        <v>0</v>
      </c>
      <c r="D763" s="9">
        <f>C763*B763</f>
        <v>0</v>
      </c>
      <c r="E763" s="36" t="s">
        <v>93</v>
      </c>
      <c r="F763" s="38">
        <f>D763/D765</f>
        <v>0</v>
      </c>
      <c r="G763" s="9">
        <v>0</v>
      </c>
      <c r="H763" s="9">
        <f>(B763*G763)-D763</f>
        <v>0</v>
      </c>
      <c r="I763" s="35" t="s">
        <v>71</v>
      </c>
      <c r="J763" s="35"/>
      <c r="K763" s="35" t="str">
        <f>"buy "&amp;B763&amp;" "&amp;A763&amp;" @ $"&amp;G763</f>
        <v>buy   @ $0</v>
      </c>
      <c r="L763" s="9">
        <f>L762-(G763*B763)</f>
        <v>206117.02</v>
      </c>
      <c r="M763" s="36">
        <f>M762-(G763*B763)</f>
        <v>199597.09</v>
      </c>
      <c r="N763" s="35"/>
      <c r="O763" s="35"/>
      <c r="P763" s="35"/>
      <c r="Q763" s="10"/>
    </row>
    <row r="764" spans="1:17" x14ac:dyDescent="0.45">
      <c r="A764" s="23"/>
      <c r="B764" s="24"/>
      <c r="C764" s="25">
        <v>0</v>
      </c>
      <c r="D764" s="25">
        <f>C764*B764</f>
        <v>0</v>
      </c>
      <c r="E764" s="36" t="s">
        <v>93</v>
      </c>
      <c r="F764" s="38">
        <f>D764/D765</f>
        <v>0</v>
      </c>
      <c r="G764" s="25">
        <v>0</v>
      </c>
      <c r="H764" s="25">
        <f>(B764*G764)-D764</f>
        <v>0</v>
      </c>
      <c r="I764" s="35" t="s">
        <v>71</v>
      </c>
      <c r="J764" s="35"/>
      <c r="K764" s="35" t="str">
        <f>"buy "&amp;B764&amp;" "&amp;A764&amp;" @ $"&amp;G764</f>
        <v>buy   @ $0</v>
      </c>
      <c r="L764" s="9">
        <f>L763-(G764*B764)</f>
        <v>206117.02</v>
      </c>
      <c r="M764" s="36">
        <f>M763-(G764*B764)</f>
        <v>199597.09</v>
      </c>
      <c r="N764" s="35" t="str">
        <f>TEXT(ROUND(M764,2),"$#,##0.00")&amp;" will be the balance in the account after purchases.  "</f>
        <v xml:space="preserve">$199,597.09 will be the balance in the account after purchases.  </v>
      </c>
      <c r="O764" s="35"/>
      <c r="P764" s="35"/>
      <c r="Q764" s="10"/>
    </row>
    <row r="765" spans="1:17" x14ac:dyDescent="0.45">
      <c r="A765" s="13"/>
      <c r="B765" s="35"/>
      <c r="C765" s="9"/>
      <c r="D765" s="9">
        <f>SUM(D762:D764)</f>
        <v>998.40000000000009</v>
      </c>
      <c r="E765" s="35"/>
      <c r="F765" s="38">
        <f>SUM(F762:F764)</f>
        <v>1</v>
      </c>
      <c r="G765" s="9" t="s">
        <v>15</v>
      </c>
      <c r="H765" s="9">
        <f>SUM(H762:H764)</f>
        <v>-4.0000000000001137</v>
      </c>
      <c r="I765" s="35"/>
      <c r="J765" s="35"/>
      <c r="K765" s="35"/>
      <c r="L765" s="9"/>
      <c r="M765" s="35"/>
      <c r="N765" s="35" t="s">
        <v>27</v>
      </c>
      <c r="O765" s="35"/>
      <c r="P765" s="35"/>
      <c r="Q765" s="10"/>
    </row>
    <row r="766" spans="1:17" x14ac:dyDescent="0.45">
      <c r="A766" s="13"/>
      <c r="B766" s="35"/>
      <c r="C766" s="9"/>
      <c r="D766" s="9"/>
      <c r="E766" s="35"/>
      <c r="F766" s="35"/>
      <c r="G766" s="9"/>
      <c r="H766" s="9"/>
      <c r="I766" s="35"/>
      <c r="J766" s="35"/>
      <c r="K766" s="35"/>
      <c r="L766" s="9"/>
      <c r="M766" s="11" t="str">
        <f>IF(J757+M764&gt;0,"Credit Surplus","Credit Shortage")</f>
        <v>Credit Surplus</v>
      </c>
      <c r="N766" s="36">
        <f>J757+M764</f>
        <v>206117.02</v>
      </c>
      <c r="O766" s="35" t="s">
        <v>60</v>
      </c>
      <c r="P766" s="35"/>
      <c r="Q766" s="10"/>
    </row>
    <row r="767" spans="1:17" x14ac:dyDescent="0.45">
      <c r="A767" s="13"/>
      <c r="B767" s="35"/>
      <c r="C767" s="9"/>
      <c r="D767" s="9"/>
      <c r="E767" s="35"/>
      <c r="F767" s="35"/>
      <c r="G767" s="9"/>
      <c r="H767" s="9"/>
      <c r="I767" s="35"/>
      <c r="J767" s="35"/>
      <c r="K767" s="35"/>
      <c r="L767" s="9"/>
      <c r="M767" s="35"/>
      <c r="N767" s="35"/>
      <c r="O767" s="35"/>
      <c r="P767" s="35"/>
      <c r="Q767" s="10"/>
    </row>
    <row r="768" spans="1:17" x14ac:dyDescent="0.45">
      <c r="A768" s="13"/>
      <c r="B768" s="35"/>
      <c r="C768" s="9"/>
      <c r="D768" s="9"/>
      <c r="E768" s="35"/>
      <c r="F768" s="35"/>
      <c r="G768" s="9"/>
      <c r="H768" s="9"/>
      <c r="I768" s="35"/>
      <c r="J768" s="35"/>
      <c r="K768" s="35"/>
      <c r="L768" s="35"/>
      <c r="M768" s="35"/>
      <c r="N768" s="35"/>
      <c r="O768" s="35"/>
      <c r="P768" s="35"/>
      <c r="Q768" s="10"/>
    </row>
    <row r="769" spans="1:17" x14ac:dyDescent="0.45">
      <c r="A769" s="13" t="s">
        <v>11</v>
      </c>
      <c r="B769" s="35"/>
      <c r="C769" s="9"/>
      <c r="D769" s="21">
        <v>6269.79</v>
      </c>
      <c r="E769" s="35" t="s">
        <v>76</v>
      </c>
      <c r="F769" s="35"/>
      <c r="G769" s="9"/>
      <c r="H769" s="9"/>
      <c r="I769" s="35"/>
      <c r="J769" s="35"/>
      <c r="K769" s="35"/>
      <c r="L769" s="35"/>
      <c r="M769" s="35"/>
      <c r="N769" s="35"/>
      <c r="O769" s="35"/>
      <c r="P769" s="35"/>
      <c r="Q769" s="10"/>
    </row>
    <row r="770" spans="1:17" x14ac:dyDescent="0.45">
      <c r="A770" s="13" t="s">
        <v>12</v>
      </c>
      <c r="B770" s="35"/>
      <c r="C770" s="9"/>
      <c r="D770" s="9">
        <f>H757</f>
        <v>36.489999999999895</v>
      </c>
      <c r="E770" s="35" t="s">
        <v>16</v>
      </c>
      <c r="F770" s="35"/>
      <c r="G770" s="9"/>
      <c r="H770" s="9"/>
      <c r="I770" s="35"/>
      <c r="J770" s="35"/>
      <c r="K770" s="35"/>
      <c r="L770" s="35"/>
      <c r="M770" s="35"/>
      <c r="N770" s="35"/>
      <c r="O770" s="35"/>
      <c r="P770" s="35"/>
      <c r="Q770" s="10"/>
    </row>
    <row r="771" spans="1:17" x14ac:dyDescent="0.45">
      <c r="A771" s="13" t="s">
        <v>13</v>
      </c>
      <c r="B771" s="35"/>
      <c r="C771" s="9"/>
      <c r="D771" s="9">
        <f>D769+D770</f>
        <v>6306.28</v>
      </c>
      <c r="E771" s="35"/>
      <c r="F771" s="35"/>
      <c r="G771" s="9"/>
      <c r="H771" s="9"/>
      <c r="I771" s="35"/>
      <c r="J771" s="35"/>
      <c r="K771" s="35"/>
      <c r="L771" s="35"/>
      <c r="M771" s="35"/>
      <c r="N771" s="35"/>
      <c r="O771" s="35"/>
      <c r="P771" s="35"/>
      <c r="Q771" s="10"/>
    </row>
    <row r="772" spans="1:17" x14ac:dyDescent="0.45">
      <c r="A772" s="13" t="s">
        <v>14</v>
      </c>
      <c r="B772" s="35"/>
      <c r="C772" s="9"/>
      <c r="D772" s="9">
        <f>H765</f>
        <v>-4.0000000000001137</v>
      </c>
      <c r="E772" s="35" t="s">
        <v>17</v>
      </c>
      <c r="F772" s="35"/>
      <c r="G772" s="9"/>
      <c r="H772" s="9"/>
      <c r="I772" s="35"/>
      <c r="J772" s="35"/>
      <c r="K772" s="35"/>
      <c r="L772" s="35"/>
      <c r="M772" s="35"/>
      <c r="N772" s="35"/>
      <c r="O772" s="35"/>
      <c r="P772" s="35"/>
      <c r="Q772" s="10"/>
    </row>
    <row r="773" spans="1:17" x14ac:dyDescent="0.45">
      <c r="A773" s="13" t="s">
        <v>13</v>
      </c>
      <c r="B773" s="35"/>
      <c r="C773" s="9"/>
      <c r="D773" s="27">
        <f>D771-D772</f>
        <v>6310.28</v>
      </c>
      <c r="E773" s="19" t="s">
        <v>18</v>
      </c>
      <c r="F773" s="35"/>
      <c r="G773" s="9"/>
      <c r="H773" s="9"/>
      <c r="I773" s="35"/>
      <c r="J773" s="35"/>
      <c r="K773" s="35"/>
      <c r="L773" s="35"/>
      <c r="M773" s="35"/>
      <c r="N773" s="35"/>
      <c r="O773" s="35"/>
      <c r="P773" s="35"/>
      <c r="Q773" s="10"/>
    </row>
    <row r="774" spans="1:17" ht="14.65" thickBot="1" x14ac:dyDescent="0.5">
      <c r="A774" s="15"/>
      <c r="B774" s="16"/>
      <c r="C774" s="17"/>
      <c r="D774" s="17"/>
      <c r="E774" s="16"/>
      <c r="F774" s="16"/>
      <c r="G774" s="17"/>
      <c r="H774" s="17"/>
      <c r="I774" s="16"/>
      <c r="J774" s="16"/>
      <c r="K774" s="16"/>
      <c r="L774" s="16"/>
      <c r="M774" s="16"/>
      <c r="N774" s="16"/>
      <c r="O774" s="16"/>
      <c r="P774" s="16"/>
      <c r="Q774" s="18"/>
    </row>
    <row r="775" spans="1:17" ht="14.65" thickTop="1" x14ac:dyDescent="0.45"/>
    <row r="777" spans="1:17" ht="14.65" thickBot="1" x14ac:dyDescent="0.5"/>
    <row r="778" spans="1:17" ht="14.65" thickTop="1" x14ac:dyDescent="0.45">
      <c r="A778" s="2"/>
      <c r="B778" s="3"/>
      <c r="C778" s="4">
        <v>45201</v>
      </c>
      <c r="D778" s="5"/>
      <c r="E778" s="3"/>
      <c r="F778" s="3"/>
      <c r="G778" s="5"/>
      <c r="H778" s="5"/>
      <c r="I778" s="3"/>
      <c r="J778" s="3"/>
      <c r="K778" s="3"/>
      <c r="L778" s="20" t="s">
        <v>19</v>
      </c>
      <c r="M778" s="3"/>
      <c r="N778" s="3"/>
      <c r="O778" s="3"/>
      <c r="P778" s="3"/>
      <c r="Q778" s="6"/>
    </row>
    <row r="779" spans="1:17" x14ac:dyDescent="0.45">
      <c r="A779" s="7" t="s">
        <v>5</v>
      </c>
      <c r="B779" s="35"/>
      <c r="C779" s="9"/>
      <c r="D779" s="9"/>
      <c r="E779" s="35"/>
      <c r="F779" s="35"/>
      <c r="G779" s="9"/>
      <c r="H779" s="9"/>
      <c r="I779" s="35"/>
      <c r="J779" s="11" t="s">
        <v>24</v>
      </c>
      <c r="K779" s="35"/>
      <c r="L779" s="11" t="s">
        <v>10</v>
      </c>
      <c r="M779" s="35"/>
      <c r="N779" s="35"/>
      <c r="O779" s="35"/>
      <c r="P779" s="35"/>
      <c r="Q779" s="10"/>
    </row>
    <row r="780" spans="1:17" x14ac:dyDescent="0.45">
      <c r="A780" s="7" t="s">
        <v>0</v>
      </c>
      <c r="B780" s="11" t="s">
        <v>3</v>
      </c>
      <c r="C780" s="12" t="s">
        <v>1</v>
      </c>
      <c r="D780" s="12" t="s">
        <v>4</v>
      </c>
      <c r="E780" s="11" t="s">
        <v>7</v>
      </c>
      <c r="F780" s="37" t="s">
        <v>92</v>
      </c>
      <c r="G780" s="12" t="s">
        <v>8</v>
      </c>
      <c r="H780" s="12" t="s">
        <v>9</v>
      </c>
      <c r="I780" s="33" t="s">
        <v>70</v>
      </c>
      <c r="J780" s="11" t="s">
        <v>23</v>
      </c>
      <c r="K780" s="35"/>
      <c r="L780" s="31">
        <v>202495.58</v>
      </c>
      <c r="M780" s="35" t="s">
        <v>118</v>
      </c>
      <c r="N780" s="35"/>
      <c r="O780" s="35"/>
      <c r="P780" s="35"/>
      <c r="Q780" s="10"/>
    </row>
    <row r="781" spans="1:17" x14ac:dyDescent="0.45">
      <c r="A781" s="13" t="s">
        <v>139</v>
      </c>
      <c r="B781" s="35">
        <v>87</v>
      </c>
      <c r="C781" s="9">
        <v>24.44</v>
      </c>
      <c r="D781" s="9">
        <f>C781*B781</f>
        <v>2126.2800000000002</v>
      </c>
      <c r="E781" s="36" t="s">
        <v>93</v>
      </c>
      <c r="F781" s="38">
        <f>D781/D784</f>
        <v>0.51708012227358835</v>
      </c>
      <c r="G781" s="40">
        <v>22</v>
      </c>
      <c r="H781" s="9">
        <f>(B781*G781)-D781</f>
        <v>-212.2800000000002</v>
      </c>
      <c r="I781" s="35" t="s">
        <v>71</v>
      </c>
      <c r="J781" s="36">
        <f>G781*B781</f>
        <v>1914</v>
      </c>
      <c r="K781" s="35" t="str">
        <f>"sell "&amp;B781&amp;" "&amp;A781&amp;" @ $"&amp;G781</f>
        <v>sell 87 DFH @ $22</v>
      </c>
      <c r="L781" s="9">
        <f>L780+(G781*B781)</f>
        <v>204409.58</v>
      </c>
      <c r="M781" s="35"/>
      <c r="N781" s="35"/>
      <c r="O781" s="35"/>
      <c r="P781" s="35"/>
      <c r="Q781" s="10"/>
    </row>
    <row r="782" spans="1:17" x14ac:dyDescent="0.45">
      <c r="A782" s="13" t="s">
        <v>140</v>
      </c>
      <c r="B782" s="35">
        <v>31</v>
      </c>
      <c r="C782" s="9">
        <v>23.59</v>
      </c>
      <c r="D782" s="9">
        <f>C782*B782</f>
        <v>731.29</v>
      </c>
      <c r="E782" s="36" t="s">
        <v>93</v>
      </c>
      <c r="F782" s="38">
        <f>D782/D784</f>
        <v>0.17783900644197961</v>
      </c>
      <c r="G782" s="40">
        <v>22.82</v>
      </c>
      <c r="H782" s="9">
        <f>(B782*G782)-D782</f>
        <v>-23.870000000000005</v>
      </c>
      <c r="I782" s="35" t="s">
        <v>71</v>
      </c>
      <c r="J782" s="36">
        <f>G782*B782</f>
        <v>707.42</v>
      </c>
      <c r="K782" s="35" t="str">
        <f>"sell "&amp;B782&amp;" "&amp;A782&amp;" @ $"&amp;G782</f>
        <v>sell 31 XP @ $22.82</v>
      </c>
      <c r="L782" s="9">
        <f>L781+(G782*B782)</f>
        <v>205117</v>
      </c>
      <c r="M782" s="35"/>
      <c r="N782" s="35"/>
      <c r="O782" s="35"/>
      <c r="P782" s="35"/>
      <c r="Q782" s="10"/>
    </row>
    <row r="783" spans="1:17" x14ac:dyDescent="0.45">
      <c r="A783" s="13" t="s">
        <v>141</v>
      </c>
      <c r="B783" s="35">
        <v>158</v>
      </c>
      <c r="C783" s="9">
        <v>7.94</v>
      </c>
      <c r="D783" s="9">
        <f>C783*B783</f>
        <v>1254.52</v>
      </c>
      <c r="E783" s="36" t="s">
        <v>93</v>
      </c>
      <c r="F783" s="38">
        <f>D783/D784</f>
        <v>0.30508087128443201</v>
      </c>
      <c r="G783" s="40">
        <v>7.24</v>
      </c>
      <c r="H783" s="9">
        <f>(B783*G783)-D783</f>
        <v>-110.59999999999991</v>
      </c>
      <c r="I783" s="35" t="s">
        <v>71</v>
      </c>
      <c r="J783" s="36">
        <f>G783*B783</f>
        <v>1143.92</v>
      </c>
      <c r="K783" s="35" t="str">
        <f>"sell "&amp;B783&amp;" "&amp;A783&amp;" @ $"&amp;G783</f>
        <v>sell 158 NU @ $7.24</v>
      </c>
      <c r="L783" s="9">
        <f>L782+(G783*B783)</f>
        <v>206260.92</v>
      </c>
      <c r="M783" s="35" t="s">
        <v>22</v>
      </c>
      <c r="N783" s="35"/>
      <c r="O783" s="35"/>
      <c r="P783" s="35"/>
      <c r="Q783" s="10"/>
    </row>
    <row r="784" spans="1:17" x14ac:dyDescent="0.45">
      <c r="A784" s="13"/>
      <c r="B784" s="35"/>
      <c r="C784" s="9"/>
      <c r="D784" s="9">
        <f>SUM(D781:D783)</f>
        <v>4112.09</v>
      </c>
      <c r="E784" s="36"/>
      <c r="F784" s="38">
        <f>SUM(F781:F783)</f>
        <v>1</v>
      </c>
      <c r="G784" s="41"/>
      <c r="H784" s="9">
        <f>SUM(H781:H783)</f>
        <v>-346.75000000000011</v>
      </c>
      <c r="I784" s="35"/>
      <c r="J784" s="36">
        <f>SUM(J781:J783)</f>
        <v>3765.34</v>
      </c>
      <c r="K784" s="35"/>
      <c r="L784" s="9"/>
      <c r="M784" s="35"/>
      <c r="N784" s="35"/>
      <c r="O784" s="35"/>
      <c r="P784" s="35"/>
      <c r="Q784" s="10"/>
    </row>
    <row r="785" spans="1:17" x14ac:dyDescent="0.45">
      <c r="A785" s="13"/>
      <c r="B785" s="35"/>
      <c r="C785" s="9"/>
      <c r="D785" s="9"/>
      <c r="E785" s="35"/>
      <c r="F785" s="35"/>
      <c r="G785" s="41"/>
      <c r="H785" s="9"/>
      <c r="I785" s="35"/>
      <c r="J785" s="35"/>
      <c r="K785" s="35"/>
      <c r="L785" s="9"/>
      <c r="M785" s="35"/>
      <c r="N785" s="35"/>
      <c r="O785" s="35"/>
      <c r="P785" s="35"/>
      <c r="Q785" s="10"/>
    </row>
    <row r="786" spans="1:17" x14ac:dyDescent="0.45">
      <c r="A786" s="13"/>
      <c r="B786" s="35"/>
      <c r="C786" s="9"/>
      <c r="D786" s="9"/>
      <c r="E786" s="19"/>
      <c r="F786" s="35"/>
      <c r="G786" s="41"/>
      <c r="H786" s="9"/>
      <c r="I786" s="35"/>
      <c r="J786" s="35"/>
      <c r="K786" s="35"/>
      <c r="L786" s="9"/>
      <c r="M786" s="11" t="s">
        <v>20</v>
      </c>
      <c r="N786" s="35"/>
      <c r="O786" s="35"/>
      <c r="P786" s="35"/>
      <c r="Q786" s="10"/>
    </row>
    <row r="787" spans="1:17" x14ac:dyDescent="0.45">
      <c r="A787" s="7" t="s">
        <v>6</v>
      </c>
      <c r="B787" s="35"/>
      <c r="C787" s="9"/>
      <c r="D787" s="9"/>
      <c r="E787" s="19"/>
      <c r="F787" s="35"/>
      <c r="G787" s="41"/>
      <c r="H787" s="9"/>
      <c r="I787" s="35"/>
      <c r="J787" s="35"/>
      <c r="K787" s="35"/>
      <c r="L787" s="9"/>
      <c r="M787" s="11" t="s">
        <v>21</v>
      </c>
      <c r="N787" s="35"/>
      <c r="O787" s="35"/>
      <c r="P787" s="35"/>
      <c r="Q787" s="10"/>
    </row>
    <row r="788" spans="1:17" x14ac:dyDescent="0.45">
      <c r="A788" s="7" t="s">
        <v>0</v>
      </c>
      <c r="B788" s="11" t="s">
        <v>3</v>
      </c>
      <c r="C788" s="12" t="s">
        <v>1</v>
      </c>
      <c r="D788" s="12" t="s">
        <v>2</v>
      </c>
      <c r="E788" s="22" t="s">
        <v>7</v>
      </c>
      <c r="F788" s="39" t="s">
        <v>92</v>
      </c>
      <c r="G788" s="42" t="s">
        <v>8</v>
      </c>
      <c r="H788" s="12" t="s">
        <v>9</v>
      </c>
      <c r="I788" s="35"/>
      <c r="J788" s="35"/>
      <c r="K788" s="35"/>
      <c r="L788" s="9"/>
      <c r="M788" s="36">
        <v>206048.96</v>
      </c>
      <c r="N788" s="35"/>
      <c r="O788" s="44"/>
      <c r="P788" s="35"/>
      <c r="Q788" s="10"/>
    </row>
    <row r="789" spans="1:17" x14ac:dyDescent="0.45">
      <c r="A789" s="13" t="s">
        <v>148</v>
      </c>
      <c r="B789" s="35">
        <v>198</v>
      </c>
      <c r="C789" s="9">
        <v>5.15</v>
      </c>
      <c r="D789" s="9">
        <f>C789*B789</f>
        <v>1019.7</v>
      </c>
      <c r="E789" s="36" t="s">
        <v>93</v>
      </c>
      <c r="F789" s="38">
        <f>D789/D792</f>
        <v>0.17766820284526996</v>
      </c>
      <c r="G789" s="9">
        <v>5.0199999999999996</v>
      </c>
      <c r="H789" s="9">
        <f>(B789*G789)-D789</f>
        <v>-25.740000000000123</v>
      </c>
      <c r="I789" s="35" t="s">
        <v>71</v>
      </c>
      <c r="J789" s="35"/>
      <c r="K789" s="35" t="str">
        <f>"buy "&amp;B789&amp;" "&amp;A789&amp;" @ $"&amp;G789</f>
        <v>buy 198 UEC @ $5.02</v>
      </c>
      <c r="L789" s="9">
        <f>L783-(G789*B789)</f>
        <v>205266.96000000002</v>
      </c>
      <c r="M789" s="36">
        <f>L780-(G789*B789)</f>
        <v>201501.62</v>
      </c>
      <c r="N789" s="35"/>
      <c r="O789" s="35"/>
      <c r="P789" s="35"/>
      <c r="Q789" s="10"/>
    </row>
    <row r="790" spans="1:17" x14ac:dyDescent="0.45">
      <c r="A790" s="13" t="s">
        <v>149</v>
      </c>
      <c r="B790" s="35">
        <v>338</v>
      </c>
      <c r="C790" s="9">
        <v>11.17</v>
      </c>
      <c r="D790" s="9">
        <f>C790*B790</f>
        <v>3775.46</v>
      </c>
      <c r="E790" s="36" t="s">
        <v>93</v>
      </c>
      <c r="F790" s="38">
        <f>D790/D792</f>
        <v>0.65782013642659887</v>
      </c>
      <c r="G790" s="9">
        <v>11.02</v>
      </c>
      <c r="H790" s="9">
        <f>(B790*G790)-D790</f>
        <v>-50.700000000000273</v>
      </c>
      <c r="I790" s="35" t="s">
        <v>71</v>
      </c>
      <c r="J790" s="35"/>
      <c r="K790" s="35" t="str">
        <f>"buy "&amp;B790&amp;" "&amp;A790&amp;" @ $"&amp;G790</f>
        <v>buy 338 HLX @ $11.02</v>
      </c>
      <c r="L790" s="9">
        <f>L789-(G790*B790)</f>
        <v>201542.2</v>
      </c>
      <c r="M790" s="36">
        <f>M789-(G790*B790)</f>
        <v>197776.86</v>
      </c>
      <c r="N790" s="35"/>
      <c r="O790" s="35"/>
      <c r="P790" s="35"/>
      <c r="Q790" s="10"/>
    </row>
    <row r="791" spans="1:17" x14ac:dyDescent="0.45">
      <c r="A791" s="23" t="s">
        <v>150</v>
      </c>
      <c r="B791" s="24">
        <v>9</v>
      </c>
      <c r="C791" s="25">
        <v>104.91</v>
      </c>
      <c r="D791" s="25">
        <f>C791*B791</f>
        <v>944.18999999999994</v>
      </c>
      <c r="E791" s="36" t="s">
        <v>93</v>
      </c>
      <c r="F791" s="38">
        <f>D791/D792</f>
        <v>0.16451166072813123</v>
      </c>
      <c r="G791" s="25">
        <v>103.81</v>
      </c>
      <c r="H791" s="25">
        <f>(B791*G791)-D791</f>
        <v>-9.8999999999999773</v>
      </c>
      <c r="I791" s="35" t="s">
        <v>71</v>
      </c>
      <c r="J791" s="35"/>
      <c r="K791" s="35" t="str">
        <f>"buy "&amp;B791&amp;" "&amp;A791&amp;" @ $"&amp;G791</f>
        <v>buy 9 CEIX @ $103.81</v>
      </c>
      <c r="L791" s="9">
        <f>L790-(G791*B791)</f>
        <v>200607.91</v>
      </c>
      <c r="M791" s="36">
        <f>M790-(G791*B791)</f>
        <v>196842.56999999998</v>
      </c>
      <c r="N791" s="35" t="str">
        <f>TEXT(ROUND(M791,2),"$#,##0.00")&amp;" will be the balance in the account after purchases.  "</f>
        <v xml:space="preserve">$196,842.57 will be the balance in the account after purchases.  </v>
      </c>
      <c r="O791" s="35"/>
      <c r="P791" s="35"/>
      <c r="Q791" s="10"/>
    </row>
    <row r="792" spans="1:17" x14ac:dyDescent="0.45">
      <c r="A792" s="13"/>
      <c r="B792" s="35"/>
      <c r="C792" s="9"/>
      <c r="D792" s="9">
        <f>SUM(D789:D791)</f>
        <v>5739.3499999999995</v>
      </c>
      <c r="E792" s="35"/>
      <c r="F792" s="38">
        <f>SUM(F789:F791)</f>
        <v>1</v>
      </c>
      <c r="G792" s="9" t="s">
        <v>15</v>
      </c>
      <c r="H792" s="9">
        <f>SUM(H789:H791)</f>
        <v>-86.340000000000373</v>
      </c>
      <c r="I792" s="35"/>
      <c r="J792" s="35"/>
      <c r="K792" s="35"/>
      <c r="L792" s="9"/>
      <c r="M792" s="35"/>
      <c r="N792" s="35" t="s">
        <v>27</v>
      </c>
      <c r="O792" s="35"/>
      <c r="P792" s="35"/>
      <c r="Q792" s="10"/>
    </row>
    <row r="793" spans="1:17" x14ac:dyDescent="0.45">
      <c r="A793" s="13"/>
      <c r="B793" s="35"/>
      <c r="C793" s="9"/>
      <c r="D793" s="9"/>
      <c r="E793" s="35"/>
      <c r="F793" s="35"/>
      <c r="G793" s="9"/>
      <c r="H793" s="9"/>
      <c r="I793" s="35"/>
      <c r="J793" s="35"/>
      <c r="K793" s="35"/>
      <c r="L793" s="9"/>
      <c r="M793" s="11" t="str">
        <f>IF(J784+M791&gt;0,"Credit Surplus","Credit Shortage")</f>
        <v>Credit Surplus</v>
      </c>
      <c r="N793" s="36">
        <f>J784+M791</f>
        <v>200607.90999999997</v>
      </c>
      <c r="O793" s="35" t="s">
        <v>60</v>
      </c>
      <c r="P793" s="35"/>
      <c r="Q793" s="10"/>
    </row>
    <row r="794" spans="1:17" x14ac:dyDescent="0.45">
      <c r="A794" s="13"/>
      <c r="B794" s="35"/>
      <c r="C794" s="9"/>
      <c r="D794" s="9"/>
      <c r="E794" s="35"/>
      <c r="F794" s="35"/>
      <c r="G794" s="9"/>
      <c r="H794" s="9"/>
      <c r="I794" s="35"/>
      <c r="J794" s="35"/>
      <c r="K794" s="35"/>
      <c r="L794" s="9"/>
      <c r="M794" s="35"/>
      <c r="N794" s="35"/>
      <c r="O794" s="35"/>
      <c r="P794" s="35"/>
      <c r="Q794" s="10"/>
    </row>
    <row r="795" spans="1:17" x14ac:dyDescent="0.45">
      <c r="A795" s="13"/>
      <c r="B795" s="35"/>
      <c r="C795" s="9"/>
      <c r="D795" s="9"/>
      <c r="E795" s="35"/>
      <c r="F795" s="35"/>
      <c r="G795" s="9"/>
      <c r="H795" s="9"/>
      <c r="I795" s="35"/>
      <c r="J795" s="35"/>
      <c r="K795" s="35"/>
      <c r="L795" s="35"/>
      <c r="M795" s="35"/>
      <c r="N795" s="35"/>
      <c r="O795" s="35"/>
      <c r="P795" s="35"/>
      <c r="Q795" s="10"/>
    </row>
    <row r="796" spans="1:17" x14ac:dyDescent="0.45">
      <c r="A796" s="13" t="s">
        <v>11</v>
      </c>
      <c r="B796" s="35"/>
      <c r="C796" s="9"/>
      <c r="D796" s="21">
        <v>1045.1600000000001</v>
      </c>
      <c r="E796" s="35" t="s">
        <v>76</v>
      </c>
      <c r="F796" s="35"/>
      <c r="G796" s="9"/>
      <c r="H796" s="9"/>
      <c r="I796" s="35"/>
      <c r="J796" s="35"/>
      <c r="K796" s="35"/>
      <c r="L796" s="35"/>
      <c r="M796" s="35"/>
      <c r="N796" s="35"/>
      <c r="O796" s="35"/>
      <c r="P796" s="35"/>
      <c r="Q796" s="10"/>
    </row>
    <row r="797" spans="1:17" x14ac:dyDescent="0.45">
      <c r="A797" s="13" t="s">
        <v>12</v>
      </c>
      <c r="B797" s="35"/>
      <c r="C797" s="9"/>
      <c r="D797" s="9">
        <f>H784</f>
        <v>-346.75000000000011</v>
      </c>
      <c r="E797" s="35" t="s">
        <v>16</v>
      </c>
      <c r="F797" s="35"/>
      <c r="G797" s="9"/>
      <c r="H797" s="9"/>
      <c r="I797" s="35"/>
      <c r="J797" s="35"/>
      <c r="K797" s="35"/>
      <c r="L797" s="35"/>
      <c r="M797" s="35"/>
      <c r="N797" s="35"/>
      <c r="O797" s="35"/>
      <c r="P797" s="35"/>
      <c r="Q797" s="10"/>
    </row>
    <row r="798" spans="1:17" x14ac:dyDescent="0.45">
      <c r="A798" s="13" t="s">
        <v>13</v>
      </c>
      <c r="B798" s="35"/>
      <c r="C798" s="9"/>
      <c r="D798" s="9">
        <f>D796+D797</f>
        <v>698.41</v>
      </c>
      <c r="E798" s="35"/>
      <c r="F798" s="35"/>
      <c r="G798" s="9"/>
      <c r="H798" s="9"/>
      <c r="I798" s="35"/>
      <c r="J798" s="35"/>
      <c r="K798" s="35"/>
      <c r="L798" s="35"/>
      <c r="M798" s="35"/>
      <c r="N798" s="35"/>
      <c r="O798" s="35"/>
      <c r="P798" s="35"/>
      <c r="Q798" s="10"/>
    </row>
    <row r="799" spans="1:17" x14ac:dyDescent="0.45">
      <c r="A799" s="13" t="s">
        <v>14</v>
      </c>
      <c r="B799" s="35"/>
      <c r="C799" s="9"/>
      <c r="D799" s="9">
        <f>H792</f>
        <v>-86.340000000000373</v>
      </c>
      <c r="E799" s="35" t="s">
        <v>17</v>
      </c>
      <c r="F799" s="35"/>
      <c r="G799" s="9"/>
      <c r="H799" s="9"/>
      <c r="I799" s="35"/>
      <c r="J799" s="35"/>
      <c r="K799" s="35"/>
      <c r="L799" s="35"/>
      <c r="M799" s="35"/>
      <c r="N799" s="35"/>
      <c r="O799" s="35"/>
      <c r="P799" s="35"/>
      <c r="Q799" s="10"/>
    </row>
    <row r="800" spans="1:17" x14ac:dyDescent="0.45">
      <c r="A800" s="13" t="s">
        <v>13</v>
      </c>
      <c r="B800" s="35"/>
      <c r="C800" s="9"/>
      <c r="D800" s="27">
        <f>D798-D799</f>
        <v>784.75000000000034</v>
      </c>
      <c r="E800" s="19" t="s">
        <v>18</v>
      </c>
      <c r="F800" s="35"/>
      <c r="G800" s="9"/>
      <c r="H800" s="9"/>
      <c r="I800" s="35"/>
      <c r="J800" s="35"/>
      <c r="K800" s="35"/>
      <c r="L800" s="35"/>
      <c r="M800" s="35"/>
      <c r="N800" s="35"/>
      <c r="O800" s="35"/>
      <c r="P800" s="35"/>
      <c r="Q800" s="10"/>
    </row>
    <row r="801" spans="1:17" ht="14.65" thickBot="1" x14ac:dyDescent="0.5">
      <c r="A801" s="15"/>
      <c r="B801" s="16"/>
      <c r="C801" s="17"/>
      <c r="D801" s="17"/>
      <c r="E801" s="16"/>
      <c r="F801" s="16"/>
      <c r="G801" s="17"/>
      <c r="H801" s="17"/>
      <c r="I801" s="16"/>
      <c r="J801" s="16"/>
      <c r="K801" s="16"/>
      <c r="L801" s="16"/>
      <c r="M801" s="16"/>
      <c r="N801" s="16"/>
      <c r="O801" s="16"/>
      <c r="P801" s="16"/>
      <c r="Q801" s="18"/>
    </row>
    <row r="802" spans="1:17" ht="14.65" thickTop="1" x14ac:dyDescent="0.45"/>
    <row r="804" spans="1:17" ht="14.65" thickBot="1" x14ac:dyDescent="0.5"/>
    <row r="805" spans="1:17" ht="14.65" thickTop="1" x14ac:dyDescent="0.45">
      <c r="A805" s="2"/>
      <c r="B805" s="3"/>
      <c r="C805" s="4">
        <v>45169</v>
      </c>
      <c r="D805" s="5"/>
      <c r="E805" s="3"/>
      <c r="F805" s="3"/>
      <c r="G805" s="5"/>
      <c r="H805" s="5"/>
      <c r="I805" s="3"/>
      <c r="J805" s="3"/>
      <c r="K805" s="3"/>
      <c r="L805" s="20" t="s">
        <v>19</v>
      </c>
      <c r="M805" s="3"/>
      <c r="N805" s="3"/>
      <c r="O805" s="3"/>
      <c r="P805" s="3"/>
      <c r="Q805" s="6"/>
    </row>
    <row r="806" spans="1:17" x14ac:dyDescent="0.45">
      <c r="A806" s="7" t="s">
        <v>5</v>
      </c>
      <c r="B806" s="35"/>
      <c r="C806" s="9"/>
      <c r="D806" s="9"/>
      <c r="E806" s="35"/>
      <c r="F806" s="35"/>
      <c r="G806" s="9"/>
      <c r="H806" s="9"/>
      <c r="I806" s="35"/>
      <c r="J806" s="11" t="s">
        <v>24</v>
      </c>
      <c r="K806" s="35"/>
      <c r="L806" s="11" t="s">
        <v>10</v>
      </c>
      <c r="M806" s="35"/>
      <c r="N806" s="35"/>
      <c r="O806" s="35"/>
      <c r="P806" s="35"/>
      <c r="Q806" s="10"/>
    </row>
    <row r="807" spans="1:17" x14ac:dyDescent="0.45">
      <c r="A807" s="7" t="s">
        <v>0</v>
      </c>
      <c r="B807" s="11" t="s">
        <v>3</v>
      </c>
      <c r="C807" s="12" t="s">
        <v>1</v>
      </c>
      <c r="D807" s="12" t="s">
        <v>4</v>
      </c>
      <c r="E807" s="11" t="s">
        <v>7</v>
      </c>
      <c r="F807" s="37" t="s">
        <v>92</v>
      </c>
      <c r="G807" s="12" t="s">
        <v>8</v>
      </c>
      <c r="H807" s="12" t="s">
        <v>9</v>
      </c>
      <c r="I807" s="33" t="s">
        <v>70</v>
      </c>
      <c r="J807" s="11" t="s">
        <v>23</v>
      </c>
      <c r="K807" s="35"/>
      <c r="L807" s="31">
        <v>205313.9</v>
      </c>
      <c r="M807" s="35" t="s">
        <v>118</v>
      </c>
      <c r="N807" s="35"/>
      <c r="O807" s="35"/>
      <c r="P807" s="35"/>
      <c r="Q807" s="10"/>
    </row>
    <row r="808" spans="1:17" x14ac:dyDescent="0.45">
      <c r="A808" s="13" t="s">
        <v>136</v>
      </c>
      <c r="B808" s="35">
        <v>43</v>
      </c>
      <c r="C808" s="9">
        <v>13.84</v>
      </c>
      <c r="D808" s="9">
        <f>C808*B808</f>
        <v>595.12</v>
      </c>
      <c r="E808" s="36" t="s">
        <v>93</v>
      </c>
      <c r="F808" s="38">
        <f>D808/D811</f>
        <v>0.19977039429073992</v>
      </c>
      <c r="G808" s="40">
        <v>13.74</v>
      </c>
      <c r="H808" s="9">
        <f>(B808*G808)-D808</f>
        <v>-4.2999999999999545</v>
      </c>
      <c r="I808" s="35" t="s">
        <v>71</v>
      </c>
      <c r="J808" s="36">
        <f>G808*B808</f>
        <v>590.82000000000005</v>
      </c>
      <c r="K808" s="35" t="str">
        <f>"sell "&amp;B808&amp;" "&amp;A808&amp;" @ $"&amp;G808</f>
        <v>sell 43 AVDL @ $13.74</v>
      </c>
      <c r="L808" s="9">
        <f>L807+(G808*B808)</f>
        <v>205904.72</v>
      </c>
      <c r="M808" s="35"/>
      <c r="N808" s="35"/>
      <c r="O808" s="35"/>
      <c r="P808" s="35"/>
      <c r="Q808" s="10"/>
    </row>
    <row r="809" spans="1:17" x14ac:dyDescent="0.45">
      <c r="A809" s="13" t="s">
        <v>137</v>
      </c>
      <c r="B809" s="35">
        <v>147</v>
      </c>
      <c r="C809" s="9">
        <v>10.220000000000001</v>
      </c>
      <c r="D809" s="9">
        <f>C809*B809</f>
        <v>1502.3400000000001</v>
      </c>
      <c r="E809" s="36" t="s">
        <v>93</v>
      </c>
      <c r="F809" s="38">
        <f>D809/D811</f>
        <v>0.50430678545293428</v>
      </c>
      <c r="G809" s="40">
        <v>10.28</v>
      </c>
      <c r="H809" s="9">
        <f>(B809*G809)-D809</f>
        <v>8.819999999999709</v>
      </c>
      <c r="I809" s="35" t="s">
        <v>71</v>
      </c>
      <c r="J809" s="36">
        <f>G809*B809</f>
        <v>1511.1599999999999</v>
      </c>
      <c r="K809" s="35" t="str">
        <f>"sell "&amp;B809&amp;" "&amp;A809&amp;" @ $"&amp;G809</f>
        <v>sell 147 DRD @ $10.28</v>
      </c>
      <c r="L809" s="9">
        <f>L808+(G809*B809)</f>
        <v>207415.88</v>
      </c>
      <c r="M809" s="35"/>
      <c r="N809" s="35"/>
      <c r="O809" s="35"/>
      <c r="P809" s="35"/>
      <c r="Q809" s="10"/>
    </row>
    <row r="810" spans="1:17" x14ac:dyDescent="0.45">
      <c r="A810" s="13" t="s">
        <v>138</v>
      </c>
      <c r="B810" s="35">
        <v>4</v>
      </c>
      <c r="C810" s="9">
        <v>220.39</v>
      </c>
      <c r="D810" s="9">
        <f>C810*B810</f>
        <v>881.56</v>
      </c>
      <c r="E810" s="36" t="s">
        <v>93</v>
      </c>
      <c r="F810" s="38">
        <f>D810/D811</f>
        <v>0.29592282025632588</v>
      </c>
      <c r="G810" s="40">
        <v>221.22</v>
      </c>
      <c r="H810" s="9">
        <f>(B810*G810)-D810</f>
        <v>3.32000000000005</v>
      </c>
      <c r="I810" s="35" t="s">
        <v>71</v>
      </c>
      <c r="J810" s="36">
        <f>G810*B810</f>
        <v>884.88</v>
      </c>
      <c r="K810" s="35" t="str">
        <f>"sell "&amp;B810&amp;" "&amp;A810&amp;" @ $"&amp;G810</f>
        <v>sell 4 SWAV @ $221.22</v>
      </c>
      <c r="L810" s="9">
        <f>L809+(G810*B810)</f>
        <v>208300.76</v>
      </c>
      <c r="M810" s="35" t="s">
        <v>22</v>
      </c>
      <c r="N810" s="35"/>
      <c r="O810" s="35"/>
      <c r="P810" s="35"/>
      <c r="Q810" s="10"/>
    </row>
    <row r="811" spans="1:17" x14ac:dyDescent="0.45">
      <c r="A811" s="13"/>
      <c r="B811" s="35"/>
      <c r="C811" s="9"/>
      <c r="D811" s="9">
        <f>SUM(D808:D810)</f>
        <v>2979.02</v>
      </c>
      <c r="E811" s="36"/>
      <c r="F811" s="38">
        <f>SUM(F808:F810)</f>
        <v>1</v>
      </c>
      <c r="G811" s="41"/>
      <c r="H811" s="9">
        <f>SUM(H808:H810)</f>
        <v>7.8399999999998045</v>
      </c>
      <c r="I811" s="35"/>
      <c r="J811" s="36">
        <f>SUM(J808:J810)</f>
        <v>2986.86</v>
      </c>
      <c r="K811" s="35"/>
      <c r="L811" s="9"/>
      <c r="M811" s="35"/>
      <c r="N811" s="35"/>
      <c r="O811" s="35"/>
      <c r="P811" s="35"/>
      <c r="Q811" s="10"/>
    </row>
    <row r="812" spans="1:17" x14ac:dyDescent="0.45">
      <c r="A812" s="13"/>
      <c r="B812" s="35"/>
      <c r="C812" s="9"/>
      <c r="D812" s="9"/>
      <c r="E812" s="35"/>
      <c r="F812" s="35"/>
      <c r="G812" s="41"/>
      <c r="H812" s="9"/>
      <c r="I812" s="35"/>
      <c r="J812" s="35"/>
      <c r="K812" s="35"/>
      <c r="L812" s="9"/>
      <c r="M812" s="35"/>
      <c r="N812" s="35"/>
      <c r="O812" s="35"/>
      <c r="P812" s="35"/>
      <c r="Q812" s="10"/>
    </row>
    <row r="813" spans="1:17" x14ac:dyDescent="0.45">
      <c r="A813" s="13"/>
      <c r="B813" s="35"/>
      <c r="C813" s="9"/>
      <c r="D813" s="9"/>
      <c r="E813" s="19"/>
      <c r="F813" s="35"/>
      <c r="G813" s="41"/>
      <c r="H813" s="9"/>
      <c r="I813" s="35"/>
      <c r="J813" s="35"/>
      <c r="K813" s="35"/>
      <c r="L813" s="9"/>
      <c r="M813" s="11" t="s">
        <v>20</v>
      </c>
      <c r="N813" s="35"/>
      <c r="O813" s="35"/>
      <c r="P813" s="35"/>
      <c r="Q813" s="10"/>
    </row>
    <row r="814" spans="1:17" x14ac:dyDescent="0.45">
      <c r="A814" s="7" t="s">
        <v>6</v>
      </c>
      <c r="B814" s="35"/>
      <c r="C814" s="9"/>
      <c r="D814" s="9"/>
      <c r="E814" s="19"/>
      <c r="F814" s="35"/>
      <c r="G814" s="41"/>
      <c r="H814" s="9"/>
      <c r="I814" s="35"/>
      <c r="J814" s="35"/>
      <c r="K814" s="35"/>
      <c r="L814" s="9"/>
      <c r="M814" s="11" t="s">
        <v>21</v>
      </c>
      <c r="N814" s="35"/>
      <c r="O814" s="35"/>
      <c r="P814" s="35"/>
      <c r="Q814" s="10"/>
    </row>
    <row r="815" spans="1:17" x14ac:dyDescent="0.45">
      <c r="A815" s="7" t="s">
        <v>0</v>
      </c>
      <c r="B815" s="11" t="s">
        <v>3</v>
      </c>
      <c r="C815" s="12" t="s">
        <v>1</v>
      </c>
      <c r="D815" s="12" t="s">
        <v>2</v>
      </c>
      <c r="E815" s="22" t="s">
        <v>7</v>
      </c>
      <c r="F815" s="39" t="s">
        <v>92</v>
      </c>
      <c r="G815" s="42" t="s">
        <v>8</v>
      </c>
      <c r="H815" s="12" t="s">
        <v>9</v>
      </c>
      <c r="I815" s="35"/>
      <c r="J815" s="35"/>
      <c r="K815" s="35"/>
      <c r="L815" s="9"/>
      <c r="M815" s="36">
        <v>206048.96</v>
      </c>
      <c r="N815" s="35"/>
      <c r="O815" s="44"/>
      <c r="P815" s="35"/>
      <c r="Q815" s="10"/>
    </row>
    <row r="816" spans="1:17" x14ac:dyDescent="0.45">
      <c r="A816" s="13" t="s">
        <v>145</v>
      </c>
      <c r="B816" s="35">
        <v>139</v>
      </c>
      <c r="C816" s="9">
        <v>27.45</v>
      </c>
      <c r="D816" s="9">
        <f>C816*B816</f>
        <v>3815.5499999999997</v>
      </c>
      <c r="E816" s="36" t="s">
        <v>93</v>
      </c>
      <c r="F816" s="38">
        <f>D816/D819</f>
        <v>0.65754961500548026</v>
      </c>
      <c r="G816" s="9">
        <v>27.5</v>
      </c>
      <c r="H816" s="9">
        <f>(B816*G816)-D816</f>
        <v>6.9500000000002728</v>
      </c>
      <c r="I816" s="35" t="s">
        <v>71</v>
      </c>
      <c r="J816" s="35"/>
      <c r="K816" s="35" t="str">
        <f>"buy "&amp;B816&amp;" "&amp;A816&amp;" @ $"&amp;G816</f>
        <v>buy 139 EXTR @ $27.5</v>
      </c>
      <c r="L816" s="9">
        <f>L810-(G816*B816)</f>
        <v>204478.26</v>
      </c>
      <c r="M816" s="36">
        <f>L807-(G816*B816)</f>
        <v>201491.4</v>
      </c>
      <c r="N816" s="35"/>
      <c r="O816" s="35"/>
      <c r="P816" s="35"/>
      <c r="Q816" s="10"/>
    </row>
    <row r="817" spans="1:17" x14ac:dyDescent="0.45">
      <c r="A817" s="13" t="s">
        <v>146</v>
      </c>
      <c r="B817" s="35">
        <v>11</v>
      </c>
      <c r="C817" s="9">
        <v>74.63</v>
      </c>
      <c r="D817" s="9">
        <f>C817*B817</f>
        <v>820.93</v>
      </c>
      <c r="E817" s="36" t="s">
        <v>93</v>
      </c>
      <c r="F817" s="38">
        <f>D817/D819</f>
        <v>0.14147428429622175</v>
      </c>
      <c r="G817" s="9">
        <v>75</v>
      </c>
      <c r="H817" s="9">
        <f>(B817*G817)-D817</f>
        <v>4.07000000000005</v>
      </c>
      <c r="I817" s="35" t="s">
        <v>71</v>
      </c>
      <c r="J817" s="35"/>
      <c r="K817" s="35" t="str">
        <f>"buy "&amp;B817&amp;" "&amp;A817&amp;" @ $"&amp;G817</f>
        <v>buy 11 XPO @ $75</v>
      </c>
      <c r="L817" s="9">
        <f>L816-(G817*B817)</f>
        <v>203653.26</v>
      </c>
      <c r="M817" s="36">
        <f>M816-(G817*B817)</f>
        <v>200666.4</v>
      </c>
      <c r="N817" s="35"/>
      <c r="O817" s="35"/>
      <c r="P817" s="35"/>
      <c r="Q817" s="10"/>
    </row>
    <row r="818" spans="1:17" x14ac:dyDescent="0.45">
      <c r="A818" s="23" t="s">
        <v>147</v>
      </c>
      <c r="B818" s="24">
        <v>28</v>
      </c>
      <c r="C818" s="25">
        <v>41.65</v>
      </c>
      <c r="D818" s="25">
        <f>C818*B818</f>
        <v>1166.2</v>
      </c>
      <c r="E818" s="36" t="s">
        <v>93</v>
      </c>
      <c r="F818" s="38">
        <f>D818/D819</f>
        <v>0.20097610069829805</v>
      </c>
      <c r="G818" s="25">
        <v>42.7</v>
      </c>
      <c r="H818" s="25">
        <f>(B818*G818)-D818</f>
        <v>29.400000000000091</v>
      </c>
      <c r="I818" s="35" t="s">
        <v>71</v>
      </c>
      <c r="J818" s="35"/>
      <c r="K818" s="35" t="str">
        <f>"buy "&amp;B818&amp;" "&amp;A818&amp;" @ $"&amp;G818</f>
        <v>buy 28 LI @ $42.7</v>
      </c>
      <c r="L818" s="9">
        <f>L817-(G818*B818)</f>
        <v>202457.66</v>
      </c>
      <c r="M818" s="36">
        <f>M817-(G818*B818)</f>
        <v>199470.8</v>
      </c>
      <c r="N818" s="35" t="str">
        <f>TEXT(ROUND(M818,2),"$#,##0.00")&amp;" will be the balance in the account after purchases.  "</f>
        <v xml:space="preserve">$199,470.80 will be the balance in the account after purchases.  </v>
      </c>
      <c r="O818" s="35"/>
      <c r="P818" s="35"/>
      <c r="Q818" s="10"/>
    </row>
    <row r="819" spans="1:17" x14ac:dyDescent="0.45">
      <c r="A819" s="13"/>
      <c r="B819" s="35"/>
      <c r="C819" s="9"/>
      <c r="D819" s="9">
        <f>SUM(D816:D818)</f>
        <v>5802.6799999999994</v>
      </c>
      <c r="E819" s="35"/>
      <c r="F819" s="38">
        <f>SUM(F816:F818)</f>
        <v>1</v>
      </c>
      <c r="G819" s="9" t="s">
        <v>15</v>
      </c>
      <c r="H819" s="9">
        <f>SUM(H816:H818)</f>
        <v>40.420000000000414</v>
      </c>
      <c r="I819" s="35"/>
      <c r="J819" s="35"/>
      <c r="K819" s="35"/>
      <c r="L819" s="9"/>
      <c r="M819" s="35"/>
      <c r="N819" s="35" t="s">
        <v>27</v>
      </c>
      <c r="O819" s="35"/>
      <c r="P819" s="35"/>
      <c r="Q819" s="10"/>
    </row>
    <row r="820" spans="1:17" x14ac:dyDescent="0.45">
      <c r="A820" s="13"/>
      <c r="B820" s="35"/>
      <c r="C820" s="9"/>
      <c r="D820" s="9"/>
      <c r="E820" s="35"/>
      <c r="F820" s="35"/>
      <c r="G820" s="9"/>
      <c r="H820" s="9"/>
      <c r="I820" s="35"/>
      <c r="J820" s="35"/>
      <c r="K820" s="35"/>
      <c r="L820" s="9"/>
      <c r="M820" s="11" t="str">
        <f>IF(J811+M818&gt;0,"Credit Surplus","Credit Shortage")</f>
        <v>Credit Surplus</v>
      </c>
      <c r="N820" s="36">
        <f>J811+M818</f>
        <v>202457.65999999997</v>
      </c>
      <c r="O820" s="35" t="s">
        <v>60</v>
      </c>
      <c r="P820" s="35"/>
      <c r="Q820" s="10"/>
    </row>
    <row r="821" spans="1:17" x14ac:dyDescent="0.45">
      <c r="A821" s="13"/>
      <c r="B821" s="35"/>
      <c r="C821" s="9"/>
      <c r="D821" s="9"/>
      <c r="E821" s="35"/>
      <c r="F821" s="35"/>
      <c r="G821" s="9"/>
      <c r="H821" s="9"/>
      <c r="I821" s="35"/>
      <c r="J821" s="35"/>
      <c r="K821" s="35"/>
      <c r="L821" s="9"/>
      <c r="M821" s="35"/>
      <c r="N821" s="35"/>
      <c r="O821" s="35"/>
      <c r="P821" s="35"/>
      <c r="Q821" s="10"/>
    </row>
    <row r="822" spans="1:17" x14ac:dyDescent="0.45">
      <c r="A822" s="13"/>
      <c r="B822" s="35"/>
      <c r="C822" s="9"/>
      <c r="D822" s="9"/>
      <c r="E822" s="35"/>
      <c r="F822" s="35"/>
      <c r="G822" s="9"/>
      <c r="H822" s="9"/>
      <c r="I822" s="35"/>
      <c r="J822" s="35"/>
      <c r="K822" s="35"/>
      <c r="L822" s="35"/>
      <c r="M822" s="35"/>
      <c r="N822" s="35"/>
      <c r="O822" s="35"/>
      <c r="P822" s="35"/>
      <c r="Q822" s="10"/>
    </row>
    <row r="823" spans="1:17" x14ac:dyDescent="0.45">
      <c r="A823" s="13" t="s">
        <v>11</v>
      </c>
      <c r="B823" s="35"/>
      <c r="C823" s="9"/>
      <c r="D823" s="21">
        <v>3023.03</v>
      </c>
      <c r="E823" s="35" t="s">
        <v>76</v>
      </c>
      <c r="F823" s="35"/>
      <c r="G823" s="9"/>
      <c r="H823" s="9"/>
      <c r="I823" s="35"/>
      <c r="J823" s="35"/>
      <c r="K823" s="35"/>
      <c r="L823" s="35"/>
      <c r="M823" s="35"/>
      <c r="N823" s="35"/>
      <c r="O823" s="35"/>
      <c r="P823" s="35"/>
      <c r="Q823" s="10"/>
    </row>
    <row r="824" spans="1:17" x14ac:dyDescent="0.45">
      <c r="A824" s="13" t="s">
        <v>12</v>
      </c>
      <c r="B824" s="35"/>
      <c r="C824" s="9"/>
      <c r="D824" s="9">
        <f>H811</f>
        <v>7.8399999999998045</v>
      </c>
      <c r="E824" s="35" t="s">
        <v>16</v>
      </c>
      <c r="F824" s="35"/>
      <c r="G824" s="9"/>
      <c r="H824" s="9"/>
      <c r="I824" s="35"/>
      <c r="J824" s="35"/>
      <c r="K824" s="35"/>
      <c r="L824" s="35"/>
      <c r="M824" s="35"/>
      <c r="N824" s="35"/>
      <c r="O824" s="35"/>
      <c r="P824" s="35"/>
      <c r="Q824" s="10"/>
    </row>
    <row r="825" spans="1:17" x14ac:dyDescent="0.45">
      <c r="A825" s="13" t="s">
        <v>13</v>
      </c>
      <c r="B825" s="35"/>
      <c r="C825" s="9"/>
      <c r="D825" s="9">
        <f>D823+D824</f>
        <v>3030.87</v>
      </c>
      <c r="E825" s="35"/>
      <c r="F825" s="35"/>
      <c r="G825" s="9"/>
      <c r="H825" s="9"/>
      <c r="I825" s="35"/>
      <c r="J825" s="35"/>
      <c r="K825" s="35"/>
      <c r="L825" s="35"/>
      <c r="M825" s="35"/>
      <c r="N825" s="35"/>
      <c r="O825" s="35"/>
      <c r="P825" s="35"/>
      <c r="Q825" s="10"/>
    </row>
    <row r="826" spans="1:17" x14ac:dyDescent="0.45">
      <c r="A826" s="13" t="s">
        <v>14</v>
      </c>
      <c r="B826" s="35"/>
      <c r="C826" s="9"/>
      <c r="D826" s="9">
        <f>H819</f>
        <v>40.420000000000414</v>
      </c>
      <c r="E826" s="35" t="s">
        <v>17</v>
      </c>
      <c r="F826" s="35"/>
      <c r="G826" s="9"/>
      <c r="H826" s="9"/>
      <c r="I826" s="35"/>
      <c r="J826" s="35"/>
      <c r="K826" s="35"/>
      <c r="L826" s="35"/>
      <c r="M826" s="35"/>
      <c r="N826" s="35"/>
      <c r="O826" s="35"/>
      <c r="P826" s="35"/>
      <c r="Q826" s="10"/>
    </row>
    <row r="827" spans="1:17" x14ac:dyDescent="0.45">
      <c r="A827" s="13" t="s">
        <v>13</v>
      </c>
      <c r="B827" s="35"/>
      <c r="C827" s="9"/>
      <c r="D827" s="27">
        <f>D825-D826</f>
        <v>2990.4499999999994</v>
      </c>
      <c r="E827" s="19" t="s">
        <v>18</v>
      </c>
      <c r="F827" s="35"/>
      <c r="G827" s="9"/>
      <c r="H827" s="9"/>
      <c r="I827" s="35"/>
      <c r="J827" s="35"/>
      <c r="K827" s="35"/>
      <c r="L827" s="35"/>
      <c r="M827" s="35"/>
      <c r="N827" s="35"/>
      <c r="O827" s="35"/>
      <c r="P827" s="35"/>
      <c r="Q827" s="10"/>
    </row>
    <row r="828" spans="1:17" ht="14.65" thickBot="1" x14ac:dyDescent="0.5">
      <c r="A828" s="15"/>
      <c r="B828" s="16"/>
      <c r="C828" s="17"/>
      <c r="D828" s="17"/>
      <c r="E828" s="16"/>
      <c r="F828" s="16"/>
      <c r="G828" s="17"/>
      <c r="H828" s="17"/>
      <c r="I828" s="16"/>
      <c r="J828" s="16"/>
      <c r="K828" s="16"/>
      <c r="L828" s="16"/>
      <c r="M828" s="16"/>
      <c r="N828" s="16"/>
      <c r="O828" s="16"/>
      <c r="P828" s="16"/>
      <c r="Q828" s="18"/>
    </row>
    <row r="829" spans="1:17" ht="14.65" thickTop="1" x14ac:dyDescent="0.45"/>
    <row r="832" spans="1:17" ht="14.65" thickBot="1" x14ac:dyDescent="0.5"/>
    <row r="833" spans="1:17" ht="14.65" thickTop="1" x14ac:dyDescent="0.45">
      <c r="A833" s="2"/>
      <c r="B833" s="3"/>
      <c r="C833" s="4">
        <v>45138</v>
      </c>
      <c r="D833" s="5"/>
      <c r="E833" s="3"/>
      <c r="F833" s="3"/>
      <c r="G833" s="5"/>
      <c r="H833" s="5"/>
      <c r="I833" s="3"/>
      <c r="J833" s="3"/>
      <c r="K833" s="3"/>
      <c r="L833" s="20" t="s">
        <v>19</v>
      </c>
      <c r="M833" s="3"/>
      <c r="N833" s="3"/>
      <c r="O833" s="3"/>
      <c r="P833" s="3"/>
      <c r="Q833" s="6"/>
    </row>
    <row r="834" spans="1:17" x14ac:dyDescent="0.45">
      <c r="A834" s="7" t="s">
        <v>5</v>
      </c>
      <c r="B834" s="35"/>
      <c r="C834" s="9"/>
      <c r="D834" s="9"/>
      <c r="E834" s="35"/>
      <c r="F834" s="35"/>
      <c r="G834" s="9"/>
      <c r="H834" s="9"/>
      <c r="I834" s="35"/>
      <c r="J834" s="11" t="s">
        <v>24</v>
      </c>
      <c r="K834" s="35"/>
      <c r="L834" s="11" t="s">
        <v>10</v>
      </c>
      <c r="M834" s="35"/>
      <c r="N834" s="35"/>
      <c r="O834" s="35"/>
      <c r="P834" s="35"/>
      <c r="Q834" s="10"/>
    </row>
    <row r="835" spans="1:17" x14ac:dyDescent="0.45">
      <c r="A835" s="7" t="s">
        <v>0</v>
      </c>
      <c r="B835" s="11" t="s">
        <v>3</v>
      </c>
      <c r="C835" s="12" t="s">
        <v>1</v>
      </c>
      <c r="D835" s="12" t="s">
        <v>4</v>
      </c>
      <c r="E835" s="11" t="s">
        <v>7</v>
      </c>
      <c r="F835" s="37" t="s">
        <v>92</v>
      </c>
      <c r="G835" s="12" t="s">
        <v>8</v>
      </c>
      <c r="H835" s="12" t="s">
        <v>9</v>
      </c>
      <c r="I835" s="33" t="s">
        <v>70</v>
      </c>
      <c r="J835" s="11" t="s">
        <v>23</v>
      </c>
      <c r="K835" s="35"/>
      <c r="L835" s="31">
        <v>206504.85</v>
      </c>
      <c r="M835" s="35" t="s">
        <v>118</v>
      </c>
      <c r="N835" s="35"/>
      <c r="O835" s="35"/>
      <c r="P835" s="35"/>
      <c r="Q835" s="10"/>
    </row>
    <row r="836" spans="1:17" x14ac:dyDescent="0.45">
      <c r="A836" s="13" t="s">
        <v>132</v>
      </c>
      <c r="B836" s="35">
        <v>2</v>
      </c>
      <c r="C836" s="9">
        <v>467.29</v>
      </c>
      <c r="D836" s="9">
        <f>C836*B836</f>
        <v>934.58</v>
      </c>
      <c r="E836" s="36" t="s">
        <v>33</v>
      </c>
      <c r="F836" s="38">
        <f>D836/D839</f>
        <v>0.22092731888820072</v>
      </c>
      <c r="G836" s="40">
        <v>464.56</v>
      </c>
      <c r="H836" s="9">
        <f>(B836*G836)-D836</f>
        <v>-5.4600000000000364</v>
      </c>
      <c r="I836" s="35" t="s">
        <v>71</v>
      </c>
      <c r="J836" s="36">
        <f>G836*B836</f>
        <v>929.12</v>
      </c>
      <c r="K836" s="35" t="str">
        <f>"sell "&amp;B836&amp;" "&amp;A836&amp;" @ $"&amp;G836</f>
        <v>sell 2 NVDA @ $464.56</v>
      </c>
      <c r="L836" s="9">
        <f>L835+(G836*B836)</f>
        <v>207433.97</v>
      </c>
      <c r="M836" s="35"/>
      <c r="N836" s="35"/>
      <c r="O836" s="35"/>
      <c r="P836" s="35"/>
      <c r="Q836" s="10"/>
    </row>
    <row r="837" spans="1:17" x14ac:dyDescent="0.45">
      <c r="A837" s="13" t="s">
        <v>133</v>
      </c>
      <c r="B837" s="35">
        <v>102</v>
      </c>
      <c r="C837" s="9">
        <v>26.42</v>
      </c>
      <c r="D837" s="9">
        <f>C837*B837</f>
        <v>2694.84</v>
      </c>
      <c r="E837" s="36" t="s">
        <v>33</v>
      </c>
      <c r="F837" s="38">
        <f>D837/D839</f>
        <v>0.63703885813165151</v>
      </c>
      <c r="G837" s="40">
        <v>26.42</v>
      </c>
      <c r="H837" s="9">
        <f>(B837*G837)-D837</f>
        <v>0</v>
      </c>
      <c r="I837" s="35" t="s">
        <v>71</v>
      </c>
      <c r="J837" s="36">
        <f>G837*B837</f>
        <v>2694.84</v>
      </c>
      <c r="K837" s="35" t="str">
        <f>"sell "&amp;B837&amp;" "&amp;A837&amp;" @ $"&amp;G837</f>
        <v>sell 102 COCO @ $26.42</v>
      </c>
      <c r="L837" s="9">
        <f>L836+(G837*B837)</f>
        <v>210128.81</v>
      </c>
      <c r="M837" s="35"/>
      <c r="N837" s="35"/>
      <c r="O837" s="35"/>
      <c r="P837" s="35"/>
      <c r="Q837" s="10"/>
    </row>
    <row r="838" spans="1:17" x14ac:dyDescent="0.45">
      <c r="A838" s="13" t="s">
        <v>134</v>
      </c>
      <c r="B838" s="35">
        <v>36</v>
      </c>
      <c r="C838" s="9">
        <v>16.690000000000001</v>
      </c>
      <c r="D838" s="9">
        <f>C838*B838</f>
        <v>600.84</v>
      </c>
      <c r="E838" s="36" t="s">
        <v>33</v>
      </c>
      <c r="F838" s="38">
        <f>D838/D839</f>
        <v>0.1420338229801478</v>
      </c>
      <c r="G838" s="40">
        <v>16.48</v>
      </c>
      <c r="H838" s="9">
        <f>(B838*G838)-D838</f>
        <v>-7.5600000000000591</v>
      </c>
      <c r="I838" s="35" t="s">
        <v>71</v>
      </c>
      <c r="J838" s="36">
        <f>G838*B838</f>
        <v>593.28</v>
      </c>
      <c r="K838" s="35" t="str">
        <f>"sell "&amp;B838&amp;" "&amp;A838&amp;" @ $"&amp;G838</f>
        <v>sell 36 CNK @ $16.48</v>
      </c>
      <c r="L838" s="9">
        <f>L837+(G838*B838)</f>
        <v>210722.09</v>
      </c>
      <c r="M838" s="35" t="s">
        <v>22</v>
      </c>
      <c r="N838" s="35"/>
      <c r="O838" s="35"/>
      <c r="P838" s="35"/>
      <c r="Q838" s="10"/>
    </row>
    <row r="839" spans="1:17" x14ac:dyDescent="0.45">
      <c r="A839" s="13"/>
      <c r="B839" s="35"/>
      <c r="C839" s="9"/>
      <c r="D839" s="9">
        <f>SUM(D836:D838)</f>
        <v>4230.26</v>
      </c>
      <c r="E839" s="36"/>
      <c r="F839" s="38">
        <f>SUM(F836:F838)</f>
        <v>1</v>
      </c>
      <c r="G839" s="41"/>
      <c r="H839" s="9">
        <f>SUM(H836:H838)</f>
        <v>-13.020000000000095</v>
      </c>
      <c r="I839" s="35"/>
      <c r="J839" s="36">
        <f>SUM(J836:J838)</f>
        <v>4217.24</v>
      </c>
      <c r="K839" s="35"/>
      <c r="L839" s="9"/>
      <c r="M839" s="35"/>
      <c r="N839" s="35"/>
      <c r="O839" s="35"/>
      <c r="P839" s="35"/>
      <c r="Q839" s="10"/>
    </row>
    <row r="840" spans="1:17" x14ac:dyDescent="0.45">
      <c r="A840" s="13"/>
      <c r="B840" s="35"/>
      <c r="C840" s="9"/>
      <c r="D840" s="9"/>
      <c r="E840" s="35"/>
      <c r="F840" s="35"/>
      <c r="G840" s="41"/>
      <c r="H840" s="9"/>
      <c r="I840" s="35"/>
      <c r="J840" s="35"/>
      <c r="K840" s="35"/>
      <c r="L840" s="9"/>
      <c r="M840" s="35"/>
      <c r="N840" s="35"/>
      <c r="O840" s="35"/>
      <c r="P840" s="35"/>
      <c r="Q840" s="10"/>
    </row>
    <row r="841" spans="1:17" x14ac:dyDescent="0.45">
      <c r="A841" s="13"/>
      <c r="B841" s="35"/>
      <c r="C841" s="9"/>
      <c r="D841" s="9"/>
      <c r="E841" s="19"/>
      <c r="F841" s="35"/>
      <c r="G841" s="41"/>
      <c r="H841" s="9"/>
      <c r="I841" s="35"/>
      <c r="J841" s="35"/>
      <c r="K841" s="35"/>
      <c r="L841" s="9"/>
      <c r="M841" s="11" t="s">
        <v>20</v>
      </c>
      <c r="N841" s="35"/>
      <c r="O841" s="35"/>
      <c r="P841" s="35"/>
      <c r="Q841" s="10"/>
    </row>
    <row r="842" spans="1:17" x14ac:dyDescent="0.45">
      <c r="A842" s="7" t="s">
        <v>6</v>
      </c>
      <c r="B842" s="35"/>
      <c r="C842" s="9"/>
      <c r="D842" s="9"/>
      <c r="E842" s="19"/>
      <c r="F842" s="35"/>
      <c r="G842" s="41"/>
      <c r="H842" s="9"/>
      <c r="I842" s="35"/>
      <c r="J842" s="35"/>
      <c r="K842" s="35"/>
      <c r="L842" s="9"/>
      <c r="M842" s="11" t="s">
        <v>21</v>
      </c>
      <c r="N842" s="35"/>
      <c r="O842" s="35"/>
      <c r="P842" s="35"/>
      <c r="Q842" s="10"/>
    </row>
    <row r="843" spans="1:17" x14ac:dyDescent="0.45">
      <c r="A843" s="7" t="s">
        <v>0</v>
      </c>
      <c r="B843" s="11" t="s">
        <v>3</v>
      </c>
      <c r="C843" s="12" t="s">
        <v>1</v>
      </c>
      <c r="D843" s="12" t="s">
        <v>2</v>
      </c>
      <c r="E843" s="22" t="s">
        <v>7</v>
      </c>
      <c r="F843" s="39" t="s">
        <v>92</v>
      </c>
      <c r="G843" s="42" t="s">
        <v>8</v>
      </c>
      <c r="H843" s="12" t="s">
        <v>9</v>
      </c>
      <c r="I843" s="35"/>
      <c r="J843" s="35"/>
      <c r="K843" s="35"/>
      <c r="L843" s="9"/>
      <c r="M843" s="36">
        <v>206048.96</v>
      </c>
      <c r="N843" s="35"/>
      <c r="O843" s="44"/>
      <c r="P843" s="35"/>
      <c r="Q843" s="10"/>
    </row>
    <row r="844" spans="1:17" x14ac:dyDescent="0.45">
      <c r="A844" s="13" t="s">
        <v>142</v>
      </c>
      <c r="B844" s="35">
        <v>224</v>
      </c>
      <c r="C844" s="9">
        <v>3.95</v>
      </c>
      <c r="D844" s="9">
        <f>C844*B844</f>
        <v>884.80000000000007</v>
      </c>
      <c r="E844" s="36" t="s">
        <v>33</v>
      </c>
      <c r="F844" s="38">
        <f>D844/D847</f>
        <v>0.17529331119713759</v>
      </c>
      <c r="G844" s="40">
        <v>3.87</v>
      </c>
      <c r="H844" s="9">
        <f>(B844*G844)-D844</f>
        <v>-17.920000000000073</v>
      </c>
      <c r="I844" s="35" t="s">
        <v>71</v>
      </c>
      <c r="J844" s="35"/>
      <c r="K844" s="35" t="str">
        <f>"buy "&amp;B844&amp;" "&amp;A844&amp;" @ $"&amp;G844</f>
        <v>buy 224 INTR @ $3.87</v>
      </c>
      <c r="L844" s="9">
        <f>L838-(G844*B844)</f>
        <v>209855.21</v>
      </c>
      <c r="M844" s="36">
        <f>L835-(G844*B844)</f>
        <v>205637.97</v>
      </c>
      <c r="N844" s="35"/>
      <c r="O844" s="35"/>
      <c r="P844" s="35"/>
      <c r="Q844" s="10"/>
    </row>
    <row r="845" spans="1:17" x14ac:dyDescent="0.45">
      <c r="A845" s="13" t="s">
        <v>143</v>
      </c>
      <c r="B845" s="35">
        <v>47</v>
      </c>
      <c r="C845" s="9">
        <v>18.84</v>
      </c>
      <c r="D845" s="9">
        <f>C845*B845</f>
        <v>885.48</v>
      </c>
      <c r="E845" s="36" t="s">
        <v>33</v>
      </c>
      <c r="F845" s="38">
        <f>D845/D847</f>
        <v>0.17542803028802145</v>
      </c>
      <c r="G845" s="40">
        <v>18.14</v>
      </c>
      <c r="H845" s="9">
        <f>(B845*G845)-D845</f>
        <v>-32.899999999999977</v>
      </c>
      <c r="I845" s="35" t="s">
        <v>71</v>
      </c>
      <c r="J845" s="35"/>
      <c r="K845" s="35" t="str">
        <f>"buy "&amp;B845&amp;" "&amp;A845&amp;" @ $"&amp;G845</f>
        <v>buy 47 CCL @ $18.14</v>
      </c>
      <c r="L845" s="9">
        <f>L844-(G845*B845)</f>
        <v>209002.63</v>
      </c>
      <c r="M845" s="36">
        <f>M844-(G845*B845)</f>
        <v>204785.39</v>
      </c>
      <c r="N845" s="35"/>
      <c r="O845" s="35"/>
      <c r="P845" s="35"/>
      <c r="Q845" s="10"/>
    </row>
    <row r="846" spans="1:17" x14ac:dyDescent="0.45">
      <c r="A846" s="23" t="s">
        <v>144</v>
      </c>
      <c r="B846" s="24">
        <v>126</v>
      </c>
      <c r="C846" s="25">
        <v>26.01</v>
      </c>
      <c r="D846" s="25">
        <f>C846*B846</f>
        <v>3277.26</v>
      </c>
      <c r="E846" s="36" t="s">
        <v>33</v>
      </c>
      <c r="F846" s="38">
        <f>D846/D847</f>
        <v>0.64927865851484079</v>
      </c>
      <c r="G846" s="43">
        <v>25.67</v>
      </c>
      <c r="H846" s="25">
        <f>(B846*G846)-D846</f>
        <v>-42.840000000000146</v>
      </c>
      <c r="I846" s="35" t="s">
        <v>71</v>
      </c>
      <c r="J846" s="35"/>
      <c r="K846" s="35" t="str">
        <f>"buy "&amp;B846&amp;" "&amp;A846&amp;" @ $"&amp;G846</f>
        <v>buy 126 VRT @ $25.67</v>
      </c>
      <c r="L846" s="9">
        <f>L845-(G846*B846)</f>
        <v>205768.21</v>
      </c>
      <c r="M846" s="36">
        <f>M845-(G846*B846)</f>
        <v>201550.97</v>
      </c>
      <c r="N846" s="35" t="str">
        <f>TEXT(ROUND(M846,2),"$#,##0.00")&amp;" will be the balance in the account after purchases.  "</f>
        <v xml:space="preserve">$201,550.97 will be the balance in the account after purchases.  </v>
      </c>
      <c r="O846" s="35"/>
      <c r="P846" s="35"/>
      <c r="Q846" s="10"/>
    </row>
    <row r="847" spans="1:17" x14ac:dyDescent="0.45">
      <c r="A847" s="13"/>
      <c r="B847" s="35"/>
      <c r="C847" s="9"/>
      <c r="D847" s="9">
        <f>SUM(D844:D846)</f>
        <v>5047.5400000000009</v>
      </c>
      <c r="E847" s="35"/>
      <c r="F847" s="38">
        <f>SUM(F844:F846)</f>
        <v>0.99999999999999978</v>
      </c>
      <c r="G847" s="9" t="s">
        <v>15</v>
      </c>
      <c r="H847" s="9">
        <f>SUM(H844:H846)</f>
        <v>-93.660000000000196</v>
      </c>
      <c r="I847" s="35"/>
      <c r="J847" s="35"/>
      <c r="K847" s="35"/>
      <c r="L847" s="9"/>
      <c r="M847" s="35"/>
      <c r="N847" s="35" t="s">
        <v>27</v>
      </c>
      <c r="O847" s="35"/>
      <c r="P847" s="35"/>
      <c r="Q847" s="10"/>
    </row>
    <row r="848" spans="1:17" x14ac:dyDescent="0.45">
      <c r="A848" s="13"/>
      <c r="B848" s="35"/>
      <c r="C848" s="9"/>
      <c r="D848" s="9"/>
      <c r="E848" s="35"/>
      <c r="F848" s="35"/>
      <c r="G848" s="9"/>
      <c r="H848" s="9"/>
      <c r="I848" s="35"/>
      <c r="J848" s="35"/>
      <c r="K848" s="35"/>
      <c r="L848" s="9"/>
      <c r="M848" s="11" t="str">
        <f>IF(J839+M846&gt;0,"Credit Surplus","Credit Shortage")</f>
        <v>Credit Surplus</v>
      </c>
      <c r="N848" s="36">
        <f>J839+M846</f>
        <v>205768.21</v>
      </c>
      <c r="O848" s="35" t="s">
        <v>60</v>
      </c>
      <c r="P848" s="35"/>
      <c r="Q848" s="10"/>
    </row>
    <row r="849" spans="1:17" x14ac:dyDescent="0.45">
      <c r="A849" s="13"/>
      <c r="B849" s="35"/>
      <c r="C849" s="9"/>
      <c r="D849" s="9"/>
      <c r="E849" s="35"/>
      <c r="F849" s="35"/>
      <c r="G849" s="9"/>
      <c r="H849" s="9"/>
      <c r="I849" s="35"/>
      <c r="J849" s="35"/>
      <c r="K849" s="35"/>
      <c r="L849" s="9"/>
      <c r="M849" s="35"/>
      <c r="N849" s="35"/>
      <c r="O849" s="35"/>
      <c r="P849" s="35"/>
      <c r="Q849" s="10"/>
    </row>
    <row r="850" spans="1:17" x14ac:dyDescent="0.45">
      <c r="A850" s="13"/>
      <c r="B850" s="35"/>
      <c r="C850" s="9"/>
      <c r="D850" s="9"/>
      <c r="E850" s="35"/>
      <c r="F850" s="35"/>
      <c r="G850" s="9"/>
      <c r="H850" s="9"/>
      <c r="I850" s="35"/>
      <c r="J850" s="35"/>
      <c r="K850" s="35"/>
      <c r="L850" s="35"/>
      <c r="M850" s="35"/>
      <c r="N850" s="35"/>
      <c r="O850" s="35"/>
      <c r="P850" s="35"/>
      <c r="Q850" s="10"/>
    </row>
    <row r="851" spans="1:17" x14ac:dyDescent="0.45">
      <c r="A851" s="13" t="s">
        <v>11</v>
      </c>
      <c r="B851" s="35"/>
      <c r="C851" s="9"/>
      <c r="D851" s="21">
        <v>2780.24</v>
      </c>
      <c r="E851" s="35" t="s">
        <v>76</v>
      </c>
      <c r="F851" s="35"/>
      <c r="G851" s="9"/>
      <c r="H851" s="9"/>
      <c r="I851" s="35"/>
      <c r="J851" s="35"/>
      <c r="K851" s="35"/>
      <c r="L851" s="35"/>
      <c r="M851" s="35"/>
      <c r="N851" s="35"/>
      <c r="O851" s="35"/>
      <c r="P851" s="35"/>
      <c r="Q851" s="10"/>
    </row>
    <row r="852" spans="1:17" x14ac:dyDescent="0.45">
      <c r="A852" s="13" t="s">
        <v>12</v>
      </c>
      <c r="B852" s="35"/>
      <c r="C852" s="9"/>
      <c r="D852" s="9">
        <f>H839</f>
        <v>-13.020000000000095</v>
      </c>
      <c r="E852" s="35" t="s">
        <v>16</v>
      </c>
      <c r="F852" s="35"/>
      <c r="G852" s="9"/>
      <c r="H852" s="9"/>
      <c r="I852" s="35"/>
      <c r="J852" s="35"/>
      <c r="K852" s="35"/>
      <c r="L852" s="35"/>
      <c r="M852" s="35"/>
      <c r="N852" s="35"/>
      <c r="O852" s="35"/>
      <c r="P852" s="35"/>
      <c r="Q852" s="10"/>
    </row>
    <row r="853" spans="1:17" x14ac:dyDescent="0.45">
      <c r="A853" s="13" t="s">
        <v>13</v>
      </c>
      <c r="B853" s="35"/>
      <c r="C853" s="9"/>
      <c r="D853" s="9">
        <f>D851+D852</f>
        <v>2767.22</v>
      </c>
      <c r="E853" s="35"/>
      <c r="F853" s="35"/>
      <c r="G853" s="9"/>
      <c r="H853" s="9"/>
      <c r="I853" s="35"/>
      <c r="J853" s="35"/>
      <c r="K853" s="35"/>
      <c r="L853" s="35"/>
      <c r="M853" s="35"/>
      <c r="N853" s="35"/>
      <c r="O853" s="35"/>
      <c r="P853" s="35"/>
      <c r="Q853" s="10"/>
    </row>
    <row r="854" spans="1:17" x14ac:dyDescent="0.45">
      <c r="A854" s="13" t="s">
        <v>14</v>
      </c>
      <c r="B854" s="35"/>
      <c r="C854" s="9"/>
      <c r="D854" s="9">
        <f>H847</f>
        <v>-93.660000000000196</v>
      </c>
      <c r="E854" s="35" t="s">
        <v>17</v>
      </c>
      <c r="F854" s="35"/>
      <c r="G854" s="9"/>
      <c r="H854" s="9"/>
      <c r="I854" s="35"/>
      <c r="J854" s="35"/>
      <c r="K854" s="35"/>
      <c r="L854" s="35"/>
      <c r="M854" s="35"/>
      <c r="N854" s="35"/>
      <c r="O854" s="35"/>
      <c r="P854" s="35"/>
      <c r="Q854" s="10"/>
    </row>
    <row r="855" spans="1:17" x14ac:dyDescent="0.45">
      <c r="A855" s="13" t="s">
        <v>13</v>
      </c>
      <c r="B855" s="35"/>
      <c r="C855" s="9"/>
      <c r="D855" s="27">
        <f>D853-D854</f>
        <v>2860.88</v>
      </c>
      <c r="E855" s="19" t="s">
        <v>18</v>
      </c>
      <c r="F855" s="35"/>
      <c r="G855" s="9"/>
      <c r="H855" s="9"/>
      <c r="I855" s="35"/>
      <c r="J855" s="35"/>
      <c r="K855" s="35"/>
      <c r="L855" s="35"/>
      <c r="M855" s="35"/>
      <c r="N855" s="35"/>
      <c r="O855" s="35"/>
      <c r="P855" s="35"/>
      <c r="Q855" s="10"/>
    </row>
    <row r="856" spans="1:17" ht="14.65" thickBot="1" x14ac:dyDescent="0.5">
      <c r="A856" s="15"/>
      <c r="B856" s="16"/>
      <c r="C856" s="17"/>
      <c r="D856" s="17"/>
      <c r="E856" s="16"/>
      <c r="F856" s="16"/>
      <c r="G856" s="17"/>
      <c r="H856" s="17"/>
      <c r="I856" s="16"/>
      <c r="J856" s="16"/>
      <c r="K856" s="16"/>
      <c r="L856" s="16"/>
      <c r="M856" s="16"/>
      <c r="N856" s="16"/>
      <c r="O856" s="16"/>
      <c r="P856" s="16"/>
      <c r="Q856" s="18"/>
    </row>
    <row r="857" spans="1:17" ht="14.65" thickTop="1" x14ac:dyDescent="0.45"/>
    <row r="858" spans="1:17" ht="14.65" thickBot="1" x14ac:dyDescent="0.5"/>
    <row r="859" spans="1:17" ht="14.65" thickTop="1" x14ac:dyDescent="0.45">
      <c r="A859" s="2"/>
      <c r="B859" s="3"/>
      <c r="C859" s="4">
        <v>45107</v>
      </c>
      <c r="D859" s="5"/>
      <c r="E859" s="3"/>
      <c r="F859" s="3"/>
      <c r="G859" s="5"/>
      <c r="H859" s="5"/>
      <c r="I859" s="3"/>
      <c r="J859" s="3"/>
      <c r="K859" s="3"/>
      <c r="L859" s="20" t="s">
        <v>19</v>
      </c>
      <c r="M859" s="3"/>
      <c r="N859" s="3"/>
      <c r="O859" s="3"/>
      <c r="P859" s="3"/>
      <c r="Q859" s="6"/>
    </row>
    <row r="860" spans="1:17" x14ac:dyDescent="0.45">
      <c r="A860" s="7" t="s">
        <v>5</v>
      </c>
      <c r="B860" s="35"/>
      <c r="C860" s="9"/>
      <c r="D860" s="9"/>
      <c r="E860" s="35"/>
      <c r="F860" s="35"/>
      <c r="G860" s="9"/>
      <c r="H860" s="9"/>
      <c r="I860" s="35"/>
      <c r="J860" s="11" t="s">
        <v>24</v>
      </c>
      <c r="K860" s="35"/>
      <c r="L860" s="11" t="s">
        <v>10</v>
      </c>
      <c r="M860" s="35"/>
      <c r="N860" s="35"/>
      <c r="O860" s="35"/>
      <c r="P860" s="35"/>
      <c r="Q860" s="10"/>
    </row>
    <row r="861" spans="1:17" x14ac:dyDescent="0.45">
      <c r="A861" s="7" t="s">
        <v>0</v>
      </c>
      <c r="B861" s="11" t="s">
        <v>3</v>
      </c>
      <c r="C861" s="12" t="s">
        <v>1</v>
      </c>
      <c r="D861" s="12" t="s">
        <v>4</v>
      </c>
      <c r="E861" s="11" t="s">
        <v>7</v>
      </c>
      <c r="F861" s="37" t="s">
        <v>92</v>
      </c>
      <c r="G861" s="12" t="s">
        <v>8</v>
      </c>
      <c r="H861" s="12" t="s">
        <v>9</v>
      </c>
      <c r="I861" s="33" t="s">
        <v>70</v>
      </c>
      <c r="J861" s="11" t="s">
        <v>23</v>
      </c>
      <c r="K861" s="35"/>
      <c r="L861" s="31">
        <v>206504.85</v>
      </c>
      <c r="M861" s="35" t="s">
        <v>118</v>
      </c>
      <c r="N861" s="35"/>
      <c r="O861" s="35"/>
      <c r="P861" s="35"/>
      <c r="Q861" s="10"/>
    </row>
    <row r="862" spans="1:17" x14ac:dyDescent="0.45">
      <c r="A862" s="13" t="s">
        <v>126</v>
      </c>
      <c r="B862" s="35">
        <v>31</v>
      </c>
      <c r="C862" s="9">
        <v>16.989999999999998</v>
      </c>
      <c r="D862" s="9">
        <f>C862*B862</f>
        <v>526.68999999999994</v>
      </c>
      <c r="E862" s="36" t="s">
        <v>93</v>
      </c>
      <c r="F862" s="38">
        <f>D862/D865</f>
        <v>0.14426582448374753</v>
      </c>
      <c r="G862" s="40">
        <v>17.38</v>
      </c>
      <c r="H862" s="9">
        <f>(B862*G862)-D862</f>
        <v>12.090000000000032</v>
      </c>
      <c r="I862" s="35" t="s">
        <v>71</v>
      </c>
      <c r="J862" s="36">
        <f>G862*B862</f>
        <v>538.78</v>
      </c>
      <c r="K862" s="35" t="str">
        <f>"sell "&amp;B862&amp;" "&amp;A862&amp;" @ $"&amp;G862</f>
        <v>sell 31 MNSO @ $17.38</v>
      </c>
      <c r="L862" s="9">
        <f>L861+(G862*B862)</f>
        <v>207043.63</v>
      </c>
      <c r="M862" s="35"/>
      <c r="N862" s="35"/>
      <c r="O862" s="35"/>
      <c r="P862" s="35"/>
      <c r="Q862" s="10"/>
    </row>
    <row r="863" spans="1:17" x14ac:dyDescent="0.45">
      <c r="A863" s="13" t="s">
        <v>127</v>
      </c>
      <c r="B863" s="35">
        <v>9</v>
      </c>
      <c r="C863" s="9">
        <v>160.55000000000001</v>
      </c>
      <c r="D863" s="9">
        <f>C863*B863</f>
        <v>1444.95</v>
      </c>
      <c r="E863" s="36" t="s">
        <v>93</v>
      </c>
      <c r="F863" s="38">
        <f>D863/D865</f>
        <v>0.39578671151491579</v>
      </c>
      <c r="G863" s="40">
        <v>160.85</v>
      </c>
      <c r="H863" s="9">
        <f>(B863*G863)-D863</f>
        <v>2.6999999999998181</v>
      </c>
      <c r="I863" s="35" t="s">
        <v>71</v>
      </c>
      <c r="J863" s="36">
        <f>G863*B863</f>
        <v>1447.6499999999999</v>
      </c>
      <c r="K863" s="35" t="str">
        <f>"sell "&amp;B863&amp;" "&amp;A863&amp;" @ $"&amp;G863</f>
        <v>sell 9 SPOT @ $160.85</v>
      </c>
      <c r="L863" s="9">
        <f>L862+(G863*B863)</f>
        <v>208491.28</v>
      </c>
      <c r="M863" s="35"/>
      <c r="N863" s="35"/>
      <c r="O863" s="35"/>
      <c r="P863" s="35"/>
      <c r="Q863" s="10"/>
    </row>
    <row r="864" spans="1:17" x14ac:dyDescent="0.45">
      <c r="A864" s="13" t="s">
        <v>128</v>
      </c>
      <c r="B864" s="35">
        <v>223</v>
      </c>
      <c r="C864" s="9">
        <v>7.53</v>
      </c>
      <c r="D864" s="9">
        <f>C864*B864</f>
        <v>1679.19</v>
      </c>
      <c r="E864" s="36" t="s">
        <v>93</v>
      </c>
      <c r="F864" s="38">
        <f>D864/D865</f>
        <v>0.45994746400133668</v>
      </c>
      <c r="G864" s="40">
        <v>7.48</v>
      </c>
      <c r="H864" s="9">
        <f>(B864*G864)-D864</f>
        <v>-11.149999999999864</v>
      </c>
      <c r="I864" s="35" t="s">
        <v>71</v>
      </c>
      <c r="J864" s="36">
        <f>G864*B864</f>
        <v>1668.0400000000002</v>
      </c>
      <c r="K864" s="35" t="str">
        <f>"sell "&amp;B864&amp;" "&amp;A864&amp;" @ $"&amp;G864</f>
        <v>sell 223 BORR @ $7.48</v>
      </c>
      <c r="L864" s="9">
        <f>L863+(G864*B864)</f>
        <v>210159.32</v>
      </c>
      <c r="M864" s="35" t="s">
        <v>22</v>
      </c>
      <c r="N864" s="35"/>
      <c r="O864" s="35"/>
      <c r="P864" s="35"/>
      <c r="Q864" s="10"/>
    </row>
    <row r="865" spans="1:17" x14ac:dyDescent="0.45">
      <c r="A865" s="13"/>
      <c r="B865" s="35"/>
      <c r="C865" s="9"/>
      <c r="D865" s="9">
        <f>SUM(D862:D864)</f>
        <v>3650.83</v>
      </c>
      <c r="E865" s="36"/>
      <c r="F865" s="38">
        <f>SUM(F862:F864)</f>
        <v>1</v>
      </c>
      <c r="G865" s="41"/>
      <c r="H865" s="9">
        <f>SUM(H862:H864)</f>
        <v>3.6399999999999864</v>
      </c>
      <c r="I865" s="35"/>
      <c r="J865" s="36">
        <f>SUM(J862:J864)</f>
        <v>3654.4700000000003</v>
      </c>
      <c r="K865" s="35"/>
      <c r="L865" s="9"/>
      <c r="M865" s="35"/>
      <c r="N865" s="35"/>
      <c r="O865" s="35"/>
      <c r="P865" s="35"/>
      <c r="Q865" s="10"/>
    </row>
    <row r="866" spans="1:17" x14ac:dyDescent="0.45">
      <c r="A866" s="13"/>
      <c r="B866" s="35"/>
      <c r="C866" s="9"/>
      <c r="D866" s="9"/>
      <c r="E866" s="35"/>
      <c r="F866" s="35"/>
      <c r="G866" s="41"/>
      <c r="H866" s="9"/>
      <c r="I866" s="35"/>
      <c r="J866" s="35"/>
      <c r="K866" s="35"/>
      <c r="L866" s="9"/>
      <c r="M866" s="35"/>
      <c r="N866" s="35"/>
      <c r="O866" s="35"/>
      <c r="P866" s="35"/>
      <c r="Q866" s="10"/>
    </row>
    <row r="867" spans="1:17" x14ac:dyDescent="0.45">
      <c r="A867" s="13"/>
      <c r="B867" s="35"/>
      <c r="C867" s="9"/>
      <c r="D867" s="9"/>
      <c r="E867" s="19"/>
      <c r="F867" s="35"/>
      <c r="G867" s="41"/>
      <c r="H867" s="9"/>
      <c r="I867" s="35"/>
      <c r="J867" s="35"/>
      <c r="K867" s="35"/>
      <c r="L867" s="9"/>
      <c r="M867" s="11" t="s">
        <v>20</v>
      </c>
      <c r="N867" s="35"/>
      <c r="O867" s="35"/>
      <c r="P867" s="35"/>
      <c r="Q867" s="10"/>
    </row>
    <row r="868" spans="1:17" x14ac:dyDescent="0.45">
      <c r="A868" s="7" t="s">
        <v>6</v>
      </c>
      <c r="B868" s="35"/>
      <c r="C868" s="9"/>
      <c r="D868" s="9"/>
      <c r="E868" s="19"/>
      <c r="F868" s="35"/>
      <c r="G868" s="41"/>
      <c r="H868" s="9"/>
      <c r="I868" s="35"/>
      <c r="J868" s="35"/>
      <c r="K868" s="35"/>
      <c r="L868" s="9"/>
      <c r="M868" s="11" t="s">
        <v>21</v>
      </c>
      <c r="N868" s="35"/>
      <c r="O868" s="35"/>
      <c r="P868" s="35"/>
      <c r="Q868" s="10"/>
    </row>
    <row r="869" spans="1:17" x14ac:dyDescent="0.45">
      <c r="A869" s="7" t="s">
        <v>0</v>
      </c>
      <c r="B869" s="11" t="s">
        <v>3</v>
      </c>
      <c r="C869" s="12" t="s">
        <v>1</v>
      </c>
      <c r="D869" s="12" t="s">
        <v>2</v>
      </c>
      <c r="E869" s="22" t="s">
        <v>7</v>
      </c>
      <c r="F869" s="39" t="s">
        <v>92</v>
      </c>
      <c r="G869" s="42" t="s">
        <v>8</v>
      </c>
      <c r="H869" s="12" t="s">
        <v>9</v>
      </c>
      <c r="I869" s="35"/>
      <c r="J869" s="35"/>
      <c r="K869" s="35"/>
      <c r="L869" s="9"/>
      <c r="M869" s="36">
        <f>L864</f>
        <v>210159.32</v>
      </c>
      <c r="N869" s="35"/>
      <c r="O869" s="35"/>
      <c r="P869" s="35"/>
      <c r="Q869" s="10"/>
    </row>
    <row r="870" spans="1:17" x14ac:dyDescent="0.45">
      <c r="A870" s="13" t="s">
        <v>139</v>
      </c>
      <c r="B870" s="35">
        <v>87</v>
      </c>
      <c r="C870" s="9">
        <v>24.59</v>
      </c>
      <c r="D870" s="9">
        <f>C870*B870</f>
        <v>2139.33</v>
      </c>
      <c r="E870" s="36" t="s">
        <v>93</v>
      </c>
      <c r="F870" s="38">
        <f>D870/D873</f>
        <v>0.52011202929099165</v>
      </c>
      <c r="G870" s="40">
        <v>24.44</v>
      </c>
      <c r="H870" s="9">
        <f>(B870*G870)-D870</f>
        <v>-13.049999999999727</v>
      </c>
      <c r="I870" s="35" t="s">
        <v>71</v>
      </c>
      <c r="J870" s="35"/>
      <c r="K870" s="35" t="str">
        <f>"buy "&amp;B870&amp;" "&amp;A870&amp;" @ $"&amp;G870</f>
        <v>buy 87 DFH @ $24.44</v>
      </c>
      <c r="L870" s="9">
        <f>L864-(G870*B870)</f>
        <v>208033.04</v>
      </c>
      <c r="M870" s="36">
        <f>L861-(G870*B870)</f>
        <v>204378.57</v>
      </c>
      <c r="N870" s="35"/>
      <c r="O870" s="35"/>
      <c r="P870" s="35"/>
      <c r="Q870" s="10"/>
    </row>
    <row r="871" spans="1:17" x14ac:dyDescent="0.45">
      <c r="A871" s="13" t="s">
        <v>140</v>
      </c>
      <c r="B871" s="35">
        <v>31</v>
      </c>
      <c r="C871" s="9">
        <v>23.46</v>
      </c>
      <c r="D871" s="9">
        <f>C871*B871</f>
        <v>727.26</v>
      </c>
      <c r="E871" s="36" t="s">
        <v>93</v>
      </c>
      <c r="F871" s="38">
        <f>D871/D873</f>
        <v>0.17681081199355247</v>
      </c>
      <c r="G871" s="40">
        <v>23.59</v>
      </c>
      <c r="H871" s="9">
        <f>(B871*G871)-D871</f>
        <v>4.0299999999999727</v>
      </c>
      <c r="I871" s="35" t="s">
        <v>71</v>
      </c>
      <c r="J871" s="35"/>
      <c r="K871" s="35" t="str">
        <f>"buy "&amp;B871&amp;" "&amp;A871&amp;" @ $"&amp;G871</f>
        <v>buy 31 XP @ $23.59</v>
      </c>
      <c r="L871" s="9">
        <f>L870-(G871*B871)</f>
        <v>207301.75</v>
      </c>
      <c r="M871" s="36">
        <f>M870-(G871*B871)</f>
        <v>203647.28</v>
      </c>
      <c r="N871" s="35"/>
      <c r="O871" s="35"/>
      <c r="P871" s="35"/>
      <c r="Q871" s="10"/>
    </row>
    <row r="872" spans="1:17" x14ac:dyDescent="0.45">
      <c r="A872" s="23" t="s">
        <v>141</v>
      </c>
      <c r="B872" s="24">
        <v>158</v>
      </c>
      <c r="C872" s="25">
        <v>7.89</v>
      </c>
      <c r="D872" s="25">
        <f>C872*B872</f>
        <v>1246.6199999999999</v>
      </c>
      <c r="E872" s="36" t="s">
        <v>93</v>
      </c>
      <c r="F872" s="38">
        <f>D872/D873</f>
        <v>0.30307715871545576</v>
      </c>
      <c r="G872" s="43">
        <v>7.94</v>
      </c>
      <c r="H872" s="25">
        <f>(B872*G872)-D872</f>
        <v>7.9000000000000909</v>
      </c>
      <c r="I872" s="35" t="s">
        <v>71</v>
      </c>
      <c r="J872" s="35"/>
      <c r="K872" s="35" t="str">
        <f>"buy "&amp;B872&amp;" "&amp;A872&amp;" @ $"&amp;G872</f>
        <v>buy 158 NU @ $7.94</v>
      </c>
      <c r="L872" s="9">
        <f>L871-(G872*B872)</f>
        <v>206047.23</v>
      </c>
      <c r="M872" s="36">
        <f>M871-(G872*B872)</f>
        <v>202392.76</v>
      </c>
      <c r="N872" s="35" t="str">
        <f>TEXT(ROUND(M872,2),"$#,##0.00")&amp;" will be the balance in the account after purchases.  "</f>
        <v xml:space="preserve">$202,392.76 will be the balance in the account after purchases.  </v>
      </c>
      <c r="O872" s="35"/>
      <c r="P872" s="35"/>
      <c r="Q872" s="10"/>
    </row>
    <row r="873" spans="1:17" x14ac:dyDescent="0.45">
      <c r="A873" s="13"/>
      <c r="B873" s="35"/>
      <c r="C873" s="9"/>
      <c r="D873" s="9">
        <f>SUM(D870:D872)</f>
        <v>4113.21</v>
      </c>
      <c r="E873" s="35"/>
      <c r="F873" s="38">
        <f>SUM(F870:F872)</f>
        <v>0.99999999999999978</v>
      </c>
      <c r="G873" s="9" t="s">
        <v>15</v>
      </c>
      <c r="H873" s="9">
        <f>SUM(H870:H872)</f>
        <v>-1.1199999999996635</v>
      </c>
      <c r="I873" s="35"/>
      <c r="J873" s="35"/>
      <c r="K873" s="35"/>
      <c r="L873" s="9"/>
      <c r="M873" s="35"/>
      <c r="N873" s="35" t="s">
        <v>27</v>
      </c>
      <c r="O873" s="35"/>
      <c r="P873" s="35"/>
      <c r="Q873" s="10"/>
    </row>
    <row r="874" spans="1:17" x14ac:dyDescent="0.45">
      <c r="A874" s="13"/>
      <c r="B874" s="35"/>
      <c r="C874" s="9"/>
      <c r="D874" s="9"/>
      <c r="E874" s="35"/>
      <c r="F874" s="35"/>
      <c r="G874" s="9"/>
      <c r="H874" s="9"/>
      <c r="I874" s="35"/>
      <c r="J874" s="35"/>
      <c r="K874" s="35"/>
      <c r="L874" s="9"/>
      <c r="M874" s="11" t="str">
        <f>IF(J865+M872&gt;0,"Credit Surplus","Credit Shortage")</f>
        <v>Credit Surplus</v>
      </c>
      <c r="N874" s="36">
        <f>J865+M872</f>
        <v>206047.23</v>
      </c>
      <c r="O874" s="35" t="s">
        <v>60</v>
      </c>
      <c r="P874" s="35"/>
      <c r="Q874" s="10"/>
    </row>
    <row r="875" spans="1:17" x14ac:dyDescent="0.45">
      <c r="A875" s="13"/>
      <c r="B875" s="35"/>
      <c r="C875" s="9"/>
      <c r="D875" s="9"/>
      <c r="E875" s="35"/>
      <c r="F875" s="35"/>
      <c r="G875" s="9"/>
      <c r="H875" s="9"/>
      <c r="I875" s="35"/>
      <c r="J875" s="35"/>
      <c r="K875" s="35"/>
      <c r="L875" s="9"/>
      <c r="M875" s="35"/>
      <c r="N875" s="35"/>
      <c r="O875" s="35"/>
      <c r="P875" s="35"/>
      <c r="Q875" s="10"/>
    </row>
    <row r="876" spans="1:17" x14ac:dyDescent="0.45">
      <c r="A876" s="13"/>
      <c r="B876" s="35"/>
      <c r="C876" s="9"/>
      <c r="D876" s="9"/>
      <c r="E876" s="35"/>
      <c r="F876" s="35"/>
      <c r="G876" s="9"/>
      <c r="H876" s="9"/>
      <c r="I876" s="35"/>
      <c r="J876" s="35"/>
      <c r="K876" s="35"/>
      <c r="L876" s="35"/>
      <c r="M876" s="35"/>
      <c r="N876" s="35"/>
      <c r="O876" s="35"/>
      <c r="P876" s="35"/>
      <c r="Q876" s="10"/>
    </row>
    <row r="877" spans="1:17" x14ac:dyDescent="0.45">
      <c r="A877" s="13" t="s">
        <v>11</v>
      </c>
      <c r="B877" s="35"/>
      <c r="C877" s="9"/>
      <c r="D877" s="21">
        <v>1592.76</v>
      </c>
      <c r="E877" s="35" t="s">
        <v>76</v>
      </c>
      <c r="F877" s="35"/>
      <c r="G877" s="9"/>
      <c r="H877" s="9"/>
      <c r="I877" s="35"/>
      <c r="J877" s="35"/>
      <c r="K877" s="35"/>
      <c r="L877" s="35"/>
      <c r="M877" s="35"/>
      <c r="N877" s="35"/>
      <c r="O877" s="35"/>
      <c r="P877" s="35"/>
      <c r="Q877" s="10"/>
    </row>
    <row r="878" spans="1:17" x14ac:dyDescent="0.45">
      <c r="A878" s="13" t="s">
        <v>12</v>
      </c>
      <c r="B878" s="35"/>
      <c r="C878" s="9"/>
      <c r="D878" s="9">
        <f>H865</f>
        <v>3.6399999999999864</v>
      </c>
      <c r="E878" s="35" t="s">
        <v>16</v>
      </c>
      <c r="F878" s="35"/>
      <c r="G878" s="9"/>
      <c r="H878" s="9"/>
      <c r="I878" s="35"/>
      <c r="J878" s="35"/>
      <c r="K878" s="35"/>
      <c r="L878" s="35"/>
      <c r="M878" s="35"/>
      <c r="N878" s="35"/>
      <c r="O878" s="35"/>
      <c r="P878" s="35"/>
      <c r="Q878" s="10"/>
    </row>
    <row r="879" spans="1:17" x14ac:dyDescent="0.45">
      <c r="A879" s="13" t="s">
        <v>13</v>
      </c>
      <c r="B879" s="35"/>
      <c r="C879" s="9"/>
      <c r="D879" s="9">
        <f>D877+D878</f>
        <v>1596.4</v>
      </c>
      <c r="E879" s="35"/>
      <c r="F879" s="35"/>
      <c r="G879" s="9"/>
      <c r="H879" s="9"/>
      <c r="I879" s="35"/>
      <c r="J879" s="35"/>
      <c r="K879" s="35"/>
      <c r="L879" s="35"/>
      <c r="M879" s="35"/>
      <c r="N879" s="35"/>
      <c r="O879" s="35"/>
      <c r="P879" s="35"/>
      <c r="Q879" s="10"/>
    </row>
    <row r="880" spans="1:17" x14ac:dyDescent="0.45">
      <c r="A880" s="13" t="s">
        <v>14</v>
      </c>
      <c r="B880" s="35"/>
      <c r="C880" s="9"/>
      <c r="D880" s="9">
        <f>H873</f>
        <v>-1.1199999999996635</v>
      </c>
      <c r="E880" s="35" t="s">
        <v>17</v>
      </c>
      <c r="F880" s="35"/>
      <c r="G880" s="9"/>
      <c r="H880" s="9"/>
      <c r="I880" s="35"/>
      <c r="J880" s="35"/>
      <c r="K880" s="35"/>
      <c r="L880" s="35"/>
      <c r="M880" s="35"/>
      <c r="N880" s="35"/>
      <c r="O880" s="35"/>
      <c r="P880" s="35"/>
      <c r="Q880" s="10"/>
    </row>
    <row r="881" spans="1:17" x14ac:dyDescent="0.45">
      <c r="A881" s="13" t="s">
        <v>13</v>
      </c>
      <c r="B881" s="35"/>
      <c r="C881" s="9"/>
      <c r="D881" s="27">
        <f>D879-D880</f>
        <v>1597.5199999999998</v>
      </c>
      <c r="E881" s="19" t="s">
        <v>18</v>
      </c>
      <c r="F881" s="35"/>
      <c r="G881" s="9"/>
      <c r="H881" s="9"/>
      <c r="I881" s="35"/>
      <c r="J881" s="35"/>
      <c r="K881" s="35"/>
      <c r="L881" s="35"/>
      <c r="M881" s="35"/>
      <c r="N881" s="35"/>
      <c r="O881" s="35"/>
      <c r="P881" s="35"/>
      <c r="Q881" s="10"/>
    </row>
    <row r="882" spans="1:17" ht="14.65" thickBot="1" x14ac:dyDescent="0.5">
      <c r="A882" s="15"/>
      <c r="B882" s="16"/>
      <c r="C882" s="17"/>
      <c r="D882" s="17"/>
      <c r="E882" s="16"/>
      <c r="F882" s="16"/>
      <c r="G882" s="17"/>
      <c r="H882" s="17"/>
      <c r="I882" s="16"/>
      <c r="J882" s="16"/>
      <c r="K882" s="16"/>
      <c r="L882" s="16"/>
      <c r="M882" s="16"/>
      <c r="N882" s="16"/>
      <c r="O882" s="16"/>
      <c r="P882" s="16"/>
      <c r="Q882" s="18"/>
    </row>
    <row r="883" spans="1:17" ht="14.65" thickTop="1" x14ac:dyDescent="0.45"/>
    <row r="885" spans="1:17" ht="14.65" thickBot="1" x14ac:dyDescent="0.5"/>
    <row r="886" spans="1:17" ht="14.65" thickTop="1" x14ac:dyDescent="0.45">
      <c r="A886" s="2"/>
      <c r="B886" s="3"/>
      <c r="C886" s="4">
        <v>45077</v>
      </c>
      <c r="D886" s="5"/>
      <c r="E886" s="3"/>
      <c r="F886" s="3"/>
      <c r="G886" s="5"/>
      <c r="H886" s="5"/>
      <c r="I886" s="3"/>
      <c r="J886" s="3"/>
      <c r="K886" s="3"/>
      <c r="L886" s="20" t="s">
        <v>19</v>
      </c>
      <c r="M886" s="3"/>
      <c r="N886" s="3"/>
      <c r="O886" s="3"/>
      <c r="P886" s="3"/>
      <c r="Q886" s="6"/>
    </row>
    <row r="887" spans="1:17" x14ac:dyDescent="0.45">
      <c r="A887" s="7" t="s">
        <v>5</v>
      </c>
      <c r="B887" s="35"/>
      <c r="C887" s="9"/>
      <c r="D887" s="9"/>
      <c r="E887" s="35"/>
      <c r="F887" s="35"/>
      <c r="G887" s="9"/>
      <c r="H887" s="9"/>
      <c r="I887" s="35"/>
      <c r="J887" s="11" t="s">
        <v>24</v>
      </c>
      <c r="K887" s="35"/>
      <c r="L887" s="11" t="s">
        <v>10</v>
      </c>
      <c r="M887" s="35"/>
      <c r="N887" s="35"/>
      <c r="O887" s="35"/>
      <c r="P887" s="35"/>
      <c r="Q887" s="10"/>
    </row>
    <row r="888" spans="1:17" x14ac:dyDescent="0.45">
      <c r="A888" s="7" t="s">
        <v>0</v>
      </c>
      <c r="B888" s="11" t="s">
        <v>3</v>
      </c>
      <c r="C888" s="12" t="s">
        <v>1</v>
      </c>
      <c r="D888" s="12" t="s">
        <v>4</v>
      </c>
      <c r="E888" s="11" t="s">
        <v>7</v>
      </c>
      <c r="F888" s="37" t="s">
        <v>92</v>
      </c>
      <c r="G888" s="12" t="s">
        <v>8</v>
      </c>
      <c r="H888" s="12" t="s">
        <v>9</v>
      </c>
      <c r="I888" s="33" t="s">
        <v>70</v>
      </c>
      <c r="J888" s="11" t="s">
        <v>23</v>
      </c>
      <c r="K888" s="35"/>
      <c r="L888" s="31">
        <v>206637.92</v>
      </c>
      <c r="M888" s="35" t="s">
        <v>118</v>
      </c>
      <c r="N888" s="35"/>
      <c r="O888" s="35"/>
      <c r="P888" s="35"/>
      <c r="Q888" s="10"/>
    </row>
    <row r="889" spans="1:17" x14ac:dyDescent="0.45">
      <c r="A889" s="13" t="s">
        <v>123</v>
      </c>
      <c r="B889" s="35">
        <v>2</v>
      </c>
      <c r="C889" s="9">
        <v>157.55000000000001</v>
      </c>
      <c r="D889" s="9">
        <f>C889*B889</f>
        <v>315.10000000000002</v>
      </c>
      <c r="E889" s="36" t="s">
        <v>33</v>
      </c>
      <c r="F889" s="38">
        <f>D889/D892</f>
        <v>9.6533849651056644E-2</v>
      </c>
      <c r="G889" s="40">
        <v>157.86000000000001</v>
      </c>
      <c r="H889" s="9">
        <f>(B889*G889)-D889</f>
        <v>0.62000000000000455</v>
      </c>
      <c r="I889" s="35" t="s">
        <v>71</v>
      </c>
      <c r="J889" s="36">
        <f>G889*B889</f>
        <v>315.72000000000003</v>
      </c>
      <c r="K889" s="35" t="str">
        <f>"sell "&amp;B889&amp;" "&amp;A889&amp;" @ $"&amp;G889</f>
        <v>sell 2 ACLS @ $157.86</v>
      </c>
      <c r="L889" s="9">
        <f>L888+(G889*B889)</f>
        <v>206953.64</v>
      </c>
      <c r="M889" s="35"/>
      <c r="N889" s="35"/>
      <c r="O889" s="35"/>
      <c r="P889" s="35"/>
      <c r="Q889" s="10"/>
    </row>
    <row r="890" spans="1:17" x14ac:dyDescent="0.45">
      <c r="A890" s="13" t="s">
        <v>124</v>
      </c>
      <c r="B890" s="35">
        <v>10</v>
      </c>
      <c r="C890" s="9">
        <v>98.7</v>
      </c>
      <c r="D890" s="9">
        <f>C890*B890</f>
        <v>987</v>
      </c>
      <c r="E890" s="36" t="s">
        <v>33</v>
      </c>
      <c r="F890" s="38">
        <f>D890/D892</f>
        <v>0.30237673629194828</v>
      </c>
      <c r="G890" s="40">
        <v>97.51</v>
      </c>
      <c r="H890" s="9">
        <f>(B890*G890)-D890</f>
        <v>-11.899999999999977</v>
      </c>
      <c r="I890" s="35" t="s">
        <v>71</v>
      </c>
      <c r="J890" s="36">
        <f>G890*B890</f>
        <v>975.1</v>
      </c>
      <c r="K890" s="35" t="str">
        <f>"sell "&amp;B890&amp;" "&amp;A890&amp;" @ $"&amp;G890</f>
        <v>sell 10 WYNN @ $97.51</v>
      </c>
      <c r="L890" s="9">
        <f>L889+(G890*B890)</f>
        <v>207928.74000000002</v>
      </c>
      <c r="M890" s="35"/>
      <c r="N890" s="35"/>
      <c r="O890" s="35"/>
      <c r="P890" s="35"/>
      <c r="Q890" s="10"/>
    </row>
    <row r="891" spans="1:17" x14ac:dyDescent="0.45">
      <c r="A891" s="13" t="s">
        <v>125</v>
      </c>
      <c r="B891" s="35">
        <v>181</v>
      </c>
      <c r="C891" s="9">
        <v>10.84</v>
      </c>
      <c r="D891" s="9">
        <f>C891*B891</f>
        <v>1962.04</v>
      </c>
      <c r="E891" s="36" t="s">
        <v>33</v>
      </c>
      <c r="F891" s="38">
        <f>D891/D892</f>
        <v>0.60108941405699512</v>
      </c>
      <c r="G891" s="40">
        <v>10.81</v>
      </c>
      <c r="H891" s="9">
        <f>(B891*G891)-D891</f>
        <v>-5.4299999999998363</v>
      </c>
      <c r="I891" s="35" t="s">
        <v>71</v>
      </c>
      <c r="J891" s="36">
        <f>G891*B891</f>
        <v>1956.6100000000001</v>
      </c>
      <c r="K891" s="35" t="str">
        <f>"sell "&amp;B891&amp;" "&amp;A891&amp;" @ $"&amp;G891</f>
        <v>sell 181 COTY @ $10.81</v>
      </c>
      <c r="L891" s="9">
        <f>L890+(G891*B891)</f>
        <v>209885.35</v>
      </c>
      <c r="M891" s="35" t="s">
        <v>22</v>
      </c>
      <c r="N891" s="35"/>
      <c r="O891" s="35"/>
      <c r="P891" s="35"/>
      <c r="Q891" s="10"/>
    </row>
    <row r="892" spans="1:17" x14ac:dyDescent="0.45">
      <c r="A892" s="13"/>
      <c r="B892" s="35"/>
      <c r="C892" s="9"/>
      <c r="D892" s="9">
        <f>SUM(D889:D891)</f>
        <v>3264.14</v>
      </c>
      <c r="E892" s="36"/>
      <c r="F892" s="38">
        <f>SUM(F889:F891)</f>
        <v>1</v>
      </c>
      <c r="G892" s="41"/>
      <c r="H892" s="9">
        <f>SUM(H889:H891)</f>
        <v>-16.709999999999809</v>
      </c>
      <c r="I892" s="35"/>
      <c r="J892" s="36">
        <f>SUM(J889:J891)</f>
        <v>3247.4300000000003</v>
      </c>
      <c r="K892" s="35"/>
      <c r="L892" s="9"/>
      <c r="M892" s="35"/>
      <c r="N892" s="35"/>
      <c r="O892" s="35"/>
      <c r="P892" s="35"/>
      <c r="Q892" s="10"/>
    </row>
    <row r="893" spans="1:17" x14ac:dyDescent="0.45">
      <c r="A893" s="13"/>
      <c r="B893" s="35"/>
      <c r="C893" s="9"/>
      <c r="D893" s="9"/>
      <c r="E893" s="35"/>
      <c r="F893" s="35"/>
      <c r="G893" s="41"/>
      <c r="H893" s="9"/>
      <c r="I893" s="35"/>
      <c r="J893" s="35"/>
      <c r="K893" s="35"/>
      <c r="L893" s="9"/>
      <c r="M893" s="35"/>
      <c r="N893" s="35"/>
      <c r="O893" s="35"/>
      <c r="P893" s="35"/>
      <c r="Q893" s="10"/>
    </row>
    <row r="894" spans="1:17" x14ac:dyDescent="0.45">
      <c r="A894" s="13"/>
      <c r="B894" s="35"/>
      <c r="C894" s="9"/>
      <c r="D894" s="9"/>
      <c r="E894" s="19"/>
      <c r="F894" s="35"/>
      <c r="G894" s="41"/>
      <c r="H894" s="9"/>
      <c r="I894" s="35"/>
      <c r="J894" s="35"/>
      <c r="K894" s="35"/>
      <c r="L894" s="9"/>
      <c r="M894" s="11" t="s">
        <v>20</v>
      </c>
      <c r="N894" s="35"/>
      <c r="O894" s="35"/>
      <c r="P894" s="35"/>
      <c r="Q894" s="10"/>
    </row>
    <row r="895" spans="1:17" x14ac:dyDescent="0.45">
      <c r="A895" s="7" t="s">
        <v>6</v>
      </c>
      <c r="B895" s="35"/>
      <c r="C895" s="9"/>
      <c r="D895" s="9"/>
      <c r="E895" s="19"/>
      <c r="F895" s="35"/>
      <c r="G895" s="41"/>
      <c r="H895" s="9"/>
      <c r="I895" s="35"/>
      <c r="J895" s="35"/>
      <c r="K895" s="35"/>
      <c r="L895" s="9"/>
      <c r="M895" s="11" t="s">
        <v>21</v>
      </c>
      <c r="N895" s="35"/>
      <c r="O895" s="35"/>
      <c r="P895" s="35"/>
      <c r="Q895" s="10"/>
    </row>
    <row r="896" spans="1:17" x14ac:dyDescent="0.45">
      <c r="A896" s="7" t="s">
        <v>0</v>
      </c>
      <c r="B896" s="11" t="s">
        <v>3</v>
      </c>
      <c r="C896" s="12" t="s">
        <v>1</v>
      </c>
      <c r="D896" s="12" t="s">
        <v>2</v>
      </c>
      <c r="E896" s="22" t="s">
        <v>7</v>
      </c>
      <c r="F896" s="39" t="s">
        <v>92</v>
      </c>
      <c r="G896" s="42" t="s">
        <v>8</v>
      </c>
      <c r="H896" s="12" t="s">
        <v>9</v>
      </c>
      <c r="I896" s="35"/>
      <c r="J896" s="35"/>
      <c r="K896" s="35"/>
      <c r="L896" s="9"/>
      <c r="M896" s="36">
        <f>L891</f>
        <v>209885.35</v>
      </c>
      <c r="N896" s="35"/>
      <c r="O896" s="35"/>
      <c r="P896" s="35"/>
      <c r="Q896" s="10"/>
    </row>
    <row r="897" spans="1:17" x14ac:dyDescent="0.45">
      <c r="A897" s="13" t="s">
        <v>136</v>
      </c>
      <c r="B897" s="35">
        <v>43</v>
      </c>
      <c r="C897" s="9">
        <v>13.85</v>
      </c>
      <c r="D897" s="9">
        <f>C897*B897</f>
        <v>595.54999999999995</v>
      </c>
      <c r="E897" s="36" t="s">
        <v>33</v>
      </c>
      <c r="F897" s="38">
        <f>D897/D900</f>
        <v>0.17533193982394676</v>
      </c>
      <c r="G897" s="40">
        <v>13.84</v>
      </c>
      <c r="H897" s="9">
        <f>(B897*G897)-D897</f>
        <v>-0.42999999999994998</v>
      </c>
      <c r="I897" s="35" t="s">
        <v>71</v>
      </c>
      <c r="J897" s="35"/>
      <c r="K897" s="35" t="str">
        <f>"buy "&amp;B897&amp;" "&amp;A897&amp;" @ $"&amp;G897</f>
        <v>buy 43 AVDL @ $13.84</v>
      </c>
      <c r="L897" s="9">
        <f>L891-(G897*B897)</f>
        <v>209290.23</v>
      </c>
      <c r="M897" s="36">
        <f>L888-(G897*B897)</f>
        <v>206042.80000000002</v>
      </c>
      <c r="N897" s="35"/>
      <c r="O897" s="35"/>
      <c r="P897" s="35"/>
      <c r="Q897" s="10"/>
    </row>
    <row r="898" spans="1:17" x14ac:dyDescent="0.45">
      <c r="A898" s="13" t="s">
        <v>137</v>
      </c>
      <c r="B898" s="35">
        <v>147</v>
      </c>
      <c r="C898" s="9">
        <v>11.57</v>
      </c>
      <c r="D898" s="9">
        <f>C898*B898</f>
        <v>1700.79</v>
      </c>
      <c r="E898" s="36" t="s">
        <v>33</v>
      </c>
      <c r="F898" s="38">
        <f>D898/D900</f>
        <v>0.50071834427532602</v>
      </c>
      <c r="G898" s="40">
        <v>11.51</v>
      </c>
      <c r="H898" s="9">
        <f>(B898*G898)-D898</f>
        <v>-8.8199999999999363</v>
      </c>
      <c r="I898" s="35" t="s">
        <v>71</v>
      </c>
      <c r="J898" s="35"/>
      <c r="K898" s="35" t="str">
        <f>"buy "&amp;B898&amp;" "&amp;A898&amp;" @ $"&amp;G898</f>
        <v>buy 147 DRD @ $11.51</v>
      </c>
      <c r="L898" s="9">
        <f>L897-(G898*B898)</f>
        <v>207598.26</v>
      </c>
      <c r="M898" s="36">
        <f>M897-(G898*B898)</f>
        <v>204350.83000000002</v>
      </c>
      <c r="N898" s="35"/>
      <c r="O898" s="35"/>
      <c r="P898" s="35"/>
      <c r="Q898" s="10"/>
    </row>
    <row r="899" spans="1:17" x14ac:dyDescent="0.45">
      <c r="A899" s="23" t="s">
        <v>138</v>
      </c>
      <c r="B899" s="24">
        <v>4</v>
      </c>
      <c r="C899" s="25">
        <v>275.08999999999997</v>
      </c>
      <c r="D899" s="25">
        <f>C899*B899</f>
        <v>1100.3599999999999</v>
      </c>
      <c r="E899" s="36" t="s">
        <v>33</v>
      </c>
      <c r="F899" s="38">
        <f>D899/D900</f>
        <v>0.32394971590072719</v>
      </c>
      <c r="G899" s="43">
        <v>274.43</v>
      </c>
      <c r="H899" s="25">
        <f>(B899*G899)-D899</f>
        <v>-2.6399999999998727</v>
      </c>
      <c r="I899" s="35" t="s">
        <v>71</v>
      </c>
      <c r="J899" s="35"/>
      <c r="K899" s="35" t="str">
        <f>"buy "&amp;B899&amp;" "&amp;A899&amp;" @ $"&amp;G899</f>
        <v>buy 4 SWAV @ $274.43</v>
      </c>
      <c r="L899" s="9">
        <f>L898-(G899*B899)</f>
        <v>206500.54</v>
      </c>
      <c r="M899" s="36">
        <f>M898-(G899*B899)</f>
        <v>203253.11000000002</v>
      </c>
      <c r="N899" s="35" t="str">
        <f>TEXT(ROUND(M899,2),"$#,##0.00")&amp;" will be the balance in the account after purchases.  "</f>
        <v xml:space="preserve">$203,253.11 will be the balance in the account after purchases.  </v>
      </c>
      <c r="O899" s="35"/>
      <c r="P899" s="35"/>
      <c r="Q899" s="10"/>
    </row>
    <row r="900" spans="1:17" x14ac:dyDescent="0.45">
      <c r="A900" s="13"/>
      <c r="B900" s="35"/>
      <c r="C900" s="9"/>
      <c r="D900" s="9">
        <f>SUM(D897:D899)</f>
        <v>3396.7</v>
      </c>
      <c r="E900" s="35"/>
      <c r="F900" s="38">
        <f>SUM(F897:F899)</f>
        <v>1</v>
      </c>
      <c r="G900" s="9" t="s">
        <v>15</v>
      </c>
      <c r="H900" s="9">
        <f>SUM(H897:H899)</f>
        <v>-11.889999999999759</v>
      </c>
      <c r="I900" s="35"/>
      <c r="J900" s="35"/>
      <c r="K900" s="35"/>
      <c r="L900" s="9"/>
      <c r="M900" s="35"/>
      <c r="N900" s="35" t="s">
        <v>27</v>
      </c>
      <c r="O900" s="35"/>
      <c r="P900" s="35"/>
      <c r="Q900" s="10"/>
    </row>
    <row r="901" spans="1:17" x14ac:dyDescent="0.45">
      <c r="A901" s="13"/>
      <c r="B901" s="35"/>
      <c r="C901" s="9"/>
      <c r="D901" s="9"/>
      <c r="E901" s="35"/>
      <c r="F901" s="35"/>
      <c r="G901" s="9"/>
      <c r="H901" s="9"/>
      <c r="I901" s="35"/>
      <c r="J901" s="35"/>
      <c r="K901" s="35"/>
      <c r="L901" s="9"/>
      <c r="M901" s="11" t="str">
        <f>IF(J892+M899&gt;0,"Credit Surplus","Credit Shortage")</f>
        <v>Credit Surplus</v>
      </c>
      <c r="N901" s="36">
        <f>J892+M899</f>
        <v>206500.54</v>
      </c>
      <c r="O901" s="35" t="s">
        <v>60</v>
      </c>
      <c r="P901" s="35"/>
      <c r="Q901" s="10"/>
    </row>
    <row r="902" spans="1:17" x14ac:dyDescent="0.45">
      <c r="A902" s="13"/>
      <c r="B902" s="35"/>
      <c r="C902" s="9"/>
      <c r="D902" s="9"/>
      <c r="E902" s="35"/>
      <c r="F902" s="35"/>
      <c r="G902" s="9"/>
      <c r="H902" s="9"/>
      <c r="I902" s="35"/>
      <c r="J902" s="35"/>
      <c r="K902" s="35"/>
      <c r="L902" s="9"/>
      <c r="M902" s="35"/>
      <c r="N902" s="35"/>
      <c r="O902" s="35"/>
      <c r="P902" s="35"/>
      <c r="Q902" s="10"/>
    </row>
    <row r="903" spans="1:17" x14ac:dyDescent="0.45">
      <c r="A903" s="13"/>
      <c r="B903" s="35"/>
      <c r="C903" s="9"/>
      <c r="D903" s="9"/>
      <c r="E903" s="35"/>
      <c r="F903" s="35"/>
      <c r="G903" s="9"/>
      <c r="H903" s="9"/>
      <c r="I903" s="35"/>
      <c r="J903" s="35"/>
      <c r="K903" s="35"/>
      <c r="L903" s="35"/>
      <c r="M903" s="35"/>
      <c r="N903" s="35"/>
      <c r="O903" s="35"/>
      <c r="P903" s="35"/>
      <c r="Q903" s="10"/>
    </row>
    <row r="904" spans="1:17" x14ac:dyDescent="0.45">
      <c r="A904" s="13" t="s">
        <v>11</v>
      </c>
      <c r="B904" s="35"/>
      <c r="C904" s="9"/>
      <c r="D904" s="21">
        <v>59.96</v>
      </c>
      <c r="E904" s="35" t="s">
        <v>76</v>
      </c>
      <c r="F904" s="35"/>
      <c r="G904" s="9"/>
      <c r="H904" s="9"/>
      <c r="I904" s="35"/>
      <c r="J904" s="35"/>
      <c r="K904" s="35"/>
      <c r="L904" s="35"/>
      <c r="M904" s="35"/>
      <c r="N904" s="35"/>
      <c r="O904" s="35"/>
      <c r="P904" s="35"/>
      <c r="Q904" s="10"/>
    </row>
    <row r="905" spans="1:17" x14ac:dyDescent="0.45">
      <c r="A905" s="13" t="s">
        <v>12</v>
      </c>
      <c r="B905" s="35"/>
      <c r="C905" s="9"/>
      <c r="D905" s="9">
        <f>H892</f>
        <v>-16.709999999999809</v>
      </c>
      <c r="E905" s="35" t="s">
        <v>16</v>
      </c>
      <c r="F905" s="35"/>
      <c r="G905" s="9"/>
      <c r="H905" s="9"/>
      <c r="I905" s="35"/>
      <c r="J905" s="35"/>
      <c r="K905" s="35"/>
      <c r="L905" s="35"/>
      <c r="M905" s="35"/>
      <c r="N905" s="35"/>
      <c r="O905" s="35"/>
      <c r="P905" s="35"/>
      <c r="Q905" s="10"/>
    </row>
    <row r="906" spans="1:17" x14ac:dyDescent="0.45">
      <c r="A906" s="13" t="s">
        <v>13</v>
      </c>
      <c r="B906" s="35"/>
      <c r="C906" s="9"/>
      <c r="D906" s="9">
        <f>D904+D905</f>
        <v>43.250000000000192</v>
      </c>
      <c r="E906" s="35"/>
      <c r="F906" s="35"/>
      <c r="G906" s="9"/>
      <c r="H906" s="9"/>
      <c r="I906" s="35"/>
      <c r="J906" s="35"/>
      <c r="K906" s="35"/>
      <c r="L906" s="35"/>
      <c r="M906" s="35"/>
      <c r="N906" s="35"/>
      <c r="O906" s="35"/>
      <c r="P906" s="35"/>
      <c r="Q906" s="10"/>
    </row>
    <row r="907" spans="1:17" x14ac:dyDescent="0.45">
      <c r="A907" s="13" t="s">
        <v>14</v>
      </c>
      <c r="B907" s="35"/>
      <c r="C907" s="9"/>
      <c r="D907" s="9">
        <f>H900</f>
        <v>-11.889999999999759</v>
      </c>
      <c r="E907" s="35" t="s">
        <v>17</v>
      </c>
      <c r="F907" s="35"/>
      <c r="G907" s="9"/>
      <c r="H907" s="9"/>
      <c r="I907" s="35"/>
      <c r="J907" s="35"/>
      <c r="K907" s="35"/>
      <c r="L907" s="35"/>
      <c r="M907" s="35"/>
      <c r="N907" s="35"/>
      <c r="O907" s="35"/>
      <c r="P907" s="35"/>
      <c r="Q907" s="10"/>
    </row>
    <row r="908" spans="1:17" x14ac:dyDescent="0.45">
      <c r="A908" s="13" t="s">
        <v>13</v>
      </c>
      <c r="B908" s="35"/>
      <c r="C908" s="9"/>
      <c r="D908" s="27">
        <f>D906-D907</f>
        <v>55.139999999999951</v>
      </c>
      <c r="E908" s="19" t="s">
        <v>18</v>
      </c>
      <c r="F908" s="35"/>
      <c r="G908" s="9"/>
      <c r="H908" s="9"/>
      <c r="I908" s="35"/>
      <c r="J908" s="35"/>
      <c r="K908" s="35"/>
      <c r="L908" s="35"/>
      <c r="M908" s="35"/>
      <c r="N908" s="35"/>
      <c r="O908" s="35"/>
      <c r="P908" s="35"/>
      <c r="Q908" s="10"/>
    </row>
    <row r="909" spans="1:17" ht="14.65" thickBot="1" x14ac:dyDescent="0.5">
      <c r="A909" s="15"/>
      <c r="B909" s="16"/>
      <c r="C909" s="17"/>
      <c r="D909" s="17"/>
      <c r="E909" s="16"/>
      <c r="F909" s="16"/>
      <c r="G909" s="17"/>
      <c r="H909" s="17"/>
      <c r="I909" s="16"/>
      <c r="J909" s="16"/>
      <c r="K909" s="16"/>
      <c r="L909" s="16"/>
      <c r="M909" s="16"/>
      <c r="N909" s="16"/>
      <c r="O909" s="16"/>
      <c r="P909" s="16"/>
      <c r="Q909" s="18"/>
    </row>
    <row r="910" spans="1:17" ht="14.65" thickTop="1" x14ac:dyDescent="0.45"/>
    <row r="912" spans="1:17" ht="14.65" thickBot="1" x14ac:dyDescent="0.5"/>
    <row r="913" spans="1:17" ht="14.65" thickTop="1" x14ac:dyDescent="0.45">
      <c r="A913" s="2"/>
      <c r="B913" s="3"/>
      <c r="C913" s="4">
        <v>45046</v>
      </c>
      <c r="D913" s="5"/>
      <c r="E913" s="3"/>
      <c r="F913" s="3"/>
      <c r="G913" s="5"/>
      <c r="H913" s="5"/>
      <c r="I913" s="3"/>
      <c r="J913" s="3"/>
      <c r="K913" s="3"/>
      <c r="L913" s="20" t="s">
        <v>19</v>
      </c>
      <c r="M913" s="3"/>
      <c r="N913" s="3"/>
      <c r="O913" s="3"/>
      <c r="P913" s="3"/>
      <c r="Q913" s="6"/>
    </row>
    <row r="914" spans="1:17" x14ac:dyDescent="0.45">
      <c r="A914" s="7" t="s">
        <v>5</v>
      </c>
      <c r="B914" s="35"/>
      <c r="C914" s="9"/>
      <c r="D914" s="9"/>
      <c r="E914" s="35"/>
      <c r="F914" s="35"/>
      <c r="G914" s="9"/>
      <c r="H914" s="9"/>
      <c r="I914" s="35"/>
      <c r="J914" s="11" t="s">
        <v>24</v>
      </c>
      <c r="K914" s="35"/>
      <c r="L914" s="11" t="s">
        <v>10</v>
      </c>
      <c r="M914" s="35"/>
      <c r="N914" s="35"/>
      <c r="O914" s="35"/>
      <c r="P914" s="35"/>
      <c r="Q914" s="10"/>
    </row>
    <row r="915" spans="1:17" x14ac:dyDescent="0.45">
      <c r="A915" s="7" t="s">
        <v>0</v>
      </c>
      <c r="B915" s="11" t="s">
        <v>3</v>
      </c>
      <c r="C915" s="12" t="s">
        <v>1</v>
      </c>
      <c r="D915" s="12" t="s">
        <v>4</v>
      </c>
      <c r="E915" s="11" t="s">
        <v>7</v>
      </c>
      <c r="F915" s="37" t="s">
        <v>92</v>
      </c>
      <c r="G915" s="12" t="s">
        <v>8</v>
      </c>
      <c r="H915" s="12" t="s">
        <v>9</v>
      </c>
      <c r="I915" s="33" t="s">
        <v>70</v>
      </c>
      <c r="J915" s="11" t="s">
        <v>23</v>
      </c>
      <c r="K915" s="35"/>
      <c r="L915" s="31">
        <v>206837.51</v>
      </c>
      <c r="M915" s="35" t="s">
        <v>118</v>
      </c>
      <c r="N915" s="35"/>
      <c r="O915" s="35"/>
      <c r="P915" s="35"/>
      <c r="Q915" s="10"/>
    </row>
    <row r="916" spans="1:17" x14ac:dyDescent="0.45">
      <c r="A916" s="13" t="s">
        <v>129</v>
      </c>
      <c r="B916" s="35">
        <v>123</v>
      </c>
      <c r="C916" s="9">
        <v>15.89</v>
      </c>
      <c r="D916" s="9">
        <f>C916*B916</f>
        <v>1954.47</v>
      </c>
      <c r="E916" s="36" t="s">
        <v>33</v>
      </c>
      <c r="F916" s="38">
        <f>D916/D919</f>
        <v>0.60843320984964044</v>
      </c>
      <c r="G916" s="40">
        <v>15.59</v>
      </c>
      <c r="H916" s="9">
        <f>(B916*G916)-D916</f>
        <v>-36.900000000000091</v>
      </c>
      <c r="I916" s="35" t="s">
        <v>71</v>
      </c>
      <c r="J916" s="36">
        <f>G916*B916</f>
        <v>1917.57</v>
      </c>
      <c r="K916" s="35" t="str">
        <f>"sell "&amp;B916&amp;" "&amp;A916&amp;" @ $"&amp;G916</f>
        <v>sell 123 VIPS @ $15.59</v>
      </c>
      <c r="L916" s="9">
        <f>L915+(G916*B916)</f>
        <v>208755.08000000002</v>
      </c>
      <c r="M916" s="35"/>
      <c r="N916" s="35"/>
      <c r="O916" s="35"/>
      <c r="P916" s="35"/>
      <c r="Q916" s="10"/>
    </row>
    <row r="917" spans="1:17" x14ac:dyDescent="0.45">
      <c r="A917" s="13" t="s">
        <v>130</v>
      </c>
      <c r="B917" s="35">
        <v>5</v>
      </c>
      <c r="C917" s="9">
        <v>90.02</v>
      </c>
      <c r="D917" s="9">
        <f>C917*B917</f>
        <v>450.09999999999997</v>
      </c>
      <c r="E917" s="36" t="s">
        <v>33</v>
      </c>
      <c r="F917" s="38">
        <f>D917/D919</f>
        <v>0.14011767269557637</v>
      </c>
      <c r="G917" s="40">
        <v>85.36</v>
      </c>
      <c r="H917" s="9">
        <f>(B917*G917)-D917</f>
        <v>-23.299999999999955</v>
      </c>
      <c r="I917" s="35" t="s">
        <v>71</v>
      </c>
      <c r="J917" s="36">
        <f>G917*B917</f>
        <v>426.8</v>
      </c>
      <c r="K917" s="35" t="str">
        <f>"sell "&amp;B917&amp;" "&amp;A917&amp;" @ $"&amp;G917</f>
        <v>sell 5 PVH @ $85.36</v>
      </c>
      <c r="L917" s="9">
        <f>L916+(G917*B917)</f>
        <v>209181.88</v>
      </c>
      <c r="M917" s="35"/>
      <c r="N917" s="35"/>
      <c r="O917" s="35"/>
      <c r="P917" s="35"/>
      <c r="Q917" s="10"/>
    </row>
    <row r="918" spans="1:17" x14ac:dyDescent="0.45">
      <c r="A918" s="13" t="s">
        <v>131</v>
      </c>
      <c r="B918" s="35">
        <v>77</v>
      </c>
      <c r="C918" s="9">
        <v>10.49</v>
      </c>
      <c r="D918" s="9">
        <f>C918*B918</f>
        <v>807.73</v>
      </c>
      <c r="E918" s="36" t="s">
        <v>33</v>
      </c>
      <c r="F918" s="38">
        <f>D918/D919</f>
        <v>0.25144911745478316</v>
      </c>
      <c r="G918" s="40">
        <v>10.62</v>
      </c>
      <c r="H918" s="9">
        <f>(B918*G918)-D918</f>
        <v>10.009999999999877</v>
      </c>
      <c r="I918" s="35" t="s">
        <v>71</v>
      </c>
      <c r="J918" s="36">
        <f>G918*B918</f>
        <v>817.7399999999999</v>
      </c>
      <c r="K918" s="35" t="str">
        <f>"sell "&amp;B918&amp;" "&amp;A918&amp;" @ $"&amp;G918</f>
        <v>sell 77 DLAKY @ $10.62</v>
      </c>
      <c r="L918" s="9">
        <f>L917+(G918*B918)</f>
        <v>209999.62</v>
      </c>
      <c r="M918" s="35" t="s">
        <v>22</v>
      </c>
      <c r="N918" s="35"/>
      <c r="O918" s="35"/>
      <c r="P918" s="35"/>
      <c r="Q918" s="10"/>
    </row>
    <row r="919" spans="1:17" x14ac:dyDescent="0.45">
      <c r="A919" s="13"/>
      <c r="B919" s="35"/>
      <c r="C919" s="9"/>
      <c r="D919" s="9">
        <f>SUM(D916:D918)</f>
        <v>3212.3</v>
      </c>
      <c r="E919" s="36"/>
      <c r="F919" s="38">
        <f>SUM(F916:F918)</f>
        <v>1</v>
      </c>
      <c r="G919" s="41"/>
      <c r="H919" s="9">
        <f>SUM(H916:H918)</f>
        <v>-50.190000000000168</v>
      </c>
      <c r="I919" s="35"/>
      <c r="J919" s="36">
        <f>SUM(J916:J918)</f>
        <v>3162.1099999999997</v>
      </c>
      <c r="K919" s="35"/>
      <c r="L919" s="9"/>
      <c r="M919" s="35"/>
      <c r="N919" s="35"/>
      <c r="O919" s="35"/>
      <c r="P919" s="35"/>
      <c r="Q919" s="10"/>
    </row>
    <row r="920" spans="1:17" x14ac:dyDescent="0.45">
      <c r="A920" s="13"/>
      <c r="B920" s="35"/>
      <c r="C920" s="9"/>
      <c r="D920" s="9"/>
      <c r="E920" s="35"/>
      <c r="F920" s="35"/>
      <c r="G920" s="41"/>
      <c r="H920" s="9"/>
      <c r="I920" s="35"/>
      <c r="J920" s="35"/>
      <c r="K920" s="35"/>
      <c r="L920" s="9"/>
      <c r="M920" s="35"/>
      <c r="N920" s="35"/>
      <c r="O920" s="35"/>
      <c r="P920" s="35"/>
      <c r="Q920" s="10"/>
    </row>
    <row r="921" spans="1:17" x14ac:dyDescent="0.45">
      <c r="A921" s="13"/>
      <c r="B921" s="35"/>
      <c r="C921" s="9"/>
      <c r="D921" s="9"/>
      <c r="E921" s="19"/>
      <c r="F921" s="35"/>
      <c r="G921" s="41"/>
      <c r="H921" s="9"/>
      <c r="I921" s="35"/>
      <c r="J921" s="35"/>
      <c r="K921" s="35"/>
      <c r="L921" s="9"/>
      <c r="M921" s="11" t="s">
        <v>20</v>
      </c>
      <c r="N921" s="35"/>
      <c r="O921" s="35"/>
      <c r="P921" s="35"/>
      <c r="Q921" s="10"/>
    </row>
    <row r="922" spans="1:17" x14ac:dyDescent="0.45">
      <c r="A922" s="7" t="s">
        <v>6</v>
      </c>
      <c r="B922" s="35"/>
      <c r="C922" s="9"/>
      <c r="D922" s="9"/>
      <c r="E922" s="19"/>
      <c r="F922" s="35"/>
      <c r="G922" s="41"/>
      <c r="H922" s="9"/>
      <c r="I922" s="35"/>
      <c r="J922" s="35"/>
      <c r="K922" s="35"/>
      <c r="L922" s="9"/>
      <c r="M922" s="11" t="s">
        <v>21</v>
      </c>
      <c r="N922" s="35"/>
      <c r="O922" s="35"/>
      <c r="P922" s="35"/>
      <c r="Q922" s="10"/>
    </row>
    <row r="923" spans="1:17" x14ac:dyDescent="0.45">
      <c r="A923" s="7" t="s">
        <v>0</v>
      </c>
      <c r="B923" s="11" t="s">
        <v>3</v>
      </c>
      <c r="C923" s="12" t="s">
        <v>1</v>
      </c>
      <c r="D923" s="12" t="s">
        <v>2</v>
      </c>
      <c r="E923" s="22" t="s">
        <v>7</v>
      </c>
      <c r="F923" s="39" t="s">
        <v>92</v>
      </c>
      <c r="G923" s="42" t="s">
        <v>8</v>
      </c>
      <c r="H923" s="12" t="s">
        <v>9</v>
      </c>
      <c r="I923" s="35"/>
      <c r="J923" s="35"/>
      <c r="K923" s="35"/>
      <c r="L923" s="9"/>
      <c r="M923" s="36">
        <f>L918</f>
        <v>209999.62</v>
      </c>
      <c r="N923" s="35"/>
      <c r="O923" s="35"/>
      <c r="P923" s="35"/>
      <c r="Q923" s="10"/>
    </row>
    <row r="924" spans="1:17" x14ac:dyDescent="0.45">
      <c r="A924" s="13" t="s">
        <v>132</v>
      </c>
      <c r="B924" s="35">
        <v>2</v>
      </c>
      <c r="C924" s="9">
        <v>277.49</v>
      </c>
      <c r="D924" s="9">
        <f>C924*B924</f>
        <v>554.98</v>
      </c>
      <c r="E924" s="36" t="s">
        <v>33</v>
      </c>
      <c r="F924" s="38">
        <f>D924/D927</f>
        <v>0.16463559342145861</v>
      </c>
      <c r="G924" s="40">
        <v>278.49</v>
      </c>
      <c r="H924" s="9">
        <f>(B924*G924)-D924</f>
        <v>2</v>
      </c>
      <c r="I924" s="35" t="s">
        <v>71</v>
      </c>
      <c r="J924" s="35"/>
      <c r="K924" s="35" t="str">
        <f>"buy "&amp;B924&amp;" "&amp;A924&amp;" @ $"&amp;G924</f>
        <v>buy 2 NVDA @ $278.49</v>
      </c>
      <c r="L924" s="9">
        <f>L918-(G924*B924)</f>
        <v>209442.63999999998</v>
      </c>
      <c r="M924" s="36">
        <f>L915-(G924*B924)</f>
        <v>206280.53</v>
      </c>
      <c r="N924" s="35"/>
      <c r="O924" s="35"/>
      <c r="P924" s="35"/>
      <c r="Q924" s="10"/>
    </row>
    <row r="925" spans="1:17" x14ac:dyDescent="0.45">
      <c r="A925" s="13" t="s">
        <v>133</v>
      </c>
      <c r="B925" s="35">
        <v>102</v>
      </c>
      <c r="C925" s="9">
        <v>21.65</v>
      </c>
      <c r="D925" s="9">
        <f>C925*B925</f>
        <v>2208.2999999999997</v>
      </c>
      <c r="E925" s="36" t="s">
        <v>33</v>
      </c>
      <c r="F925" s="38">
        <f>D925/D927</f>
        <v>0.65509528442936138</v>
      </c>
      <c r="G925" s="40">
        <v>21.56</v>
      </c>
      <c r="H925" s="9">
        <f>(B925*G925)-D925</f>
        <v>-9.1799999999998363</v>
      </c>
      <c r="I925" s="35" t="s">
        <v>71</v>
      </c>
      <c r="J925" s="35"/>
      <c r="K925" s="35" t="str">
        <f>"buy "&amp;B925&amp;" "&amp;A925&amp;" @ $"&amp;G925</f>
        <v>buy 102 COCO @ $21.56</v>
      </c>
      <c r="L925" s="9">
        <f>L924-(G925*B925)</f>
        <v>207243.51999999999</v>
      </c>
      <c r="M925" s="36">
        <f>M924-(G925*B925)</f>
        <v>204081.41</v>
      </c>
      <c r="N925" s="35"/>
      <c r="O925" s="35"/>
      <c r="P925" s="35"/>
      <c r="Q925" s="10"/>
    </row>
    <row r="926" spans="1:17" x14ac:dyDescent="0.45">
      <c r="A926" s="23" t="s">
        <v>134</v>
      </c>
      <c r="B926" s="24">
        <v>36</v>
      </c>
      <c r="C926" s="25">
        <v>16.88</v>
      </c>
      <c r="D926" s="25">
        <f>C926*B926</f>
        <v>607.67999999999995</v>
      </c>
      <c r="E926" s="36" t="s">
        <v>33</v>
      </c>
      <c r="F926" s="38">
        <f>D926/D927</f>
        <v>0.18026912214918006</v>
      </c>
      <c r="G926" s="43">
        <v>16.82</v>
      </c>
      <c r="H926" s="25">
        <f>(B926*G926)-D926</f>
        <v>-2.1599999999999682</v>
      </c>
      <c r="I926" s="35" t="s">
        <v>71</v>
      </c>
      <c r="J926" s="35"/>
      <c r="K926" s="35" t="str">
        <f>"buy "&amp;B926&amp;" "&amp;A926&amp;" @ $"&amp;G926</f>
        <v>buy 36 CNK @ $16.82</v>
      </c>
      <c r="L926" s="9">
        <f>L925-(G926*B926)</f>
        <v>206638</v>
      </c>
      <c r="M926" s="36">
        <f>M925-(G926*B926)</f>
        <v>203475.89</v>
      </c>
      <c r="N926" s="35" t="str">
        <f>TEXT(ROUND(M926,2),"$#,##0.00")&amp;" will be the balance in the account after purchases.  "</f>
        <v xml:space="preserve">$203,475.89 will be the balance in the account after purchases.  </v>
      </c>
      <c r="O926" s="35"/>
      <c r="P926" s="35"/>
      <c r="Q926" s="10"/>
    </row>
    <row r="927" spans="1:17" x14ac:dyDescent="0.45">
      <c r="A927" s="13"/>
      <c r="B927" s="35"/>
      <c r="C927" s="9"/>
      <c r="D927" s="9">
        <f>SUM(D924:D926)</f>
        <v>3370.9599999999996</v>
      </c>
      <c r="E927" s="35"/>
      <c r="F927" s="38">
        <f>SUM(F924:F926)</f>
        <v>1</v>
      </c>
      <c r="G927" s="9" t="s">
        <v>15</v>
      </c>
      <c r="H927" s="9">
        <f>SUM(H924:H926)</f>
        <v>-9.3399999999998045</v>
      </c>
      <c r="I927" s="35"/>
      <c r="J927" s="35"/>
      <c r="K927" s="35"/>
      <c r="L927" s="9"/>
      <c r="M927" s="35"/>
      <c r="N927" s="35" t="s">
        <v>27</v>
      </c>
      <c r="O927" s="35"/>
      <c r="P927" s="35"/>
      <c r="Q927" s="10"/>
    </row>
    <row r="928" spans="1:17" x14ac:dyDescent="0.45">
      <c r="A928" s="13"/>
      <c r="B928" s="35"/>
      <c r="C928" s="9"/>
      <c r="D928" s="9"/>
      <c r="E928" s="35"/>
      <c r="F928" s="35"/>
      <c r="G928" s="9"/>
      <c r="H928" s="9"/>
      <c r="I928" s="35"/>
      <c r="J928" s="35"/>
      <c r="K928" s="35"/>
      <c r="L928" s="9"/>
      <c r="M928" s="11" t="str">
        <f>IF(J919+M926&gt;0,"Credit Surplus","Credit Shortage")</f>
        <v>Credit Surplus</v>
      </c>
      <c r="N928" s="36">
        <f>J919+M926</f>
        <v>206638</v>
      </c>
      <c r="O928" s="35" t="s">
        <v>60</v>
      </c>
      <c r="P928" s="35"/>
      <c r="Q928" s="10"/>
    </row>
    <row r="929" spans="1:17" x14ac:dyDescent="0.45">
      <c r="A929" s="13"/>
      <c r="B929" s="35"/>
      <c r="C929" s="9"/>
      <c r="D929" s="9"/>
      <c r="E929" s="35"/>
      <c r="F929" s="35"/>
      <c r="G929" s="9"/>
      <c r="H929" s="9"/>
      <c r="I929" s="35"/>
      <c r="J929" s="35"/>
      <c r="K929" s="35"/>
      <c r="L929" s="9"/>
      <c r="M929" s="35"/>
      <c r="N929" s="35"/>
      <c r="O929" s="35"/>
      <c r="P929" s="35"/>
      <c r="Q929" s="10"/>
    </row>
    <row r="930" spans="1:17" x14ac:dyDescent="0.45">
      <c r="A930" s="13"/>
      <c r="B930" s="35"/>
      <c r="C930" s="9"/>
      <c r="D930" s="9"/>
      <c r="E930" s="35"/>
      <c r="F930" s="35"/>
      <c r="G930" s="9"/>
      <c r="H930" s="9"/>
      <c r="I930" s="35"/>
      <c r="J930" s="35"/>
      <c r="K930" s="35"/>
      <c r="L930" s="35"/>
      <c r="M930" s="35"/>
      <c r="N930" s="35"/>
      <c r="O930" s="35"/>
      <c r="P930" s="35"/>
      <c r="Q930" s="10"/>
    </row>
    <row r="931" spans="1:17" x14ac:dyDescent="0.45">
      <c r="A931" s="13" t="s">
        <v>11</v>
      </c>
      <c r="B931" s="35"/>
      <c r="C931" s="9"/>
      <c r="D931" s="21">
        <v>233.37</v>
      </c>
      <c r="E931" s="35" t="s">
        <v>76</v>
      </c>
      <c r="F931" s="35"/>
      <c r="G931" s="9"/>
      <c r="H931" s="9"/>
      <c r="I931" s="35"/>
      <c r="J931" s="35"/>
      <c r="K931" s="35"/>
      <c r="L931" s="35"/>
      <c r="M931" s="35"/>
      <c r="N931" s="35"/>
      <c r="O931" s="35"/>
      <c r="P931" s="35"/>
      <c r="Q931" s="10"/>
    </row>
    <row r="932" spans="1:17" x14ac:dyDescent="0.45">
      <c r="A932" s="13" t="s">
        <v>12</v>
      </c>
      <c r="B932" s="35"/>
      <c r="C932" s="9"/>
      <c r="D932" s="9">
        <f>H919</f>
        <v>-50.190000000000168</v>
      </c>
      <c r="E932" s="35" t="s">
        <v>16</v>
      </c>
      <c r="F932" s="35"/>
      <c r="G932" s="9"/>
      <c r="H932" s="9"/>
      <c r="I932" s="35"/>
      <c r="J932" s="35"/>
      <c r="K932" s="35"/>
      <c r="L932" s="35"/>
      <c r="M932" s="35"/>
      <c r="N932" s="35"/>
      <c r="O932" s="35"/>
      <c r="P932" s="35"/>
      <c r="Q932" s="10"/>
    </row>
    <row r="933" spans="1:17" x14ac:dyDescent="0.45">
      <c r="A933" s="13" t="s">
        <v>13</v>
      </c>
      <c r="B933" s="35"/>
      <c r="C933" s="9"/>
      <c r="D933" s="9">
        <f>D931+D932</f>
        <v>183.17999999999984</v>
      </c>
      <c r="E933" s="35"/>
      <c r="F933" s="35"/>
      <c r="G933" s="9"/>
      <c r="H933" s="9"/>
      <c r="I933" s="35"/>
      <c r="J933" s="35"/>
      <c r="K933" s="35"/>
      <c r="L933" s="35"/>
      <c r="M933" s="35"/>
      <c r="N933" s="35"/>
      <c r="O933" s="35"/>
      <c r="P933" s="35"/>
      <c r="Q933" s="10"/>
    </row>
    <row r="934" spans="1:17" x14ac:dyDescent="0.45">
      <c r="A934" s="13" t="s">
        <v>14</v>
      </c>
      <c r="B934" s="35"/>
      <c r="C934" s="9"/>
      <c r="D934" s="9">
        <f>H927</f>
        <v>-9.3399999999998045</v>
      </c>
      <c r="E934" s="35" t="s">
        <v>17</v>
      </c>
      <c r="F934" s="35"/>
      <c r="G934" s="9"/>
      <c r="H934" s="9"/>
      <c r="I934" s="35"/>
      <c r="J934" s="35"/>
      <c r="K934" s="35"/>
      <c r="L934" s="35"/>
      <c r="M934" s="35"/>
      <c r="N934" s="35"/>
      <c r="O934" s="35"/>
      <c r="P934" s="35"/>
      <c r="Q934" s="10"/>
    </row>
    <row r="935" spans="1:17" x14ac:dyDescent="0.45">
      <c r="A935" s="13" t="s">
        <v>13</v>
      </c>
      <c r="B935" s="35"/>
      <c r="C935" s="9"/>
      <c r="D935" s="27">
        <f>D933-D934</f>
        <v>192.51999999999964</v>
      </c>
      <c r="E935" s="19" t="s">
        <v>18</v>
      </c>
      <c r="F935" s="35"/>
      <c r="G935" s="9"/>
      <c r="H935" s="9"/>
      <c r="I935" s="35"/>
      <c r="J935" s="35"/>
      <c r="K935" s="35"/>
      <c r="L935" s="35"/>
      <c r="M935" s="35"/>
      <c r="N935" s="35"/>
      <c r="O935" s="35"/>
      <c r="P935" s="35"/>
      <c r="Q935" s="10"/>
    </row>
    <row r="936" spans="1:17" ht="14.65" thickBot="1" x14ac:dyDescent="0.5">
      <c r="A936" s="15"/>
      <c r="B936" s="16"/>
      <c r="C936" s="17"/>
      <c r="D936" s="17"/>
      <c r="E936" s="16"/>
      <c r="F936" s="16"/>
      <c r="G936" s="17"/>
      <c r="H936" s="17"/>
      <c r="I936" s="16"/>
      <c r="J936" s="16"/>
      <c r="K936" s="16"/>
      <c r="L936" s="16"/>
      <c r="M936" s="16"/>
      <c r="N936" s="16"/>
      <c r="O936" s="16"/>
      <c r="P936" s="16"/>
      <c r="Q936" s="18"/>
    </row>
    <row r="937" spans="1:17" ht="14.65" thickTop="1" x14ac:dyDescent="0.45"/>
    <row r="939" spans="1:17" ht="14.65" thickBot="1" x14ac:dyDescent="0.5"/>
    <row r="940" spans="1:17" ht="14.65" thickTop="1" x14ac:dyDescent="0.45">
      <c r="A940" s="2"/>
      <c r="B940" s="3"/>
      <c r="C940" s="4">
        <v>45016</v>
      </c>
      <c r="D940" s="5"/>
      <c r="E940" s="3"/>
      <c r="F940" s="3"/>
      <c r="G940" s="5"/>
      <c r="H940" s="5"/>
      <c r="I940" s="3"/>
      <c r="J940" s="3"/>
      <c r="K940" s="3"/>
      <c r="L940" s="20" t="s">
        <v>19</v>
      </c>
      <c r="M940" s="3"/>
      <c r="N940" s="3"/>
      <c r="O940" s="3"/>
      <c r="P940" s="3"/>
      <c r="Q940" s="6"/>
    </row>
    <row r="941" spans="1:17" x14ac:dyDescent="0.45">
      <c r="A941" s="7" t="s">
        <v>5</v>
      </c>
      <c r="B941" s="35"/>
      <c r="C941" s="9"/>
      <c r="D941" s="9"/>
      <c r="E941" s="35"/>
      <c r="F941" s="35"/>
      <c r="G941" s="9"/>
      <c r="H941" s="9"/>
      <c r="I941" s="35"/>
      <c r="J941" s="11" t="s">
        <v>24</v>
      </c>
      <c r="K941" s="35"/>
      <c r="L941" s="11" t="s">
        <v>10</v>
      </c>
      <c r="M941" s="35"/>
      <c r="N941" s="35"/>
      <c r="O941" s="35"/>
      <c r="P941" s="35"/>
      <c r="Q941" s="10"/>
    </row>
    <row r="942" spans="1:17" x14ac:dyDescent="0.45">
      <c r="A942" s="7" t="s">
        <v>0</v>
      </c>
      <c r="B942" s="11" t="s">
        <v>3</v>
      </c>
      <c r="C942" s="12" t="s">
        <v>1</v>
      </c>
      <c r="D942" s="12" t="s">
        <v>4</v>
      </c>
      <c r="E942" s="11" t="s">
        <v>7</v>
      </c>
      <c r="F942" s="37" t="s">
        <v>92</v>
      </c>
      <c r="G942" s="12" t="s">
        <v>8</v>
      </c>
      <c r="H942" s="12" t="s">
        <v>9</v>
      </c>
      <c r="I942" s="33" t="s">
        <v>70</v>
      </c>
      <c r="J942" s="11" t="s">
        <v>23</v>
      </c>
      <c r="K942" s="35"/>
      <c r="L942" s="31">
        <v>209289.69</v>
      </c>
      <c r="M942" s="35" t="s">
        <v>118</v>
      </c>
      <c r="N942" s="35"/>
      <c r="O942" s="35"/>
      <c r="P942" s="35"/>
      <c r="Q942" s="10"/>
    </row>
    <row r="943" spans="1:17" x14ac:dyDescent="0.45">
      <c r="A943" s="13" t="s">
        <v>122</v>
      </c>
      <c r="B943" s="35">
        <v>16</v>
      </c>
      <c r="C943" s="9">
        <v>66.849999999999994</v>
      </c>
      <c r="D943" s="9">
        <f>C943*B943</f>
        <v>1069.5999999999999</v>
      </c>
      <c r="E943" s="36"/>
      <c r="F943" s="38">
        <f>D943/D946</f>
        <v>1</v>
      </c>
      <c r="G943" s="40">
        <v>67.03</v>
      </c>
      <c r="H943" s="9">
        <f>(B943*G943)-D943</f>
        <v>2.8800000000001091</v>
      </c>
      <c r="I943" s="35" t="s">
        <v>71</v>
      </c>
      <c r="J943" s="36">
        <f>G943*B943</f>
        <v>1072.48</v>
      </c>
      <c r="K943" s="35" t="str">
        <f>"sell "&amp;B943&amp;" "&amp;A943&amp;" @ $"&amp;G943</f>
        <v>sell 16 IEFA @ $67.03</v>
      </c>
      <c r="L943" s="9">
        <f>L942+(G943*B943)</f>
        <v>210362.17</v>
      </c>
      <c r="M943" s="35"/>
      <c r="N943" s="35"/>
      <c r="O943" s="35"/>
      <c r="P943" s="35"/>
      <c r="Q943" s="10"/>
    </row>
    <row r="944" spans="1:17" x14ac:dyDescent="0.45">
      <c r="A944" s="13"/>
      <c r="B944" s="35"/>
      <c r="C944" s="9"/>
      <c r="D944" s="9">
        <f>C944*B944</f>
        <v>0</v>
      </c>
      <c r="E944" s="36"/>
      <c r="F944" s="38">
        <f>D944/D946</f>
        <v>0</v>
      </c>
      <c r="G944" s="40"/>
      <c r="H944" s="9">
        <f>(B944*G944)-D944</f>
        <v>0</v>
      </c>
      <c r="I944" s="35"/>
      <c r="J944" s="36">
        <f>G944*B944</f>
        <v>0</v>
      </c>
      <c r="K944" s="35" t="str">
        <f>"sell "&amp;B944&amp;" "&amp;A944&amp;" @ $"&amp;G944</f>
        <v>sell   @ $</v>
      </c>
      <c r="L944" s="9">
        <f>L943+(G944*B944)</f>
        <v>210362.17</v>
      </c>
      <c r="M944" s="35"/>
      <c r="N944" s="35"/>
      <c r="O944" s="35"/>
      <c r="P944" s="35"/>
      <c r="Q944" s="10"/>
    </row>
    <row r="945" spans="1:17" x14ac:dyDescent="0.45">
      <c r="A945" s="13"/>
      <c r="B945" s="35"/>
      <c r="C945" s="9"/>
      <c r="D945" s="9">
        <f>C945*B945</f>
        <v>0</v>
      </c>
      <c r="E945" s="36"/>
      <c r="F945" s="38">
        <f>D945/D946</f>
        <v>0</v>
      </c>
      <c r="G945" s="40"/>
      <c r="H945" s="9">
        <f>(B945*G945)-D945</f>
        <v>0</v>
      </c>
      <c r="I945" s="35"/>
      <c r="J945" s="36">
        <f>G945*B945</f>
        <v>0</v>
      </c>
      <c r="K945" s="35" t="str">
        <f>"sell "&amp;B945&amp;" "&amp;A945&amp;" @ $"&amp;G945</f>
        <v>sell   @ $</v>
      </c>
      <c r="L945" s="9">
        <f>L944+(G945*B945)</f>
        <v>210362.17</v>
      </c>
      <c r="M945" s="35" t="s">
        <v>22</v>
      </c>
      <c r="N945" s="35"/>
      <c r="O945" s="35"/>
      <c r="P945" s="35"/>
      <c r="Q945" s="10"/>
    </row>
    <row r="946" spans="1:17" x14ac:dyDescent="0.45">
      <c r="A946" s="13"/>
      <c r="B946" s="35"/>
      <c r="C946" s="9"/>
      <c r="D946" s="9">
        <f>SUM(D943:D945)</f>
        <v>1069.5999999999999</v>
      </c>
      <c r="E946" s="36"/>
      <c r="F946" s="38">
        <f>SUM(F943:F945)</f>
        <v>1</v>
      </c>
      <c r="G946" s="41"/>
      <c r="H946" s="9">
        <f>SUM(H943:H945)</f>
        <v>2.8800000000001091</v>
      </c>
      <c r="I946" s="35"/>
      <c r="J946" s="36">
        <f>SUM(J943:J945)</f>
        <v>1072.48</v>
      </c>
      <c r="K946" s="35"/>
      <c r="L946" s="9"/>
      <c r="M946" s="35"/>
      <c r="N946" s="35"/>
      <c r="O946" s="35"/>
      <c r="P946" s="35"/>
      <c r="Q946" s="10"/>
    </row>
    <row r="947" spans="1:17" x14ac:dyDescent="0.45">
      <c r="A947" s="13"/>
      <c r="B947" s="35"/>
      <c r="C947" s="9"/>
      <c r="D947" s="9"/>
      <c r="E947" s="35"/>
      <c r="F947" s="35"/>
      <c r="G947" s="41"/>
      <c r="H947" s="9"/>
      <c r="I947" s="35"/>
      <c r="J947" s="35"/>
      <c r="K947" s="35"/>
      <c r="L947" s="9"/>
      <c r="M947" s="35"/>
      <c r="N947" s="35"/>
      <c r="O947" s="35"/>
      <c r="P947" s="35"/>
      <c r="Q947" s="10"/>
    </row>
    <row r="948" spans="1:17" x14ac:dyDescent="0.45">
      <c r="A948" s="13"/>
      <c r="B948" s="35"/>
      <c r="C948" s="9"/>
      <c r="D948" s="9"/>
      <c r="E948" s="19"/>
      <c r="F948" s="35"/>
      <c r="G948" s="41"/>
      <c r="H948" s="9"/>
      <c r="I948" s="35"/>
      <c r="J948" s="35"/>
      <c r="K948" s="35"/>
      <c r="L948" s="9"/>
      <c r="M948" s="11" t="s">
        <v>20</v>
      </c>
      <c r="N948" s="35"/>
      <c r="O948" s="35"/>
      <c r="P948" s="35"/>
      <c r="Q948" s="10"/>
    </row>
    <row r="949" spans="1:17" x14ac:dyDescent="0.45">
      <c r="A949" s="7" t="s">
        <v>6</v>
      </c>
      <c r="B949" s="35"/>
      <c r="C949" s="9"/>
      <c r="D949" s="9"/>
      <c r="E949" s="19"/>
      <c r="F949" s="35"/>
      <c r="G949" s="41"/>
      <c r="H949" s="9"/>
      <c r="I949" s="35"/>
      <c r="J949" s="35"/>
      <c r="K949" s="35"/>
      <c r="L949" s="9"/>
      <c r="M949" s="11" t="s">
        <v>21</v>
      </c>
      <c r="N949" s="35"/>
      <c r="O949" s="35"/>
      <c r="P949" s="35"/>
      <c r="Q949" s="10"/>
    </row>
    <row r="950" spans="1:17" x14ac:dyDescent="0.45">
      <c r="A950" s="7" t="s">
        <v>0</v>
      </c>
      <c r="B950" s="11" t="s">
        <v>3</v>
      </c>
      <c r="C950" s="12" t="s">
        <v>1</v>
      </c>
      <c r="D950" s="12" t="s">
        <v>2</v>
      </c>
      <c r="E950" s="22" t="s">
        <v>7</v>
      </c>
      <c r="F950" s="39" t="s">
        <v>92</v>
      </c>
      <c r="G950" s="42" t="s">
        <v>8</v>
      </c>
      <c r="H950" s="12" t="s">
        <v>9</v>
      </c>
      <c r="I950" s="35"/>
      <c r="J950" s="35"/>
      <c r="K950" s="35"/>
      <c r="L950" s="9"/>
      <c r="M950" s="36">
        <f>L945</f>
        <v>210362.17</v>
      </c>
      <c r="N950" s="35"/>
      <c r="O950" s="35"/>
      <c r="P950" s="35"/>
      <c r="Q950" s="10"/>
    </row>
    <row r="951" spans="1:17" x14ac:dyDescent="0.45">
      <c r="A951" s="13" t="s">
        <v>126</v>
      </c>
      <c r="B951" s="35">
        <v>31</v>
      </c>
      <c r="C951" s="9">
        <v>17.739999999999998</v>
      </c>
      <c r="D951" s="9">
        <f>C951*B951</f>
        <v>549.93999999999994</v>
      </c>
      <c r="E951" s="36"/>
      <c r="F951" s="38">
        <f>D951/D954</f>
        <v>0.15973347739960381</v>
      </c>
      <c r="G951" s="40">
        <v>17.989999999999998</v>
      </c>
      <c r="H951" s="9">
        <f>(B951*G951)-D951</f>
        <v>7.75</v>
      </c>
      <c r="I951" s="35" t="s">
        <v>71</v>
      </c>
      <c r="J951" s="35"/>
      <c r="K951" s="35" t="str">
        <f>"buy "&amp;B951&amp;" "&amp;A951&amp;" @ $"&amp;G951</f>
        <v>buy 31 MNSO @ $17.99</v>
      </c>
      <c r="L951" s="9">
        <f>L945-(G951*B951)</f>
        <v>209804.48</v>
      </c>
      <c r="M951" s="36">
        <f>L942-(G951*B951)</f>
        <v>208732</v>
      </c>
      <c r="N951" s="35"/>
      <c r="O951" s="35"/>
      <c r="P951" s="35"/>
      <c r="Q951" s="10"/>
    </row>
    <row r="952" spans="1:17" x14ac:dyDescent="0.45">
      <c r="A952" s="13" t="s">
        <v>127</v>
      </c>
      <c r="B952" s="35">
        <v>9</v>
      </c>
      <c r="C952" s="9">
        <v>133.62</v>
      </c>
      <c r="D952" s="9">
        <f>C952*B952</f>
        <v>1202.58</v>
      </c>
      <c r="E952" s="36"/>
      <c r="F952" s="38">
        <f>D952/D954</f>
        <v>0.34929680556281695</v>
      </c>
      <c r="G952" s="40">
        <v>132.37</v>
      </c>
      <c r="H952" s="9">
        <f>(B952*G952)-D952</f>
        <v>-11.25</v>
      </c>
      <c r="I952" s="35" t="s">
        <v>71</v>
      </c>
      <c r="J952" s="35"/>
      <c r="K952" s="35" t="str">
        <f>"buy "&amp;B952&amp;" "&amp;A952&amp;" @ $"&amp;G952</f>
        <v>buy 9 SPOT @ $132.37</v>
      </c>
      <c r="L952" s="9">
        <f>L951-(G952*B952)</f>
        <v>208613.15000000002</v>
      </c>
      <c r="M952" s="36">
        <f>M951-(G952*B952)</f>
        <v>207540.67</v>
      </c>
      <c r="N952" s="35"/>
      <c r="O952" s="35"/>
      <c r="P952" s="35"/>
      <c r="Q952" s="10"/>
    </row>
    <row r="953" spans="1:17" x14ac:dyDescent="0.45">
      <c r="A953" s="23" t="s">
        <v>128</v>
      </c>
      <c r="B953" s="24">
        <v>223</v>
      </c>
      <c r="C953" s="25">
        <v>7.58</v>
      </c>
      <c r="D953" s="25">
        <f>C953*B953</f>
        <v>1690.34</v>
      </c>
      <c r="E953" s="36"/>
      <c r="F953" s="38">
        <f>D953/D954</f>
        <v>0.49096971703757925</v>
      </c>
      <c r="G953" s="43">
        <v>7.97</v>
      </c>
      <c r="H953" s="25">
        <f>(B953*G953)-D953</f>
        <v>86.970000000000027</v>
      </c>
      <c r="I953" s="35" t="s">
        <v>71</v>
      </c>
      <c r="J953" s="35"/>
      <c r="K953" s="35" t="str">
        <f>"buy "&amp;B953&amp;" "&amp;A953&amp;" @ $"&amp;G953</f>
        <v>buy 223 BORR @ $7.97</v>
      </c>
      <c r="L953" s="9">
        <f>L952-(G953*B953)</f>
        <v>206835.84000000003</v>
      </c>
      <c r="M953" s="36">
        <f>M952-(G953*B953)</f>
        <v>205763.36000000002</v>
      </c>
      <c r="N953" s="35" t="str">
        <f>TEXT(ROUND(M953,2),"$#,##0.00")&amp;" will be the balance in the account after purchases.  "</f>
        <v xml:space="preserve">$205,763.36 will be the balance in the account after purchases.  </v>
      </c>
      <c r="O953" s="35"/>
      <c r="P953" s="35"/>
      <c r="Q953" s="10"/>
    </row>
    <row r="954" spans="1:17" x14ac:dyDescent="0.45">
      <c r="A954" s="13"/>
      <c r="B954" s="35"/>
      <c r="C954" s="9"/>
      <c r="D954" s="9">
        <f>SUM(D951:D953)</f>
        <v>3442.8599999999997</v>
      </c>
      <c r="E954" s="35"/>
      <c r="F954" s="38">
        <f>SUM(F951:F953)</f>
        <v>1</v>
      </c>
      <c r="G954" s="9" t="s">
        <v>15</v>
      </c>
      <c r="H954" s="9">
        <f>SUM(H951:H953)</f>
        <v>83.470000000000027</v>
      </c>
      <c r="I954" s="35"/>
      <c r="J954" s="35"/>
      <c r="K954" s="35"/>
      <c r="L954" s="9"/>
      <c r="M954" s="35"/>
      <c r="N954" s="35" t="s">
        <v>27</v>
      </c>
      <c r="O954" s="35"/>
      <c r="P954" s="35"/>
      <c r="Q954" s="10"/>
    </row>
    <row r="955" spans="1:17" x14ac:dyDescent="0.45">
      <c r="A955" s="13"/>
      <c r="B955" s="35"/>
      <c r="C955" s="9"/>
      <c r="D955" s="9"/>
      <c r="E955" s="35"/>
      <c r="F955" s="35"/>
      <c r="G955" s="9"/>
      <c r="H955" s="9"/>
      <c r="I955" s="35"/>
      <c r="J955" s="35"/>
      <c r="K955" s="35"/>
      <c r="L955" s="9"/>
      <c r="M955" s="11" t="str">
        <f>IF(J946+M953&gt;0,"Credit Surplus","Credit Shortage")</f>
        <v>Credit Surplus</v>
      </c>
      <c r="N955" s="36">
        <f>J946+M953</f>
        <v>206835.84000000003</v>
      </c>
      <c r="O955" s="35" t="s">
        <v>60</v>
      </c>
      <c r="P955" s="35"/>
      <c r="Q955" s="10"/>
    </row>
    <row r="956" spans="1:17" x14ac:dyDescent="0.45">
      <c r="A956" s="13"/>
      <c r="B956" s="35"/>
      <c r="C956" s="9"/>
      <c r="D956" s="9"/>
      <c r="E956" s="35"/>
      <c r="F956" s="35"/>
      <c r="G956" s="9"/>
      <c r="H956" s="9"/>
      <c r="I956" s="35"/>
      <c r="J956" s="35"/>
      <c r="K956" s="35"/>
      <c r="L956" s="9"/>
      <c r="M956" s="35"/>
      <c r="N956" s="35"/>
      <c r="O956" s="35"/>
      <c r="P956" s="35"/>
      <c r="Q956" s="10"/>
    </row>
    <row r="957" spans="1:17" x14ac:dyDescent="0.45">
      <c r="A957" s="13"/>
      <c r="B957" s="35"/>
      <c r="C957" s="9"/>
      <c r="D957" s="9"/>
      <c r="E957" s="35"/>
      <c r="F957" s="35"/>
      <c r="G957" s="9"/>
      <c r="H957" s="9"/>
      <c r="I957" s="35"/>
      <c r="J957" s="35"/>
      <c r="K957" s="35"/>
      <c r="L957" s="35"/>
      <c r="M957" s="35"/>
      <c r="N957" s="35"/>
      <c r="O957" s="35"/>
      <c r="P957" s="35"/>
      <c r="Q957" s="10"/>
    </row>
    <row r="958" spans="1:17" x14ac:dyDescent="0.45">
      <c r="A958" s="13" t="s">
        <v>11</v>
      </c>
      <c r="B958" s="35"/>
      <c r="C958" s="9"/>
      <c r="D958" s="21">
        <v>502.4</v>
      </c>
      <c r="E958" s="35" t="s">
        <v>76</v>
      </c>
      <c r="F958" s="35"/>
      <c r="G958" s="9"/>
      <c r="H958" s="9"/>
      <c r="I958" s="35"/>
      <c r="J958" s="35"/>
      <c r="K958" s="35"/>
      <c r="L958" s="35"/>
      <c r="M958" s="35"/>
      <c r="N958" s="35"/>
      <c r="O958" s="35"/>
      <c r="P958" s="35"/>
      <c r="Q958" s="10"/>
    </row>
    <row r="959" spans="1:17" x14ac:dyDescent="0.45">
      <c r="A959" s="13" t="s">
        <v>12</v>
      </c>
      <c r="B959" s="35"/>
      <c r="C959" s="9"/>
      <c r="D959" s="9">
        <f>H946</f>
        <v>2.8800000000001091</v>
      </c>
      <c r="E959" s="35" t="s">
        <v>16</v>
      </c>
      <c r="F959" s="35"/>
      <c r="G959" s="9"/>
      <c r="H959" s="9"/>
      <c r="I959" s="35"/>
      <c r="J959" s="35"/>
      <c r="K959" s="35"/>
      <c r="L959" s="35"/>
      <c r="M959" s="35"/>
      <c r="N959" s="35"/>
      <c r="O959" s="35"/>
      <c r="P959" s="35"/>
      <c r="Q959" s="10"/>
    </row>
    <row r="960" spans="1:17" x14ac:dyDescent="0.45">
      <c r="A960" s="13" t="s">
        <v>13</v>
      </c>
      <c r="B960" s="35"/>
      <c r="C960" s="9"/>
      <c r="D960" s="9">
        <f>D958+D959</f>
        <v>505.28000000000009</v>
      </c>
      <c r="E960" s="35"/>
      <c r="F960" s="35"/>
      <c r="G960" s="9"/>
      <c r="H960" s="9"/>
      <c r="I960" s="35"/>
      <c r="J960" s="35"/>
      <c r="K960" s="35"/>
      <c r="L960" s="35"/>
      <c r="M960" s="35"/>
      <c r="N960" s="35"/>
      <c r="O960" s="35"/>
      <c r="P960" s="35"/>
      <c r="Q960" s="10"/>
    </row>
    <row r="961" spans="1:17" x14ac:dyDescent="0.45">
      <c r="A961" s="13" t="s">
        <v>14</v>
      </c>
      <c r="B961" s="35"/>
      <c r="C961" s="9"/>
      <c r="D961" s="9">
        <f>H954</f>
        <v>83.470000000000027</v>
      </c>
      <c r="E961" s="35" t="s">
        <v>17</v>
      </c>
      <c r="F961" s="35"/>
      <c r="G961" s="9"/>
      <c r="H961" s="9"/>
      <c r="I961" s="35"/>
      <c r="J961" s="35"/>
      <c r="K961" s="35"/>
      <c r="L961" s="35"/>
      <c r="M961" s="35"/>
      <c r="N961" s="35"/>
      <c r="O961" s="35"/>
      <c r="P961" s="35"/>
      <c r="Q961" s="10"/>
    </row>
    <row r="962" spans="1:17" x14ac:dyDescent="0.45">
      <c r="A962" s="13" t="s">
        <v>13</v>
      </c>
      <c r="B962" s="35"/>
      <c r="C962" s="9"/>
      <c r="D962" s="27">
        <f>D960-D961</f>
        <v>421.81000000000006</v>
      </c>
      <c r="E962" s="19" t="s">
        <v>18</v>
      </c>
      <c r="F962" s="35"/>
      <c r="G962" s="9"/>
      <c r="H962" s="9"/>
      <c r="I962" s="35"/>
      <c r="J962" s="35"/>
      <c r="K962" s="35"/>
      <c r="L962" s="35"/>
      <c r="M962" s="35"/>
      <c r="N962" s="35"/>
      <c r="O962" s="35"/>
      <c r="P962" s="35"/>
      <c r="Q962" s="10"/>
    </row>
    <row r="963" spans="1:17" ht="14.65" thickBot="1" x14ac:dyDescent="0.5">
      <c r="A963" s="15"/>
      <c r="B963" s="16"/>
      <c r="C963" s="17"/>
      <c r="D963" s="17"/>
      <c r="E963" s="16"/>
      <c r="F963" s="16"/>
      <c r="G963" s="17"/>
      <c r="H963" s="17"/>
      <c r="I963" s="16"/>
      <c r="J963" s="16"/>
      <c r="K963" s="16"/>
      <c r="L963" s="16"/>
      <c r="M963" s="16"/>
      <c r="N963" s="16"/>
      <c r="O963" s="16"/>
      <c r="P963" s="16"/>
      <c r="Q963" s="18"/>
    </row>
    <row r="964" spans="1:17" ht="14.65" thickTop="1" x14ac:dyDescent="0.45"/>
    <row r="966" spans="1:17" ht="14.65" thickBot="1" x14ac:dyDescent="0.5"/>
    <row r="967" spans="1:17" ht="14.65" thickTop="1" x14ac:dyDescent="0.45">
      <c r="A967" s="2"/>
      <c r="B967" s="3"/>
      <c r="C967" s="4">
        <v>44985</v>
      </c>
      <c r="D967" s="5"/>
      <c r="E967" s="3"/>
      <c r="F967" s="3"/>
      <c r="G967" s="5"/>
      <c r="H967" s="5"/>
      <c r="I967" s="3"/>
      <c r="J967" s="3"/>
      <c r="K967" s="3"/>
      <c r="L967" s="20" t="s">
        <v>19</v>
      </c>
      <c r="M967" s="3"/>
      <c r="N967" s="3"/>
      <c r="O967" s="3"/>
      <c r="P967" s="3"/>
      <c r="Q967" s="6"/>
    </row>
    <row r="968" spans="1:17" x14ac:dyDescent="0.45">
      <c r="A968" s="7" t="s">
        <v>5</v>
      </c>
      <c r="B968" s="35"/>
      <c r="C968" s="9"/>
      <c r="D968" s="9"/>
      <c r="E968" s="35"/>
      <c r="F968" s="35"/>
      <c r="G968" s="9"/>
      <c r="H968" s="9"/>
      <c r="I968" s="35"/>
      <c r="J968" s="11" t="s">
        <v>24</v>
      </c>
      <c r="K968" s="35"/>
      <c r="L968" s="11" t="s">
        <v>10</v>
      </c>
      <c r="M968" s="35"/>
      <c r="N968" s="35"/>
      <c r="O968" s="35"/>
      <c r="P968" s="35"/>
      <c r="Q968" s="10"/>
    </row>
    <row r="969" spans="1:17" x14ac:dyDescent="0.45">
      <c r="A969" s="7" t="s">
        <v>0</v>
      </c>
      <c r="B969" s="11" t="s">
        <v>3</v>
      </c>
      <c r="C969" s="12" t="s">
        <v>1</v>
      </c>
      <c r="D969" s="12" t="s">
        <v>4</v>
      </c>
      <c r="E969" s="11" t="s">
        <v>7</v>
      </c>
      <c r="F969" s="37" t="s">
        <v>92</v>
      </c>
      <c r="G969" s="12" t="s">
        <v>8</v>
      </c>
      <c r="H969" s="12" t="s">
        <v>9</v>
      </c>
      <c r="I969" s="33" t="s">
        <v>70</v>
      </c>
      <c r="J969" s="11" t="s">
        <v>23</v>
      </c>
      <c r="K969" s="35"/>
      <c r="L969" s="31">
        <v>208689.72</v>
      </c>
      <c r="M969" s="35" t="s">
        <v>118</v>
      </c>
      <c r="N969" s="35"/>
      <c r="O969" s="35"/>
      <c r="P969" s="35"/>
      <c r="Q969" s="10"/>
    </row>
    <row r="970" spans="1:17" x14ac:dyDescent="0.45">
      <c r="A970" s="13" t="s">
        <v>119</v>
      </c>
      <c r="B970" s="35">
        <v>109</v>
      </c>
      <c r="C970" s="9">
        <v>11.77</v>
      </c>
      <c r="D970" s="9">
        <f>C970*B970</f>
        <v>1282.93</v>
      </c>
      <c r="E970" s="36" t="s">
        <v>33</v>
      </c>
      <c r="F970" s="38">
        <f>D970/D973</f>
        <v>0.32146544120594955</v>
      </c>
      <c r="G970" s="40">
        <v>11.71</v>
      </c>
      <c r="H970" s="9">
        <f>(B970*G970)-D970</f>
        <v>-6.5399999999999636</v>
      </c>
      <c r="I970" s="35" t="s">
        <v>71</v>
      </c>
      <c r="J970" s="36">
        <f>G970*B970</f>
        <v>1276.3900000000001</v>
      </c>
      <c r="K970" s="35" t="str">
        <f>"sell "&amp;B970&amp;" "&amp;A970&amp;" @ $"&amp;G970</f>
        <v>sell 109 YPF @ $11.71</v>
      </c>
      <c r="L970" s="9">
        <f>L969+(G970*B970)</f>
        <v>209966.11000000002</v>
      </c>
      <c r="M970" s="35"/>
      <c r="N970" s="35"/>
      <c r="O970" s="35"/>
      <c r="P970" s="35"/>
      <c r="Q970" s="10"/>
    </row>
    <row r="971" spans="1:17" x14ac:dyDescent="0.45">
      <c r="A971" s="13" t="s">
        <v>120</v>
      </c>
      <c r="B971" s="35">
        <v>41</v>
      </c>
      <c r="C971" s="9">
        <v>51.44</v>
      </c>
      <c r="D971" s="9">
        <f>C971*B971</f>
        <v>2109.04</v>
      </c>
      <c r="E971" s="36" t="s">
        <v>33</v>
      </c>
      <c r="F971" s="38">
        <f>D971/D973</f>
        <v>0.52846489997193602</v>
      </c>
      <c r="G971" s="40">
        <v>51.87</v>
      </c>
      <c r="H971" s="9">
        <f>(B971*G971)-D971</f>
        <v>17.630000000000109</v>
      </c>
      <c r="I971" s="35"/>
      <c r="J971" s="36">
        <f>G971*B971</f>
        <v>2126.67</v>
      </c>
      <c r="K971" s="35" t="str">
        <f>"sell "&amp;B971&amp;" "&amp;A971&amp;" @ $"&amp;G971</f>
        <v>sell 41 INSW @ $51.87</v>
      </c>
      <c r="L971" s="9">
        <f>L970+(G971*B971)</f>
        <v>212092.78000000003</v>
      </c>
      <c r="M971" s="35"/>
      <c r="N971" s="35"/>
      <c r="O971" s="35"/>
      <c r="P971" s="35"/>
      <c r="Q971" s="10"/>
    </row>
    <row r="972" spans="1:17" x14ac:dyDescent="0.45">
      <c r="A972" s="13" t="s">
        <v>121</v>
      </c>
      <c r="B972" s="35">
        <v>17</v>
      </c>
      <c r="C972" s="9">
        <v>35.229999999999997</v>
      </c>
      <c r="D972" s="9">
        <f>C972*B972</f>
        <v>598.91</v>
      </c>
      <c r="E972" s="36" t="s">
        <v>33</v>
      </c>
      <c r="F972" s="38">
        <f>D972/D973</f>
        <v>0.1500696588221144</v>
      </c>
      <c r="G972" s="40">
        <v>36.25</v>
      </c>
      <c r="H972" s="9">
        <f>(B972*G972)-D972</f>
        <v>17.340000000000032</v>
      </c>
      <c r="I972" s="35"/>
      <c r="J972" s="36">
        <f>G972*B972</f>
        <v>616.25</v>
      </c>
      <c r="K972" s="35" t="str">
        <f>"sell "&amp;B972&amp;" "&amp;A972&amp;" @ $"&amp;G972</f>
        <v>sell 17 TRMD @ $36.25</v>
      </c>
      <c r="L972" s="9">
        <f>L971+(G972*B972)</f>
        <v>212709.03000000003</v>
      </c>
      <c r="M972" s="35" t="s">
        <v>22</v>
      </c>
      <c r="N972" s="35"/>
      <c r="O972" s="35"/>
      <c r="P972" s="35"/>
      <c r="Q972" s="10"/>
    </row>
    <row r="973" spans="1:17" x14ac:dyDescent="0.45">
      <c r="A973" s="13"/>
      <c r="B973" s="35"/>
      <c r="C973" s="9"/>
      <c r="D973" s="9">
        <f>SUM(D970:D972)</f>
        <v>3990.88</v>
      </c>
      <c r="E973" s="36"/>
      <c r="F973" s="38">
        <f>SUM(F970:F972)</f>
        <v>1</v>
      </c>
      <c r="G973" s="41"/>
      <c r="H973" s="9">
        <f>SUM(H970:H972)</f>
        <v>28.430000000000177</v>
      </c>
      <c r="I973" s="35"/>
      <c r="J973" s="36">
        <f>SUM(J970:J972)</f>
        <v>4019.3100000000004</v>
      </c>
      <c r="K973" s="35"/>
      <c r="L973" s="9"/>
      <c r="M973" s="35"/>
      <c r="N973" s="35"/>
      <c r="O973" s="35"/>
      <c r="P973" s="35"/>
      <c r="Q973" s="10"/>
    </row>
    <row r="974" spans="1:17" x14ac:dyDescent="0.45">
      <c r="A974" s="13"/>
      <c r="B974" s="35"/>
      <c r="C974" s="9"/>
      <c r="D974" s="9"/>
      <c r="E974" s="35"/>
      <c r="F974" s="35"/>
      <c r="G974" s="41"/>
      <c r="H974" s="9"/>
      <c r="I974" s="35"/>
      <c r="J974" s="35"/>
      <c r="K974" s="35"/>
      <c r="L974" s="9"/>
      <c r="M974" s="35"/>
      <c r="N974" s="35"/>
      <c r="O974" s="35"/>
      <c r="P974" s="35"/>
      <c r="Q974" s="10"/>
    </row>
    <row r="975" spans="1:17" x14ac:dyDescent="0.45">
      <c r="A975" s="13"/>
      <c r="B975" s="35"/>
      <c r="C975" s="9"/>
      <c r="D975" s="9"/>
      <c r="E975" s="19"/>
      <c r="F975" s="35"/>
      <c r="G975" s="41"/>
      <c r="H975" s="9"/>
      <c r="I975" s="35"/>
      <c r="J975" s="35"/>
      <c r="K975" s="35"/>
      <c r="L975" s="9"/>
      <c r="M975" s="11" t="s">
        <v>20</v>
      </c>
      <c r="N975" s="35"/>
      <c r="O975" s="35"/>
      <c r="P975" s="35"/>
      <c r="Q975" s="10"/>
    </row>
    <row r="976" spans="1:17" x14ac:dyDescent="0.45">
      <c r="A976" s="7" t="s">
        <v>6</v>
      </c>
      <c r="B976" s="35"/>
      <c r="C976" s="9"/>
      <c r="D976" s="9"/>
      <c r="E976" s="19"/>
      <c r="F976" s="35"/>
      <c r="G976" s="41"/>
      <c r="H976" s="9"/>
      <c r="I976" s="35"/>
      <c r="J976" s="35"/>
      <c r="K976" s="35"/>
      <c r="L976" s="9"/>
      <c r="M976" s="11" t="s">
        <v>21</v>
      </c>
      <c r="N976" s="35"/>
      <c r="O976" s="35"/>
      <c r="P976" s="35"/>
      <c r="Q976" s="10"/>
    </row>
    <row r="977" spans="1:17" x14ac:dyDescent="0.45">
      <c r="A977" s="7" t="s">
        <v>0</v>
      </c>
      <c r="B977" s="11" t="s">
        <v>3</v>
      </c>
      <c r="C977" s="12" t="s">
        <v>1</v>
      </c>
      <c r="D977" s="12" t="s">
        <v>2</v>
      </c>
      <c r="E977" s="22" t="s">
        <v>7</v>
      </c>
      <c r="F977" s="39" t="s">
        <v>92</v>
      </c>
      <c r="G977" s="42" t="s">
        <v>8</v>
      </c>
      <c r="H977" s="12" t="s">
        <v>9</v>
      </c>
      <c r="I977" s="35"/>
      <c r="J977" s="35"/>
      <c r="K977" s="35"/>
      <c r="L977" s="9"/>
      <c r="M977" s="36">
        <f>L972</f>
        <v>212709.03000000003</v>
      </c>
      <c r="N977" s="35"/>
      <c r="O977" s="35"/>
      <c r="P977" s="35"/>
      <c r="Q977" s="10"/>
    </row>
    <row r="978" spans="1:17" x14ac:dyDescent="0.45">
      <c r="A978" s="13" t="s">
        <v>123</v>
      </c>
      <c r="B978" s="35">
        <v>2</v>
      </c>
      <c r="C978" s="9">
        <v>128.54</v>
      </c>
      <c r="D978" s="9">
        <f>C978*B978</f>
        <v>257.08</v>
      </c>
      <c r="E978" s="36" t="s">
        <v>33</v>
      </c>
      <c r="F978" s="38">
        <f>D978/D981</f>
        <v>7.5922600765486931E-2</v>
      </c>
      <c r="G978" s="40">
        <v>129.72</v>
      </c>
      <c r="H978" s="9">
        <f>(B978*G978)-D978</f>
        <v>2.3600000000000136</v>
      </c>
      <c r="I978" s="35" t="s">
        <v>71</v>
      </c>
      <c r="J978" s="35"/>
      <c r="K978" s="35" t="str">
        <f>"buy "&amp;B978&amp;" "&amp;A978&amp;" @ $"&amp;G978</f>
        <v>buy 2 ACLS @ $129.72</v>
      </c>
      <c r="L978" s="9">
        <f>L972-(G978*B978)</f>
        <v>212449.59000000003</v>
      </c>
      <c r="M978" s="36">
        <f>L969-(G978*B978)</f>
        <v>208430.28</v>
      </c>
      <c r="N978" s="35"/>
      <c r="O978" s="35"/>
      <c r="P978" s="35"/>
      <c r="Q978" s="10"/>
    </row>
    <row r="979" spans="1:17" x14ac:dyDescent="0.45">
      <c r="A979" s="13" t="s">
        <v>124</v>
      </c>
      <c r="B979" s="35">
        <v>10</v>
      </c>
      <c r="C979" s="9">
        <v>108.37</v>
      </c>
      <c r="D979" s="9">
        <f>C979*B979</f>
        <v>1083.7</v>
      </c>
      <c r="E979" s="36" t="s">
        <v>33</v>
      </c>
      <c r="F979" s="38">
        <f>D979/D981</f>
        <v>0.32004559845012526</v>
      </c>
      <c r="G979" s="40">
        <v>110</v>
      </c>
      <c r="H979" s="9">
        <f>(B979*G979)-D979</f>
        <v>16.299999999999955</v>
      </c>
      <c r="I979" s="35" t="s">
        <v>71</v>
      </c>
      <c r="J979" s="35"/>
      <c r="K979" s="35" t="str">
        <f>"buy "&amp;B979&amp;" "&amp;A979&amp;" @ $"&amp;G979</f>
        <v>buy 10 WYNN @ $110</v>
      </c>
      <c r="L979" s="9">
        <f>L978-(G979*B979)</f>
        <v>211349.59000000003</v>
      </c>
      <c r="M979" s="36">
        <f>M978-(G979*B979)</f>
        <v>207330.28</v>
      </c>
      <c r="N979" s="35"/>
      <c r="O979" s="35"/>
      <c r="P979" s="35"/>
      <c r="Q979" s="10"/>
    </row>
    <row r="980" spans="1:17" x14ac:dyDescent="0.45">
      <c r="A980" s="23" t="s">
        <v>125</v>
      </c>
      <c r="B980" s="24">
        <v>181</v>
      </c>
      <c r="C980" s="25">
        <v>11.3</v>
      </c>
      <c r="D980" s="25">
        <f>C980*B980</f>
        <v>2045.3000000000002</v>
      </c>
      <c r="E980" s="36" t="s">
        <v>33</v>
      </c>
      <c r="F980" s="38">
        <f>D980/D981</f>
        <v>0.6040318007843879</v>
      </c>
      <c r="G980" s="43">
        <v>11.4</v>
      </c>
      <c r="H980" s="25">
        <f>(B980*G980)-D980</f>
        <v>18.099999999999909</v>
      </c>
      <c r="I980" s="35" t="s">
        <v>71</v>
      </c>
      <c r="J980" s="35"/>
      <c r="K980" s="35" t="str">
        <f>"buy "&amp;B980&amp;" "&amp;A980&amp;" @ $"&amp;G980</f>
        <v>buy 181 COTY @ $11.4</v>
      </c>
      <c r="L980" s="9">
        <f>L979-(G980*B980)</f>
        <v>209286.19000000003</v>
      </c>
      <c r="M980" s="36">
        <f>M979-(G980*B980)</f>
        <v>205266.88</v>
      </c>
      <c r="N980" s="35" t="str">
        <f>TEXT(ROUND(M980,2),"$#,##0.00")&amp;" will be the balance in the account after purchases.  "</f>
        <v xml:space="preserve">$205,266.88 will be the balance in the account after purchases.  </v>
      </c>
      <c r="O980" s="35"/>
      <c r="P980" s="35"/>
      <c r="Q980" s="10"/>
    </row>
    <row r="981" spans="1:17" x14ac:dyDescent="0.45">
      <c r="A981" s="13"/>
      <c r="B981" s="35"/>
      <c r="C981" s="9"/>
      <c r="D981" s="9">
        <f>SUM(D978:D980)</f>
        <v>3386.08</v>
      </c>
      <c r="E981" s="35"/>
      <c r="F981" s="38">
        <f>SUM(F978:F980)</f>
        <v>1</v>
      </c>
      <c r="G981" s="9" t="s">
        <v>15</v>
      </c>
      <c r="H981" s="9">
        <f>SUM(H978:H980)</f>
        <v>36.759999999999877</v>
      </c>
      <c r="I981" s="35"/>
      <c r="J981" s="35"/>
      <c r="K981" s="35"/>
      <c r="L981" s="9"/>
      <c r="M981" s="35"/>
      <c r="N981" s="35" t="s">
        <v>27</v>
      </c>
      <c r="O981" s="35"/>
      <c r="P981" s="35"/>
      <c r="Q981" s="10"/>
    </row>
    <row r="982" spans="1:17" x14ac:dyDescent="0.45">
      <c r="A982" s="13"/>
      <c r="B982" s="35"/>
      <c r="C982" s="9"/>
      <c r="D982" s="9"/>
      <c r="E982" s="35"/>
      <c r="F982" s="35"/>
      <c r="G982" s="9"/>
      <c r="H982" s="9"/>
      <c r="I982" s="35"/>
      <c r="J982" s="35"/>
      <c r="K982" s="35"/>
      <c r="L982" s="9"/>
      <c r="M982" s="11" t="str">
        <f>IF(J973+M980&gt;0,"Credit Surplus","Credit Shortage")</f>
        <v>Credit Surplus</v>
      </c>
      <c r="N982" s="36">
        <f>J973+M980</f>
        <v>209286.19</v>
      </c>
      <c r="O982" s="35" t="s">
        <v>60</v>
      </c>
      <c r="P982" s="35"/>
      <c r="Q982" s="10"/>
    </row>
    <row r="983" spans="1:17" x14ac:dyDescent="0.45">
      <c r="A983" s="13"/>
      <c r="B983" s="35"/>
      <c r="C983" s="9"/>
      <c r="D983" s="9"/>
      <c r="E983" s="35"/>
      <c r="F983" s="35"/>
      <c r="G983" s="9"/>
      <c r="H983" s="9"/>
      <c r="I983" s="35"/>
      <c r="J983" s="35"/>
      <c r="K983" s="35"/>
      <c r="L983" s="9"/>
      <c r="M983" s="35"/>
      <c r="N983" s="35"/>
      <c r="O983" s="35"/>
      <c r="P983" s="35"/>
      <c r="Q983" s="10"/>
    </row>
    <row r="984" spans="1:17" x14ac:dyDescent="0.45">
      <c r="A984" s="13"/>
      <c r="B984" s="35"/>
      <c r="C984" s="9"/>
      <c r="D984" s="9"/>
      <c r="E984" s="35"/>
      <c r="F984" s="35"/>
      <c r="G984" s="9"/>
      <c r="H984" s="9"/>
      <c r="I984" s="35"/>
      <c r="J984" s="35"/>
      <c r="K984" s="35"/>
      <c r="L984" s="35"/>
      <c r="M984" s="35"/>
      <c r="N984" s="35"/>
      <c r="O984" s="35"/>
      <c r="P984" s="35"/>
      <c r="Q984" s="10"/>
    </row>
    <row r="985" spans="1:17" x14ac:dyDescent="0.45">
      <c r="A985" s="13" t="s">
        <v>11</v>
      </c>
      <c r="B985" s="35"/>
      <c r="C985" s="9"/>
      <c r="D985" s="21">
        <v>2883.99</v>
      </c>
      <c r="E985" s="35" t="s">
        <v>76</v>
      </c>
      <c r="F985" s="35"/>
      <c r="G985" s="9"/>
      <c r="H985" s="9"/>
      <c r="I985" s="35"/>
      <c r="J985" s="35"/>
      <c r="K985" s="35"/>
      <c r="L985" s="35"/>
      <c r="M985" s="35"/>
      <c r="N985" s="35"/>
      <c r="O985" s="35"/>
      <c r="P985" s="35"/>
      <c r="Q985" s="10"/>
    </row>
    <row r="986" spans="1:17" x14ac:dyDescent="0.45">
      <c r="A986" s="13" t="s">
        <v>12</v>
      </c>
      <c r="B986" s="35"/>
      <c r="C986" s="9"/>
      <c r="D986" s="9">
        <f>H973</f>
        <v>28.430000000000177</v>
      </c>
      <c r="E986" s="35" t="s">
        <v>16</v>
      </c>
      <c r="F986" s="35"/>
      <c r="G986" s="9"/>
      <c r="H986" s="9"/>
      <c r="I986" s="35"/>
      <c r="J986" s="35"/>
      <c r="K986" s="35"/>
      <c r="L986" s="35"/>
      <c r="M986" s="35"/>
      <c r="N986" s="35"/>
      <c r="O986" s="35"/>
      <c r="P986" s="35"/>
      <c r="Q986" s="10"/>
    </row>
    <row r="987" spans="1:17" x14ac:dyDescent="0.45">
      <c r="A987" s="13" t="s">
        <v>13</v>
      </c>
      <c r="B987" s="35"/>
      <c r="C987" s="9"/>
      <c r="D987" s="9">
        <f>D985+D986</f>
        <v>2912.42</v>
      </c>
      <c r="E987" s="35"/>
      <c r="F987" s="35"/>
      <c r="G987" s="9"/>
      <c r="H987" s="9"/>
      <c r="I987" s="35"/>
      <c r="J987" s="35"/>
      <c r="K987" s="35"/>
      <c r="L987" s="35"/>
      <c r="M987" s="35"/>
      <c r="N987" s="35"/>
      <c r="O987" s="35"/>
      <c r="P987" s="35"/>
      <c r="Q987" s="10"/>
    </row>
    <row r="988" spans="1:17" x14ac:dyDescent="0.45">
      <c r="A988" s="13" t="s">
        <v>14</v>
      </c>
      <c r="B988" s="35"/>
      <c r="C988" s="9"/>
      <c r="D988" s="9">
        <f>H981</f>
        <v>36.759999999999877</v>
      </c>
      <c r="E988" s="35" t="s">
        <v>17</v>
      </c>
      <c r="F988" s="35"/>
      <c r="G988" s="9"/>
      <c r="H988" s="9"/>
      <c r="I988" s="35"/>
      <c r="J988" s="35"/>
      <c r="K988" s="35"/>
      <c r="L988" s="35"/>
      <c r="M988" s="35"/>
      <c r="N988" s="35"/>
      <c r="O988" s="35"/>
      <c r="P988" s="35"/>
      <c r="Q988" s="10"/>
    </row>
    <row r="989" spans="1:17" x14ac:dyDescent="0.45">
      <c r="A989" s="13" t="s">
        <v>13</v>
      </c>
      <c r="B989" s="35"/>
      <c r="C989" s="9"/>
      <c r="D989" s="27">
        <f>D987-D988</f>
        <v>2875.6600000000003</v>
      </c>
      <c r="E989" s="19" t="s">
        <v>18</v>
      </c>
      <c r="F989" s="35"/>
      <c r="G989" s="9"/>
      <c r="H989" s="9"/>
      <c r="I989" s="35"/>
      <c r="J989" s="35"/>
      <c r="K989" s="35"/>
      <c r="L989" s="35"/>
      <c r="M989" s="35"/>
      <c r="N989" s="35"/>
      <c r="O989" s="35"/>
      <c r="P989" s="35"/>
      <c r="Q989" s="10"/>
    </row>
    <row r="990" spans="1:17" ht="14.65" thickBot="1" x14ac:dyDescent="0.5">
      <c r="A990" s="15"/>
      <c r="B990" s="16"/>
      <c r="C990" s="17"/>
      <c r="D990" s="17"/>
      <c r="E990" s="16"/>
      <c r="F990" s="16"/>
      <c r="G990" s="17"/>
      <c r="H990" s="17"/>
      <c r="I990" s="16"/>
      <c r="J990" s="16"/>
      <c r="K990" s="16"/>
      <c r="L990" s="16"/>
      <c r="M990" s="16"/>
      <c r="N990" s="16"/>
      <c r="O990" s="16"/>
      <c r="P990" s="16"/>
      <c r="Q990" s="18"/>
    </row>
    <row r="991" spans="1:17" ht="14.65" thickTop="1" x14ac:dyDescent="0.45"/>
    <row r="993" spans="1:17" ht="14.65" thickBot="1" x14ac:dyDescent="0.5"/>
    <row r="994" spans="1:17" ht="14.65" thickTop="1" x14ac:dyDescent="0.45">
      <c r="A994" s="2"/>
      <c r="B994" s="3"/>
      <c r="C994" s="4">
        <v>44957</v>
      </c>
      <c r="D994" s="5"/>
      <c r="E994" s="3"/>
      <c r="F994" s="3"/>
      <c r="G994" s="5"/>
      <c r="H994" s="5"/>
      <c r="I994" s="3"/>
      <c r="J994" s="3"/>
      <c r="K994" s="3"/>
      <c r="L994" s="20" t="s">
        <v>19</v>
      </c>
      <c r="M994" s="3"/>
      <c r="N994" s="3"/>
      <c r="O994" s="3"/>
      <c r="P994" s="3"/>
      <c r="Q994" s="6"/>
    </row>
    <row r="995" spans="1:17" x14ac:dyDescent="0.45">
      <c r="A995" s="7" t="s">
        <v>5</v>
      </c>
      <c r="B995" s="35"/>
      <c r="C995" s="9"/>
      <c r="D995" s="9"/>
      <c r="E995" s="35"/>
      <c r="F995" s="35"/>
      <c r="G995" s="9"/>
      <c r="H995" s="9"/>
      <c r="I995" s="35"/>
      <c r="J995" s="11" t="s">
        <v>24</v>
      </c>
      <c r="K995" s="35"/>
      <c r="L995" s="11" t="s">
        <v>10</v>
      </c>
      <c r="M995" s="35"/>
      <c r="N995" s="35"/>
      <c r="O995" s="35"/>
      <c r="P995" s="35"/>
      <c r="Q995" s="10"/>
    </row>
    <row r="996" spans="1:17" x14ac:dyDescent="0.45">
      <c r="A996" s="7" t="s">
        <v>0</v>
      </c>
      <c r="B996" s="11" t="s">
        <v>3</v>
      </c>
      <c r="C996" s="12" t="s">
        <v>1</v>
      </c>
      <c r="D996" s="12" t="s">
        <v>4</v>
      </c>
      <c r="E996" s="11" t="s">
        <v>7</v>
      </c>
      <c r="F996" s="37" t="s">
        <v>92</v>
      </c>
      <c r="G996" s="12" t="s">
        <v>8</v>
      </c>
      <c r="H996" s="12" t="s">
        <v>9</v>
      </c>
      <c r="I996" s="33" t="s">
        <v>70</v>
      </c>
      <c r="J996" s="11" t="s">
        <v>23</v>
      </c>
      <c r="K996" s="35"/>
      <c r="L996" s="31">
        <v>208689.72</v>
      </c>
      <c r="M996" s="35" t="s">
        <v>118</v>
      </c>
      <c r="N996" s="35"/>
      <c r="O996" s="35"/>
      <c r="P996" s="35"/>
      <c r="Q996" s="10"/>
    </row>
    <row r="997" spans="1:17" x14ac:dyDescent="0.45">
      <c r="A997" s="13" t="s">
        <v>119</v>
      </c>
      <c r="B997" s="35">
        <v>109</v>
      </c>
      <c r="C997" s="9">
        <v>11.77</v>
      </c>
      <c r="D997" s="9">
        <f>C997*B997</f>
        <v>1282.93</v>
      </c>
      <c r="E997" s="36" t="s">
        <v>33</v>
      </c>
      <c r="F997" s="38">
        <f>D997/D1000</f>
        <v>0.32146544120594955</v>
      </c>
      <c r="G997" s="40">
        <v>11.71</v>
      </c>
      <c r="H997" s="9">
        <f>(B997*G997)-D997</f>
        <v>-6.5399999999999636</v>
      </c>
      <c r="I997" s="35" t="s">
        <v>71</v>
      </c>
      <c r="J997" s="36">
        <f>G997*B997</f>
        <v>1276.3900000000001</v>
      </c>
      <c r="K997" s="35" t="str">
        <f>"sell "&amp;B997&amp;" "&amp;A997&amp;" @ $"&amp;G997</f>
        <v>sell 109 YPF @ $11.71</v>
      </c>
      <c r="L997" s="9">
        <f>L996+(G997*B997)</f>
        <v>209966.11000000002</v>
      </c>
      <c r="M997" s="35"/>
      <c r="N997" s="35"/>
      <c r="O997" s="35"/>
      <c r="P997" s="35"/>
      <c r="Q997" s="10"/>
    </row>
    <row r="998" spans="1:17" x14ac:dyDescent="0.45">
      <c r="A998" s="13" t="s">
        <v>120</v>
      </c>
      <c r="B998" s="35">
        <v>41</v>
      </c>
      <c r="C998" s="9">
        <v>51.44</v>
      </c>
      <c r="D998" s="9">
        <f>C998*B998</f>
        <v>2109.04</v>
      </c>
      <c r="E998" s="36" t="s">
        <v>33</v>
      </c>
      <c r="F998" s="38">
        <f>D998/D1000</f>
        <v>0.52846489997193602</v>
      </c>
      <c r="G998" s="40">
        <v>51.87</v>
      </c>
      <c r="H998" s="9">
        <f>(B998*G998)-D998</f>
        <v>17.630000000000109</v>
      </c>
      <c r="I998" s="35"/>
      <c r="J998" s="36">
        <f>G998*B998</f>
        <v>2126.67</v>
      </c>
      <c r="K998" s="35" t="str">
        <f>"sell "&amp;B998&amp;" "&amp;A998&amp;" @ $"&amp;G998</f>
        <v>sell 41 INSW @ $51.87</v>
      </c>
      <c r="L998" s="9">
        <f>L997+(G998*B998)</f>
        <v>212092.78000000003</v>
      </c>
      <c r="M998" s="35"/>
      <c r="N998" s="35"/>
      <c r="O998" s="35"/>
      <c r="P998" s="35"/>
      <c r="Q998" s="10"/>
    </row>
    <row r="999" spans="1:17" x14ac:dyDescent="0.45">
      <c r="A999" s="13" t="s">
        <v>121</v>
      </c>
      <c r="B999" s="35">
        <v>17</v>
      </c>
      <c r="C999" s="9">
        <v>35.229999999999997</v>
      </c>
      <c r="D999" s="9">
        <f>C999*B999</f>
        <v>598.91</v>
      </c>
      <c r="E999" s="36" t="s">
        <v>33</v>
      </c>
      <c r="F999" s="38">
        <f>D999/D1000</f>
        <v>0.1500696588221144</v>
      </c>
      <c r="G999" s="40">
        <v>36.25</v>
      </c>
      <c r="H999" s="9">
        <f>(B999*G999)-D999</f>
        <v>17.340000000000032</v>
      </c>
      <c r="I999" s="35"/>
      <c r="J999" s="36">
        <f>G999*B999</f>
        <v>616.25</v>
      </c>
      <c r="K999" s="35" t="str">
        <f>"sell "&amp;B999&amp;" "&amp;A999&amp;" @ $"&amp;G999</f>
        <v>sell 17 TRMD @ $36.25</v>
      </c>
      <c r="L999" s="9">
        <f>L998+(G999*B999)</f>
        <v>212709.03000000003</v>
      </c>
      <c r="M999" s="35" t="s">
        <v>22</v>
      </c>
      <c r="N999" s="35"/>
      <c r="O999" s="35"/>
      <c r="P999" s="35"/>
      <c r="Q999" s="10"/>
    </row>
    <row r="1000" spans="1:17" x14ac:dyDescent="0.45">
      <c r="A1000" s="13"/>
      <c r="B1000" s="35"/>
      <c r="C1000" s="9"/>
      <c r="D1000" s="9">
        <f>SUM(D997:D999)</f>
        <v>3990.88</v>
      </c>
      <c r="E1000" s="36"/>
      <c r="F1000" s="38">
        <f>SUM(F997:F999)</f>
        <v>1</v>
      </c>
      <c r="G1000" s="41"/>
      <c r="H1000" s="9">
        <f>SUM(H997:H999)</f>
        <v>28.430000000000177</v>
      </c>
      <c r="I1000" s="35"/>
      <c r="J1000" s="36">
        <f>SUM(J997:J999)</f>
        <v>4019.3100000000004</v>
      </c>
      <c r="K1000" s="35"/>
      <c r="L1000" s="9"/>
      <c r="M1000" s="35"/>
      <c r="N1000" s="35"/>
      <c r="O1000" s="35"/>
      <c r="P1000" s="35"/>
      <c r="Q1000" s="10"/>
    </row>
    <row r="1001" spans="1:17" x14ac:dyDescent="0.45">
      <c r="A1001" s="13"/>
      <c r="B1001" s="35"/>
      <c r="C1001" s="9"/>
      <c r="D1001" s="9"/>
      <c r="E1001" s="35"/>
      <c r="F1001" s="35"/>
      <c r="G1001" s="41"/>
      <c r="H1001" s="9"/>
      <c r="I1001" s="35"/>
      <c r="J1001" s="35"/>
      <c r="K1001" s="35"/>
      <c r="L1001" s="9"/>
      <c r="M1001" s="35"/>
      <c r="N1001" s="35"/>
      <c r="O1001" s="35"/>
      <c r="P1001" s="35"/>
      <c r="Q1001" s="10"/>
    </row>
    <row r="1002" spans="1:17" x14ac:dyDescent="0.45">
      <c r="A1002" s="13"/>
      <c r="B1002" s="35"/>
      <c r="C1002" s="9"/>
      <c r="D1002" s="9"/>
      <c r="E1002" s="19"/>
      <c r="F1002" s="35"/>
      <c r="G1002" s="41"/>
      <c r="H1002" s="9"/>
      <c r="I1002" s="35"/>
      <c r="J1002" s="35"/>
      <c r="K1002" s="35"/>
      <c r="L1002" s="9"/>
      <c r="M1002" s="11" t="s">
        <v>20</v>
      </c>
      <c r="N1002" s="35"/>
      <c r="O1002" s="35"/>
      <c r="P1002" s="35"/>
      <c r="Q1002" s="10"/>
    </row>
    <row r="1003" spans="1:17" x14ac:dyDescent="0.45">
      <c r="A1003" s="7" t="s">
        <v>6</v>
      </c>
      <c r="B1003" s="35"/>
      <c r="C1003" s="9"/>
      <c r="D1003" s="9"/>
      <c r="E1003" s="19"/>
      <c r="F1003" s="35"/>
      <c r="G1003" s="41"/>
      <c r="H1003" s="9"/>
      <c r="I1003" s="35"/>
      <c r="J1003" s="35"/>
      <c r="K1003" s="35"/>
      <c r="L1003" s="9"/>
      <c r="M1003" s="11" t="s">
        <v>21</v>
      </c>
      <c r="N1003" s="35"/>
      <c r="O1003" s="35"/>
      <c r="P1003" s="35"/>
      <c r="Q1003" s="10"/>
    </row>
    <row r="1004" spans="1:17" x14ac:dyDescent="0.45">
      <c r="A1004" s="7" t="s">
        <v>0</v>
      </c>
      <c r="B1004" s="11" t="s">
        <v>3</v>
      </c>
      <c r="C1004" s="12" t="s">
        <v>1</v>
      </c>
      <c r="D1004" s="12" t="s">
        <v>2</v>
      </c>
      <c r="E1004" s="22" t="s">
        <v>7</v>
      </c>
      <c r="F1004" s="39" t="s">
        <v>92</v>
      </c>
      <c r="G1004" s="42" t="s">
        <v>8</v>
      </c>
      <c r="H1004" s="12" t="s">
        <v>9</v>
      </c>
      <c r="I1004" s="35"/>
      <c r="J1004" s="35"/>
      <c r="K1004" s="35"/>
      <c r="L1004" s="9"/>
      <c r="M1004" s="36">
        <f>L999</f>
        <v>212709.03000000003</v>
      </c>
      <c r="N1004" s="35"/>
      <c r="O1004" s="35"/>
      <c r="P1004" s="35"/>
      <c r="Q1004" s="10"/>
    </row>
    <row r="1005" spans="1:17" x14ac:dyDescent="0.45">
      <c r="A1005" s="13" t="s">
        <v>123</v>
      </c>
      <c r="B1005" s="35">
        <v>2</v>
      </c>
      <c r="C1005" s="9">
        <v>128.54</v>
      </c>
      <c r="D1005" s="9">
        <f>C1005*B1005</f>
        <v>257.08</v>
      </c>
      <c r="E1005" s="36" t="s">
        <v>33</v>
      </c>
      <c r="F1005" s="38">
        <f>D1005/D1008</f>
        <v>7.5922600765486931E-2</v>
      </c>
      <c r="G1005" s="40">
        <v>129.72</v>
      </c>
      <c r="H1005" s="9">
        <f>(B1005*G1005)-D1005</f>
        <v>2.3600000000000136</v>
      </c>
      <c r="I1005" s="35" t="s">
        <v>71</v>
      </c>
      <c r="J1005" s="35"/>
      <c r="K1005" s="35" t="str">
        <f>"buy "&amp;B1005&amp;" "&amp;A1005&amp;" @ $"&amp;G1005</f>
        <v>buy 2 ACLS @ $129.72</v>
      </c>
      <c r="L1005" s="9">
        <f>L999-(G1005*B1005)</f>
        <v>212449.59000000003</v>
      </c>
      <c r="M1005" s="36">
        <f>L996-(G1005*B1005)</f>
        <v>208430.28</v>
      </c>
      <c r="N1005" s="35"/>
      <c r="O1005" s="35"/>
      <c r="P1005" s="35"/>
      <c r="Q1005" s="10"/>
    </row>
    <row r="1006" spans="1:17" x14ac:dyDescent="0.45">
      <c r="A1006" s="13" t="s">
        <v>124</v>
      </c>
      <c r="B1006" s="35">
        <v>10</v>
      </c>
      <c r="C1006" s="9">
        <v>108.37</v>
      </c>
      <c r="D1006" s="9">
        <f>C1006*B1006</f>
        <v>1083.7</v>
      </c>
      <c r="E1006" s="36" t="s">
        <v>33</v>
      </c>
      <c r="F1006" s="38">
        <f>D1006/D1008</f>
        <v>0.32004559845012526</v>
      </c>
      <c r="G1006" s="40">
        <v>110</v>
      </c>
      <c r="H1006" s="9">
        <f>(B1006*G1006)-D1006</f>
        <v>16.299999999999955</v>
      </c>
      <c r="I1006" s="35" t="s">
        <v>71</v>
      </c>
      <c r="J1006" s="35"/>
      <c r="K1006" s="35" t="str">
        <f>"buy "&amp;B1006&amp;" "&amp;A1006&amp;" @ $"&amp;G1006</f>
        <v>buy 10 WYNN @ $110</v>
      </c>
      <c r="L1006" s="9">
        <f>L1005-(G1006*B1006)</f>
        <v>211349.59000000003</v>
      </c>
      <c r="M1006" s="36">
        <f>M1005-(G1006*B1006)</f>
        <v>207330.28</v>
      </c>
      <c r="N1006" s="35"/>
      <c r="O1006" s="35"/>
      <c r="P1006" s="35"/>
      <c r="Q1006" s="10"/>
    </row>
    <row r="1007" spans="1:17" x14ac:dyDescent="0.45">
      <c r="A1007" s="23" t="s">
        <v>125</v>
      </c>
      <c r="B1007" s="24">
        <v>181</v>
      </c>
      <c r="C1007" s="25">
        <v>11.3</v>
      </c>
      <c r="D1007" s="25">
        <f>C1007*B1007</f>
        <v>2045.3000000000002</v>
      </c>
      <c r="E1007" s="36" t="s">
        <v>33</v>
      </c>
      <c r="F1007" s="38">
        <f>D1007/D1008</f>
        <v>0.6040318007843879</v>
      </c>
      <c r="G1007" s="43">
        <v>11.4</v>
      </c>
      <c r="H1007" s="25">
        <f>(B1007*G1007)-D1007</f>
        <v>18.099999999999909</v>
      </c>
      <c r="I1007" s="35" t="s">
        <v>71</v>
      </c>
      <c r="J1007" s="35"/>
      <c r="K1007" s="35" t="str">
        <f>"buy "&amp;B1007&amp;" "&amp;A1007&amp;" @ $"&amp;G1007</f>
        <v>buy 181 COTY @ $11.4</v>
      </c>
      <c r="L1007" s="9">
        <f>L1006-(G1007*B1007)</f>
        <v>209286.19000000003</v>
      </c>
      <c r="M1007" s="36">
        <f>M1006-(G1007*B1007)</f>
        <v>205266.88</v>
      </c>
      <c r="N1007" s="35" t="str">
        <f>TEXT(ROUND(M1007,2),"$#,##0.00")&amp;" will be the balance in the account after purchases.  "</f>
        <v xml:space="preserve">$205,266.88 will be the balance in the account after purchases.  </v>
      </c>
      <c r="O1007" s="35"/>
      <c r="P1007" s="35"/>
      <c r="Q1007" s="10"/>
    </row>
    <row r="1008" spans="1:17" x14ac:dyDescent="0.45">
      <c r="A1008" s="13"/>
      <c r="B1008" s="35"/>
      <c r="C1008" s="9"/>
      <c r="D1008" s="9">
        <f>SUM(D1005:D1007)</f>
        <v>3386.08</v>
      </c>
      <c r="E1008" s="35"/>
      <c r="F1008" s="38">
        <f>SUM(F1005:F1007)</f>
        <v>1</v>
      </c>
      <c r="G1008" s="9" t="s">
        <v>15</v>
      </c>
      <c r="H1008" s="9">
        <f>SUM(H1005:H1007)</f>
        <v>36.759999999999877</v>
      </c>
      <c r="I1008" s="35"/>
      <c r="J1008" s="35"/>
      <c r="K1008" s="35"/>
      <c r="L1008" s="9"/>
      <c r="M1008" s="35"/>
      <c r="N1008" s="35" t="s">
        <v>27</v>
      </c>
      <c r="O1008" s="35"/>
      <c r="P1008" s="35"/>
      <c r="Q1008" s="10"/>
    </row>
    <row r="1009" spans="1:17" x14ac:dyDescent="0.45">
      <c r="A1009" s="13"/>
      <c r="B1009" s="35"/>
      <c r="C1009" s="9"/>
      <c r="D1009" s="9"/>
      <c r="E1009" s="35"/>
      <c r="F1009" s="35"/>
      <c r="G1009" s="9"/>
      <c r="H1009" s="9"/>
      <c r="I1009" s="35"/>
      <c r="J1009" s="35"/>
      <c r="K1009" s="35"/>
      <c r="L1009" s="9"/>
      <c r="M1009" s="11" t="str">
        <f>IF(J1000+M1007&gt;0,"Credit Surplus","Credit Shortage")</f>
        <v>Credit Surplus</v>
      </c>
      <c r="N1009" s="36">
        <f>J1000+M1007</f>
        <v>209286.19</v>
      </c>
      <c r="O1009" s="35" t="s">
        <v>60</v>
      </c>
      <c r="P1009" s="35"/>
      <c r="Q1009" s="10"/>
    </row>
    <row r="1010" spans="1:17" x14ac:dyDescent="0.45">
      <c r="A1010" s="13"/>
      <c r="B1010" s="35"/>
      <c r="C1010" s="9"/>
      <c r="D1010" s="9"/>
      <c r="E1010" s="35"/>
      <c r="F1010" s="35"/>
      <c r="G1010" s="9"/>
      <c r="H1010" s="9"/>
      <c r="I1010" s="35"/>
      <c r="J1010" s="35"/>
      <c r="K1010" s="35"/>
      <c r="L1010" s="9"/>
      <c r="M1010" s="35"/>
      <c r="N1010" s="35"/>
      <c r="O1010" s="35"/>
      <c r="P1010" s="35"/>
      <c r="Q1010" s="10"/>
    </row>
    <row r="1011" spans="1:17" x14ac:dyDescent="0.45">
      <c r="A1011" s="13"/>
      <c r="B1011" s="35"/>
      <c r="C1011" s="9"/>
      <c r="D1011" s="9"/>
      <c r="E1011" s="35"/>
      <c r="F1011" s="35"/>
      <c r="G1011" s="9"/>
      <c r="H1011" s="9"/>
      <c r="I1011" s="35"/>
      <c r="J1011" s="35"/>
      <c r="K1011" s="35"/>
      <c r="L1011" s="35"/>
      <c r="M1011" s="35"/>
      <c r="N1011" s="35"/>
      <c r="O1011" s="35"/>
      <c r="P1011" s="35"/>
      <c r="Q1011" s="10"/>
    </row>
    <row r="1012" spans="1:17" x14ac:dyDescent="0.45">
      <c r="A1012" s="13" t="s">
        <v>11</v>
      </c>
      <c r="B1012" s="35"/>
      <c r="C1012" s="9"/>
      <c r="D1012" s="21">
        <v>2883.99</v>
      </c>
      <c r="E1012" s="35" t="s">
        <v>76</v>
      </c>
      <c r="F1012" s="35"/>
      <c r="G1012" s="9"/>
      <c r="H1012" s="9"/>
      <c r="I1012" s="35"/>
      <c r="J1012" s="35"/>
      <c r="K1012" s="35"/>
      <c r="L1012" s="35"/>
      <c r="M1012" s="35"/>
      <c r="N1012" s="35"/>
      <c r="O1012" s="35"/>
      <c r="P1012" s="35"/>
      <c r="Q1012" s="10"/>
    </row>
    <row r="1013" spans="1:17" x14ac:dyDescent="0.45">
      <c r="A1013" s="13" t="s">
        <v>12</v>
      </c>
      <c r="B1013" s="35"/>
      <c r="C1013" s="9"/>
      <c r="D1013" s="9">
        <f>H1000</f>
        <v>28.430000000000177</v>
      </c>
      <c r="E1013" s="35" t="s">
        <v>16</v>
      </c>
      <c r="F1013" s="35"/>
      <c r="G1013" s="9"/>
      <c r="H1013" s="9"/>
      <c r="I1013" s="35"/>
      <c r="J1013" s="35"/>
      <c r="K1013" s="35"/>
      <c r="L1013" s="35"/>
      <c r="M1013" s="35"/>
      <c r="N1013" s="35"/>
      <c r="O1013" s="35"/>
      <c r="P1013" s="35"/>
      <c r="Q1013" s="10"/>
    </row>
    <row r="1014" spans="1:17" x14ac:dyDescent="0.45">
      <c r="A1014" s="13" t="s">
        <v>13</v>
      </c>
      <c r="B1014" s="35"/>
      <c r="C1014" s="9"/>
      <c r="D1014" s="9">
        <f>D1012+D1013</f>
        <v>2912.42</v>
      </c>
      <c r="E1014" s="35"/>
      <c r="F1014" s="35"/>
      <c r="G1014" s="9"/>
      <c r="H1014" s="9"/>
      <c r="I1014" s="35"/>
      <c r="J1014" s="35"/>
      <c r="K1014" s="35"/>
      <c r="L1014" s="35"/>
      <c r="M1014" s="35"/>
      <c r="N1014" s="35"/>
      <c r="O1014" s="35"/>
      <c r="P1014" s="35"/>
      <c r="Q1014" s="10"/>
    </row>
    <row r="1015" spans="1:17" x14ac:dyDescent="0.45">
      <c r="A1015" s="13" t="s">
        <v>14</v>
      </c>
      <c r="B1015" s="35"/>
      <c r="C1015" s="9"/>
      <c r="D1015" s="9">
        <f>H1008</f>
        <v>36.759999999999877</v>
      </c>
      <c r="E1015" s="35" t="s">
        <v>17</v>
      </c>
      <c r="F1015" s="35"/>
      <c r="G1015" s="9"/>
      <c r="H1015" s="9"/>
      <c r="I1015" s="35"/>
      <c r="J1015" s="35"/>
      <c r="K1015" s="35"/>
      <c r="L1015" s="35"/>
      <c r="M1015" s="35"/>
      <c r="N1015" s="35"/>
      <c r="O1015" s="35"/>
      <c r="P1015" s="35"/>
      <c r="Q1015" s="10"/>
    </row>
    <row r="1016" spans="1:17" x14ac:dyDescent="0.45">
      <c r="A1016" s="13" t="s">
        <v>13</v>
      </c>
      <c r="B1016" s="35"/>
      <c r="C1016" s="9"/>
      <c r="D1016" s="27">
        <f>D1014-D1015</f>
        <v>2875.6600000000003</v>
      </c>
      <c r="E1016" s="19" t="s">
        <v>18</v>
      </c>
      <c r="F1016" s="35"/>
      <c r="G1016" s="9"/>
      <c r="H1016" s="9"/>
      <c r="I1016" s="35"/>
      <c r="J1016" s="35"/>
      <c r="K1016" s="35"/>
      <c r="L1016" s="35"/>
      <c r="M1016" s="35"/>
      <c r="N1016" s="35"/>
      <c r="O1016" s="35"/>
      <c r="P1016" s="35"/>
      <c r="Q1016" s="10"/>
    </row>
    <row r="1017" spans="1:17" ht="14.65" thickBot="1" x14ac:dyDescent="0.5">
      <c r="A1017" s="15"/>
      <c r="B1017" s="16"/>
      <c r="C1017" s="17"/>
      <c r="D1017" s="17"/>
      <c r="E1017" s="16"/>
      <c r="F1017" s="16"/>
      <c r="G1017" s="17"/>
      <c r="H1017" s="17"/>
      <c r="I1017" s="16"/>
      <c r="J1017" s="16"/>
      <c r="K1017" s="16"/>
      <c r="L1017" s="16"/>
      <c r="M1017" s="16"/>
      <c r="N1017" s="16"/>
      <c r="O1017" s="16"/>
      <c r="P1017" s="16"/>
      <c r="Q1017" s="18"/>
    </row>
    <row r="1018" spans="1:17" ht="14.65" thickTop="1" x14ac:dyDescent="0.45"/>
    <row r="1020" spans="1:17" ht="14.65" thickBot="1" x14ac:dyDescent="0.5"/>
    <row r="1021" spans="1:17" ht="14.65" thickTop="1" x14ac:dyDescent="0.45">
      <c r="A1021" s="2"/>
      <c r="B1021" s="3"/>
      <c r="C1021" s="4">
        <v>44925</v>
      </c>
      <c r="D1021" s="5"/>
      <c r="E1021" s="3"/>
      <c r="F1021" s="3"/>
      <c r="G1021" s="5"/>
      <c r="H1021" s="5"/>
      <c r="I1021" s="3"/>
      <c r="J1021" s="3"/>
      <c r="K1021" s="3"/>
      <c r="L1021" s="20" t="s">
        <v>19</v>
      </c>
      <c r="M1021" s="3"/>
      <c r="N1021" s="3"/>
      <c r="O1021" s="3"/>
      <c r="P1021" s="3"/>
      <c r="Q1021" s="6"/>
    </row>
    <row r="1022" spans="1:17" x14ac:dyDescent="0.45">
      <c r="A1022" s="7" t="s">
        <v>5</v>
      </c>
      <c r="B1022" s="35"/>
      <c r="C1022" s="9"/>
      <c r="D1022" s="9"/>
      <c r="E1022" s="35"/>
      <c r="F1022" s="35"/>
      <c r="G1022" s="9"/>
      <c r="H1022" s="9"/>
      <c r="I1022" s="35"/>
      <c r="J1022" s="11" t="s">
        <v>24</v>
      </c>
      <c r="K1022" s="35"/>
      <c r="L1022" s="11" t="s">
        <v>10</v>
      </c>
      <c r="M1022" s="35"/>
      <c r="N1022" s="35"/>
      <c r="O1022" s="35"/>
      <c r="P1022" s="35"/>
      <c r="Q1022" s="10"/>
    </row>
    <row r="1023" spans="1:17" x14ac:dyDescent="0.45">
      <c r="A1023" s="7" t="s">
        <v>0</v>
      </c>
      <c r="B1023" s="11" t="s">
        <v>3</v>
      </c>
      <c r="C1023" s="12" t="s">
        <v>1</v>
      </c>
      <c r="D1023" s="12" t="s">
        <v>4</v>
      </c>
      <c r="E1023" s="11" t="s">
        <v>7</v>
      </c>
      <c r="F1023" s="37" t="s">
        <v>92</v>
      </c>
      <c r="G1023" s="12" t="s">
        <v>8</v>
      </c>
      <c r="H1023" s="12" t="s">
        <v>9</v>
      </c>
      <c r="I1023" s="33" t="s">
        <v>70</v>
      </c>
      <c r="J1023" s="11" t="s">
        <v>23</v>
      </c>
      <c r="K1023" s="35"/>
      <c r="L1023" s="31">
        <v>211066.95</v>
      </c>
      <c r="M1023" s="35" t="s">
        <v>118</v>
      </c>
      <c r="N1023" s="35"/>
      <c r="O1023" s="35"/>
      <c r="P1023" s="35"/>
      <c r="Q1023" s="10"/>
    </row>
    <row r="1024" spans="1:17" x14ac:dyDescent="0.45">
      <c r="A1024" s="13" t="s">
        <v>113</v>
      </c>
      <c r="B1024" s="35">
        <v>10</v>
      </c>
      <c r="C1024" s="9">
        <v>91.47</v>
      </c>
      <c r="D1024" s="9">
        <f>C1024*B1024</f>
        <v>914.7</v>
      </c>
      <c r="E1024" s="36" t="s">
        <v>33</v>
      </c>
      <c r="F1024" s="38">
        <f>D1024/D1027</f>
        <v>1</v>
      </c>
      <c r="G1024" s="9">
        <v>91.48</v>
      </c>
      <c r="H1024" s="9">
        <f>(B1024*G1024)-D1024</f>
        <v>0.10000000000002274</v>
      </c>
      <c r="I1024" s="35" t="s">
        <v>71</v>
      </c>
      <c r="J1024" s="36">
        <f>G1024*B1024</f>
        <v>914.80000000000007</v>
      </c>
      <c r="K1024" s="35" t="str">
        <f>"sell "&amp;B1024&amp;" "&amp;A1024&amp;" @ $"&amp;G1024</f>
        <v>sell 10 BIL @ $91.48</v>
      </c>
      <c r="L1024" s="9">
        <f>L1023+(G1024*B1024)</f>
        <v>211981.75</v>
      </c>
      <c r="M1024" s="35"/>
      <c r="N1024" s="35"/>
      <c r="O1024" s="35"/>
      <c r="P1024" s="35"/>
      <c r="Q1024" s="10"/>
    </row>
    <row r="1025" spans="1:17" x14ac:dyDescent="0.45">
      <c r="A1025" s="13"/>
      <c r="B1025" s="35"/>
      <c r="C1025" s="9"/>
      <c r="D1025" s="9">
        <f>C1025*B1025</f>
        <v>0</v>
      </c>
      <c r="E1025" s="36"/>
      <c r="F1025" s="38">
        <f>D1025/D1027</f>
        <v>0</v>
      </c>
      <c r="G1025" s="9"/>
      <c r="H1025" s="9">
        <f>(B1025*G1025)-D1025</f>
        <v>0</v>
      </c>
      <c r="I1025" s="35"/>
      <c r="J1025" s="36">
        <f>G1025*B1025</f>
        <v>0</v>
      </c>
      <c r="K1025" s="35" t="str">
        <f>"sell "&amp;B1025&amp;" "&amp;A1025&amp;" @ $"&amp;G1025</f>
        <v>sell   @ $</v>
      </c>
      <c r="L1025" s="9">
        <f>L1024+(G1025*B1025)</f>
        <v>211981.75</v>
      </c>
      <c r="M1025" s="35"/>
      <c r="N1025" s="35"/>
      <c r="O1025" s="35"/>
      <c r="P1025" s="35"/>
      <c r="Q1025" s="10"/>
    </row>
    <row r="1026" spans="1:17" x14ac:dyDescent="0.45">
      <c r="A1026" s="13"/>
      <c r="B1026" s="35"/>
      <c r="C1026" s="9"/>
      <c r="D1026" s="9">
        <f>C1026*B1026</f>
        <v>0</v>
      </c>
      <c r="E1026" s="36"/>
      <c r="F1026" s="38">
        <f>D1026/D1027</f>
        <v>0</v>
      </c>
      <c r="G1026" s="9"/>
      <c r="H1026" s="9">
        <f>(B1026*G1026)-D1026</f>
        <v>0</v>
      </c>
      <c r="I1026" s="35"/>
      <c r="J1026" s="36">
        <f>G1026*B1026</f>
        <v>0</v>
      </c>
      <c r="K1026" s="35" t="str">
        <f>"sell "&amp;B1026&amp;" "&amp;A1026&amp;" @ $"&amp;G1026</f>
        <v>sell   @ $</v>
      </c>
      <c r="L1026" s="9">
        <f>L1025+(G1026*B1026)</f>
        <v>211981.75</v>
      </c>
      <c r="M1026" s="35" t="s">
        <v>22</v>
      </c>
      <c r="N1026" s="35"/>
      <c r="O1026" s="35"/>
      <c r="P1026" s="35"/>
      <c r="Q1026" s="10"/>
    </row>
    <row r="1027" spans="1:17" x14ac:dyDescent="0.45">
      <c r="A1027" s="13"/>
      <c r="B1027" s="35"/>
      <c r="C1027" s="9"/>
      <c r="D1027" s="9">
        <f>SUM(D1024:D1026)</f>
        <v>914.7</v>
      </c>
      <c r="E1027" s="36"/>
      <c r="F1027" s="38">
        <f>SUM(F1024:F1026)</f>
        <v>1</v>
      </c>
      <c r="G1027" s="32"/>
      <c r="H1027" s="9">
        <f>SUM(H1024:H1026)</f>
        <v>0.10000000000002274</v>
      </c>
      <c r="I1027" s="35"/>
      <c r="J1027" s="36">
        <f>SUM(J1024:J1026)</f>
        <v>914.80000000000007</v>
      </c>
      <c r="K1027" s="35"/>
      <c r="L1027" s="9"/>
      <c r="M1027" s="35"/>
      <c r="N1027" s="35"/>
      <c r="O1027" s="35"/>
      <c r="P1027" s="35"/>
      <c r="Q1027" s="10"/>
    </row>
    <row r="1028" spans="1:17" x14ac:dyDescent="0.45">
      <c r="A1028" s="13"/>
      <c r="B1028" s="35"/>
      <c r="C1028" s="9"/>
      <c r="D1028" s="9"/>
      <c r="E1028" s="35"/>
      <c r="F1028" s="35"/>
      <c r="G1028" s="32"/>
      <c r="H1028" s="9"/>
      <c r="I1028" s="35"/>
      <c r="J1028" s="35"/>
      <c r="K1028" s="35"/>
      <c r="L1028" s="9"/>
      <c r="M1028" s="35"/>
      <c r="N1028" s="35"/>
      <c r="O1028" s="35"/>
      <c r="P1028" s="35"/>
      <c r="Q1028" s="10"/>
    </row>
    <row r="1029" spans="1:17" x14ac:dyDescent="0.45">
      <c r="A1029" s="13"/>
      <c r="B1029" s="35"/>
      <c r="C1029" s="9"/>
      <c r="D1029" s="9"/>
      <c r="E1029" s="19"/>
      <c r="F1029" s="35"/>
      <c r="G1029" s="32"/>
      <c r="H1029" s="9"/>
      <c r="I1029" s="35"/>
      <c r="J1029" s="35"/>
      <c r="K1029" s="35"/>
      <c r="L1029" s="9"/>
      <c r="M1029" s="11" t="s">
        <v>20</v>
      </c>
      <c r="N1029" s="35"/>
      <c r="O1029" s="35"/>
      <c r="P1029" s="35"/>
      <c r="Q1029" s="10"/>
    </row>
    <row r="1030" spans="1:17" x14ac:dyDescent="0.45">
      <c r="A1030" s="7" t="s">
        <v>6</v>
      </c>
      <c r="B1030" s="35"/>
      <c r="C1030" s="9"/>
      <c r="D1030" s="9"/>
      <c r="E1030" s="19"/>
      <c r="F1030" s="35"/>
      <c r="G1030" s="32"/>
      <c r="H1030" s="9"/>
      <c r="I1030" s="35"/>
      <c r="J1030" s="35"/>
      <c r="K1030" s="35"/>
      <c r="L1030" s="9"/>
      <c r="M1030" s="11" t="s">
        <v>21</v>
      </c>
      <c r="N1030" s="35"/>
      <c r="O1030" s="35"/>
      <c r="P1030" s="35"/>
      <c r="Q1030" s="10"/>
    </row>
    <row r="1031" spans="1:17" x14ac:dyDescent="0.45">
      <c r="A1031" s="7" t="s">
        <v>0</v>
      </c>
      <c r="B1031" s="11" t="s">
        <v>3</v>
      </c>
      <c r="C1031" s="12" t="s">
        <v>1</v>
      </c>
      <c r="D1031" s="12" t="s">
        <v>2</v>
      </c>
      <c r="E1031" s="22" t="s">
        <v>7</v>
      </c>
      <c r="F1031" s="39" t="s">
        <v>92</v>
      </c>
      <c r="G1031" s="33" t="s">
        <v>8</v>
      </c>
      <c r="H1031" s="12" t="s">
        <v>9</v>
      </c>
      <c r="I1031" s="35"/>
      <c r="J1031" s="35"/>
      <c r="K1031" s="35"/>
      <c r="L1031" s="9"/>
      <c r="M1031" s="36">
        <f>L1026</f>
        <v>211981.75</v>
      </c>
      <c r="N1031" s="35"/>
      <c r="O1031" s="35"/>
      <c r="P1031" s="35"/>
      <c r="Q1031" s="10"/>
    </row>
    <row r="1032" spans="1:17" x14ac:dyDescent="0.45">
      <c r="A1032" s="13" t="s">
        <v>122</v>
      </c>
      <c r="B1032" s="35">
        <v>16</v>
      </c>
      <c r="C1032" s="9">
        <v>61.64</v>
      </c>
      <c r="D1032" s="9">
        <f>C1032*B1032</f>
        <v>986.24</v>
      </c>
      <c r="E1032" s="36" t="s">
        <v>33</v>
      </c>
      <c r="F1032" s="38">
        <f>D1032/D1035</f>
        <v>1</v>
      </c>
      <c r="G1032" s="9">
        <v>62.44</v>
      </c>
      <c r="H1032" s="9">
        <f>(B1032*G1032)-D1032</f>
        <v>12.799999999999955</v>
      </c>
      <c r="I1032" s="35" t="s">
        <v>71</v>
      </c>
      <c r="J1032" s="35"/>
      <c r="K1032" s="35" t="str">
        <f>"buy "&amp;B1032&amp;" "&amp;A1032&amp;" @ $"&amp;G1032</f>
        <v>buy 16 IEFA @ $62.44</v>
      </c>
      <c r="L1032" s="9">
        <f>L1026-(G1032*B1032)</f>
        <v>210982.71</v>
      </c>
      <c r="M1032" s="36">
        <f>L1023-(G1032*B1032)</f>
        <v>210067.91</v>
      </c>
      <c r="N1032" s="35"/>
      <c r="O1032" s="35"/>
      <c r="P1032" s="35"/>
      <c r="Q1032" s="10"/>
    </row>
    <row r="1033" spans="1:17" x14ac:dyDescent="0.45">
      <c r="A1033" s="13"/>
      <c r="B1033" s="35"/>
      <c r="C1033" s="9">
        <v>0</v>
      </c>
      <c r="D1033" s="9">
        <f>C1033*B1033</f>
        <v>0</v>
      </c>
      <c r="E1033" s="36" t="s">
        <v>33</v>
      </c>
      <c r="F1033" s="38">
        <f>D1033/D1035</f>
        <v>0</v>
      </c>
      <c r="G1033" s="9">
        <v>0</v>
      </c>
      <c r="H1033" s="9">
        <f>(B1033*G1033)-D1033</f>
        <v>0</v>
      </c>
      <c r="I1033" s="35"/>
      <c r="J1033" s="35"/>
      <c r="K1033" s="35" t="str">
        <f>"buy "&amp;B1033&amp;" "&amp;A1033&amp;" @ $"&amp;G1033</f>
        <v>buy   @ $0</v>
      </c>
      <c r="L1033" s="9">
        <f>L1032-(G1033*B1033)</f>
        <v>210982.71</v>
      </c>
      <c r="M1033" s="36">
        <f>M1032-(G1033*B1033)</f>
        <v>210067.91</v>
      </c>
      <c r="N1033" s="35"/>
      <c r="O1033" s="35"/>
      <c r="P1033" s="35"/>
      <c r="Q1033" s="10"/>
    </row>
    <row r="1034" spans="1:17" x14ac:dyDescent="0.45">
      <c r="A1034" s="23"/>
      <c r="B1034" s="24"/>
      <c r="C1034" s="25">
        <v>0</v>
      </c>
      <c r="D1034" s="25">
        <f>C1034*B1034</f>
        <v>0</v>
      </c>
      <c r="E1034" s="36" t="s">
        <v>33</v>
      </c>
      <c r="F1034" s="38">
        <f>D1034/D1035</f>
        <v>0</v>
      </c>
      <c r="G1034" s="25">
        <v>0</v>
      </c>
      <c r="H1034" s="25">
        <f>(B1034*G1034)-D1034</f>
        <v>0</v>
      </c>
      <c r="I1034" s="35"/>
      <c r="J1034" s="35"/>
      <c r="K1034" s="35" t="str">
        <f>"buy "&amp;B1034&amp;" "&amp;A1034&amp;" @ $"&amp;G1034</f>
        <v>buy   @ $0</v>
      </c>
      <c r="L1034" s="9">
        <f>L1033-(G1034*B1034)</f>
        <v>210982.71</v>
      </c>
      <c r="M1034" s="36">
        <f>M1033-(G1034*B1034)</f>
        <v>210067.91</v>
      </c>
      <c r="N1034" s="35" t="str">
        <f>TEXT(ROUND(M1034,2),"$#,##0.00")&amp;" will be the balance in the account after purchases.  "</f>
        <v xml:space="preserve">$210,067.91 will be the balance in the account after purchases.  </v>
      </c>
      <c r="O1034" s="35"/>
      <c r="P1034" s="35"/>
      <c r="Q1034" s="10"/>
    </row>
    <row r="1035" spans="1:17" x14ac:dyDescent="0.45">
      <c r="A1035" s="13"/>
      <c r="B1035" s="35"/>
      <c r="C1035" s="9"/>
      <c r="D1035" s="9">
        <f>SUM(D1032:D1034)</f>
        <v>986.24</v>
      </c>
      <c r="E1035" s="35"/>
      <c r="F1035" s="38">
        <f>SUM(F1032:F1034)</f>
        <v>1</v>
      </c>
      <c r="G1035" s="9" t="s">
        <v>15</v>
      </c>
      <c r="H1035" s="9">
        <f>SUM(H1032:H1034)</f>
        <v>12.799999999999955</v>
      </c>
      <c r="I1035" s="35"/>
      <c r="J1035" s="35"/>
      <c r="K1035" s="35"/>
      <c r="L1035" s="9"/>
      <c r="M1035" s="35"/>
      <c r="N1035" s="35" t="s">
        <v>27</v>
      </c>
      <c r="O1035" s="35"/>
      <c r="P1035" s="35"/>
      <c r="Q1035" s="10"/>
    </row>
    <row r="1036" spans="1:17" x14ac:dyDescent="0.45">
      <c r="A1036" s="13"/>
      <c r="B1036" s="35"/>
      <c r="C1036" s="9"/>
      <c r="D1036" s="9"/>
      <c r="E1036" s="35"/>
      <c r="F1036" s="35"/>
      <c r="G1036" s="9"/>
      <c r="H1036" s="9"/>
      <c r="I1036" s="35"/>
      <c r="J1036" s="35"/>
      <c r="K1036" s="35"/>
      <c r="L1036" s="9"/>
      <c r="M1036" s="11" t="str">
        <f>IF(J1027+M1034&gt;0,"Credit Surplus","Credit Shortage")</f>
        <v>Credit Surplus</v>
      </c>
      <c r="N1036" s="36">
        <f>J1027+M1034</f>
        <v>210982.71</v>
      </c>
      <c r="O1036" s="35" t="s">
        <v>60</v>
      </c>
      <c r="P1036" s="35"/>
      <c r="Q1036" s="10"/>
    </row>
    <row r="1037" spans="1:17" x14ac:dyDescent="0.45">
      <c r="A1037" s="13"/>
      <c r="B1037" s="35"/>
      <c r="C1037" s="9"/>
      <c r="D1037" s="9"/>
      <c r="E1037" s="35"/>
      <c r="F1037" s="35"/>
      <c r="G1037" s="9"/>
      <c r="H1037" s="9"/>
      <c r="I1037" s="35"/>
      <c r="J1037" s="35"/>
      <c r="K1037" s="35"/>
      <c r="L1037" s="9"/>
      <c r="M1037" s="35"/>
      <c r="N1037" s="35"/>
      <c r="O1037" s="35"/>
      <c r="P1037" s="35"/>
      <c r="Q1037" s="10"/>
    </row>
    <row r="1038" spans="1:17" x14ac:dyDescent="0.45">
      <c r="A1038" s="13"/>
      <c r="B1038" s="35"/>
      <c r="C1038" s="9"/>
      <c r="D1038" s="9"/>
      <c r="E1038" s="35"/>
      <c r="F1038" s="35"/>
      <c r="G1038" s="9"/>
      <c r="H1038" s="9"/>
      <c r="I1038" s="35"/>
      <c r="J1038" s="35"/>
      <c r="K1038" s="35"/>
      <c r="L1038" s="35"/>
      <c r="M1038" s="35"/>
      <c r="N1038" s="35"/>
      <c r="O1038" s="35"/>
      <c r="P1038" s="35"/>
      <c r="Q1038" s="10"/>
    </row>
    <row r="1039" spans="1:17" x14ac:dyDescent="0.45">
      <c r="A1039" s="13" t="s">
        <v>11</v>
      </c>
      <c r="B1039" s="35"/>
      <c r="C1039" s="9"/>
      <c r="D1039" s="21">
        <v>4589.91</v>
      </c>
      <c r="E1039" s="35" t="s">
        <v>76</v>
      </c>
      <c r="F1039" s="35"/>
      <c r="G1039" s="9"/>
      <c r="H1039" s="9"/>
      <c r="I1039" s="35"/>
      <c r="J1039" s="35"/>
      <c r="K1039" s="35"/>
      <c r="L1039" s="35"/>
      <c r="M1039" s="35"/>
      <c r="N1039" s="35"/>
      <c r="O1039" s="35"/>
      <c r="P1039" s="35"/>
      <c r="Q1039" s="10"/>
    </row>
    <row r="1040" spans="1:17" x14ac:dyDescent="0.45">
      <c r="A1040" s="13" t="s">
        <v>12</v>
      </c>
      <c r="B1040" s="35"/>
      <c r="C1040" s="9"/>
      <c r="D1040" s="9">
        <f>H1027</f>
        <v>0.10000000000002274</v>
      </c>
      <c r="E1040" s="35" t="s">
        <v>16</v>
      </c>
      <c r="F1040" s="35"/>
      <c r="G1040" s="9"/>
      <c r="H1040" s="9"/>
      <c r="I1040" s="35"/>
      <c r="J1040" s="35"/>
      <c r="K1040" s="35"/>
      <c r="L1040" s="35"/>
      <c r="M1040" s="35"/>
      <c r="N1040" s="35"/>
      <c r="O1040" s="35"/>
      <c r="P1040" s="35"/>
      <c r="Q1040" s="10"/>
    </row>
    <row r="1041" spans="1:17" x14ac:dyDescent="0.45">
      <c r="A1041" s="13" t="s">
        <v>13</v>
      </c>
      <c r="B1041" s="35"/>
      <c r="C1041" s="9"/>
      <c r="D1041" s="9">
        <f>D1039+D1040</f>
        <v>4590.01</v>
      </c>
      <c r="E1041" s="35"/>
      <c r="F1041" s="35"/>
      <c r="G1041" s="9"/>
      <c r="H1041" s="9"/>
      <c r="I1041" s="35"/>
      <c r="J1041" s="35"/>
      <c r="K1041" s="35"/>
      <c r="L1041" s="35"/>
      <c r="M1041" s="35"/>
      <c r="N1041" s="35"/>
      <c r="O1041" s="35"/>
      <c r="P1041" s="35"/>
      <c r="Q1041" s="10"/>
    </row>
    <row r="1042" spans="1:17" x14ac:dyDescent="0.45">
      <c r="A1042" s="13" t="s">
        <v>14</v>
      </c>
      <c r="B1042" s="35"/>
      <c r="C1042" s="9"/>
      <c r="D1042" s="9">
        <f>H1035</f>
        <v>12.799999999999955</v>
      </c>
      <c r="E1042" s="35" t="s">
        <v>17</v>
      </c>
      <c r="F1042" s="35"/>
      <c r="G1042" s="9"/>
      <c r="H1042" s="9"/>
      <c r="I1042" s="35"/>
      <c r="J1042" s="35"/>
      <c r="K1042" s="35"/>
      <c r="L1042" s="35"/>
      <c r="M1042" s="35"/>
      <c r="N1042" s="35"/>
      <c r="O1042" s="35"/>
      <c r="P1042" s="35"/>
      <c r="Q1042" s="10"/>
    </row>
    <row r="1043" spans="1:17" x14ac:dyDescent="0.45">
      <c r="A1043" s="13" t="s">
        <v>13</v>
      </c>
      <c r="B1043" s="35"/>
      <c r="C1043" s="9"/>
      <c r="D1043" s="27">
        <f>D1041-D1042</f>
        <v>4577.21</v>
      </c>
      <c r="E1043" s="19" t="s">
        <v>18</v>
      </c>
      <c r="F1043" s="35"/>
      <c r="G1043" s="9"/>
      <c r="H1043" s="9"/>
      <c r="I1043" s="35"/>
      <c r="J1043" s="35"/>
      <c r="K1043" s="35"/>
      <c r="L1043" s="35"/>
      <c r="M1043" s="35"/>
      <c r="N1043" s="35"/>
      <c r="O1043" s="35"/>
      <c r="P1043" s="35"/>
      <c r="Q1043" s="10"/>
    </row>
    <row r="1044" spans="1:17" ht="14.65" thickBot="1" x14ac:dyDescent="0.5">
      <c r="A1044" s="15"/>
      <c r="B1044" s="16"/>
      <c r="C1044" s="17"/>
      <c r="D1044" s="17"/>
      <c r="E1044" s="16"/>
      <c r="F1044" s="16"/>
      <c r="G1044" s="17"/>
      <c r="H1044" s="17"/>
      <c r="I1044" s="16"/>
      <c r="J1044" s="16"/>
      <c r="K1044" s="16"/>
      <c r="L1044" s="16"/>
      <c r="M1044" s="16"/>
      <c r="N1044" s="16"/>
      <c r="O1044" s="16"/>
      <c r="P1044" s="16"/>
      <c r="Q1044" s="18"/>
    </row>
    <row r="1045" spans="1:17" ht="14.65" thickTop="1" x14ac:dyDescent="0.45"/>
    <row r="1047" spans="1:17" ht="14.65" thickBot="1" x14ac:dyDescent="0.5"/>
    <row r="1048" spans="1:17" ht="14.65" thickTop="1" x14ac:dyDescent="0.45">
      <c r="A1048" s="2"/>
      <c r="B1048" s="3"/>
      <c r="C1048" s="4">
        <v>44895</v>
      </c>
      <c r="D1048" s="5"/>
      <c r="E1048" s="3"/>
      <c r="F1048" s="3"/>
      <c r="G1048" s="5"/>
      <c r="H1048" s="5"/>
      <c r="I1048" s="3"/>
      <c r="J1048" s="3"/>
      <c r="K1048" s="3"/>
      <c r="L1048" s="20" t="s">
        <v>19</v>
      </c>
      <c r="M1048" s="3"/>
      <c r="N1048" s="3"/>
      <c r="O1048" s="3"/>
      <c r="P1048" s="3"/>
      <c r="Q1048" s="6"/>
    </row>
    <row r="1049" spans="1:17" x14ac:dyDescent="0.45">
      <c r="A1049" s="7" t="s">
        <v>5</v>
      </c>
      <c r="B1049" s="35"/>
      <c r="C1049" s="9"/>
      <c r="D1049" s="9"/>
      <c r="E1049" s="35"/>
      <c r="F1049" s="35"/>
      <c r="G1049" s="9"/>
      <c r="H1049" s="9"/>
      <c r="I1049" s="35"/>
      <c r="J1049" s="11" t="s">
        <v>24</v>
      </c>
      <c r="K1049" s="35"/>
      <c r="L1049" s="11" t="s">
        <v>10</v>
      </c>
      <c r="M1049" s="35"/>
      <c r="N1049" s="35"/>
      <c r="O1049" s="35"/>
      <c r="P1049" s="35"/>
      <c r="Q1049" s="10"/>
    </row>
    <row r="1050" spans="1:17" x14ac:dyDescent="0.45">
      <c r="A1050" s="7" t="s">
        <v>0</v>
      </c>
      <c r="B1050" s="11" t="s">
        <v>3</v>
      </c>
      <c r="C1050" s="12" t="s">
        <v>1</v>
      </c>
      <c r="D1050" s="12" t="s">
        <v>4</v>
      </c>
      <c r="E1050" s="11" t="s">
        <v>7</v>
      </c>
      <c r="F1050" s="37" t="s">
        <v>92</v>
      </c>
      <c r="G1050" s="12" t="s">
        <v>8</v>
      </c>
      <c r="H1050" s="12" t="s">
        <v>9</v>
      </c>
      <c r="I1050" s="33" t="s">
        <v>70</v>
      </c>
      <c r="J1050" s="11" t="s">
        <v>23</v>
      </c>
      <c r="K1050" s="35"/>
      <c r="L1050" s="31">
        <v>213257.04</v>
      </c>
      <c r="M1050" s="35" t="s">
        <v>118</v>
      </c>
      <c r="N1050" s="35"/>
      <c r="O1050" s="35"/>
      <c r="P1050" s="35"/>
      <c r="Q1050" s="10"/>
    </row>
    <row r="1051" spans="1:17" x14ac:dyDescent="0.45">
      <c r="A1051" s="13" t="s">
        <v>113</v>
      </c>
      <c r="B1051" s="35">
        <v>10</v>
      </c>
      <c r="C1051" s="9">
        <v>91.67</v>
      </c>
      <c r="D1051" s="9">
        <f>C1051*B1051</f>
        <v>916.7</v>
      </c>
      <c r="E1051" s="36" t="s">
        <v>33</v>
      </c>
      <c r="F1051" s="38">
        <f>D1051/D1054</f>
        <v>1</v>
      </c>
      <c r="G1051" s="9">
        <v>91.43</v>
      </c>
      <c r="H1051" s="9">
        <f>(B1051*G1051)-D1051</f>
        <v>-2.3999999999999773</v>
      </c>
      <c r="I1051" s="35" t="s">
        <v>71</v>
      </c>
      <c r="J1051" s="36">
        <f>G1051*B1051</f>
        <v>914.30000000000007</v>
      </c>
      <c r="K1051" s="35" t="str">
        <f>"sell "&amp;B1051&amp;" "&amp;A1051&amp;" @ $"&amp;G1051</f>
        <v>sell 10 BIL @ $91.43</v>
      </c>
      <c r="L1051" s="9">
        <f>L1050+(G1051*B1051)</f>
        <v>214171.34</v>
      </c>
      <c r="M1051" s="35"/>
      <c r="N1051" s="35"/>
      <c r="O1051" s="35"/>
      <c r="P1051" s="35"/>
      <c r="Q1051" s="10"/>
    </row>
    <row r="1052" spans="1:17" x14ac:dyDescent="0.45">
      <c r="A1052" s="13"/>
      <c r="B1052" s="35"/>
      <c r="C1052" s="9"/>
      <c r="D1052" s="9">
        <f>C1052*B1052</f>
        <v>0</v>
      </c>
      <c r="E1052" s="36"/>
      <c r="F1052" s="38">
        <f>D1052/D1054</f>
        <v>0</v>
      </c>
      <c r="G1052" s="9"/>
      <c r="H1052" s="9">
        <f>(B1052*G1052)-D1052</f>
        <v>0</v>
      </c>
      <c r="I1052" s="35" t="s">
        <v>71</v>
      </c>
      <c r="J1052" s="36">
        <f>G1052*B1052</f>
        <v>0</v>
      </c>
      <c r="K1052" s="35" t="str">
        <f>"sell "&amp;B1052&amp;" "&amp;A1052&amp;" @ $"&amp;G1052</f>
        <v>sell   @ $</v>
      </c>
      <c r="L1052" s="9">
        <f>L1051+(G1052*B1052)</f>
        <v>214171.34</v>
      </c>
      <c r="M1052" s="35"/>
      <c r="N1052" s="35"/>
      <c r="O1052" s="35"/>
      <c r="P1052" s="35"/>
      <c r="Q1052" s="10"/>
    </row>
    <row r="1053" spans="1:17" x14ac:dyDescent="0.45">
      <c r="A1053" s="13"/>
      <c r="B1053" s="35"/>
      <c r="C1053" s="9"/>
      <c r="D1053" s="9">
        <f>C1053*B1053</f>
        <v>0</v>
      </c>
      <c r="E1053" s="36"/>
      <c r="F1053" s="38">
        <f>D1053/D1054</f>
        <v>0</v>
      </c>
      <c r="G1053" s="9"/>
      <c r="H1053" s="9">
        <f>(B1053*G1053)-D1053</f>
        <v>0</v>
      </c>
      <c r="I1053" s="35" t="s">
        <v>71</v>
      </c>
      <c r="J1053" s="36">
        <f>G1053*B1053</f>
        <v>0</v>
      </c>
      <c r="K1053" s="35" t="str">
        <f>"sell "&amp;B1053&amp;" "&amp;A1053&amp;" @ $"&amp;G1053</f>
        <v>sell   @ $</v>
      </c>
      <c r="L1053" s="9">
        <f>L1052+(G1053*B1053)</f>
        <v>214171.34</v>
      </c>
      <c r="M1053" s="35" t="s">
        <v>22</v>
      </c>
      <c r="N1053" s="35"/>
      <c r="O1053" s="35"/>
      <c r="P1053" s="35"/>
      <c r="Q1053" s="10"/>
    </row>
    <row r="1054" spans="1:17" x14ac:dyDescent="0.45">
      <c r="A1054" s="13"/>
      <c r="B1054" s="35"/>
      <c r="C1054" s="9"/>
      <c r="D1054" s="9">
        <f>SUM(D1051:D1053)</f>
        <v>916.7</v>
      </c>
      <c r="E1054" s="36"/>
      <c r="F1054" s="38">
        <f>SUM(F1051:F1053)</f>
        <v>1</v>
      </c>
      <c r="G1054" s="32"/>
      <c r="H1054" s="9">
        <f>SUM(H1051:H1053)</f>
        <v>-2.3999999999999773</v>
      </c>
      <c r="I1054" s="35"/>
      <c r="J1054" s="36">
        <f>SUM(J1051:J1053)</f>
        <v>914.30000000000007</v>
      </c>
      <c r="K1054" s="35"/>
      <c r="L1054" s="9"/>
      <c r="M1054" s="35"/>
      <c r="N1054" s="35"/>
      <c r="O1054" s="35"/>
      <c r="P1054" s="35"/>
      <c r="Q1054" s="10"/>
    </row>
    <row r="1055" spans="1:17" x14ac:dyDescent="0.45">
      <c r="A1055" s="13"/>
      <c r="B1055" s="35"/>
      <c r="C1055" s="9"/>
      <c r="D1055" s="9"/>
      <c r="E1055" s="35"/>
      <c r="F1055" s="35"/>
      <c r="G1055" s="32"/>
      <c r="H1055" s="9"/>
      <c r="I1055" s="35"/>
      <c r="J1055" s="35"/>
      <c r="K1055" s="35"/>
      <c r="L1055" s="9"/>
      <c r="M1055" s="35"/>
      <c r="N1055" s="35"/>
      <c r="O1055" s="35"/>
      <c r="P1055" s="35"/>
      <c r="Q1055" s="10"/>
    </row>
    <row r="1056" spans="1:17" x14ac:dyDescent="0.45">
      <c r="A1056" s="13"/>
      <c r="B1056" s="35"/>
      <c r="C1056" s="9"/>
      <c r="D1056" s="9"/>
      <c r="E1056" s="19"/>
      <c r="F1056" s="35"/>
      <c r="G1056" s="32"/>
      <c r="H1056" s="9"/>
      <c r="I1056" s="35"/>
      <c r="J1056" s="35"/>
      <c r="K1056" s="35"/>
      <c r="L1056" s="9"/>
      <c r="M1056" s="11" t="s">
        <v>20</v>
      </c>
      <c r="N1056" s="35"/>
      <c r="O1056" s="35"/>
      <c r="P1056" s="35"/>
      <c r="Q1056" s="10"/>
    </row>
    <row r="1057" spans="1:17" x14ac:dyDescent="0.45">
      <c r="A1057" s="7" t="s">
        <v>6</v>
      </c>
      <c r="B1057" s="35"/>
      <c r="C1057" s="9"/>
      <c r="D1057" s="9"/>
      <c r="E1057" s="19"/>
      <c r="F1057" s="35"/>
      <c r="G1057" s="32"/>
      <c r="H1057" s="9"/>
      <c r="I1057" s="35"/>
      <c r="J1057" s="35"/>
      <c r="K1057" s="35"/>
      <c r="L1057" s="9"/>
      <c r="M1057" s="11" t="s">
        <v>21</v>
      </c>
      <c r="N1057" s="35"/>
      <c r="O1057" s="35"/>
      <c r="P1057" s="35"/>
      <c r="Q1057" s="10"/>
    </row>
    <row r="1058" spans="1:17" x14ac:dyDescent="0.45">
      <c r="A1058" s="7" t="s">
        <v>0</v>
      </c>
      <c r="B1058" s="11" t="s">
        <v>3</v>
      </c>
      <c r="C1058" s="12" t="s">
        <v>1</v>
      </c>
      <c r="D1058" s="12" t="s">
        <v>2</v>
      </c>
      <c r="E1058" s="22" t="s">
        <v>7</v>
      </c>
      <c r="F1058" s="39" t="s">
        <v>92</v>
      </c>
      <c r="G1058" s="33" t="s">
        <v>8</v>
      </c>
      <c r="H1058" s="12" t="s">
        <v>9</v>
      </c>
      <c r="I1058" s="35"/>
      <c r="J1058" s="35"/>
      <c r="K1058" s="35"/>
      <c r="L1058" s="9"/>
      <c r="M1058" s="36">
        <f>L1053</f>
        <v>214171.34</v>
      </c>
      <c r="N1058" s="35"/>
      <c r="O1058" s="35"/>
      <c r="P1058" s="35"/>
      <c r="Q1058" s="10"/>
    </row>
    <row r="1059" spans="1:17" x14ac:dyDescent="0.45">
      <c r="A1059" s="13" t="s">
        <v>119</v>
      </c>
      <c r="B1059" s="35">
        <v>109</v>
      </c>
      <c r="C1059" s="9">
        <v>8.39</v>
      </c>
      <c r="D1059" s="9">
        <f>C1059*B1059</f>
        <v>914.5100000000001</v>
      </c>
      <c r="E1059" s="36" t="s">
        <v>33</v>
      </c>
      <c r="F1059" s="38">
        <f>D1059/D1062</f>
        <v>0.28971178032199002</v>
      </c>
      <c r="G1059" s="9">
        <v>8.43</v>
      </c>
      <c r="H1059" s="9">
        <f>(B1059*G1059)-D1059</f>
        <v>4.3599999999999</v>
      </c>
      <c r="I1059" s="35" t="s">
        <v>71</v>
      </c>
      <c r="J1059" s="35"/>
      <c r="K1059" s="35" t="str">
        <f>"buy "&amp;B1059&amp;" "&amp;A1059&amp;" @ $"&amp;G1059</f>
        <v>buy 109 YPF @ $8.43</v>
      </c>
      <c r="L1059" s="9">
        <f>L1053-(G1059*B1059)</f>
        <v>213252.47</v>
      </c>
      <c r="M1059" s="36">
        <f>L1050-(G1059*B1059)</f>
        <v>212338.17</v>
      </c>
      <c r="N1059" s="35"/>
      <c r="O1059" s="35"/>
      <c r="P1059" s="35"/>
      <c r="Q1059" s="10"/>
    </row>
    <row r="1060" spans="1:17" x14ac:dyDescent="0.45">
      <c r="A1060" s="13" t="s">
        <v>120</v>
      </c>
      <c r="B1060" s="35">
        <v>41</v>
      </c>
      <c r="C1060" s="9">
        <v>43.08</v>
      </c>
      <c r="D1060" s="9">
        <f>C1060*B1060</f>
        <v>1766.28</v>
      </c>
      <c r="E1060" s="36" t="s">
        <v>33</v>
      </c>
      <c r="F1060" s="38">
        <f>D1060/D1062</f>
        <v>0.55954787082385593</v>
      </c>
      <c r="G1060" s="9">
        <v>43.09</v>
      </c>
      <c r="H1060" s="9">
        <f>(B1060*G1060)-D1060</f>
        <v>0.41000000000008185</v>
      </c>
      <c r="I1060" s="35" t="s">
        <v>71</v>
      </c>
      <c r="J1060" s="35"/>
      <c r="K1060" s="35" t="str">
        <f>"buy "&amp;B1060&amp;" "&amp;A1060&amp;" @ $"&amp;G1060</f>
        <v>buy 41 INSW @ $43.09</v>
      </c>
      <c r="L1060" s="9">
        <f>L1059-(G1060*B1060)</f>
        <v>211485.78</v>
      </c>
      <c r="M1060" s="36">
        <f>M1059-(G1060*B1060)</f>
        <v>210571.48</v>
      </c>
      <c r="N1060" s="35"/>
      <c r="O1060" s="35"/>
      <c r="P1060" s="35"/>
      <c r="Q1060" s="10"/>
    </row>
    <row r="1061" spans="1:17" x14ac:dyDescent="0.45">
      <c r="A1061" s="23" t="s">
        <v>121</v>
      </c>
      <c r="B1061" s="24">
        <v>17</v>
      </c>
      <c r="C1061" s="25">
        <v>27.99</v>
      </c>
      <c r="D1061" s="25">
        <f>C1061*B1061</f>
        <v>475.83</v>
      </c>
      <c r="E1061" s="36" t="s">
        <v>33</v>
      </c>
      <c r="F1061" s="38">
        <f>D1061/D1062</f>
        <v>0.15074034885415413</v>
      </c>
      <c r="G1061" s="25">
        <v>28.33</v>
      </c>
      <c r="H1061" s="25">
        <f>(B1061*G1061)-D1061</f>
        <v>5.7799999999999727</v>
      </c>
      <c r="I1061" s="35" t="s">
        <v>71</v>
      </c>
      <c r="J1061" s="35"/>
      <c r="K1061" s="35" t="str">
        <f>"buy "&amp;B1061&amp;" "&amp;A1061&amp;" @ $"&amp;G1061</f>
        <v>buy 17 TRMD @ $28.33</v>
      </c>
      <c r="L1061" s="9">
        <f>L1060-(G1061*B1061)</f>
        <v>211004.17</v>
      </c>
      <c r="M1061" s="36">
        <f>M1060-(G1061*B1061)</f>
        <v>210089.87000000002</v>
      </c>
      <c r="N1061" s="35" t="str">
        <f>TEXT(ROUND(M1061,2),"$#,##0.00")&amp;" will be the balance in the account after purchases.  "</f>
        <v xml:space="preserve">$210,089.87 will be the balance in the account after purchases.  </v>
      </c>
      <c r="O1061" s="35"/>
      <c r="P1061" s="35"/>
      <c r="Q1061" s="10"/>
    </row>
    <row r="1062" spans="1:17" x14ac:dyDescent="0.45">
      <c r="A1062" s="13"/>
      <c r="B1062" s="35"/>
      <c r="C1062" s="9"/>
      <c r="D1062" s="9">
        <f>SUM(D1059:D1061)</f>
        <v>3156.62</v>
      </c>
      <c r="E1062" s="35"/>
      <c r="F1062" s="38">
        <f>SUM(F1059:F1061)</f>
        <v>1</v>
      </c>
      <c r="G1062" s="9" t="s">
        <v>15</v>
      </c>
      <c r="H1062" s="9">
        <f>SUM(H1059:H1061)</f>
        <v>10.549999999999955</v>
      </c>
      <c r="I1062" s="35"/>
      <c r="J1062" s="35"/>
      <c r="K1062" s="35"/>
      <c r="L1062" s="9"/>
      <c r="M1062" s="35"/>
      <c r="N1062" s="35" t="s">
        <v>27</v>
      </c>
      <c r="O1062" s="35"/>
      <c r="P1062" s="35"/>
      <c r="Q1062" s="10"/>
    </row>
    <row r="1063" spans="1:17" x14ac:dyDescent="0.45">
      <c r="A1063" s="13"/>
      <c r="B1063" s="35"/>
      <c r="C1063" s="9"/>
      <c r="D1063" s="9"/>
      <c r="E1063" s="35"/>
      <c r="F1063" s="35"/>
      <c r="G1063" s="9"/>
      <c r="H1063" s="9"/>
      <c r="I1063" s="35"/>
      <c r="J1063" s="35"/>
      <c r="K1063" s="35"/>
      <c r="L1063" s="9"/>
      <c r="M1063" s="11" t="str">
        <f>IF(J1054+M1061&gt;0,"Credit Surplus","Credit Shortage")</f>
        <v>Credit Surplus</v>
      </c>
      <c r="N1063" s="36">
        <f>J1054+M1061</f>
        <v>211004.17</v>
      </c>
      <c r="O1063" s="35" t="s">
        <v>60</v>
      </c>
      <c r="P1063" s="35"/>
      <c r="Q1063" s="10"/>
    </row>
    <row r="1064" spans="1:17" x14ac:dyDescent="0.45">
      <c r="A1064" s="13"/>
      <c r="B1064" s="35"/>
      <c r="C1064" s="9"/>
      <c r="D1064" s="9"/>
      <c r="E1064" s="35"/>
      <c r="F1064" s="35"/>
      <c r="G1064" s="9"/>
      <c r="H1064" s="9"/>
      <c r="I1064" s="35"/>
      <c r="J1064" s="35"/>
      <c r="K1064" s="35"/>
      <c r="L1064" s="9"/>
      <c r="M1064" s="35"/>
      <c r="N1064" s="35"/>
      <c r="O1064" s="35"/>
      <c r="P1064" s="35"/>
      <c r="Q1064" s="10"/>
    </row>
    <row r="1065" spans="1:17" x14ac:dyDescent="0.45">
      <c r="A1065" s="13"/>
      <c r="B1065" s="35"/>
      <c r="C1065" s="9"/>
      <c r="D1065" s="9"/>
      <c r="E1065" s="35"/>
      <c r="F1065" s="35"/>
      <c r="G1065" s="9"/>
      <c r="H1065" s="9"/>
      <c r="I1065" s="35"/>
      <c r="J1065" s="35"/>
      <c r="K1065" s="35"/>
      <c r="L1065" s="35"/>
      <c r="M1065" s="35"/>
      <c r="N1065" s="35"/>
      <c r="O1065" s="35"/>
      <c r="P1065" s="35"/>
      <c r="Q1065" s="10"/>
    </row>
    <row r="1066" spans="1:17" x14ac:dyDescent="0.45">
      <c r="A1066" s="13" t="s">
        <v>11</v>
      </c>
      <c r="B1066" s="35"/>
      <c r="C1066" s="9"/>
      <c r="D1066" s="21">
        <v>4674.3999999999996</v>
      </c>
      <c r="E1066" s="35" t="s">
        <v>76</v>
      </c>
      <c r="F1066" s="35"/>
      <c r="G1066" s="9"/>
      <c r="H1066" s="9"/>
      <c r="I1066" s="35"/>
      <c r="J1066" s="35"/>
      <c r="K1066" s="35"/>
      <c r="L1066" s="35"/>
      <c r="M1066" s="35"/>
      <c r="N1066" s="35"/>
      <c r="O1066" s="35"/>
      <c r="P1066" s="35"/>
      <c r="Q1066" s="10"/>
    </row>
    <row r="1067" spans="1:17" x14ac:dyDescent="0.45">
      <c r="A1067" s="13" t="s">
        <v>12</v>
      </c>
      <c r="B1067" s="35"/>
      <c r="C1067" s="9"/>
      <c r="D1067" s="9">
        <f>H1054</f>
        <v>-2.3999999999999773</v>
      </c>
      <c r="E1067" s="35" t="s">
        <v>16</v>
      </c>
      <c r="F1067" s="35"/>
      <c r="G1067" s="9"/>
      <c r="H1067" s="9"/>
      <c r="I1067" s="35"/>
      <c r="J1067" s="35"/>
      <c r="K1067" s="35"/>
      <c r="L1067" s="35"/>
      <c r="M1067" s="35"/>
      <c r="N1067" s="35"/>
      <c r="O1067" s="35"/>
      <c r="P1067" s="35"/>
      <c r="Q1067" s="10"/>
    </row>
    <row r="1068" spans="1:17" x14ac:dyDescent="0.45">
      <c r="A1068" s="13" t="s">
        <v>13</v>
      </c>
      <c r="B1068" s="35"/>
      <c r="C1068" s="9"/>
      <c r="D1068" s="9">
        <f>D1066+D1067</f>
        <v>4672</v>
      </c>
      <c r="E1068" s="35"/>
      <c r="F1068" s="35"/>
      <c r="G1068" s="9"/>
      <c r="H1068" s="9"/>
      <c r="I1068" s="35"/>
      <c r="J1068" s="35"/>
      <c r="K1068" s="35"/>
      <c r="L1068" s="35"/>
      <c r="M1068" s="35"/>
      <c r="N1068" s="35"/>
      <c r="O1068" s="35"/>
      <c r="P1068" s="35"/>
      <c r="Q1068" s="10"/>
    </row>
    <row r="1069" spans="1:17" x14ac:dyDescent="0.45">
      <c r="A1069" s="13" t="s">
        <v>14</v>
      </c>
      <c r="B1069" s="35"/>
      <c r="C1069" s="9"/>
      <c r="D1069" s="9">
        <f>H1062</f>
        <v>10.549999999999955</v>
      </c>
      <c r="E1069" s="35" t="s">
        <v>17</v>
      </c>
      <c r="F1069" s="35"/>
      <c r="G1069" s="9"/>
      <c r="H1069" s="9"/>
      <c r="I1069" s="35"/>
      <c r="J1069" s="35"/>
      <c r="K1069" s="35"/>
      <c r="L1069" s="35"/>
      <c r="M1069" s="35"/>
      <c r="N1069" s="35"/>
      <c r="O1069" s="35"/>
      <c r="P1069" s="35"/>
      <c r="Q1069" s="10"/>
    </row>
    <row r="1070" spans="1:17" x14ac:dyDescent="0.45">
      <c r="A1070" s="13" t="s">
        <v>13</v>
      </c>
      <c r="B1070" s="35"/>
      <c r="C1070" s="9"/>
      <c r="D1070" s="27">
        <f>D1068-D1069</f>
        <v>4661.45</v>
      </c>
      <c r="E1070" s="19" t="s">
        <v>18</v>
      </c>
      <c r="F1070" s="35"/>
      <c r="G1070" s="9"/>
      <c r="H1070" s="9"/>
      <c r="I1070" s="35"/>
      <c r="J1070" s="35"/>
      <c r="K1070" s="35"/>
      <c r="L1070" s="35"/>
      <c r="M1070" s="35"/>
      <c r="N1070" s="35"/>
      <c r="O1070" s="35"/>
      <c r="P1070" s="35"/>
      <c r="Q1070" s="10"/>
    </row>
    <row r="1071" spans="1:17" ht="14.65" thickBot="1" x14ac:dyDescent="0.5">
      <c r="A1071" s="15"/>
      <c r="B1071" s="16"/>
      <c r="C1071" s="17"/>
      <c r="D1071" s="17"/>
      <c r="E1071" s="16"/>
      <c r="F1071" s="16"/>
      <c r="G1071" s="17"/>
      <c r="H1071" s="17"/>
      <c r="I1071" s="16"/>
      <c r="J1071" s="16"/>
      <c r="K1071" s="16"/>
      <c r="L1071" s="16"/>
      <c r="M1071" s="16"/>
      <c r="N1071" s="16"/>
      <c r="O1071" s="16"/>
      <c r="P1071" s="16"/>
      <c r="Q1071" s="18"/>
    </row>
    <row r="1072" spans="1:17" ht="14.65" thickTop="1" x14ac:dyDescent="0.45"/>
    <row r="1074" spans="1:17" ht="14.65" thickBot="1" x14ac:dyDescent="0.5"/>
    <row r="1075" spans="1:17" ht="14.65" thickTop="1" x14ac:dyDescent="0.45">
      <c r="A1075" s="2"/>
      <c r="B1075" s="3"/>
      <c r="C1075" s="4">
        <v>44865</v>
      </c>
      <c r="D1075" s="5"/>
      <c r="E1075" s="3"/>
      <c r="F1075" s="3"/>
      <c r="G1075" s="5"/>
      <c r="H1075" s="5"/>
      <c r="I1075" s="3"/>
      <c r="J1075" s="3"/>
      <c r="K1075" s="3"/>
      <c r="L1075" s="20" t="s">
        <v>19</v>
      </c>
      <c r="M1075" s="3"/>
      <c r="N1075" s="3"/>
      <c r="O1075" s="3"/>
      <c r="P1075" s="3"/>
      <c r="Q1075" s="6"/>
    </row>
    <row r="1076" spans="1:17" x14ac:dyDescent="0.45">
      <c r="A1076" s="7" t="s">
        <v>5</v>
      </c>
      <c r="B1076" s="35"/>
      <c r="C1076" s="9"/>
      <c r="D1076" s="9"/>
      <c r="E1076" s="35"/>
      <c r="F1076" s="35"/>
      <c r="G1076" s="9"/>
      <c r="H1076" s="9"/>
      <c r="I1076" s="35"/>
      <c r="J1076" s="11" t="s">
        <v>24</v>
      </c>
      <c r="K1076" s="35"/>
      <c r="L1076" s="11" t="s">
        <v>10</v>
      </c>
      <c r="M1076" s="35"/>
      <c r="N1076" s="35"/>
      <c r="O1076" s="35"/>
      <c r="P1076" s="35"/>
      <c r="Q1076" s="10"/>
    </row>
    <row r="1077" spans="1:17" x14ac:dyDescent="0.45">
      <c r="A1077" s="7" t="s">
        <v>0</v>
      </c>
      <c r="B1077" s="11" t="s">
        <v>3</v>
      </c>
      <c r="C1077" s="12" t="s">
        <v>1</v>
      </c>
      <c r="D1077" s="12" t="s">
        <v>4</v>
      </c>
      <c r="E1077" s="11" t="s">
        <v>7</v>
      </c>
      <c r="F1077" s="37" t="s">
        <v>92</v>
      </c>
      <c r="G1077" s="12" t="s">
        <v>8</v>
      </c>
      <c r="H1077" s="12" t="s">
        <v>9</v>
      </c>
      <c r="I1077" s="33" t="s">
        <v>70</v>
      </c>
      <c r="J1077" s="11" t="s">
        <v>23</v>
      </c>
      <c r="K1077" s="35"/>
      <c r="L1077" s="31">
        <v>213249.15</v>
      </c>
      <c r="M1077" s="35" t="s">
        <v>118</v>
      </c>
      <c r="N1077" s="35"/>
      <c r="O1077" s="35"/>
      <c r="P1077" s="35"/>
      <c r="Q1077" s="10"/>
    </row>
    <row r="1078" spans="1:17" x14ac:dyDescent="0.45">
      <c r="A1078" s="13" t="s">
        <v>113</v>
      </c>
      <c r="B1078" s="35">
        <v>10</v>
      </c>
      <c r="C1078" s="9">
        <v>91.59</v>
      </c>
      <c r="D1078" s="9">
        <f>C1078*B1078</f>
        <v>915.90000000000009</v>
      </c>
      <c r="E1078" s="36" t="s">
        <v>93</v>
      </c>
      <c r="F1078" s="38">
        <f>D1078/D1081</f>
        <v>1</v>
      </c>
      <c r="G1078" s="9">
        <v>91.4</v>
      </c>
      <c r="H1078" s="9">
        <f>(B1078*G1078)-D1078</f>
        <v>-1.9000000000000909</v>
      </c>
      <c r="I1078" s="35" t="s">
        <v>71</v>
      </c>
      <c r="J1078" s="36">
        <f>G1078*B1078</f>
        <v>914</v>
      </c>
      <c r="K1078" s="35" t="str">
        <f>"sell "&amp;B1078&amp;" "&amp;A1078&amp;" @ $"&amp;G1078</f>
        <v>sell 10 BIL @ $91.4</v>
      </c>
      <c r="L1078" s="9">
        <f>L1077+(G1078*B1078)</f>
        <v>214163.15</v>
      </c>
      <c r="M1078" s="35"/>
      <c r="N1078" s="35"/>
      <c r="O1078" s="35"/>
      <c r="P1078" s="35"/>
      <c r="Q1078" s="10"/>
    </row>
    <row r="1079" spans="1:17" x14ac:dyDescent="0.45">
      <c r="A1079" s="13"/>
      <c r="B1079" s="35"/>
      <c r="C1079" s="9"/>
      <c r="D1079" s="9">
        <f>C1079*B1079</f>
        <v>0</v>
      </c>
      <c r="E1079" s="36"/>
      <c r="F1079" s="38">
        <f>D1079/D1081</f>
        <v>0</v>
      </c>
      <c r="G1079" s="9"/>
      <c r="H1079" s="9">
        <f>(B1079*G1079)-D1079</f>
        <v>0</v>
      </c>
      <c r="I1079" s="35" t="s">
        <v>71</v>
      </c>
      <c r="J1079" s="36">
        <f>G1079*B1079</f>
        <v>0</v>
      </c>
      <c r="K1079" s="35" t="str">
        <f>"sell "&amp;B1079&amp;" "&amp;A1079&amp;" @ $"&amp;G1079</f>
        <v>sell   @ $</v>
      </c>
      <c r="L1079" s="9">
        <f>L1078+(G1079*B1079)</f>
        <v>214163.15</v>
      </c>
      <c r="M1079" s="35"/>
      <c r="N1079" s="35"/>
      <c r="O1079" s="35"/>
      <c r="P1079" s="35"/>
      <c r="Q1079" s="10"/>
    </row>
    <row r="1080" spans="1:17" x14ac:dyDescent="0.45">
      <c r="A1080" s="13"/>
      <c r="B1080" s="35"/>
      <c r="C1080" s="9"/>
      <c r="D1080" s="9">
        <f>C1080*B1080</f>
        <v>0</v>
      </c>
      <c r="E1080" s="36"/>
      <c r="F1080" s="38">
        <f>D1080/D1081</f>
        <v>0</v>
      </c>
      <c r="G1080" s="9"/>
      <c r="H1080" s="9">
        <f>(B1080*G1080)-D1080</f>
        <v>0</v>
      </c>
      <c r="I1080" s="35" t="s">
        <v>71</v>
      </c>
      <c r="J1080" s="36">
        <f>G1080*B1080</f>
        <v>0</v>
      </c>
      <c r="K1080" s="35" t="str">
        <f>"sell "&amp;B1080&amp;" "&amp;A1080&amp;" @ $"&amp;G1080</f>
        <v>sell   @ $</v>
      </c>
      <c r="L1080" s="9">
        <f>L1079+(G1080*B1080)</f>
        <v>214163.15</v>
      </c>
      <c r="M1080" s="35" t="s">
        <v>22</v>
      </c>
      <c r="N1080" s="35"/>
      <c r="O1080" s="35"/>
      <c r="P1080" s="35"/>
      <c r="Q1080" s="10"/>
    </row>
    <row r="1081" spans="1:17" x14ac:dyDescent="0.45">
      <c r="A1081" s="13"/>
      <c r="B1081" s="35"/>
      <c r="C1081" s="9"/>
      <c r="D1081" s="9">
        <f>SUM(D1078:D1080)</f>
        <v>915.90000000000009</v>
      </c>
      <c r="E1081" s="36"/>
      <c r="F1081" s="38">
        <f>SUM(F1078:F1080)</f>
        <v>1</v>
      </c>
      <c r="G1081" s="32"/>
      <c r="H1081" s="9">
        <f>SUM(H1078:H1080)</f>
        <v>-1.9000000000000909</v>
      </c>
      <c r="I1081" s="35"/>
      <c r="J1081" s="36">
        <f>SUM(J1078:J1080)</f>
        <v>914</v>
      </c>
      <c r="K1081" s="35"/>
      <c r="L1081" s="9"/>
      <c r="M1081" s="35"/>
      <c r="N1081" s="35"/>
      <c r="O1081" s="35"/>
      <c r="P1081" s="35"/>
      <c r="Q1081" s="10"/>
    </row>
    <row r="1082" spans="1:17" x14ac:dyDescent="0.45">
      <c r="A1082" s="13"/>
      <c r="B1082" s="35"/>
      <c r="C1082" s="9"/>
      <c r="D1082" s="9"/>
      <c r="E1082" s="35"/>
      <c r="F1082" s="35"/>
      <c r="G1082" s="32"/>
      <c r="H1082" s="9"/>
      <c r="I1082" s="35"/>
      <c r="J1082" s="35"/>
      <c r="K1082" s="35"/>
      <c r="L1082" s="9"/>
      <c r="M1082" s="35"/>
      <c r="N1082" s="35"/>
      <c r="O1082" s="35"/>
      <c r="P1082" s="35"/>
      <c r="Q1082" s="10"/>
    </row>
    <row r="1083" spans="1:17" x14ac:dyDescent="0.45">
      <c r="A1083" s="13"/>
      <c r="B1083" s="35"/>
      <c r="C1083" s="9"/>
      <c r="D1083" s="9"/>
      <c r="E1083" s="19"/>
      <c r="F1083" s="35"/>
      <c r="G1083" s="32"/>
      <c r="H1083" s="9"/>
      <c r="I1083" s="35"/>
      <c r="J1083" s="35"/>
      <c r="K1083" s="35"/>
      <c r="L1083" s="9"/>
      <c r="M1083" s="11" t="s">
        <v>20</v>
      </c>
      <c r="N1083" s="35"/>
      <c r="O1083" s="35"/>
      <c r="P1083" s="35"/>
      <c r="Q1083" s="10"/>
    </row>
    <row r="1084" spans="1:17" x14ac:dyDescent="0.45">
      <c r="A1084" s="7" t="s">
        <v>6</v>
      </c>
      <c r="B1084" s="35"/>
      <c r="C1084" s="9"/>
      <c r="D1084" s="9"/>
      <c r="E1084" s="19"/>
      <c r="F1084" s="35"/>
      <c r="G1084" s="32"/>
      <c r="H1084" s="9"/>
      <c r="I1084" s="35"/>
      <c r="J1084" s="35"/>
      <c r="K1084" s="35"/>
      <c r="L1084" s="9"/>
      <c r="M1084" s="11" t="s">
        <v>21</v>
      </c>
      <c r="N1084" s="35"/>
      <c r="O1084" s="35"/>
      <c r="P1084" s="35"/>
      <c r="Q1084" s="10"/>
    </row>
    <row r="1085" spans="1:17" x14ac:dyDescent="0.45">
      <c r="A1085" s="7" t="s">
        <v>0</v>
      </c>
      <c r="B1085" s="11" t="s">
        <v>3</v>
      </c>
      <c r="C1085" s="12" t="s">
        <v>1</v>
      </c>
      <c r="D1085" s="12" t="s">
        <v>2</v>
      </c>
      <c r="E1085" s="22" t="s">
        <v>7</v>
      </c>
      <c r="F1085" s="39" t="s">
        <v>92</v>
      </c>
      <c r="G1085" s="33" t="s">
        <v>8</v>
      </c>
      <c r="H1085" s="12" t="s">
        <v>9</v>
      </c>
      <c r="I1085" s="35"/>
      <c r="J1085" s="35"/>
      <c r="K1085" s="35"/>
      <c r="L1085" s="9"/>
      <c r="M1085" s="36">
        <f>L1080</f>
        <v>214163.15</v>
      </c>
      <c r="N1085" s="35"/>
      <c r="O1085" s="35"/>
      <c r="P1085" s="35"/>
      <c r="Q1085" s="10"/>
    </row>
    <row r="1086" spans="1:17" x14ac:dyDescent="0.45">
      <c r="A1086" s="13" t="s">
        <v>113</v>
      </c>
      <c r="B1086" s="35">
        <v>10</v>
      </c>
      <c r="C1086" s="9">
        <v>91.59</v>
      </c>
      <c r="D1086" s="9">
        <f>C1086*B1086</f>
        <v>915.90000000000009</v>
      </c>
      <c r="E1086" s="36" t="s">
        <v>93</v>
      </c>
      <c r="F1086" s="38">
        <f>D1086/D1089</f>
        <v>1</v>
      </c>
      <c r="G1086" s="9">
        <v>91.4</v>
      </c>
      <c r="H1086" s="9">
        <f>(B1086*G1086)-D1086</f>
        <v>-1.9000000000000909</v>
      </c>
      <c r="I1086" s="35" t="s">
        <v>71</v>
      </c>
      <c r="J1086" s="35"/>
      <c r="K1086" s="35" t="str">
        <f>"buy "&amp;B1086&amp;" "&amp;A1086&amp;" @ $"&amp;G1086</f>
        <v>buy 10 BIL @ $91.4</v>
      </c>
      <c r="L1086" s="9">
        <f>L1080-(G1086*B1086)</f>
        <v>213249.15</v>
      </c>
      <c r="M1086" s="36">
        <f>L1077-(G1086*B1086)</f>
        <v>212335.15</v>
      </c>
      <c r="N1086" s="35"/>
      <c r="O1086" s="35"/>
      <c r="P1086" s="35"/>
      <c r="Q1086" s="10"/>
    </row>
    <row r="1087" spans="1:17" x14ac:dyDescent="0.45">
      <c r="A1087" s="13"/>
      <c r="B1087" s="35"/>
      <c r="C1087" s="9"/>
      <c r="D1087" s="9">
        <f>C1087*B1087</f>
        <v>0</v>
      </c>
      <c r="E1087" s="36"/>
      <c r="F1087" s="38">
        <f>D1087/D1089</f>
        <v>0</v>
      </c>
      <c r="G1087" s="9"/>
      <c r="H1087" s="9">
        <f>(B1087*G1087)-D1087</f>
        <v>0</v>
      </c>
      <c r="I1087" s="35" t="s">
        <v>71</v>
      </c>
      <c r="J1087" s="35"/>
      <c r="K1087" s="35" t="str">
        <f>"buy "&amp;B1087&amp;" "&amp;A1087&amp;" @ $"&amp;G1087</f>
        <v>buy   @ $</v>
      </c>
      <c r="L1087" s="9">
        <f>L1086-(G1087*B1087)</f>
        <v>213249.15</v>
      </c>
      <c r="M1087" s="36">
        <f>M1086-(G1087*B1087)</f>
        <v>212335.15</v>
      </c>
      <c r="N1087" s="35"/>
      <c r="O1087" s="35"/>
      <c r="P1087" s="35"/>
      <c r="Q1087" s="10"/>
    </row>
    <row r="1088" spans="1:17" x14ac:dyDescent="0.45">
      <c r="A1088" s="23"/>
      <c r="B1088" s="24"/>
      <c r="C1088" s="25"/>
      <c r="D1088" s="25">
        <f>C1088*B1088</f>
        <v>0</v>
      </c>
      <c r="E1088" s="36"/>
      <c r="F1088" s="38">
        <f>D1088/D1089</f>
        <v>0</v>
      </c>
      <c r="G1088" s="25"/>
      <c r="H1088" s="25">
        <f>(B1088*G1088)-D1088</f>
        <v>0</v>
      </c>
      <c r="I1088" s="35" t="s">
        <v>71</v>
      </c>
      <c r="J1088" s="35"/>
      <c r="K1088" s="35" t="str">
        <f>"buy "&amp;B1088&amp;" "&amp;A1088&amp;" @ $"&amp;G1088</f>
        <v>buy   @ $</v>
      </c>
      <c r="L1088" s="9">
        <f>L1087-(G1088*B1088)</f>
        <v>213249.15</v>
      </c>
      <c r="M1088" s="36">
        <f>M1087-(G1088*B1088)</f>
        <v>212335.15</v>
      </c>
      <c r="N1088" s="35" t="str">
        <f>TEXT(ROUND(M1088,2),"$#,##0.00")&amp;" will be the balance in the account after purchases.  "</f>
        <v xml:space="preserve">$212,335.15 will be the balance in the account after purchases.  </v>
      </c>
      <c r="O1088" s="35"/>
      <c r="P1088" s="35"/>
      <c r="Q1088" s="10"/>
    </row>
    <row r="1089" spans="1:17" x14ac:dyDescent="0.45">
      <c r="A1089" s="13"/>
      <c r="B1089" s="35"/>
      <c r="C1089" s="9"/>
      <c r="D1089" s="9">
        <f>SUM(D1086:D1088)</f>
        <v>915.90000000000009</v>
      </c>
      <c r="E1089" s="35"/>
      <c r="F1089" s="38">
        <f>SUM(F1086:F1088)</f>
        <v>1</v>
      </c>
      <c r="G1089" s="9" t="s">
        <v>15</v>
      </c>
      <c r="H1089" s="9">
        <f>SUM(H1086:H1088)</f>
        <v>-1.9000000000000909</v>
      </c>
      <c r="I1089" s="35"/>
      <c r="J1089" s="35"/>
      <c r="K1089" s="35"/>
      <c r="L1089" s="9"/>
      <c r="M1089" s="35"/>
      <c r="N1089" s="35" t="s">
        <v>27</v>
      </c>
      <c r="O1089" s="35"/>
      <c r="P1089" s="35"/>
      <c r="Q1089" s="10"/>
    </row>
    <row r="1090" spans="1:17" x14ac:dyDescent="0.45">
      <c r="A1090" s="13"/>
      <c r="B1090" s="35"/>
      <c r="C1090" s="9"/>
      <c r="D1090" s="9"/>
      <c r="E1090" s="35"/>
      <c r="F1090" s="35"/>
      <c r="G1090" s="9"/>
      <c r="H1090" s="9"/>
      <c r="I1090" s="35"/>
      <c r="J1090" s="35"/>
      <c r="K1090" s="35"/>
      <c r="L1090" s="9"/>
      <c r="M1090" s="11" t="str">
        <f>IF(J1081+M1088&gt;0,"Credit Surplus","Credit Shortage")</f>
        <v>Credit Surplus</v>
      </c>
      <c r="N1090" s="36">
        <f>J1081+M1088</f>
        <v>213249.15</v>
      </c>
      <c r="O1090" s="35" t="s">
        <v>60</v>
      </c>
      <c r="P1090" s="35"/>
      <c r="Q1090" s="10"/>
    </row>
    <row r="1091" spans="1:17" x14ac:dyDescent="0.45">
      <c r="A1091" s="13"/>
      <c r="B1091" s="35"/>
      <c r="C1091" s="9"/>
      <c r="D1091" s="9"/>
      <c r="E1091" s="35"/>
      <c r="F1091" s="35"/>
      <c r="G1091" s="9"/>
      <c r="H1091" s="9"/>
      <c r="I1091" s="35"/>
      <c r="J1091" s="35"/>
      <c r="K1091" s="35"/>
      <c r="L1091" s="9"/>
      <c r="M1091" s="35"/>
      <c r="N1091" s="35"/>
      <c r="O1091" s="35"/>
      <c r="P1091" s="35"/>
      <c r="Q1091" s="10"/>
    </row>
    <row r="1092" spans="1:17" x14ac:dyDescent="0.45">
      <c r="A1092" s="13"/>
      <c r="B1092" s="35"/>
      <c r="C1092" s="9"/>
      <c r="D1092" s="9"/>
      <c r="E1092" s="35"/>
      <c r="F1092" s="35"/>
      <c r="G1092" s="9"/>
      <c r="H1092" s="9"/>
      <c r="I1092" s="35"/>
      <c r="J1092" s="35"/>
      <c r="K1092" s="35"/>
      <c r="L1092" s="35"/>
      <c r="M1092" s="35"/>
      <c r="N1092" s="35"/>
      <c r="O1092" s="35"/>
      <c r="P1092" s="35"/>
      <c r="Q1092" s="10"/>
    </row>
    <row r="1093" spans="1:17" x14ac:dyDescent="0.45">
      <c r="A1093" s="13" t="s">
        <v>11</v>
      </c>
      <c r="B1093" s="35"/>
      <c r="C1093" s="9"/>
      <c r="D1093" s="21">
        <v>6914.32</v>
      </c>
      <c r="E1093" s="35" t="s">
        <v>76</v>
      </c>
      <c r="F1093" s="35"/>
      <c r="G1093" s="9"/>
      <c r="H1093" s="9"/>
      <c r="I1093" s="35"/>
      <c r="J1093" s="35"/>
      <c r="K1093" s="35"/>
      <c r="L1093" s="35"/>
      <c r="M1093" s="35"/>
      <c r="N1093" s="35"/>
      <c r="O1093" s="35"/>
      <c r="P1093" s="35"/>
      <c r="Q1093" s="10"/>
    </row>
    <row r="1094" spans="1:17" x14ac:dyDescent="0.45">
      <c r="A1094" s="13" t="s">
        <v>12</v>
      </c>
      <c r="B1094" s="35"/>
      <c r="C1094" s="9"/>
      <c r="D1094" s="9">
        <f>H1081</f>
        <v>-1.9000000000000909</v>
      </c>
      <c r="E1094" s="35" t="s">
        <v>16</v>
      </c>
      <c r="F1094" s="35"/>
      <c r="G1094" s="9"/>
      <c r="H1094" s="9"/>
      <c r="I1094" s="35"/>
      <c r="J1094" s="35"/>
      <c r="K1094" s="35"/>
      <c r="L1094" s="35"/>
      <c r="M1094" s="35"/>
      <c r="N1094" s="35"/>
      <c r="O1094" s="35"/>
      <c r="P1094" s="35"/>
      <c r="Q1094" s="10"/>
    </row>
    <row r="1095" spans="1:17" x14ac:dyDescent="0.45">
      <c r="A1095" s="13" t="s">
        <v>13</v>
      </c>
      <c r="B1095" s="35"/>
      <c r="C1095" s="9"/>
      <c r="D1095" s="9">
        <f>D1093+D1094</f>
        <v>6912.42</v>
      </c>
      <c r="E1095" s="35"/>
      <c r="F1095" s="35"/>
      <c r="G1095" s="9"/>
      <c r="H1095" s="9"/>
      <c r="I1095" s="35"/>
      <c r="J1095" s="35"/>
      <c r="K1095" s="35"/>
      <c r="L1095" s="35"/>
      <c r="M1095" s="35"/>
      <c r="N1095" s="35"/>
      <c r="O1095" s="35"/>
      <c r="P1095" s="35"/>
      <c r="Q1095" s="10"/>
    </row>
    <row r="1096" spans="1:17" x14ac:dyDescent="0.45">
      <c r="A1096" s="13" t="s">
        <v>14</v>
      </c>
      <c r="B1096" s="35"/>
      <c r="C1096" s="9"/>
      <c r="D1096" s="9">
        <f>H1089</f>
        <v>-1.9000000000000909</v>
      </c>
      <c r="E1096" s="35" t="s">
        <v>17</v>
      </c>
      <c r="F1096" s="35"/>
      <c r="G1096" s="9"/>
      <c r="H1096" s="9"/>
      <c r="I1096" s="35"/>
      <c r="J1096" s="35"/>
      <c r="K1096" s="35"/>
      <c r="L1096" s="35"/>
      <c r="M1096" s="35"/>
      <c r="N1096" s="35"/>
      <c r="O1096" s="35"/>
      <c r="P1096" s="35"/>
      <c r="Q1096" s="10"/>
    </row>
    <row r="1097" spans="1:17" x14ac:dyDescent="0.45">
      <c r="A1097" s="13" t="s">
        <v>13</v>
      </c>
      <c r="B1097" s="35"/>
      <c r="C1097" s="9"/>
      <c r="D1097" s="27">
        <f>D1095-D1096</f>
        <v>6914.32</v>
      </c>
      <c r="E1097" s="19" t="s">
        <v>18</v>
      </c>
      <c r="F1097" s="35"/>
      <c r="G1097" s="9"/>
      <c r="H1097" s="9"/>
      <c r="I1097" s="35"/>
      <c r="J1097" s="35"/>
      <c r="K1097" s="35"/>
      <c r="L1097" s="35"/>
      <c r="M1097" s="35"/>
      <c r="N1097" s="35"/>
      <c r="O1097" s="35"/>
      <c r="P1097" s="35"/>
      <c r="Q1097" s="10"/>
    </row>
    <row r="1098" spans="1:17" ht="14.65" thickBot="1" x14ac:dyDescent="0.5">
      <c r="A1098" s="15"/>
      <c r="B1098" s="16"/>
      <c r="C1098" s="17"/>
      <c r="D1098" s="17"/>
      <c r="E1098" s="16"/>
      <c r="F1098" s="16"/>
      <c r="G1098" s="17"/>
      <c r="H1098" s="17"/>
      <c r="I1098" s="16"/>
      <c r="J1098" s="16"/>
      <c r="K1098" s="16"/>
      <c r="L1098" s="16"/>
      <c r="M1098" s="16"/>
      <c r="N1098" s="16"/>
      <c r="O1098" s="16"/>
      <c r="P1098" s="16"/>
      <c r="Q1098" s="18"/>
    </row>
    <row r="1099" spans="1:17" ht="14.65" thickTop="1" x14ac:dyDescent="0.45"/>
    <row r="1101" spans="1:17" ht="14.65" thickBot="1" x14ac:dyDescent="0.5"/>
    <row r="1102" spans="1:17" ht="14.65" thickTop="1" x14ac:dyDescent="0.45">
      <c r="A1102" s="2"/>
      <c r="B1102" s="3"/>
      <c r="C1102" s="4">
        <v>44834</v>
      </c>
      <c r="D1102" s="5"/>
      <c r="E1102" s="3"/>
      <c r="F1102" s="3"/>
      <c r="G1102" s="5"/>
      <c r="H1102" s="5"/>
      <c r="I1102" s="3"/>
      <c r="J1102" s="3"/>
      <c r="K1102" s="3"/>
      <c r="L1102" s="20" t="s">
        <v>19</v>
      </c>
      <c r="M1102" s="3"/>
      <c r="N1102" s="3"/>
      <c r="O1102" s="3"/>
      <c r="P1102" s="3"/>
      <c r="Q1102" s="6"/>
    </row>
    <row r="1103" spans="1:17" x14ac:dyDescent="0.45">
      <c r="A1103" s="7" t="s">
        <v>5</v>
      </c>
      <c r="B1103" s="35"/>
      <c r="C1103" s="9"/>
      <c r="D1103" s="9"/>
      <c r="E1103" s="35"/>
      <c r="F1103" s="35"/>
      <c r="G1103" s="9"/>
      <c r="H1103" s="9"/>
      <c r="I1103" s="35"/>
      <c r="J1103" s="11" t="s">
        <v>24</v>
      </c>
      <c r="K1103" s="35"/>
      <c r="L1103" s="11" t="s">
        <v>10</v>
      </c>
      <c r="M1103" s="35"/>
      <c r="N1103" s="35"/>
      <c r="O1103" s="35"/>
      <c r="P1103" s="35"/>
      <c r="Q1103" s="10"/>
    </row>
    <row r="1104" spans="1:17" x14ac:dyDescent="0.45">
      <c r="A1104" s="7" t="s">
        <v>0</v>
      </c>
      <c r="B1104" s="11" t="s">
        <v>3</v>
      </c>
      <c r="C1104" s="12" t="s">
        <v>1</v>
      </c>
      <c r="D1104" s="12" t="s">
        <v>4</v>
      </c>
      <c r="E1104" s="11" t="s">
        <v>7</v>
      </c>
      <c r="F1104" s="37" t="s">
        <v>92</v>
      </c>
      <c r="G1104" s="12" t="s">
        <v>8</v>
      </c>
      <c r="H1104" s="12" t="s">
        <v>9</v>
      </c>
      <c r="I1104" s="33" t="s">
        <v>70</v>
      </c>
      <c r="J1104" s="11" t="s">
        <v>23</v>
      </c>
      <c r="K1104" s="35"/>
      <c r="L1104" s="31">
        <v>213242.77</v>
      </c>
      <c r="M1104" s="35" t="s">
        <v>118</v>
      </c>
      <c r="N1104" s="35"/>
      <c r="O1104" s="35"/>
      <c r="P1104" s="35"/>
      <c r="Q1104" s="10"/>
    </row>
    <row r="1105" spans="1:17" x14ac:dyDescent="0.45">
      <c r="A1105" s="13" t="s">
        <v>113</v>
      </c>
      <c r="B1105" s="35">
        <v>10</v>
      </c>
      <c r="C1105" s="9">
        <v>91.6</v>
      </c>
      <c r="D1105" s="9">
        <f>C1105*B1105</f>
        <v>916</v>
      </c>
      <c r="E1105" s="36" t="s">
        <v>93</v>
      </c>
      <c r="F1105" s="38">
        <f>D1105/D1108</f>
        <v>1</v>
      </c>
      <c r="G1105" s="9">
        <v>91.45</v>
      </c>
      <c r="H1105" s="9">
        <f>(B1105*G1105)-D1105</f>
        <v>-1.5</v>
      </c>
      <c r="I1105" s="35" t="s">
        <v>71</v>
      </c>
      <c r="J1105" s="36">
        <f>G1105*B1105</f>
        <v>914.5</v>
      </c>
      <c r="K1105" s="35" t="str">
        <f>"sell "&amp;B1105&amp;" "&amp;A1105&amp;" @ $"&amp;G1105</f>
        <v>sell 10 BIL @ $91.45</v>
      </c>
      <c r="L1105" s="9">
        <f>L1104+(G1105*B1105)</f>
        <v>214157.27</v>
      </c>
      <c r="M1105" s="35"/>
      <c r="N1105" s="35"/>
      <c r="O1105" s="35"/>
      <c r="P1105" s="35"/>
      <c r="Q1105" s="10"/>
    </row>
    <row r="1106" spans="1:17" x14ac:dyDescent="0.45">
      <c r="A1106" s="13"/>
      <c r="B1106" s="35"/>
      <c r="C1106" s="9">
        <v>43.06</v>
      </c>
      <c r="D1106" s="9">
        <f>C1106*B1106</f>
        <v>0</v>
      </c>
      <c r="E1106" s="36"/>
      <c r="F1106" s="38">
        <f>D1106/D1108</f>
        <v>0</v>
      </c>
      <c r="G1106" s="9"/>
      <c r="H1106" s="9">
        <f>(B1106*G1106)-D1106</f>
        <v>0</v>
      </c>
      <c r="I1106" s="35" t="s">
        <v>71</v>
      </c>
      <c r="J1106" s="36">
        <f>G1106*B1106</f>
        <v>0</v>
      </c>
      <c r="K1106" s="35" t="str">
        <f>"sell "&amp;B1106&amp;" "&amp;A1106&amp;" @ $"&amp;G1106</f>
        <v>sell   @ $</v>
      </c>
      <c r="L1106" s="9">
        <f>L1105+(G1106*B1106)</f>
        <v>214157.27</v>
      </c>
      <c r="M1106" s="35"/>
      <c r="N1106" s="35"/>
      <c r="O1106" s="35"/>
      <c r="P1106" s="35"/>
      <c r="Q1106" s="10"/>
    </row>
    <row r="1107" spans="1:17" x14ac:dyDescent="0.45">
      <c r="A1107" s="13"/>
      <c r="B1107" s="35"/>
      <c r="C1107" s="9">
        <v>47.23</v>
      </c>
      <c r="D1107" s="9">
        <f>C1107*B1107</f>
        <v>0</v>
      </c>
      <c r="E1107" s="36"/>
      <c r="F1107" s="38">
        <f>D1107/D1108</f>
        <v>0</v>
      </c>
      <c r="G1107" s="9"/>
      <c r="H1107" s="9">
        <f>(B1107*G1107)-D1107</f>
        <v>0</v>
      </c>
      <c r="I1107" s="35" t="s">
        <v>71</v>
      </c>
      <c r="J1107" s="36">
        <f>G1107*B1107</f>
        <v>0</v>
      </c>
      <c r="K1107" s="35" t="str">
        <f>"sell "&amp;B1107&amp;" "&amp;A1107&amp;" @ $"&amp;G1107</f>
        <v>sell   @ $</v>
      </c>
      <c r="L1107" s="9">
        <f>L1106+(G1107*B1107)</f>
        <v>214157.27</v>
      </c>
      <c r="M1107" s="35" t="s">
        <v>22</v>
      </c>
      <c r="N1107" s="35"/>
      <c r="O1107" s="35"/>
      <c r="P1107" s="35"/>
      <c r="Q1107" s="10"/>
    </row>
    <row r="1108" spans="1:17" x14ac:dyDescent="0.45">
      <c r="A1108" s="13"/>
      <c r="B1108" s="35"/>
      <c r="C1108" s="9"/>
      <c r="D1108" s="9">
        <f>SUM(D1105:D1107)</f>
        <v>916</v>
      </c>
      <c r="E1108" s="36"/>
      <c r="F1108" s="38">
        <f>SUM(F1105:F1107)</f>
        <v>1</v>
      </c>
      <c r="G1108" s="32"/>
      <c r="H1108" s="9">
        <f>SUM(H1105:H1107)</f>
        <v>-1.5</v>
      </c>
      <c r="I1108" s="35"/>
      <c r="J1108" s="36">
        <f>SUM(J1105:J1107)</f>
        <v>914.5</v>
      </c>
      <c r="K1108" s="35"/>
      <c r="L1108" s="9"/>
      <c r="M1108" s="35"/>
      <c r="N1108" s="35"/>
      <c r="O1108" s="35"/>
      <c r="P1108" s="35"/>
      <c r="Q1108" s="10"/>
    </row>
    <row r="1109" spans="1:17" x14ac:dyDescent="0.45">
      <c r="A1109" s="13"/>
      <c r="B1109" s="35"/>
      <c r="C1109" s="9"/>
      <c r="D1109" s="9"/>
      <c r="E1109" s="35"/>
      <c r="F1109" s="35"/>
      <c r="G1109" s="32"/>
      <c r="H1109" s="9"/>
      <c r="I1109" s="35"/>
      <c r="J1109" s="35"/>
      <c r="K1109" s="35"/>
      <c r="L1109" s="9"/>
      <c r="M1109" s="35"/>
      <c r="N1109" s="35"/>
      <c r="O1109" s="35"/>
      <c r="P1109" s="35"/>
      <c r="Q1109" s="10"/>
    </row>
    <row r="1110" spans="1:17" x14ac:dyDescent="0.45">
      <c r="A1110" s="13"/>
      <c r="B1110" s="35"/>
      <c r="C1110" s="9"/>
      <c r="D1110" s="9"/>
      <c r="E1110" s="19"/>
      <c r="F1110" s="35"/>
      <c r="G1110" s="32"/>
      <c r="H1110" s="9"/>
      <c r="I1110" s="35"/>
      <c r="J1110" s="35"/>
      <c r="K1110" s="35"/>
      <c r="L1110" s="9"/>
      <c r="M1110" s="11" t="s">
        <v>20</v>
      </c>
      <c r="N1110" s="35"/>
      <c r="O1110" s="35"/>
      <c r="P1110" s="35"/>
      <c r="Q1110" s="10"/>
    </row>
    <row r="1111" spans="1:17" x14ac:dyDescent="0.45">
      <c r="A1111" s="7" t="s">
        <v>6</v>
      </c>
      <c r="B1111" s="35"/>
      <c r="C1111" s="9"/>
      <c r="D1111" s="9"/>
      <c r="E1111" s="19"/>
      <c r="F1111" s="35"/>
      <c r="G1111" s="32"/>
      <c r="H1111" s="9"/>
      <c r="I1111" s="35"/>
      <c r="J1111" s="35"/>
      <c r="K1111" s="35"/>
      <c r="L1111" s="9"/>
      <c r="M1111" s="11" t="s">
        <v>21</v>
      </c>
      <c r="N1111" s="35"/>
      <c r="O1111" s="35"/>
      <c r="P1111" s="35"/>
      <c r="Q1111" s="10"/>
    </row>
    <row r="1112" spans="1:17" x14ac:dyDescent="0.45">
      <c r="A1112" s="7" t="s">
        <v>0</v>
      </c>
      <c r="B1112" s="11" t="s">
        <v>3</v>
      </c>
      <c r="C1112" s="12" t="s">
        <v>1</v>
      </c>
      <c r="D1112" s="12" t="s">
        <v>2</v>
      </c>
      <c r="E1112" s="22" t="s">
        <v>7</v>
      </c>
      <c r="F1112" s="39" t="s">
        <v>92</v>
      </c>
      <c r="G1112" s="33" t="s">
        <v>8</v>
      </c>
      <c r="H1112" s="12" t="s">
        <v>9</v>
      </c>
      <c r="I1112" s="35"/>
      <c r="J1112" s="35"/>
      <c r="K1112" s="35"/>
      <c r="L1112" s="9"/>
      <c r="M1112" s="36">
        <f>L1107</f>
        <v>214157.27</v>
      </c>
      <c r="N1112" s="35"/>
      <c r="O1112" s="35"/>
      <c r="P1112" s="35"/>
      <c r="Q1112" s="10"/>
    </row>
    <row r="1113" spans="1:17" x14ac:dyDescent="0.45">
      <c r="A1113" s="13" t="s">
        <v>113</v>
      </c>
      <c r="B1113" s="35">
        <v>10</v>
      </c>
      <c r="C1113" s="9">
        <v>91.6</v>
      </c>
      <c r="D1113" s="9">
        <f>C1113*B1113</f>
        <v>916</v>
      </c>
      <c r="E1113" s="36" t="s">
        <v>93</v>
      </c>
      <c r="F1113" s="38">
        <f>D1113/D1116</f>
        <v>1</v>
      </c>
      <c r="G1113" s="9">
        <v>91.45</v>
      </c>
      <c r="H1113" s="9">
        <f>(B1113*G1113)-D1113</f>
        <v>-1.5</v>
      </c>
      <c r="I1113" s="35" t="s">
        <v>71</v>
      </c>
      <c r="J1113" s="35"/>
      <c r="K1113" s="35" t="str">
        <f>"buy "&amp;B1113&amp;" "&amp;A1113&amp;" @ $"&amp;G1113</f>
        <v>buy 10 BIL @ $91.45</v>
      </c>
      <c r="L1113" s="9">
        <f>L1107-(G1113*B1113)</f>
        <v>213242.77</v>
      </c>
      <c r="M1113" s="36">
        <f>L1104-(G1113*B1113)</f>
        <v>212328.27</v>
      </c>
      <c r="N1113" s="35"/>
      <c r="O1113" s="35"/>
      <c r="P1113" s="35"/>
      <c r="Q1113" s="10"/>
    </row>
    <row r="1114" spans="1:17" x14ac:dyDescent="0.45">
      <c r="A1114" s="13"/>
      <c r="B1114" s="35"/>
      <c r="C1114" s="9"/>
      <c r="D1114" s="9">
        <f>C1114*B1114</f>
        <v>0</v>
      </c>
      <c r="E1114" s="36"/>
      <c r="F1114" s="38">
        <f>D1114/D1116</f>
        <v>0</v>
      </c>
      <c r="G1114" s="9"/>
      <c r="H1114" s="9">
        <f>(B1114*G1114)-D1114</f>
        <v>0</v>
      </c>
      <c r="I1114" s="35" t="s">
        <v>71</v>
      </c>
      <c r="J1114" s="35"/>
      <c r="K1114" s="35" t="str">
        <f>"buy "&amp;B1114&amp;" "&amp;A1114&amp;" @ $"&amp;G1114</f>
        <v>buy   @ $</v>
      </c>
      <c r="L1114" s="9">
        <f>L1113-(G1114*B1114)</f>
        <v>213242.77</v>
      </c>
      <c r="M1114" s="36">
        <f>M1113-(G1114*B1114)</f>
        <v>212328.27</v>
      </c>
      <c r="N1114" s="35"/>
      <c r="O1114" s="35"/>
      <c r="P1114" s="35"/>
      <c r="Q1114" s="10"/>
    </row>
    <row r="1115" spans="1:17" x14ac:dyDescent="0.45">
      <c r="A1115" s="23"/>
      <c r="B1115" s="24"/>
      <c r="C1115" s="25"/>
      <c r="D1115" s="25">
        <f>C1115*B1115</f>
        <v>0</v>
      </c>
      <c r="E1115" s="36"/>
      <c r="F1115" s="38">
        <f>D1115/D1116</f>
        <v>0</v>
      </c>
      <c r="G1115" s="25"/>
      <c r="H1115" s="25">
        <f>(B1115*G1115)-D1115</f>
        <v>0</v>
      </c>
      <c r="I1115" s="35" t="s">
        <v>71</v>
      </c>
      <c r="J1115" s="35"/>
      <c r="K1115" s="35" t="str">
        <f>"buy "&amp;B1115&amp;" "&amp;A1115&amp;" @ $"&amp;G1115</f>
        <v>buy   @ $</v>
      </c>
      <c r="L1115" s="9">
        <f>L1114-(G1115*B1115)</f>
        <v>213242.77</v>
      </c>
      <c r="M1115" s="36">
        <f>M1114-(G1115*B1115)</f>
        <v>212328.27</v>
      </c>
      <c r="N1115" s="35" t="str">
        <f>TEXT(ROUND(M1115,2),"$#,##0.00")&amp;" will be the balance in the account after purchases.  "</f>
        <v xml:space="preserve">$212,328.27 will be the balance in the account after purchases.  </v>
      </c>
      <c r="O1115" s="35"/>
      <c r="P1115" s="35"/>
      <c r="Q1115" s="10"/>
    </row>
    <row r="1116" spans="1:17" x14ac:dyDescent="0.45">
      <c r="A1116" s="13"/>
      <c r="B1116" s="35"/>
      <c r="C1116" s="9"/>
      <c r="D1116" s="9">
        <f>SUM(D1113:D1115)</f>
        <v>916</v>
      </c>
      <c r="E1116" s="35"/>
      <c r="F1116" s="38">
        <f>SUM(F1113:F1115)</f>
        <v>1</v>
      </c>
      <c r="G1116" s="9" t="s">
        <v>15</v>
      </c>
      <c r="H1116" s="9">
        <f>SUM(H1113:H1115)</f>
        <v>-1.5</v>
      </c>
      <c r="I1116" s="35"/>
      <c r="J1116" s="35"/>
      <c r="K1116" s="35"/>
      <c r="L1116" s="9"/>
      <c r="M1116" s="35"/>
      <c r="N1116" s="35" t="s">
        <v>27</v>
      </c>
      <c r="O1116" s="35"/>
      <c r="P1116" s="35"/>
      <c r="Q1116" s="10"/>
    </row>
    <row r="1117" spans="1:17" x14ac:dyDescent="0.45">
      <c r="A1117" s="13"/>
      <c r="B1117" s="35"/>
      <c r="C1117" s="9"/>
      <c r="D1117" s="9"/>
      <c r="E1117" s="35"/>
      <c r="F1117" s="35"/>
      <c r="G1117" s="9"/>
      <c r="H1117" s="9"/>
      <c r="I1117" s="35"/>
      <c r="J1117" s="35"/>
      <c r="K1117" s="35"/>
      <c r="L1117" s="9"/>
      <c r="M1117" s="11" t="str">
        <f>IF(J1108+M1115&gt;0,"Credit Surplus","Credit Shortage")</f>
        <v>Credit Surplus</v>
      </c>
      <c r="N1117" s="36">
        <f>J1108+M1115</f>
        <v>213242.77</v>
      </c>
      <c r="O1117" s="35" t="s">
        <v>60</v>
      </c>
      <c r="P1117" s="35"/>
      <c r="Q1117" s="10"/>
    </row>
    <row r="1118" spans="1:17" x14ac:dyDescent="0.45">
      <c r="A1118" s="13"/>
      <c r="B1118" s="35"/>
      <c r="C1118" s="9"/>
      <c r="D1118" s="9"/>
      <c r="E1118" s="35"/>
      <c r="F1118" s="35"/>
      <c r="G1118" s="9"/>
      <c r="H1118" s="9"/>
      <c r="I1118" s="35"/>
      <c r="J1118" s="35"/>
      <c r="K1118" s="35"/>
      <c r="L1118" s="9"/>
      <c r="M1118" s="35"/>
      <c r="N1118" s="35"/>
      <c r="O1118" s="35"/>
      <c r="P1118" s="35"/>
      <c r="Q1118" s="10"/>
    </row>
    <row r="1119" spans="1:17" x14ac:dyDescent="0.45">
      <c r="A1119" s="13"/>
      <c r="B1119" s="35"/>
      <c r="C1119" s="9"/>
      <c r="D1119" s="9"/>
      <c r="E1119" s="35"/>
      <c r="F1119" s="35"/>
      <c r="G1119" s="9"/>
      <c r="H1119" s="9"/>
      <c r="I1119" s="35"/>
      <c r="J1119" s="35"/>
      <c r="K1119" s="35"/>
      <c r="L1119" s="35"/>
      <c r="M1119" s="35"/>
      <c r="N1119" s="35"/>
      <c r="O1119" s="35"/>
      <c r="P1119" s="35"/>
      <c r="Q1119" s="10"/>
    </row>
    <row r="1120" spans="1:17" x14ac:dyDescent="0.45">
      <c r="A1120" s="13" t="s">
        <v>11</v>
      </c>
      <c r="B1120" s="35"/>
      <c r="C1120" s="9"/>
      <c r="D1120" s="21">
        <v>6914.32</v>
      </c>
      <c r="E1120" s="35" t="s">
        <v>76</v>
      </c>
      <c r="F1120" s="35"/>
      <c r="G1120" s="9"/>
      <c r="H1120" s="9"/>
      <c r="I1120" s="35"/>
      <c r="J1120" s="35"/>
      <c r="K1120" s="35"/>
      <c r="L1120" s="35"/>
      <c r="M1120" s="35"/>
      <c r="N1120" s="35"/>
      <c r="O1120" s="35"/>
      <c r="P1120" s="35"/>
      <c r="Q1120" s="10"/>
    </row>
    <row r="1121" spans="1:17" x14ac:dyDescent="0.45">
      <c r="A1121" s="13" t="s">
        <v>12</v>
      </c>
      <c r="B1121" s="35"/>
      <c r="C1121" s="9"/>
      <c r="D1121" s="9">
        <f>H1108</f>
        <v>-1.5</v>
      </c>
      <c r="E1121" s="35" t="s">
        <v>16</v>
      </c>
      <c r="F1121" s="35"/>
      <c r="G1121" s="9"/>
      <c r="H1121" s="9"/>
      <c r="I1121" s="35"/>
      <c r="J1121" s="35"/>
      <c r="K1121" s="35"/>
      <c r="L1121" s="35"/>
      <c r="M1121" s="35"/>
      <c r="N1121" s="35"/>
      <c r="O1121" s="35"/>
      <c r="P1121" s="35"/>
      <c r="Q1121" s="10"/>
    </row>
    <row r="1122" spans="1:17" x14ac:dyDescent="0.45">
      <c r="A1122" s="13" t="s">
        <v>13</v>
      </c>
      <c r="B1122" s="35"/>
      <c r="C1122" s="9"/>
      <c r="D1122" s="9">
        <f>D1120+D1121</f>
        <v>6912.82</v>
      </c>
      <c r="E1122" s="35"/>
      <c r="F1122" s="35"/>
      <c r="G1122" s="9"/>
      <c r="H1122" s="9"/>
      <c r="I1122" s="35"/>
      <c r="J1122" s="35"/>
      <c r="K1122" s="35"/>
      <c r="L1122" s="35"/>
      <c r="M1122" s="35"/>
      <c r="N1122" s="35"/>
      <c r="O1122" s="35"/>
      <c r="P1122" s="35"/>
      <c r="Q1122" s="10"/>
    </row>
    <row r="1123" spans="1:17" x14ac:dyDescent="0.45">
      <c r="A1123" s="13" t="s">
        <v>14</v>
      </c>
      <c r="B1123" s="35"/>
      <c r="C1123" s="9"/>
      <c r="D1123" s="9">
        <f>H1116</f>
        <v>-1.5</v>
      </c>
      <c r="E1123" s="35" t="s">
        <v>17</v>
      </c>
      <c r="F1123" s="35"/>
      <c r="G1123" s="9"/>
      <c r="H1123" s="9"/>
      <c r="I1123" s="35"/>
      <c r="J1123" s="35"/>
      <c r="K1123" s="35"/>
      <c r="L1123" s="35"/>
      <c r="M1123" s="35"/>
      <c r="N1123" s="35"/>
      <c r="O1123" s="35"/>
      <c r="P1123" s="35"/>
      <c r="Q1123" s="10"/>
    </row>
    <row r="1124" spans="1:17" x14ac:dyDescent="0.45">
      <c r="A1124" s="13" t="s">
        <v>13</v>
      </c>
      <c r="B1124" s="35"/>
      <c r="C1124" s="9"/>
      <c r="D1124" s="27">
        <f>D1122-D1123</f>
        <v>6914.32</v>
      </c>
      <c r="E1124" s="19" t="s">
        <v>18</v>
      </c>
      <c r="F1124" s="35"/>
      <c r="G1124" s="9"/>
      <c r="H1124" s="9"/>
      <c r="I1124" s="35"/>
      <c r="J1124" s="35"/>
      <c r="K1124" s="35"/>
      <c r="L1124" s="35"/>
      <c r="M1124" s="35"/>
      <c r="N1124" s="35"/>
      <c r="O1124" s="35"/>
      <c r="P1124" s="35"/>
      <c r="Q1124" s="10"/>
    </row>
    <row r="1125" spans="1:17" ht="14.65" thickBot="1" x14ac:dyDescent="0.5">
      <c r="A1125" s="15"/>
      <c r="B1125" s="16"/>
      <c r="C1125" s="17"/>
      <c r="D1125" s="17"/>
      <c r="E1125" s="16"/>
      <c r="F1125" s="16"/>
      <c r="G1125" s="17"/>
      <c r="H1125" s="17"/>
      <c r="I1125" s="16"/>
      <c r="J1125" s="16"/>
      <c r="K1125" s="16"/>
      <c r="L1125" s="16"/>
      <c r="M1125" s="16"/>
      <c r="N1125" s="16"/>
      <c r="O1125" s="16"/>
      <c r="P1125" s="16"/>
      <c r="Q1125" s="18"/>
    </row>
    <row r="1126" spans="1:17" ht="14.65" thickTop="1" x14ac:dyDescent="0.45"/>
    <row r="1128" spans="1:17" ht="14.65" thickBot="1" x14ac:dyDescent="0.5"/>
    <row r="1129" spans="1:17" ht="14.65" thickTop="1" x14ac:dyDescent="0.45">
      <c r="A1129" s="2"/>
      <c r="B1129" s="3"/>
      <c r="C1129" s="4">
        <v>44804</v>
      </c>
      <c r="D1129" s="5"/>
      <c r="E1129" s="3"/>
      <c r="F1129" s="3"/>
      <c r="G1129" s="5"/>
      <c r="H1129" s="5"/>
      <c r="I1129" s="3"/>
      <c r="J1129" s="3"/>
      <c r="K1129" s="3"/>
      <c r="L1129" s="20" t="s">
        <v>19</v>
      </c>
      <c r="M1129" s="3"/>
      <c r="N1129" s="3"/>
      <c r="O1129" s="3"/>
      <c r="P1129" s="3"/>
      <c r="Q1129" s="6"/>
    </row>
    <row r="1130" spans="1:17" x14ac:dyDescent="0.45">
      <c r="A1130" s="7" t="s">
        <v>5</v>
      </c>
      <c r="B1130" s="35"/>
      <c r="C1130" s="9"/>
      <c r="D1130" s="9"/>
      <c r="E1130" s="35"/>
      <c r="F1130" s="35"/>
      <c r="G1130" s="9"/>
      <c r="H1130" s="9"/>
      <c r="I1130" s="35"/>
      <c r="J1130" s="11" t="s">
        <v>24</v>
      </c>
      <c r="K1130" s="35"/>
      <c r="L1130" s="11" t="s">
        <v>10</v>
      </c>
      <c r="M1130" s="35"/>
      <c r="N1130" s="35"/>
      <c r="O1130" s="35"/>
      <c r="P1130" s="35"/>
      <c r="Q1130" s="10"/>
    </row>
    <row r="1131" spans="1:17" x14ac:dyDescent="0.45">
      <c r="A1131" s="7" t="s">
        <v>0</v>
      </c>
      <c r="B1131" s="11" t="s">
        <v>3</v>
      </c>
      <c r="C1131" s="12" t="s">
        <v>1</v>
      </c>
      <c r="D1131" s="12" t="s">
        <v>4</v>
      </c>
      <c r="E1131" s="11" t="s">
        <v>7</v>
      </c>
      <c r="F1131" s="37" t="s">
        <v>92</v>
      </c>
      <c r="G1131" s="12" t="s">
        <v>8</v>
      </c>
      <c r="H1131" s="12" t="s">
        <v>9</v>
      </c>
      <c r="I1131" s="33" t="s">
        <v>70</v>
      </c>
      <c r="J1131" s="11" t="s">
        <v>23</v>
      </c>
      <c r="K1131" s="35"/>
      <c r="L1131" s="31">
        <v>213236.73</v>
      </c>
      <c r="M1131" s="35" t="s">
        <v>118</v>
      </c>
      <c r="N1131" s="35"/>
      <c r="O1131" s="35"/>
      <c r="P1131" s="35"/>
      <c r="Q1131" s="10"/>
    </row>
    <row r="1132" spans="1:17" x14ac:dyDescent="0.45">
      <c r="A1132" s="13" t="s">
        <v>113</v>
      </c>
      <c r="B1132" s="35">
        <v>10</v>
      </c>
      <c r="C1132" s="9">
        <v>91.55</v>
      </c>
      <c r="D1132" s="9">
        <f>C1132*B1132</f>
        <v>915.5</v>
      </c>
      <c r="E1132" s="36" t="s">
        <v>93</v>
      </c>
      <c r="F1132" s="38">
        <f>D1132/D1135</f>
        <v>1</v>
      </c>
      <c r="G1132" s="9">
        <v>91.43</v>
      </c>
      <c r="H1132" s="9">
        <f>(B1132*G1132)-D1132</f>
        <v>-1.1999999999999318</v>
      </c>
      <c r="I1132" s="35" t="s">
        <v>71</v>
      </c>
      <c r="J1132" s="36">
        <f>G1132*B1132</f>
        <v>914.30000000000007</v>
      </c>
      <c r="K1132" s="35" t="str">
        <f>"sell "&amp;B1132&amp;" "&amp;A1132&amp;" @ $"&amp;G1132</f>
        <v>sell 10 BIL @ $91.43</v>
      </c>
      <c r="L1132" s="9">
        <f>L1131+(G1132*B1132)</f>
        <v>214151.03</v>
      </c>
      <c r="M1132" s="35"/>
      <c r="N1132" s="35"/>
      <c r="O1132" s="35"/>
      <c r="P1132" s="35"/>
      <c r="Q1132" s="10"/>
    </row>
    <row r="1133" spans="1:17" x14ac:dyDescent="0.45">
      <c r="A1133" s="13"/>
      <c r="B1133" s="35"/>
      <c r="C1133" s="9">
        <v>43.06</v>
      </c>
      <c r="D1133" s="9">
        <f>C1133*B1133</f>
        <v>0</v>
      </c>
      <c r="E1133" s="36"/>
      <c r="F1133" s="38">
        <f>D1133/D1135</f>
        <v>0</v>
      </c>
      <c r="G1133" s="9"/>
      <c r="H1133" s="9">
        <f>(B1133*G1133)-D1133</f>
        <v>0</v>
      </c>
      <c r="I1133" s="35" t="s">
        <v>71</v>
      </c>
      <c r="J1133" s="36">
        <f>G1133*B1133</f>
        <v>0</v>
      </c>
      <c r="K1133" s="35" t="str">
        <f>"sell "&amp;B1133&amp;" "&amp;A1133&amp;" @ $"&amp;G1133</f>
        <v>sell   @ $</v>
      </c>
      <c r="L1133" s="9">
        <f>L1132+(G1133*B1133)</f>
        <v>214151.03</v>
      </c>
      <c r="M1133" s="35"/>
      <c r="N1133" s="35"/>
      <c r="O1133" s="35"/>
      <c r="P1133" s="35"/>
      <c r="Q1133" s="10"/>
    </row>
    <row r="1134" spans="1:17" x14ac:dyDescent="0.45">
      <c r="A1134" s="13"/>
      <c r="B1134" s="35"/>
      <c r="C1134" s="9">
        <v>47.23</v>
      </c>
      <c r="D1134" s="9">
        <f>C1134*B1134</f>
        <v>0</v>
      </c>
      <c r="E1134" s="36"/>
      <c r="F1134" s="38">
        <f>D1134/D1135</f>
        <v>0</v>
      </c>
      <c r="G1134" s="9"/>
      <c r="H1134" s="9">
        <f>(B1134*G1134)-D1134</f>
        <v>0</v>
      </c>
      <c r="I1134" s="35" t="s">
        <v>71</v>
      </c>
      <c r="J1134" s="36">
        <f>G1134*B1134</f>
        <v>0</v>
      </c>
      <c r="K1134" s="35" t="str">
        <f>"sell "&amp;B1134&amp;" "&amp;A1134&amp;" @ $"&amp;G1134</f>
        <v>sell   @ $</v>
      </c>
      <c r="L1134" s="9">
        <f>L1133+(G1134*B1134)</f>
        <v>214151.03</v>
      </c>
      <c r="M1134" s="35" t="s">
        <v>22</v>
      </c>
      <c r="N1134" s="35"/>
      <c r="O1134" s="35"/>
      <c r="P1134" s="35"/>
      <c r="Q1134" s="10"/>
    </row>
    <row r="1135" spans="1:17" x14ac:dyDescent="0.45">
      <c r="A1135" s="13"/>
      <c r="B1135" s="35"/>
      <c r="C1135" s="9"/>
      <c r="D1135" s="9">
        <f>SUM(D1132:D1134)</f>
        <v>915.5</v>
      </c>
      <c r="E1135" s="36"/>
      <c r="F1135" s="38">
        <f>SUM(F1132:F1134)</f>
        <v>1</v>
      </c>
      <c r="G1135" s="32"/>
      <c r="H1135" s="9">
        <f>SUM(H1132:H1134)</f>
        <v>-1.1999999999999318</v>
      </c>
      <c r="I1135" s="35"/>
      <c r="J1135" s="36">
        <f>SUM(J1132:J1134)</f>
        <v>914.30000000000007</v>
      </c>
      <c r="K1135" s="35"/>
      <c r="L1135" s="9"/>
      <c r="M1135" s="35"/>
      <c r="N1135" s="35"/>
      <c r="O1135" s="35"/>
      <c r="P1135" s="35"/>
      <c r="Q1135" s="10"/>
    </row>
    <row r="1136" spans="1:17" x14ac:dyDescent="0.45">
      <c r="A1136" s="13"/>
      <c r="B1136" s="35"/>
      <c r="C1136" s="9"/>
      <c r="D1136" s="9"/>
      <c r="E1136" s="35"/>
      <c r="F1136" s="35"/>
      <c r="G1136" s="32"/>
      <c r="H1136" s="9"/>
      <c r="I1136" s="35"/>
      <c r="J1136" s="35"/>
      <c r="K1136" s="35"/>
      <c r="L1136" s="9"/>
      <c r="M1136" s="35"/>
      <c r="N1136" s="35"/>
      <c r="O1136" s="35"/>
      <c r="P1136" s="35"/>
      <c r="Q1136" s="10"/>
    </row>
    <row r="1137" spans="1:17" x14ac:dyDescent="0.45">
      <c r="A1137" s="13"/>
      <c r="B1137" s="35"/>
      <c r="C1137" s="9"/>
      <c r="D1137" s="9"/>
      <c r="E1137" s="19"/>
      <c r="F1137" s="35"/>
      <c r="G1137" s="32"/>
      <c r="H1137" s="9"/>
      <c r="I1137" s="35"/>
      <c r="J1137" s="35"/>
      <c r="K1137" s="35"/>
      <c r="L1137" s="9"/>
      <c r="M1137" s="11" t="s">
        <v>20</v>
      </c>
      <c r="N1137" s="35"/>
      <c r="O1137" s="35"/>
      <c r="P1137" s="35"/>
      <c r="Q1137" s="10"/>
    </row>
    <row r="1138" spans="1:17" x14ac:dyDescent="0.45">
      <c r="A1138" s="7" t="s">
        <v>6</v>
      </c>
      <c r="B1138" s="35"/>
      <c r="C1138" s="9"/>
      <c r="D1138" s="9"/>
      <c r="E1138" s="19"/>
      <c r="F1138" s="35"/>
      <c r="G1138" s="32"/>
      <c r="H1138" s="9"/>
      <c r="I1138" s="35"/>
      <c r="J1138" s="35"/>
      <c r="K1138" s="35"/>
      <c r="L1138" s="9"/>
      <c r="M1138" s="11" t="s">
        <v>21</v>
      </c>
      <c r="N1138" s="35"/>
      <c r="O1138" s="35"/>
      <c r="P1138" s="35"/>
      <c r="Q1138" s="10"/>
    </row>
    <row r="1139" spans="1:17" x14ac:dyDescent="0.45">
      <c r="A1139" s="7" t="s">
        <v>0</v>
      </c>
      <c r="B1139" s="11" t="s">
        <v>3</v>
      </c>
      <c r="C1139" s="12" t="s">
        <v>1</v>
      </c>
      <c r="D1139" s="12" t="s">
        <v>2</v>
      </c>
      <c r="E1139" s="22" t="s">
        <v>7</v>
      </c>
      <c r="F1139" s="39" t="s">
        <v>92</v>
      </c>
      <c r="G1139" s="33" t="s">
        <v>8</v>
      </c>
      <c r="H1139" s="12" t="s">
        <v>9</v>
      </c>
      <c r="I1139" s="35"/>
      <c r="J1139" s="35"/>
      <c r="K1139" s="35"/>
      <c r="L1139" s="9"/>
      <c r="M1139" s="36">
        <f>L1134</f>
        <v>214151.03</v>
      </c>
      <c r="N1139" s="35"/>
      <c r="O1139" s="35"/>
      <c r="P1139" s="35"/>
      <c r="Q1139" s="10"/>
    </row>
    <row r="1140" spans="1:17" x14ac:dyDescent="0.45">
      <c r="A1140" s="13" t="s">
        <v>113</v>
      </c>
      <c r="B1140" s="35">
        <v>10</v>
      </c>
      <c r="C1140" s="9">
        <v>91.55</v>
      </c>
      <c r="D1140" s="9">
        <f>C1140*B1140</f>
        <v>915.5</v>
      </c>
      <c r="E1140" s="36" t="s">
        <v>93</v>
      </c>
      <c r="F1140" s="38">
        <f>D1140/D1143</f>
        <v>1</v>
      </c>
      <c r="G1140" s="9">
        <v>91.43</v>
      </c>
      <c r="H1140" s="9">
        <f>(B1140*G1140)-D1140</f>
        <v>-1.1999999999999318</v>
      </c>
      <c r="I1140" s="35" t="s">
        <v>71</v>
      </c>
      <c r="J1140" s="35"/>
      <c r="K1140" s="35" t="str">
        <f>"buy "&amp;B1140&amp;" "&amp;A1140&amp;" @ $"&amp;G1140</f>
        <v>buy 10 BIL @ $91.43</v>
      </c>
      <c r="L1140" s="9">
        <f>L1134-(G1140*B1140)</f>
        <v>213236.73</v>
      </c>
      <c r="M1140" s="36">
        <f>L1131-(G1140*B1140)</f>
        <v>212322.43000000002</v>
      </c>
      <c r="N1140" s="35"/>
      <c r="O1140" s="35"/>
      <c r="P1140" s="35"/>
      <c r="Q1140" s="10"/>
    </row>
    <row r="1141" spans="1:17" x14ac:dyDescent="0.45">
      <c r="A1141" s="13"/>
      <c r="B1141" s="35"/>
      <c r="C1141" s="9"/>
      <c r="D1141" s="9">
        <f>C1141*B1141</f>
        <v>0</v>
      </c>
      <c r="E1141" s="36"/>
      <c r="F1141" s="38">
        <f>D1141/D1143</f>
        <v>0</v>
      </c>
      <c r="G1141" s="9"/>
      <c r="H1141" s="9">
        <f>(B1141*G1141)-D1141</f>
        <v>0</v>
      </c>
      <c r="I1141" s="35" t="s">
        <v>71</v>
      </c>
      <c r="J1141" s="35"/>
      <c r="K1141" s="35" t="str">
        <f>"buy "&amp;B1141&amp;" "&amp;A1141&amp;" @ $"&amp;G1141</f>
        <v>buy   @ $</v>
      </c>
      <c r="L1141" s="9">
        <f>L1140-(G1141*B1141)</f>
        <v>213236.73</v>
      </c>
      <c r="M1141" s="36">
        <f>M1140-(G1141*B1141)</f>
        <v>212322.43000000002</v>
      </c>
      <c r="N1141" s="35"/>
      <c r="O1141" s="35"/>
      <c r="P1141" s="35"/>
      <c r="Q1141" s="10"/>
    </row>
    <row r="1142" spans="1:17" x14ac:dyDescent="0.45">
      <c r="A1142" s="23"/>
      <c r="B1142" s="24"/>
      <c r="C1142" s="25"/>
      <c r="D1142" s="25">
        <f>C1142*B1142</f>
        <v>0</v>
      </c>
      <c r="E1142" s="36"/>
      <c r="F1142" s="38">
        <f>D1142/D1143</f>
        <v>0</v>
      </c>
      <c r="G1142" s="25"/>
      <c r="H1142" s="25">
        <f>(B1142*G1142)-D1142</f>
        <v>0</v>
      </c>
      <c r="I1142" s="35" t="s">
        <v>71</v>
      </c>
      <c r="J1142" s="35"/>
      <c r="K1142" s="35" t="str">
        <f>"buy "&amp;B1142&amp;" "&amp;A1142&amp;" @ $"&amp;G1142</f>
        <v>buy   @ $</v>
      </c>
      <c r="L1142" s="9">
        <f>L1141-(G1142*B1142)</f>
        <v>213236.73</v>
      </c>
      <c r="M1142" s="36">
        <f>M1141-(G1142*B1142)</f>
        <v>212322.43000000002</v>
      </c>
      <c r="N1142" s="35" t="str">
        <f>TEXT(ROUND(M1142,2),"$#,##0.00")&amp;" will be the balance in the account after purchases.  "</f>
        <v xml:space="preserve">$212,322.43 will be the balance in the account after purchases.  </v>
      </c>
      <c r="O1142" s="35"/>
      <c r="P1142" s="35"/>
      <c r="Q1142" s="10"/>
    </row>
    <row r="1143" spans="1:17" x14ac:dyDescent="0.45">
      <c r="A1143" s="13"/>
      <c r="B1143" s="35"/>
      <c r="C1143" s="9"/>
      <c r="D1143" s="9">
        <f>SUM(D1140:D1142)</f>
        <v>915.5</v>
      </c>
      <c r="E1143" s="35"/>
      <c r="F1143" s="38">
        <f>SUM(F1140:F1142)</f>
        <v>1</v>
      </c>
      <c r="G1143" s="9" t="s">
        <v>15</v>
      </c>
      <c r="H1143" s="9">
        <f>SUM(H1140:H1142)</f>
        <v>-1.1999999999999318</v>
      </c>
      <c r="I1143" s="35"/>
      <c r="J1143" s="35"/>
      <c r="K1143" s="35"/>
      <c r="L1143" s="9"/>
      <c r="M1143" s="35"/>
      <c r="N1143" s="35" t="s">
        <v>27</v>
      </c>
      <c r="O1143" s="35"/>
      <c r="P1143" s="35"/>
      <c r="Q1143" s="10"/>
    </row>
    <row r="1144" spans="1:17" x14ac:dyDescent="0.45">
      <c r="A1144" s="13"/>
      <c r="B1144" s="35"/>
      <c r="C1144" s="9"/>
      <c r="D1144" s="9"/>
      <c r="E1144" s="35"/>
      <c r="F1144" s="35"/>
      <c r="G1144" s="9"/>
      <c r="H1144" s="9"/>
      <c r="I1144" s="35"/>
      <c r="J1144" s="35"/>
      <c r="K1144" s="35"/>
      <c r="L1144" s="9"/>
      <c r="M1144" s="11" t="str">
        <f>IF(J1135+M1142&gt;0,"Credit Surplus","Credit Shortage")</f>
        <v>Credit Surplus</v>
      </c>
      <c r="N1144" s="36">
        <f>J1135+M1142</f>
        <v>213236.73</v>
      </c>
      <c r="O1144" s="35" t="s">
        <v>60</v>
      </c>
      <c r="P1144" s="35"/>
      <c r="Q1144" s="10"/>
    </row>
    <row r="1145" spans="1:17" x14ac:dyDescent="0.45">
      <c r="A1145" s="13"/>
      <c r="B1145" s="35"/>
      <c r="C1145" s="9"/>
      <c r="D1145" s="9"/>
      <c r="E1145" s="35"/>
      <c r="F1145" s="35"/>
      <c r="G1145" s="9"/>
      <c r="H1145" s="9"/>
      <c r="I1145" s="35"/>
      <c r="J1145" s="35"/>
      <c r="K1145" s="35"/>
      <c r="L1145" s="9"/>
      <c r="M1145" s="35"/>
      <c r="N1145" s="35"/>
      <c r="O1145" s="35"/>
      <c r="P1145" s="35"/>
      <c r="Q1145" s="10"/>
    </row>
    <row r="1146" spans="1:17" x14ac:dyDescent="0.45">
      <c r="A1146" s="13"/>
      <c r="B1146" s="35"/>
      <c r="C1146" s="9"/>
      <c r="D1146" s="9"/>
      <c r="E1146" s="35"/>
      <c r="F1146" s="35"/>
      <c r="G1146" s="9"/>
      <c r="H1146" s="9"/>
      <c r="I1146" s="35"/>
      <c r="J1146" s="35"/>
      <c r="K1146" s="35"/>
      <c r="L1146" s="35"/>
      <c r="M1146" s="35"/>
      <c r="N1146" s="35"/>
      <c r="O1146" s="35"/>
      <c r="P1146" s="35"/>
      <c r="Q1146" s="10"/>
    </row>
    <row r="1147" spans="1:17" x14ac:dyDescent="0.45">
      <c r="A1147" s="13" t="s">
        <v>11</v>
      </c>
      <c r="B1147" s="35"/>
      <c r="C1147" s="9"/>
      <c r="D1147" s="21">
        <v>6914.32</v>
      </c>
      <c r="E1147" s="35" t="s">
        <v>76</v>
      </c>
      <c r="F1147" s="35"/>
      <c r="G1147" s="9"/>
      <c r="H1147" s="9"/>
      <c r="I1147" s="35"/>
      <c r="J1147" s="35"/>
      <c r="K1147" s="35"/>
      <c r="L1147" s="35"/>
      <c r="M1147" s="35"/>
      <c r="N1147" s="35"/>
      <c r="O1147" s="35"/>
      <c r="P1147" s="35"/>
      <c r="Q1147" s="10"/>
    </row>
    <row r="1148" spans="1:17" x14ac:dyDescent="0.45">
      <c r="A1148" s="13" t="s">
        <v>12</v>
      </c>
      <c r="B1148" s="35"/>
      <c r="C1148" s="9"/>
      <c r="D1148" s="9">
        <f>H1135</f>
        <v>-1.1999999999999318</v>
      </c>
      <c r="E1148" s="35" t="s">
        <v>16</v>
      </c>
      <c r="F1148" s="35"/>
      <c r="G1148" s="9"/>
      <c r="H1148" s="9"/>
      <c r="I1148" s="35"/>
      <c r="J1148" s="35"/>
      <c r="K1148" s="35"/>
      <c r="L1148" s="35"/>
      <c r="M1148" s="35"/>
      <c r="N1148" s="35"/>
      <c r="O1148" s="35"/>
      <c r="P1148" s="35"/>
      <c r="Q1148" s="10"/>
    </row>
    <row r="1149" spans="1:17" x14ac:dyDescent="0.45">
      <c r="A1149" s="13" t="s">
        <v>13</v>
      </c>
      <c r="B1149" s="35"/>
      <c r="C1149" s="9"/>
      <c r="D1149" s="9">
        <f>D1147+D1148</f>
        <v>6913.12</v>
      </c>
      <c r="E1149" s="35"/>
      <c r="F1149" s="35"/>
      <c r="G1149" s="9"/>
      <c r="H1149" s="9"/>
      <c r="I1149" s="35"/>
      <c r="J1149" s="35"/>
      <c r="K1149" s="35"/>
      <c r="L1149" s="35"/>
      <c r="M1149" s="35"/>
      <c r="N1149" s="35"/>
      <c r="O1149" s="35"/>
      <c r="P1149" s="35"/>
      <c r="Q1149" s="10"/>
    </row>
    <row r="1150" spans="1:17" x14ac:dyDescent="0.45">
      <c r="A1150" s="13" t="s">
        <v>14</v>
      </c>
      <c r="B1150" s="35"/>
      <c r="C1150" s="9"/>
      <c r="D1150" s="9">
        <f>H1143</f>
        <v>-1.1999999999999318</v>
      </c>
      <c r="E1150" s="35" t="s">
        <v>17</v>
      </c>
      <c r="F1150" s="35"/>
      <c r="G1150" s="9"/>
      <c r="H1150" s="9"/>
      <c r="I1150" s="35"/>
      <c r="J1150" s="35"/>
      <c r="K1150" s="35"/>
      <c r="L1150" s="35"/>
      <c r="M1150" s="35"/>
      <c r="N1150" s="35"/>
      <c r="O1150" s="35"/>
      <c r="P1150" s="35"/>
      <c r="Q1150" s="10"/>
    </row>
    <row r="1151" spans="1:17" x14ac:dyDescent="0.45">
      <c r="A1151" s="13" t="s">
        <v>13</v>
      </c>
      <c r="B1151" s="35"/>
      <c r="C1151" s="9"/>
      <c r="D1151" s="27">
        <f>D1149-D1150</f>
        <v>6914.32</v>
      </c>
      <c r="E1151" s="19" t="s">
        <v>18</v>
      </c>
      <c r="F1151" s="35"/>
      <c r="G1151" s="9"/>
      <c r="H1151" s="9"/>
      <c r="I1151" s="35"/>
      <c r="J1151" s="35"/>
      <c r="K1151" s="35"/>
      <c r="L1151" s="35"/>
      <c r="M1151" s="35"/>
      <c r="N1151" s="35"/>
      <c r="O1151" s="35"/>
      <c r="P1151" s="35"/>
      <c r="Q1151" s="10"/>
    </row>
    <row r="1152" spans="1:17" ht="14.65" thickBot="1" x14ac:dyDescent="0.5">
      <c r="A1152" s="15"/>
      <c r="B1152" s="16"/>
      <c r="C1152" s="17"/>
      <c r="D1152" s="17"/>
      <c r="E1152" s="16"/>
      <c r="F1152" s="16"/>
      <c r="G1152" s="17"/>
      <c r="H1152" s="17"/>
      <c r="I1152" s="16"/>
      <c r="J1152" s="16"/>
      <c r="K1152" s="16"/>
      <c r="L1152" s="16"/>
      <c r="M1152" s="16"/>
      <c r="N1152" s="16"/>
      <c r="O1152" s="16"/>
      <c r="P1152" s="16"/>
      <c r="Q1152" s="18"/>
    </row>
    <row r="1153" spans="1:17" ht="14.65" thickTop="1" x14ac:dyDescent="0.45"/>
    <row r="1155" spans="1:17" ht="14.65" thickBot="1" x14ac:dyDescent="0.5"/>
    <row r="1156" spans="1:17" ht="14.65" thickTop="1" x14ac:dyDescent="0.45">
      <c r="A1156" s="2"/>
      <c r="B1156" s="3"/>
      <c r="C1156" s="4">
        <v>44771</v>
      </c>
      <c r="D1156" s="5"/>
      <c r="E1156" s="3"/>
      <c r="F1156" s="3"/>
      <c r="G1156" s="5"/>
      <c r="H1156" s="5"/>
      <c r="I1156" s="3"/>
      <c r="J1156" s="3"/>
      <c r="K1156" s="3"/>
      <c r="L1156" s="20" t="s">
        <v>19</v>
      </c>
      <c r="M1156" s="3"/>
      <c r="N1156" s="3"/>
      <c r="O1156" s="3"/>
      <c r="P1156" s="3"/>
      <c r="Q1156" s="6"/>
    </row>
    <row r="1157" spans="1:17" x14ac:dyDescent="0.45">
      <c r="A1157" s="7" t="s">
        <v>5</v>
      </c>
      <c r="B1157" s="35"/>
      <c r="C1157" s="9"/>
      <c r="D1157" s="9"/>
      <c r="E1157" s="35"/>
      <c r="F1157" s="35"/>
      <c r="G1157" s="9"/>
      <c r="H1157" s="9"/>
      <c r="I1157" s="35"/>
      <c r="J1157" s="11" t="s">
        <v>24</v>
      </c>
      <c r="K1157" s="35"/>
      <c r="L1157" s="11" t="s">
        <v>10</v>
      </c>
      <c r="M1157" s="35"/>
      <c r="N1157" s="35"/>
      <c r="O1157" s="35"/>
      <c r="P1157" s="35"/>
      <c r="Q1157" s="10"/>
    </row>
    <row r="1158" spans="1:17" x14ac:dyDescent="0.45">
      <c r="A1158" s="7" t="s">
        <v>0</v>
      </c>
      <c r="B1158" s="11" t="s">
        <v>3</v>
      </c>
      <c r="C1158" s="12" t="s">
        <v>1</v>
      </c>
      <c r="D1158" s="12" t="s">
        <v>4</v>
      </c>
      <c r="E1158" s="11" t="s">
        <v>7</v>
      </c>
      <c r="F1158" s="37" t="s">
        <v>92</v>
      </c>
      <c r="G1158" s="12" t="s">
        <v>8</v>
      </c>
      <c r="H1158" s="12" t="s">
        <v>9</v>
      </c>
      <c r="I1158" s="33" t="s">
        <v>70</v>
      </c>
      <c r="J1158" s="11" t="s">
        <v>23</v>
      </c>
      <c r="K1158" s="35"/>
      <c r="L1158" s="31">
        <v>213233.85</v>
      </c>
      <c r="M1158" s="35" t="s">
        <v>118</v>
      </c>
      <c r="N1158" s="35"/>
      <c r="O1158" s="35"/>
      <c r="P1158" s="35"/>
      <c r="Q1158" s="10"/>
    </row>
    <row r="1159" spans="1:17" x14ac:dyDescent="0.45">
      <c r="A1159" s="13" t="s">
        <v>113</v>
      </c>
      <c r="B1159" s="35">
        <v>10</v>
      </c>
      <c r="C1159" s="9">
        <v>91.47</v>
      </c>
      <c r="D1159" s="9">
        <f>C1159*B1159</f>
        <v>914.7</v>
      </c>
      <c r="E1159" s="36" t="s">
        <v>37</v>
      </c>
      <c r="F1159" s="38">
        <f>D1159/D1162</f>
        <v>1</v>
      </c>
      <c r="G1159" s="9">
        <v>91.37</v>
      </c>
      <c r="H1159" s="9">
        <f>(B1159*G1159)-D1159</f>
        <v>-1</v>
      </c>
      <c r="I1159" s="35" t="s">
        <v>71</v>
      </c>
      <c r="J1159" s="36">
        <f>G1159*B1159</f>
        <v>913.7</v>
      </c>
      <c r="K1159" s="35" t="str">
        <f>"sell "&amp;B1159&amp;" "&amp;A1159&amp;" @ $"&amp;G1159</f>
        <v>sell 10 BIL @ $91.37</v>
      </c>
      <c r="L1159" s="9">
        <f>L1158+(G1159*B1159)</f>
        <v>214147.55000000002</v>
      </c>
      <c r="M1159" s="35"/>
      <c r="N1159" s="35"/>
      <c r="O1159" s="35"/>
      <c r="P1159" s="35"/>
      <c r="Q1159" s="10"/>
    </row>
    <row r="1160" spans="1:17" x14ac:dyDescent="0.45">
      <c r="A1160" s="13"/>
      <c r="B1160" s="35"/>
      <c r="C1160" s="9">
        <v>43.06</v>
      </c>
      <c r="D1160" s="9">
        <f>C1160*B1160</f>
        <v>0</v>
      </c>
      <c r="E1160" s="36"/>
      <c r="F1160" s="38">
        <f>D1160/D1162</f>
        <v>0</v>
      </c>
      <c r="G1160" s="9"/>
      <c r="H1160" s="9">
        <f>(B1160*G1160)-D1160</f>
        <v>0</v>
      </c>
      <c r="I1160" s="35" t="s">
        <v>71</v>
      </c>
      <c r="J1160" s="36">
        <f>G1160*B1160</f>
        <v>0</v>
      </c>
      <c r="K1160" s="35" t="str">
        <f>"sell "&amp;B1160&amp;" "&amp;A1160&amp;" @ $"&amp;G1160</f>
        <v>sell   @ $</v>
      </c>
      <c r="L1160" s="9">
        <f>L1159+(G1160*B1160)</f>
        <v>214147.55000000002</v>
      </c>
      <c r="M1160" s="35"/>
      <c r="N1160" s="35"/>
      <c r="O1160" s="35"/>
      <c r="P1160" s="35"/>
      <c r="Q1160" s="10"/>
    </row>
    <row r="1161" spans="1:17" x14ac:dyDescent="0.45">
      <c r="A1161" s="13"/>
      <c r="B1161" s="35"/>
      <c r="C1161" s="9">
        <v>47.23</v>
      </c>
      <c r="D1161" s="9">
        <f>C1161*B1161</f>
        <v>0</v>
      </c>
      <c r="E1161" s="36"/>
      <c r="F1161" s="38">
        <f>D1161/D1162</f>
        <v>0</v>
      </c>
      <c r="G1161" s="9"/>
      <c r="H1161" s="9">
        <f>(B1161*G1161)-D1161</f>
        <v>0</v>
      </c>
      <c r="I1161" s="35" t="s">
        <v>71</v>
      </c>
      <c r="J1161" s="36">
        <f>G1161*B1161</f>
        <v>0</v>
      </c>
      <c r="K1161" s="35" t="str">
        <f>"sell "&amp;B1161&amp;" "&amp;A1161&amp;" @ $"&amp;G1161</f>
        <v>sell   @ $</v>
      </c>
      <c r="L1161" s="9">
        <f>L1160+(G1161*B1161)</f>
        <v>214147.55000000002</v>
      </c>
      <c r="M1161" s="35" t="s">
        <v>22</v>
      </c>
      <c r="N1161" s="35"/>
      <c r="O1161" s="35"/>
      <c r="P1161" s="35"/>
      <c r="Q1161" s="10"/>
    </row>
    <row r="1162" spans="1:17" x14ac:dyDescent="0.45">
      <c r="A1162" s="13"/>
      <c r="B1162" s="35"/>
      <c r="C1162" s="9"/>
      <c r="D1162" s="9">
        <f>SUM(D1159:D1161)</f>
        <v>914.7</v>
      </c>
      <c r="E1162" s="36"/>
      <c r="F1162" s="38">
        <f>SUM(F1159:F1161)</f>
        <v>1</v>
      </c>
      <c r="G1162" s="32"/>
      <c r="H1162" s="9">
        <f>SUM(H1159:H1161)</f>
        <v>-1</v>
      </c>
      <c r="I1162" s="35"/>
      <c r="J1162" s="36">
        <f>SUM(J1159:J1161)</f>
        <v>913.7</v>
      </c>
      <c r="K1162" s="35"/>
      <c r="L1162" s="9"/>
      <c r="M1162" s="35"/>
      <c r="N1162" s="35"/>
      <c r="O1162" s="35"/>
      <c r="P1162" s="35"/>
      <c r="Q1162" s="10"/>
    </row>
    <row r="1163" spans="1:17" x14ac:dyDescent="0.45">
      <c r="A1163" s="13"/>
      <c r="B1163" s="35"/>
      <c r="C1163" s="9"/>
      <c r="D1163" s="9"/>
      <c r="E1163" s="35"/>
      <c r="F1163" s="35"/>
      <c r="G1163" s="32"/>
      <c r="H1163" s="9"/>
      <c r="I1163" s="35"/>
      <c r="J1163" s="35"/>
      <c r="K1163" s="35"/>
      <c r="L1163" s="9"/>
      <c r="M1163" s="35"/>
      <c r="N1163" s="35"/>
      <c r="O1163" s="35"/>
      <c r="P1163" s="35"/>
      <c r="Q1163" s="10"/>
    </row>
    <row r="1164" spans="1:17" x14ac:dyDescent="0.45">
      <c r="A1164" s="13"/>
      <c r="B1164" s="35"/>
      <c r="C1164" s="9"/>
      <c r="D1164" s="9"/>
      <c r="E1164" s="19"/>
      <c r="F1164" s="35"/>
      <c r="G1164" s="32"/>
      <c r="H1164" s="9"/>
      <c r="I1164" s="35"/>
      <c r="J1164" s="35"/>
      <c r="K1164" s="35"/>
      <c r="L1164" s="9"/>
      <c r="M1164" s="11" t="s">
        <v>20</v>
      </c>
      <c r="N1164" s="35"/>
      <c r="O1164" s="35"/>
      <c r="P1164" s="35"/>
      <c r="Q1164" s="10"/>
    </row>
    <row r="1165" spans="1:17" x14ac:dyDescent="0.45">
      <c r="A1165" s="7" t="s">
        <v>6</v>
      </c>
      <c r="B1165" s="35"/>
      <c r="C1165" s="9"/>
      <c r="D1165" s="9"/>
      <c r="E1165" s="19"/>
      <c r="F1165" s="35"/>
      <c r="G1165" s="32"/>
      <c r="H1165" s="9"/>
      <c r="I1165" s="35"/>
      <c r="J1165" s="35"/>
      <c r="K1165" s="35"/>
      <c r="L1165" s="9"/>
      <c r="M1165" s="11" t="s">
        <v>21</v>
      </c>
      <c r="N1165" s="35"/>
      <c r="O1165" s="35"/>
      <c r="P1165" s="35"/>
      <c r="Q1165" s="10"/>
    </row>
    <row r="1166" spans="1:17" x14ac:dyDescent="0.45">
      <c r="A1166" s="7" t="s">
        <v>0</v>
      </c>
      <c r="B1166" s="11" t="s">
        <v>3</v>
      </c>
      <c r="C1166" s="12" t="s">
        <v>1</v>
      </c>
      <c r="D1166" s="12" t="s">
        <v>2</v>
      </c>
      <c r="E1166" s="22" t="s">
        <v>7</v>
      </c>
      <c r="F1166" s="39" t="s">
        <v>92</v>
      </c>
      <c r="G1166" s="33" t="s">
        <v>8</v>
      </c>
      <c r="H1166" s="12" t="s">
        <v>9</v>
      </c>
      <c r="I1166" s="35"/>
      <c r="J1166" s="35"/>
      <c r="K1166" s="35"/>
      <c r="L1166" s="9"/>
      <c r="M1166" s="36">
        <f>L1161</f>
        <v>214147.55000000002</v>
      </c>
      <c r="N1166" s="35"/>
      <c r="O1166" s="35"/>
      <c r="P1166" s="35"/>
      <c r="Q1166" s="10"/>
    </row>
    <row r="1167" spans="1:17" x14ac:dyDescent="0.45">
      <c r="A1167" s="13" t="s">
        <v>113</v>
      </c>
      <c r="B1167" s="35">
        <v>10</v>
      </c>
      <c r="C1167" s="9">
        <v>91.47</v>
      </c>
      <c r="D1167" s="9">
        <f>C1167*B1167</f>
        <v>914.7</v>
      </c>
      <c r="E1167" s="36" t="s">
        <v>37</v>
      </c>
      <c r="F1167" s="38">
        <f>D1167/D1170</f>
        <v>1</v>
      </c>
      <c r="G1167" s="9">
        <v>91.37</v>
      </c>
      <c r="H1167" s="9">
        <f>(B1167*G1167)-D1167</f>
        <v>-1</v>
      </c>
      <c r="I1167" s="35" t="s">
        <v>71</v>
      </c>
      <c r="J1167" s="35"/>
      <c r="K1167" s="35" t="str">
        <f>"buy "&amp;B1167&amp;" "&amp;A1167&amp;" @ $"&amp;G1167</f>
        <v>buy 10 BIL @ $91.37</v>
      </c>
      <c r="L1167" s="9">
        <f>L1161-(G1167*B1167)</f>
        <v>213233.85</v>
      </c>
      <c r="M1167" s="36">
        <f>L1158-(G1167*B1167)</f>
        <v>212320.15</v>
      </c>
      <c r="N1167" s="35"/>
      <c r="O1167" s="35"/>
      <c r="P1167" s="35"/>
      <c r="Q1167" s="10"/>
    </row>
    <row r="1168" spans="1:17" x14ac:dyDescent="0.45">
      <c r="A1168" s="13"/>
      <c r="B1168" s="35"/>
      <c r="C1168" s="9"/>
      <c r="D1168" s="9">
        <f>C1168*B1168</f>
        <v>0</v>
      </c>
      <c r="E1168" s="36"/>
      <c r="F1168" s="38">
        <f>D1168/D1170</f>
        <v>0</v>
      </c>
      <c r="G1168" s="9"/>
      <c r="H1168" s="9">
        <f>(B1168*G1168)-D1168</f>
        <v>0</v>
      </c>
      <c r="I1168" s="35" t="s">
        <v>71</v>
      </c>
      <c r="J1168" s="35"/>
      <c r="K1168" s="35" t="str">
        <f>"buy "&amp;B1168&amp;" "&amp;A1168&amp;" @ $"&amp;G1168</f>
        <v>buy   @ $</v>
      </c>
      <c r="L1168" s="9">
        <f>L1167-(G1168*B1168)</f>
        <v>213233.85</v>
      </c>
      <c r="M1168" s="36">
        <f>M1167-(G1168*B1168)</f>
        <v>212320.15</v>
      </c>
      <c r="N1168" s="35"/>
      <c r="O1168" s="35"/>
      <c r="P1168" s="35"/>
      <c r="Q1168" s="10"/>
    </row>
    <row r="1169" spans="1:17" x14ac:dyDescent="0.45">
      <c r="A1169" s="23"/>
      <c r="B1169" s="24"/>
      <c r="C1169" s="25"/>
      <c r="D1169" s="25">
        <f>C1169*B1169</f>
        <v>0</v>
      </c>
      <c r="E1169" s="36"/>
      <c r="F1169" s="38">
        <f>D1169/D1170</f>
        <v>0</v>
      </c>
      <c r="G1169" s="25"/>
      <c r="H1169" s="25">
        <f>(B1169*G1169)-D1169</f>
        <v>0</v>
      </c>
      <c r="I1169" s="35" t="s">
        <v>71</v>
      </c>
      <c r="J1169" s="35"/>
      <c r="K1169" s="35" t="str">
        <f>"buy "&amp;B1169&amp;" "&amp;A1169&amp;" @ $"&amp;G1169</f>
        <v>buy   @ $</v>
      </c>
      <c r="L1169" s="9">
        <f>L1168-(G1169*B1169)</f>
        <v>213233.85</v>
      </c>
      <c r="M1169" s="36">
        <f>M1168-(G1169*B1169)</f>
        <v>212320.15</v>
      </c>
      <c r="N1169" s="35" t="str">
        <f>TEXT(ROUND(M1169,2),"$#,##0.00")&amp;" will be the balance in the account after purchases.  "</f>
        <v xml:space="preserve">$212,320.15 will be the balance in the account after purchases.  </v>
      </c>
      <c r="O1169" s="35"/>
      <c r="P1169" s="35"/>
      <c r="Q1169" s="10"/>
    </row>
    <row r="1170" spans="1:17" x14ac:dyDescent="0.45">
      <c r="A1170" s="13"/>
      <c r="B1170" s="35"/>
      <c r="C1170" s="9"/>
      <c r="D1170" s="9">
        <f>SUM(D1167:D1169)</f>
        <v>914.7</v>
      </c>
      <c r="E1170" s="35"/>
      <c r="F1170" s="38">
        <f>SUM(F1167:F1169)</f>
        <v>1</v>
      </c>
      <c r="G1170" s="9" t="s">
        <v>15</v>
      </c>
      <c r="H1170" s="9">
        <f>SUM(H1167:H1169)</f>
        <v>-1</v>
      </c>
      <c r="I1170" s="35"/>
      <c r="J1170" s="35"/>
      <c r="K1170" s="35"/>
      <c r="L1170" s="9"/>
      <c r="M1170" s="35"/>
      <c r="N1170" s="35" t="s">
        <v>27</v>
      </c>
      <c r="O1170" s="35"/>
      <c r="P1170" s="35"/>
      <c r="Q1170" s="10"/>
    </row>
    <row r="1171" spans="1:17" x14ac:dyDescent="0.45">
      <c r="A1171" s="13"/>
      <c r="B1171" s="35"/>
      <c r="C1171" s="9"/>
      <c r="D1171" s="9"/>
      <c r="E1171" s="35"/>
      <c r="F1171" s="35"/>
      <c r="G1171" s="9"/>
      <c r="H1171" s="9"/>
      <c r="I1171" s="35"/>
      <c r="J1171" s="35"/>
      <c r="K1171" s="35"/>
      <c r="L1171" s="9"/>
      <c r="M1171" s="11" t="str">
        <f>IF(J1162+M1169&gt;0,"Credit Surplus","Credit Shortage")</f>
        <v>Credit Surplus</v>
      </c>
      <c r="N1171" s="36">
        <f>J1162+M1169</f>
        <v>213233.85</v>
      </c>
      <c r="O1171" s="35" t="s">
        <v>60</v>
      </c>
      <c r="P1171" s="35"/>
      <c r="Q1171" s="10"/>
    </row>
    <row r="1172" spans="1:17" x14ac:dyDescent="0.45">
      <c r="A1172" s="13"/>
      <c r="B1172" s="35"/>
      <c r="C1172" s="9"/>
      <c r="D1172" s="9"/>
      <c r="E1172" s="35"/>
      <c r="F1172" s="35"/>
      <c r="G1172" s="9"/>
      <c r="H1172" s="9"/>
      <c r="I1172" s="35"/>
      <c r="J1172" s="35"/>
      <c r="K1172" s="35"/>
      <c r="L1172" s="9"/>
      <c r="M1172" s="35"/>
      <c r="N1172" s="35"/>
      <c r="O1172" s="35"/>
      <c r="P1172" s="35"/>
      <c r="Q1172" s="10"/>
    </row>
    <row r="1173" spans="1:17" x14ac:dyDescent="0.45">
      <c r="A1173" s="13"/>
      <c r="B1173" s="35"/>
      <c r="C1173" s="9"/>
      <c r="D1173" s="9"/>
      <c r="E1173" s="35"/>
      <c r="F1173" s="35"/>
      <c r="G1173" s="9"/>
      <c r="H1173" s="9"/>
      <c r="I1173" s="35"/>
      <c r="J1173" s="35"/>
      <c r="K1173" s="35"/>
      <c r="L1173" s="35"/>
      <c r="M1173" s="35"/>
      <c r="N1173" s="35"/>
      <c r="O1173" s="35"/>
      <c r="P1173" s="35"/>
      <c r="Q1173" s="10"/>
    </row>
    <row r="1174" spans="1:17" x14ac:dyDescent="0.45">
      <c r="A1174" s="13" t="s">
        <v>11</v>
      </c>
      <c r="B1174" s="35"/>
      <c r="C1174" s="9"/>
      <c r="D1174" s="21">
        <v>6914.99</v>
      </c>
      <c r="E1174" s="35" t="s">
        <v>76</v>
      </c>
      <c r="F1174" s="35"/>
      <c r="G1174" s="9"/>
      <c r="H1174" s="9"/>
      <c r="I1174" s="35"/>
      <c r="J1174" s="35"/>
      <c r="K1174" s="35"/>
      <c r="L1174" s="35"/>
      <c r="M1174" s="35"/>
      <c r="N1174" s="35"/>
      <c r="O1174" s="35"/>
      <c r="P1174" s="35"/>
      <c r="Q1174" s="10"/>
    </row>
    <row r="1175" spans="1:17" x14ac:dyDescent="0.45">
      <c r="A1175" s="13" t="s">
        <v>12</v>
      </c>
      <c r="B1175" s="35"/>
      <c r="C1175" s="9"/>
      <c r="D1175" s="9">
        <f>H1162</f>
        <v>-1</v>
      </c>
      <c r="E1175" s="35" t="s">
        <v>16</v>
      </c>
      <c r="F1175" s="35"/>
      <c r="G1175" s="9"/>
      <c r="H1175" s="9"/>
      <c r="I1175" s="35"/>
      <c r="J1175" s="35"/>
      <c r="K1175" s="35"/>
      <c r="L1175" s="35"/>
      <c r="M1175" s="35"/>
      <c r="N1175" s="35"/>
      <c r="O1175" s="35"/>
      <c r="P1175" s="35"/>
      <c r="Q1175" s="10"/>
    </row>
    <row r="1176" spans="1:17" x14ac:dyDescent="0.45">
      <c r="A1176" s="13" t="s">
        <v>13</v>
      </c>
      <c r="B1176" s="35"/>
      <c r="C1176" s="9"/>
      <c r="D1176" s="9">
        <f>D1174+D1175</f>
        <v>6913.99</v>
      </c>
      <c r="E1176" s="35"/>
      <c r="F1176" s="35"/>
      <c r="G1176" s="9"/>
      <c r="H1176" s="9"/>
      <c r="I1176" s="35"/>
      <c r="J1176" s="35"/>
      <c r="K1176" s="35"/>
      <c r="L1176" s="35"/>
      <c r="M1176" s="35"/>
      <c r="N1176" s="35"/>
      <c r="O1176" s="35"/>
      <c r="P1176" s="35"/>
      <c r="Q1176" s="10"/>
    </row>
    <row r="1177" spans="1:17" x14ac:dyDescent="0.45">
      <c r="A1177" s="13" t="s">
        <v>14</v>
      </c>
      <c r="B1177" s="35"/>
      <c r="C1177" s="9"/>
      <c r="D1177" s="9">
        <f>H1170</f>
        <v>-1</v>
      </c>
      <c r="E1177" s="35" t="s">
        <v>17</v>
      </c>
      <c r="F1177" s="35"/>
      <c r="G1177" s="9"/>
      <c r="H1177" s="9"/>
      <c r="I1177" s="35"/>
      <c r="J1177" s="35"/>
      <c r="K1177" s="35"/>
      <c r="L1177" s="35"/>
      <c r="M1177" s="35"/>
      <c r="N1177" s="35"/>
      <c r="O1177" s="35"/>
      <c r="P1177" s="35"/>
      <c r="Q1177" s="10"/>
    </row>
    <row r="1178" spans="1:17" x14ac:dyDescent="0.45">
      <c r="A1178" s="13" t="s">
        <v>13</v>
      </c>
      <c r="B1178" s="35"/>
      <c r="C1178" s="9"/>
      <c r="D1178" s="27">
        <f>D1176-D1177</f>
        <v>6914.99</v>
      </c>
      <c r="E1178" s="19" t="s">
        <v>18</v>
      </c>
      <c r="F1178" s="35"/>
      <c r="G1178" s="9"/>
      <c r="H1178" s="9"/>
      <c r="I1178" s="35"/>
      <c r="J1178" s="35"/>
      <c r="K1178" s="35"/>
      <c r="L1178" s="35"/>
      <c r="M1178" s="35"/>
      <c r="N1178" s="35"/>
      <c r="O1178" s="35"/>
      <c r="P1178" s="35"/>
      <c r="Q1178" s="10"/>
    </row>
    <row r="1179" spans="1:17" ht="14.65" thickBot="1" x14ac:dyDescent="0.5">
      <c r="A1179" s="15"/>
      <c r="B1179" s="16"/>
      <c r="C1179" s="17"/>
      <c r="D1179" s="17"/>
      <c r="E1179" s="16"/>
      <c r="F1179" s="16"/>
      <c r="G1179" s="17"/>
      <c r="H1179" s="17"/>
      <c r="I1179" s="16"/>
      <c r="J1179" s="16"/>
      <c r="K1179" s="16"/>
      <c r="L1179" s="16"/>
      <c r="M1179" s="16"/>
      <c r="N1179" s="16"/>
      <c r="O1179" s="16"/>
      <c r="P1179" s="16"/>
      <c r="Q1179" s="18"/>
    </row>
    <row r="1180" spans="1:17" ht="14.65" thickTop="1" x14ac:dyDescent="0.45">
      <c r="C1180" s="1"/>
      <c r="D1180" s="1"/>
      <c r="G1180" s="1"/>
      <c r="H1180" s="1"/>
    </row>
    <row r="1181" spans="1:17" x14ac:dyDescent="0.45">
      <c r="C1181" s="1"/>
      <c r="D1181" s="1"/>
      <c r="G1181" s="1"/>
      <c r="H1181" s="1"/>
    </row>
    <row r="1182" spans="1:17" ht="14.65" thickBot="1" x14ac:dyDescent="0.5"/>
    <row r="1183" spans="1:17" ht="14.65" thickTop="1" x14ac:dyDescent="0.45">
      <c r="A1183" s="2"/>
      <c r="B1183" s="3"/>
      <c r="C1183" s="4">
        <v>44742</v>
      </c>
      <c r="D1183" s="5"/>
      <c r="E1183" s="3"/>
      <c r="F1183" s="3"/>
      <c r="G1183" s="5"/>
      <c r="H1183" s="5"/>
      <c r="I1183" s="3"/>
      <c r="J1183" s="3"/>
      <c r="K1183" s="3"/>
      <c r="L1183" s="20" t="s">
        <v>19</v>
      </c>
      <c r="M1183" s="3"/>
      <c r="N1183" s="3"/>
      <c r="O1183" s="3"/>
      <c r="P1183" s="3"/>
      <c r="Q1183" s="6"/>
    </row>
    <row r="1184" spans="1:17" x14ac:dyDescent="0.45">
      <c r="A1184" s="7" t="s">
        <v>5</v>
      </c>
      <c r="B1184" s="35"/>
      <c r="C1184" s="9"/>
      <c r="D1184" s="9"/>
      <c r="E1184" s="35"/>
      <c r="F1184" s="35"/>
      <c r="G1184" s="9"/>
      <c r="H1184" s="9"/>
      <c r="I1184" s="35"/>
      <c r="J1184" s="11" t="s">
        <v>24</v>
      </c>
      <c r="K1184" s="35"/>
      <c r="L1184" s="11" t="s">
        <v>10</v>
      </c>
      <c r="M1184" s="35"/>
      <c r="N1184" s="35"/>
      <c r="O1184" s="35"/>
      <c r="P1184" s="35"/>
      <c r="Q1184" s="10"/>
    </row>
    <row r="1185" spans="1:17" x14ac:dyDescent="0.45">
      <c r="A1185" s="7" t="s">
        <v>0</v>
      </c>
      <c r="B1185" s="11" t="s">
        <v>3</v>
      </c>
      <c r="C1185" s="12" t="s">
        <v>1</v>
      </c>
      <c r="D1185" s="12" t="s">
        <v>4</v>
      </c>
      <c r="E1185" s="11" t="s">
        <v>7</v>
      </c>
      <c r="F1185" s="37" t="s">
        <v>92</v>
      </c>
      <c r="G1185" s="12" t="s">
        <v>8</v>
      </c>
      <c r="H1185" s="12" t="s">
        <v>9</v>
      </c>
      <c r="I1185" s="33" t="s">
        <v>70</v>
      </c>
      <c r="J1185" s="11" t="s">
        <v>23</v>
      </c>
      <c r="K1185" s="35"/>
      <c r="L1185" s="31">
        <v>208919.12</v>
      </c>
      <c r="M1185" s="35" t="s">
        <v>82</v>
      </c>
      <c r="N1185" s="35"/>
      <c r="O1185" s="35"/>
      <c r="P1185" s="35"/>
      <c r="Q1185" s="10"/>
    </row>
    <row r="1186" spans="1:17" x14ac:dyDescent="0.45">
      <c r="A1186" s="13" t="s">
        <v>115</v>
      </c>
      <c r="B1186" s="35">
        <v>131</v>
      </c>
      <c r="C1186" s="9">
        <v>7.37</v>
      </c>
      <c r="D1186" s="9">
        <f>C1186*B1186</f>
        <v>965.47</v>
      </c>
      <c r="E1186" s="36" t="s">
        <v>93</v>
      </c>
      <c r="F1186" s="38">
        <f>D1186/D1189</f>
        <v>0.18290474259927933</v>
      </c>
      <c r="G1186" s="9">
        <v>7.28</v>
      </c>
      <c r="H1186" s="9">
        <f>(B1186*G1186)-D1186</f>
        <v>-11.789999999999964</v>
      </c>
      <c r="I1186" s="35" t="s">
        <v>71</v>
      </c>
      <c r="J1186" s="36">
        <f>G1186*B1186</f>
        <v>953.68000000000006</v>
      </c>
      <c r="K1186" s="35" t="str">
        <f>"sell "&amp;B1186&amp;" "&amp;A1186&amp;" @ $"&amp;G1186</f>
        <v>sell 131 CENX @ $7.28</v>
      </c>
      <c r="L1186" s="9">
        <f>L1185+(G1186*B1186)</f>
        <v>209872.8</v>
      </c>
      <c r="M1186" s="35"/>
      <c r="N1186" s="35"/>
      <c r="O1186" s="35"/>
      <c r="P1186" s="35"/>
      <c r="Q1186" s="10"/>
    </row>
    <row r="1187" spans="1:17" x14ac:dyDescent="0.45">
      <c r="A1187" s="13" t="s">
        <v>116</v>
      </c>
      <c r="B1187" s="35">
        <v>53</v>
      </c>
      <c r="C1187" s="9">
        <v>43.06</v>
      </c>
      <c r="D1187" s="9">
        <f>C1187*B1187</f>
        <v>2282.1800000000003</v>
      </c>
      <c r="E1187" s="36" t="s">
        <v>93</v>
      </c>
      <c r="F1187" s="38">
        <f>D1187/D1189</f>
        <v>0.43235061210107339</v>
      </c>
      <c r="G1187" s="9">
        <v>43.51</v>
      </c>
      <c r="H1187" s="9">
        <f>(B1187*G1187)-D1187</f>
        <v>23.849999999999454</v>
      </c>
      <c r="I1187" s="35" t="s">
        <v>71</v>
      </c>
      <c r="J1187" s="36">
        <f>G1187*B1187</f>
        <v>2306.0299999999997</v>
      </c>
      <c r="K1187" s="35" t="str">
        <f>"sell "&amp;B1187&amp;" "&amp;A1187&amp;" @ $"&amp;G1187</f>
        <v>sell 53 HP @ $43.51</v>
      </c>
      <c r="L1187" s="9">
        <f>L1186+(G1187*B1187)</f>
        <v>212178.83</v>
      </c>
      <c r="M1187" s="35"/>
      <c r="N1187" s="35"/>
      <c r="O1187" s="35"/>
      <c r="P1187" s="35"/>
      <c r="Q1187" s="10"/>
    </row>
    <row r="1188" spans="1:17" x14ac:dyDescent="0.45">
      <c r="A1188" s="13" t="s">
        <v>117</v>
      </c>
      <c r="B1188" s="35">
        <v>43</v>
      </c>
      <c r="C1188" s="9">
        <v>47.23</v>
      </c>
      <c r="D1188" s="9">
        <f>C1188*B1188</f>
        <v>2030.8899999999999</v>
      </c>
      <c r="E1188" s="36" t="s">
        <v>93</v>
      </c>
      <c r="F1188" s="38">
        <f>D1188/D1189</f>
        <v>0.38474464529964714</v>
      </c>
      <c r="G1188" s="9">
        <v>46.92</v>
      </c>
      <c r="H1188" s="9">
        <f>(B1188*G1188)-D1188</f>
        <v>-13.3299999999997</v>
      </c>
      <c r="I1188" s="35" t="s">
        <v>71</v>
      </c>
      <c r="J1188" s="36">
        <f>G1188*B1188</f>
        <v>2017.5600000000002</v>
      </c>
      <c r="K1188" s="35" t="str">
        <f>"sell "&amp;B1188&amp;" "&amp;A1188&amp;" @ $"&amp;G1188</f>
        <v>sell 43 MOS @ $46.92</v>
      </c>
      <c r="L1188" s="9">
        <f>L1187+(G1188*B1188)</f>
        <v>214196.38999999998</v>
      </c>
      <c r="M1188" s="35" t="s">
        <v>22</v>
      </c>
      <c r="N1188" s="35"/>
      <c r="O1188" s="35"/>
      <c r="P1188" s="35"/>
      <c r="Q1188" s="10"/>
    </row>
    <row r="1189" spans="1:17" x14ac:dyDescent="0.45">
      <c r="A1189" s="13"/>
      <c r="B1189" s="35"/>
      <c r="C1189" s="9"/>
      <c r="D1189" s="9">
        <f>SUM(D1186:D1188)</f>
        <v>5278.5400000000009</v>
      </c>
      <c r="E1189" s="36"/>
      <c r="F1189" s="38">
        <f>SUM(F1186:F1188)</f>
        <v>0.99999999999999989</v>
      </c>
      <c r="G1189" s="32"/>
      <c r="H1189" s="9">
        <f>SUM(H1186:H1188)</f>
        <v>-1.2700000000002092</v>
      </c>
      <c r="I1189" s="35"/>
      <c r="J1189" s="36">
        <f>SUM(J1186:J1188)</f>
        <v>5277.27</v>
      </c>
      <c r="K1189" s="35"/>
      <c r="L1189" s="9"/>
      <c r="M1189" s="35"/>
      <c r="N1189" s="35"/>
      <c r="O1189" s="35"/>
      <c r="P1189" s="35"/>
      <c r="Q1189" s="10"/>
    </row>
    <row r="1190" spans="1:17" x14ac:dyDescent="0.45">
      <c r="A1190" s="13"/>
      <c r="B1190" s="35"/>
      <c r="C1190" s="9"/>
      <c r="D1190" s="9"/>
      <c r="E1190" s="35"/>
      <c r="F1190" s="35"/>
      <c r="G1190" s="32"/>
      <c r="H1190" s="9"/>
      <c r="I1190" s="35"/>
      <c r="J1190" s="35"/>
      <c r="K1190" s="35"/>
      <c r="L1190" s="9"/>
      <c r="M1190" s="35"/>
      <c r="N1190" s="35"/>
      <c r="O1190" s="35"/>
      <c r="P1190" s="35"/>
      <c r="Q1190" s="10"/>
    </row>
    <row r="1191" spans="1:17" x14ac:dyDescent="0.45">
      <c r="A1191" s="13"/>
      <c r="B1191" s="35"/>
      <c r="C1191" s="9"/>
      <c r="D1191" s="9"/>
      <c r="E1191" s="19"/>
      <c r="F1191" s="35"/>
      <c r="G1191" s="32"/>
      <c r="H1191" s="9"/>
      <c r="I1191" s="35"/>
      <c r="J1191" s="35"/>
      <c r="K1191" s="35"/>
      <c r="L1191" s="9"/>
      <c r="M1191" s="11" t="s">
        <v>20</v>
      </c>
      <c r="N1191" s="35"/>
      <c r="O1191" s="35"/>
      <c r="P1191" s="35"/>
      <c r="Q1191" s="10"/>
    </row>
    <row r="1192" spans="1:17" x14ac:dyDescent="0.45">
      <c r="A1192" s="7" t="s">
        <v>6</v>
      </c>
      <c r="B1192" s="35"/>
      <c r="C1192" s="9"/>
      <c r="D1192" s="9"/>
      <c r="E1192" s="19"/>
      <c r="F1192" s="35"/>
      <c r="G1192" s="32"/>
      <c r="H1192" s="9"/>
      <c r="I1192" s="35"/>
      <c r="J1192" s="35"/>
      <c r="K1192" s="35"/>
      <c r="L1192" s="9"/>
      <c r="M1192" s="11" t="s">
        <v>21</v>
      </c>
      <c r="N1192" s="35"/>
      <c r="O1192" s="35"/>
      <c r="P1192" s="35"/>
      <c r="Q1192" s="10"/>
    </row>
    <row r="1193" spans="1:17" x14ac:dyDescent="0.45">
      <c r="A1193" s="7" t="s">
        <v>0</v>
      </c>
      <c r="B1193" s="11" t="s">
        <v>3</v>
      </c>
      <c r="C1193" s="12" t="s">
        <v>1</v>
      </c>
      <c r="D1193" s="12" t="s">
        <v>2</v>
      </c>
      <c r="E1193" s="22" t="s">
        <v>7</v>
      </c>
      <c r="F1193" s="39" t="s">
        <v>92</v>
      </c>
      <c r="G1193" s="33" t="s">
        <v>8</v>
      </c>
      <c r="H1193" s="12" t="s">
        <v>9</v>
      </c>
      <c r="I1193" s="35"/>
      <c r="J1193" s="35"/>
      <c r="K1193" s="35"/>
      <c r="L1193" s="9"/>
      <c r="M1193" s="36">
        <f>L1188</f>
        <v>214196.38999999998</v>
      </c>
      <c r="N1193" s="35"/>
      <c r="O1193" s="35"/>
      <c r="P1193" s="35"/>
      <c r="Q1193" s="10"/>
    </row>
    <row r="1194" spans="1:17" x14ac:dyDescent="0.45">
      <c r="A1194" s="13" t="s">
        <v>113</v>
      </c>
      <c r="B1194" s="35">
        <v>10</v>
      </c>
      <c r="C1194" s="9">
        <v>91.49</v>
      </c>
      <c r="D1194" s="9">
        <f>C1194*B1194</f>
        <v>914.9</v>
      </c>
      <c r="E1194" s="36" t="s">
        <v>93</v>
      </c>
      <c r="F1194" s="38">
        <f>D1194/D1197</f>
        <v>1</v>
      </c>
      <c r="G1194" s="9">
        <v>91.43</v>
      </c>
      <c r="H1194" s="9">
        <f>(B1194*G1194)-D1194</f>
        <v>-0.59999999999990905</v>
      </c>
      <c r="I1194" s="35" t="s">
        <v>71</v>
      </c>
      <c r="J1194" s="35"/>
      <c r="K1194" s="35" t="str">
        <f>"buy "&amp;B1194&amp;" "&amp;A1194&amp;" @ $"&amp;G1194</f>
        <v>buy 10 BIL @ $91.43</v>
      </c>
      <c r="L1194" s="9">
        <f>L1188-(G1194*B1194)</f>
        <v>213282.09</v>
      </c>
      <c r="M1194" s="36">
        <f>L1185-(G1194*B1194)</f>
        <v>208004.82</v>
      </c>
      <c r="N1194" s="35"/>
      <c r="O1194" s="35"/>
      <c r="P1194" s="35"/>
      <c r="Q1194" s="10"/>
    </row>
    <row r="1195" spans="1:17" x14ac:dyDescent="0.45">
      <c r="A1195" s="13"/>
      <c r="B1195" s="35"/>
      <c r="C1195" s="9"/>
      <c r="D1195" s="9">
        <f>C1195*B1195</f>
        <v>0</v>
      </c>
      <c r="E1195" s="36" t="s">
        <v>93</v>
      </c>
      <c r="F1195" s="38">
        <f>D1195/D1197</f>
        <v>0</v>
      </c>
      <c r="G1195" s="9"/>
      <c r="H1195" s="9">
        <f>(B1195*G1195)-D1195</f>
        <v>0</v>
      </c>
      <c r="I1195" s="35" t="s">
        <v>71</v>
      </c>
      <c r="J1195" s="35"/>
      <c r="K1195" s="35" t="str">
        <f>"buy "&amp;B1195&amp;" "&amp;A1195&amp;" @ $"&amp;G1195</f>
        <v>buy   @ $</v>
      </c>
      <c r="L1195" s="9">
        <f>L1194-(G1195*B1195)</f>
        <v>213282.09</v>
      </c>
      <c r="M1195" s="36">
        <f>M1194-(G1195*B1195)</f>
        <v>208004.82</v>
      </c>
      <c r="N1195" s="35"/>
      <c r="O1195" s="35"/>
      <c r="P1195" s="35"/>
      <c r="Q1195" s="10"/>
    </row>
    <row r="1196" spans="1:17" x14ac:dyDescent="0.45">
      <c r="A1196" s="23"/>
      <c r="B1196" s="24"/>
      <c r="C1196" s="25"/>
      <c r="D1196" s="25">
        <f>C1196*B1196</f>
        <v>0</v>
      </c>
      <c r="E1196" s="36" t="s">
        <v>93</v>
      </c>
      <c r="F1196" s="38">
        <f>D1196/D1197</f>
        <v>0</v>
      </c>
      <c r="G1196" s="25"/>
      <c r="H1196" s="25">
        <f>(B1196*G1196)-D1196</f>
        <v>0</v>
      </c>
      <c r="I1196" s="35" t="s">
        <v>71</v>
      </c>
      <c r="J1196" s="35"/>
      <c r="K1196" s="35" t="str">
        <f>"buy "&amp;B1196&amp;" "&amp;A1196&amp;" @ $"&amp;G1196</f>
        <v>buy   @ $</v>
      </c>
      <c r="L1196" s="9">
        <f>L1195-(G1196*B1196)</f>
        <v>213282.09</v>
      </c>
      <c r="M1196" s="36">
        <f>M1195-(G1196*B1196)</f>
        <v>208004.82</v>
      </c>
      <c r="N1196" s="35" t="str">
        <f>TEXT(ROUND(M1196,2),"$#,##0.00")&amp;" will be the balance in the account after purchases.  "</f>
        <v xml:space="preserve">$208,004.82 will be the balance in the account after purchases.  </v>
      </c>
      <c r="O1196" s="35"/>
      <c r="P1196" s="35"/>
      <c r="Q1196" s="10"/>
    </row>
    <row r="1197" spans="1:17" x14ac:dyDescent="0.45">
      <c r="A1197" s="13"/>
      <c r="B1197" s="35"/>
      <c r="C1197" s="9"/>
      <c r="D1197" s="9">
        <f>SUM(D1194:D1196)</f>
        <v>914.9</v>
      </c>
      <c r="E1197" s="35"/>
      <c r="F1197" s="38">
        <f>SUM(F1194:F1196)</f>
        <v>1</v>
      </c>
      <c r="G1197" s="9" t="s">
        <v>15</v>
      </c>
      <c r="H1197" s="9">
        <f>SUM(H1194:H1196)</f>
        <v>-0.59999999999990905</v>
      </c>
      <c r="I1197" s="35"/>
      <c r="J1197" s="35"/>
      <c r="K1197" s="35"/>
      <c r="L1197" s="9"/>
      <c r="M1197" s="35"/>
      <c r="N1197" s="35" t="s">
        <v>27</v>
      </c>
      <c r="O1197" s="35"/>
      <c r="P1197" s="35"/>
      <c r="Q1197" s="10"/>
    </row>
    <row r="1198" spans="1:17" x14ac:dyDescent="0.45">
      <c r="A1198" s="13"/>
      <c r="B1198" s="35"/>
      <c r="C1198" s="9"/>
      <c r="D1198" s="9"/>
      <c r="E1198" s="35"/>
      <c r="F1198" s="35"/>
      <c r="G1198" s="9"/>
      <c r="H1198" s="9"/>
      <c r="I1198" s="35"/>
      <c r="J1198" s="35"/>
      <c r="K1198" s="35"/>
      <c r="L1198" s="9"/>
      <c r="M1198" s="11" t="str">
        <f>IF(J1189+M1196&gt;0,"Credit Surplus","Credit Shortage")</f>
        <v>Credit Surplus</v>
      </c>
      <c r="N1198" s="36">
        <f>J1189+M1196</f>
        <v>213282.09</v>
      </c>
      <c r="O1198" s="35" t="s">
        <v>60</v>
      </c>
      <c r="P1198" s="35"/>
      <c r="Q1198" s="10"/>
    </row>
    <row r="1199" spans="1:17" x14ac:dyDescent="0.45">
      <c r="A1199" s="13"/>
      <c r="B1199" s="35"/>
      <c r="C1199" s="9"/>
      <c r="D1199" s="9"/>
      <c r="E1199" s="35"/>
      <c r="F1199" s="35"/>
      <c r="G1199" s="9"/>
      <c r="H1199" s="9"/>
      <c r="I1199" s="35"/>
      <c r="J1199" s="35"/>
      <c r="K1199" s="35"/>
      <c r="L1199" s="9"/>
      <c r="M1199" s="35"/>
      <c r="N1199" s="35"/>
      <c r="O1199" s="35"/>
      <c r="P1199" s="35"/>
      <c r="Q1199" s="10"/>
    </row>
    <row r="1200" spans="1:17" x14ac:dyDescent="0.45">
      <c r="A1200" s="13"/>
      <c r="B1200" s="35"/>
      <c r="C1200" s="9"/>
      <c r="D1200" s="9"/>
      <c r="E1200" s="35"/>
      <c r="F1200" s="35"/>
      <c r="G1200" s="9"/>
      <c r="H1200" s="9"/>
      <c r="I1200" s="35"/>
      <c r="J1200" s="35"/>
      <c r="K1200" s="35"/>
      <c r="L1200" s="35"/>
      <c r="M1200" s="35"/>
      <c r="N1200" s="35"/>
      <c r="O1200" s="35"/>
      <c r="P1200" s="35"/>
      <c r="Q1200" s="10"/>
    </row>
    <row r="1201" spans="1:17" x14ac:dyDescent="0.45">
      <c r="A1201" s="13" t="s">
        <v>11</v>
      </c>
      <c r="B1201" s="35"/>
      <c r="C1201" s="9"/>
      <c r="D1201" s="21">
        <v>6914.99</v>
      </c>
      <c r="E1201" s="35" t="s">
        <v>76</v>
      </c>
      <c r="F1201" s="35"/>
      <c r="G1201" s="9"/>
      <c r="H1201" s="9"/>
      <c r="I1201" s="35"/>
      <c r="J1201" s="35"/>
      <c r="K1201" s="35"/>
      <c r="L1201" s="35"/>
      <c r="M1201" s="35"/>
      <c r="N1201" s="35"/>
      <c r="O1201" s="35"/>
      <c r="P1201" s="35"/>
      <c r="Q1201" s="10"/>
    </row>
    <row r="1202" spans="1:17" x14ac:dyDescent="0.45">
      <c r="A1202" s="13" t="s">
        <v>12</v>
      </c>
      <c r="B1202" s="35"/>
      <c r="C1202" s="9"/>
      <c r="D1202" s="9">
        <f>H1189</f>
        <v>-1.2700000000002092</v>
      </c>
      <c r="E1202" s="35" t="s">
        <v>16</v>
      </c>
      <c r="F1202" s="35"/>
      <c r="G1202" s="9"/>
      <c r="H1202" s="9"/>
      <c r="I1202" s="35"/>
      <c r="J1202" s="35"/>
      <c r="K1202" s="35"/>
      <c r="L1202" s="35"/>
      <c r="M1202" s="35"/>
      <c r="N1202" s="35"/>
      <c r="O1202" s="35"/>
      <c r="P1202" s="35"/>
      <c r="Q1202" s="10"/>
    </row>
    <row r="1203" spans="1:17" x14ac:dyDescent="0.45">
      <c r="A1203" s="13" t="s">
        <v>13</v>
      </c>
      <c r="B1203" s="35"/>
      <c r="C1203" s="9"/>
      <c r="D1203" s="9">
        <f>D1201+D1202</f>
        <v>6913.7199999999993</v>
      </c>
      <c r="E1203" s="35"/>
      <c r="F1203" s="35"/>
      <c r="G1203" s="9"/>
      <c r="H1203" s="9"/>
      <c r="I1203" s="35"/>
      <c r="J1203" s="35"/>
      <c r="K1203" s="35"/>
      <c r="L1203" s="35"/>
      <c r="M1203" s="35"/>
      <c r="N1203" s="35"/>
      <c r="O1203" s="35"/>
      <c r="P1203" s="35"/>
      <c r="Q1203" s="10"/>
    </row>
    <row r="1204" spans="1:17" x14ac:dyDescent="0.45">
      <c r="A1204" s="13" t="s">
        <v>14</v>
      </c>
      <c r="B1204" s="35"/>
      <c r="C1204" s="9"/>
      <c r="D1204" s="9">
        <f>H1197</f>
        <v>-0.59999999999990905</v>
      </c>
      <c r="E1204" s="35" t="s">
        <v>17</v>
      </c>
      <c r="F1204" s="35"/>
      <c r="G1204" s="9"/>
      <c r="H1204" s="9"/>
      <c r="I1204" s="35"/>
      <c r="J1204" s="35"/>
      <c r="K1204" s="35"/>
      <c r="L1204" s="35"/>
      <c r="M1204" s="35"/>
      <c r="N1204" s="35"/>
      <c r="O1204" s="35"/>
      <c r="P1204" s="35"/>
      <c r="Q1204" s="10"/>
    </row>
    <row r="1205" spans="1:17" x14ac:dyDescent="0.45">
      <c r="A1205" s="13" t="s">
        <v>13</v>
      </c>
      <c r="B1205" s="35"/>
      <c r="C1205" s="9"/>
      <c r="D1205" s="27">
        <f>D1203-D1204</f>
        <v>6914.32</v>
      </c>
      <c r="E1205" s="19" t="s">
        <v>18</v>
      </c>
      <c r="F1205" s="35"/>
      <c r="G1205" s="9"/>
      <c r="H1205" s="9"/>
      <c r="I1205" s="35"/>
      <c r="J1205" s="35"/>
      <c r="K1205" s="35"/>
      <c r="L1205" s="35"/>
      <c r="M1205" s="35"/>
      <c r="N1205" s="35"/>
      <c r="O1205" s="35"/>
      <c r="P1205" s="35"/>
      <c r="Q1205" s="10"/>
    </row>
    <row r="1206" spans="1:17" ht="14.65" thickBot="1" x14ac:dyDescent="0.5">
      <c r="A1206" s="15"/>
      <c r="B1206" s="16"/>
      <c r="C1206" s="17"/>
      <c r="D1206" s="17"/>
      <c r="E1206" s="16"/>
      <c r="F1206" s="16"/>
      <c r="G1206" s="17"/>
      <c r="H1206" s="17"/>
      <c r="I1206" s="16"/>
      <c r="J1206" s="16"/>
      <c r="K1206" s="16"/>
      <c r="L1206" s="16"/>
      <c r="M1206" s="16"/>
      <c r="N1206" s="16"/>
      <c r="O1206" s="16"/>
      <c r="P1206" s="16"/>
      <c r="Q1206" s="18"/>
    </row>
    <row r="1207" spans="1:17" ht="14.65" thickTop="1" x14ac:dyDescent="0.45">
      <c r="C1207" s="1"/>
      <c r="D1207" s="1"/>
      <c r="G1207" s="1"/>
      <c r="H1207" s="1"/>
    </row>
  </sheetData>
  <printOptions gridLines="1"/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3.59765625" style="1" customWidth="1"/>
    <col min="5" max="5" width="12.1328125" customWidth="1"/>
    <col min="6" max="6" width="10.86328125" bestFit="1" customWidth="1"/>
    <col min="7" max="7" width="10.86328125" style="1" bestFit="1" customWidth="1"/>
    <col min="8" max="8" width="17" style="1" bestFit="1" customWidth="1"/>
    <col min="9" max="9" width="13.73046875" bestFit="1" customWidth="1"/>
    <col min="10" max="10" width="12.3984375" customWidth="1"/>
    <col min="11" max="11" width="21.3984375" customWidth="1"/>
    <col min="12" max="12" width="17.59765625" customWidth="1"/>
    <col min="13" max="13" width="16.265625" customWidth="1"/>
    <col min="14" max="14" width="14.46484375" customWidth="1"/>
    <col min="17" max="17" width="34.1328125" customWidth="1"/>
    <col min="20" max="20" width="10.265625" bestFit="1" customWidth="1"/>
    <col min="21" max="21" width="10.86328125" bestFit="1" customWidth="1"/>
    <col min="22" max="22" width="11.1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</cols>
  <sheetData>
    <row r="2" spans="1:29" ht="21" x14ac:dyDescent="0.65">
      <c r="J2" s="30" t="s">
        <v>43</v>
      </c>
      <c r="AC2" s="29"/>
    </row>
    <row r="3" spans="1:29" ht="14.65" thickBot="1" x14ac:dyDescent="0.5">
      <c r="X3" s="29"/>
      <c r="Y3" s="29"/>
      <c r="Z3" s="29"/>
      <c r="AA3" s="29"/>
      <c r="AB3" s="29"/>
      <c r="AC3" s="29"/>
    </row>
    <row r="4" spans="1:29" ht="14.65" thickTop="1" x14ac:dyDescent="0.45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 x14ac:dyDescent="0.45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 x14ac:dyDescent="0.45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 x14ac:dyDescent="0.45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 x14ac:dyDescent="0.45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 x14ac:dyDescent="0.45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 x14ac:dyDescent="0.45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 x14ac:dyDescent="0.45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 x14ac:dyDescent="0.45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 x14ac:dyDescent="0.45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 x14ac:dyDescent="0.45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 x14ac:dyDescent="0.45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 x14ac:dyDescent="0.45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 x14ac:dyDescent="0.45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 x14ac:dyDescent="0.45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 x14ac:dyDescent="0.45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 x14ac:dyDescent="0.45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 x14ac:dyDescent="0.45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 x14ac:dyDescent="0.45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 x14ac:dyDescent="0.45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 x14ac:dyDescent="0.45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 x14ac:dyDescent="0.45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 x14ac:dyDescent="0.45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65" thickBot="1" x14ac:dyDescent="0.5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65" thickTop="1" x14ac:dyDescent="0.45">
      <c r="X28" s="29"/>
      <c r="Y28" s="29"/>
      <c r="Z28" s="29"/>
      <c r="AA28" s="29"/>
      <c r="AB28" s="29"/>
      <c r="AC28" s="29"/>
    </row>
    <row r="29" spans="1:29" x14ac:dyDescent="0.45">
      <c r="X29" s="28"/>
      <c r="Y29" s="1"/>
      <c r="Z29" s="1"/>
    </row>
    <row r="30" spans="1:29" ht="14.65" thickBot="1" x14ac:dyDescent="0.5"/>
    <row r="31" spans="1:29" ht="14.65" thickTop="1" x14ac:dyDescent="0.45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 x14ac:dyDescent="0.45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 x14ac:dyDescent="0.45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 x14ac:dyDescent="0.45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 x14ac:dyDescent="0.45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 x14ac:dyDescent="0.45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 x14ac:dyDescent="0.45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 x14ac:dyDescent="0.45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 x14ac:dyDescent="0.45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 x14ac:dyDescent="0.45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 x14ac:dyDescent="0.45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 x14ac:dyDescent="0.45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 x14ac:dyDescent="0.45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 x14ac:dyDescent="0.45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 x14ac:dyDescent="0.45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 x14ac:dyDescent="0.45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 x14ac:dyDescent="0.45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 x14ac:dyDescent="0.45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 x14ac:dyDescent="0.45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 x14ac:dyDescent="0.45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 x14ac:dyDescent="0.45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 x14ac:dyDescent="0.45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 x14ac:dyDescent="0.45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65" thickBot="1" x14ac:dyDescent="0.5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65" thickTop="1" x14ac:dyDescent="0.45"/>
    <row r="56" spans="1:17" ht="14.65" thickBot="1" x14ac:dyDescent="0.5"/>
    <row r="57" spans="1:17" ht="14.65" thickTop="1" x14ac:dyDescent="0.45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 x14ac:dyDescent="0.45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 x14ac:dyDescent="0.45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 x14ac:dyDescent="0.45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 x14ac:dyDescent="0.45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 x14ac:dyDescent="0.45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 x14ac:dyDescent="0.45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 x14ac:dyDescent="0.45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 x14ac:dyDescent="0.45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 x14ac:dyDescent="0.45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 x14ac:dyDescent="0.45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 x14ac:dyDescent="0.45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 x14ac:dyDescent="0.45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 x14ac:dyDescent="0.45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 x14ac:dyDescent="0.45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 x14ac:dyDescent="0.45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 x14ac:dyDescent="0.45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 x14ac:dyDescent="0.45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 x14ac:dyDescent="0.45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 x14ac:dyDescent="0.45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 x14ac:dyDescent="0.45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 x14ac:dyDescent="0.45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 x14ac:dyDescent="0.45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65" thickBot="1" x14ac:dyDescent="0.5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65" thickTop="1" x14ac:dyDescent="0.45"/>
    <row r="82" spans="1:17" ht="14.65" thickBot="1" x14ac:dyDescent="0.5"/>
    <row r="83" spans="1:17" ht="14.65" thickTop="1" x14ac:dyDescent="0.45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 x14ac:dyDescent="0.45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 x14ac:dyDescent="0.45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 x14ac:dyDescent="0.45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 x14ac:dyDescent="0.45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 x14ac:dyDescent="0.45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 x14ac:dyDescent="0.45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 x14ac:dyDescent="0.45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 x14ac:dyDescent="0.45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 x14ac:dyDescent="0.45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 x14ac:dyDescent="0.45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 x14ac:dyDescent="0.45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 x14ac:dyDescent="0.45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 x14ac:dyDescent="0.45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 x14ac:dyDescent="0.45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 x14ac:dyDescent="0.45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 x14ac:dyDescent="0.45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 x14ac:dyDescent="0.45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 x14ac:dyDescent="0.45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 x14ac:dyDescent="0.45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 x14ac:dyDescent="0.45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 x14ac:dyDescent="0.45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 x14ac:dyDescent="0.45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65" thickBot="1" x14ac:dyDescent="0.5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65" thickTop="1" x14ac:dyDescent="0.45"/>
    <row r="108" spans="1:17" ht="14.65" thickBot="1" x14ac:dyDescent="0.5"/>
    <row r="109" spans="1:17" ht="14.65" thickTop="1" x14ac:dyDescent="0.45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 x14ac:dyDescent="0.45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 x14ac:dyDescent="0.45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 x14ac:dyDescent="0.45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 x14ac:dyDescent="0.45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 x14ac:dyDescent="0.45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 x14ac:dyDescent="0.45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 x14ac:dyDescent="0.45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 x14ac:dyDescent="0.45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 x14ac:dyDescent="0.45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 x14ac:dyDescent="0.45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 x14ac:dyDescent="0.45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 x14ac:dyDescent="0.45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 x14ac:dyDescent="0.45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 x14ac:dyDescent="0.45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 x14ac:dyDescent="0.45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 x14ac:dyDescent="0.45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 x14ac:dyDescent="0.45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 x14ac:dyDescent="0.45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 x14ac:dyDescent="0.45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 x14ac:dyDescent="0.45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 x14ac:dyDescent="0.45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 x14ac:dyDescent="0.45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65" thickBot="1" x14ac:dyDescent="0.5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65" thickTop="1" x14ac:dyDescent="0.45"/>
    <row r="134" spans="1:17" ht="14.65" thickBot="1" x14ac:dyDescent="0.5"/>
    <row r="135" spans="1:17" ht="14.65" thickTop="1" x14ac:dyDescent="0.45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 x14ac:dyDescent="0.45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 x14ac:dyDescent="0.45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 x14ac:dyDescent="0.45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 x14ac:dyDescent="0.45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 x14ac:dyDescent="0.45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 x14ac:dyDescent="0.45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 x14ac:dyDescent="0.45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 x14ac:dyDescent="0.45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 x14ac:dyDescent="0.45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 x14ac:dyDescent="0.45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 x14ac:dyDescent="0.45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 x14ac:dyDescent="0.45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 x14ac:dyDescent="0.45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 x14ac:dyDescent="0.45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 x14ac:dyDescent="0.45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 x14ac:dyDescent="0.45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 x14ac:dyDescent="0.45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 x14ac:dyDescent="0.45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 x14ac:dyDescent="0.45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 x14ac:dyDescent="0.45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 x14ac:dyDescent="0.45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 x14ac:dyDescent="0.45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65" thickBot="1" x14ac:dyDescent="0.5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65" thickTop="1" x14ac:dyDescent="0.45"/>
    <row r="160" spans="1:17" ht="14.65" thickBot="1" x14ac:dyDescent="0.5"/>
    <row r="161" spans="1:17" ht="14.65" thickTop="1" x14ac:dyDescent="0.45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 x14ac:dyDescent="0.45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 x14ac:dyDescent="0.45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 x14ac:dyDescent="0.45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 x14ac:dyDescent="0.45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 x14ac:dyDescent="0.45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 x14ac:dyDescent="0.45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 x14ac:dyDescent="0.45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 x14ac:dyDescent="0.45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 x14ac:dyDescent="0.45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 x14ac:dyDescent="0.45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 x14ac:dyDescent="0.45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 x14ac:dyDescent="0.45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 x14ac:dyDescent="0.45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 x14ac:dyDescent="0.45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 x14ac:dyDescent="0.45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 x14ac:dyDescent="0.45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 x14ac:dyDescent="0.45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 x14ac:dyDescent="0.45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 x14ac:dyDescent="0.45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 x14ac:dyDescent="0.45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 x14ac:dyDescent="0.45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 x14ac:dyDescent="0.45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65" thickBot="1" x14ac:dyDescent="0.5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65" thickTop="1" x14ac:dyDescent="0.45"/>
    <row r="186" spans="1:17" ht="14.65" thickBot="1" x14ac:dyDescent="0.5"/>
    <row r="187" spans="1:17" ht="14.65" thickTop="1" x14ac:dyDescent="0.45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 x14ac:dyDescent="0.45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 x14ac:dyDescent="0.45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 x14ac:dyDescent="0.45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 x14ac:dyDescent="0.45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 x14ac:dyDescent="0.45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 x14ac:dyDescent="0.45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 x14ac:dyDescent="0.45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 x14ac:dyDescent="0.45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 x14ac:dyDescent="0.45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 x14ac:dyDescent="0.45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 x14ac:dyDescent="0.45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 x14ac:dyDescent="0.45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 x14ac:dyDescent="0.45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 x14ac:dyDescent="0.45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 x14ac:dyDescent="0.45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 x14ac:dyDescent="0.45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 x14ac:dyDescent="0.45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 x14ac:dyDescent="0.45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x14ac:dyDescent="0.45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 x14ac:dyDescent="0.45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 x14ac:dyDescent="0.45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 x14ac:dyDescent="0.45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65" thickBot="1" x14ac:dyDescent="0.5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" thickTop="1" thickBot="1" x14ac:dyDescent="0.5"/>
    <row r="212" spans="1:17" ht="14.65" thickTop="1" x14ac:dyDescent="0.45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 x14ac:dyDescent="0.45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 x14ac:dyDescent="0.45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 x14ac:dyDescent="0.45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 x14ac:dyDescent="0.45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 x14ac:dyDescent="0.45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 x14ac:dyDescent="0.45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 x14ac:dyDescent="0.45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 x14ac:dyDescent="0.45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 x14ac:dyDescent="0.45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 x14ac:dyDescent="0.45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 x14ac:dyDescent="0.45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 x14ac:dyDescent="0.45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 x14ac:dyDescent="0.45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 x14ac:dyDescent="0.45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 x14ac:dyDescent="0.45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 x14ac:dyDescent="0.45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 x14ac:dyDescent="0.45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 x14ac:dyDescent="0.45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 x14ac:dyDescent="0.45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 x14ac:dyDescent="0.45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 x14ac:dyDescent="0.45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 x14ac:dyDescent="0.45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65" thickBot="1" x14ac:dyDescent="0.5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65" thickTop="1" x14ac:dyDescent="0.45"/>
    <row r="237" spans="1:17" ht="14.65" thickBot="1" x14ac:dyDescent="0.5"/>
    <row r="238" spans="1:17" ht="14.65" thickTop="1" x14ac:dyDescent="0.45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 x14ac:dyDescent="0.45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 x14ac:dyDescent="0.45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 x14ac:dyDescent="0.45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 x14ac:dyDescent="0.45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 x14ac:dyDescent="0.45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 x14ac:dyDescent="0.45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 x14ac:dyDescent="0.45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 x14ac:dyDescent="0.45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 x14ac:dyDescent="0.45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 x14ac:dyDescent="0.45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 x14ac:dyDescent="0.45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 x14ac:dyDescent="0.45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 x14ac:dyDescent="0.45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 x14ac:dyDescent="0.45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 x14ac:dyDescent="0.45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 x14ac:dyDescent="0.45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 x14ac:dyDescent="0.45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 x14ac:dyDescent="0.45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 x14ac:dyDescent="0.45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 x14ac:dyDescent="0.45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 x14ac:dyDescent="0.45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 x14ac:dyDescent="0.45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65" thickBot="1" x14ac:dyDescent="0.5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65" thickTop="1" x14ac:dyDescent="0.45"/>
    <row r="263" spans="1:17" ht="14.65" thickBot="1" x14ac:dyDescent="0.5"/>
    <row r="264" spans="1:17" ht="14.65" thickTop="1" x14ac:dyDescent="0.45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 x14ac:dyDescent="0.45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 x14ac:dyDescent="0.45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 x14ac:dyDescent="0.45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 x14ac:dyDescent="0.45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 x14ac:dyDescent="0.45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 x14ac:dyDescent="0.45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 x14ac:dyDescent="0.45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 x14ac:dyDescent="0.45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 x14ac:dyDescent="0.45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 x14ac:dyDescent="0.45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 x14ac:dyDescent="0.45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 x14ac:dyDescent="0.45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 x14ac:dyDescent="0.45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 x14ac:dyDescent="0.45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 x14ac:dyDescent="0.45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 x14ac:dyDescent="0.45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 x14ac:dyDescent="0.45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 x14ac:dyDescent="0.45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 x14ac:dyDescent="0.45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 x14ac:dyDescent="0.45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 x14ac:dyDescent="0.45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 x14ac:dyDescent="0.45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65" thickBot="1" x14ac:dyDescent="0.5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65" thickTop="1" x14ac:dyDescent="0.45"/>
    <row r="289" spans="1:17" ht="14.65" thickBot="1" x14ac:dyDescent="0.5"/>
    <row r="290" spans="1:17" ht="14.65" thickTop="1" x14ac:dyDescent="0.45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 x14ac:dyDescent="0.45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 x14ac:dyDescent="0.45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 x14ac:dyDescent="0.45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 x14ac:dyDescent="0.45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 x14ac:dyDescent="0.45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 x14ac:dyDescent="0.45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 x14ac:dyDescent="0.45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 x14ac:dyDescent="0.45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 x14ac:dyDescent="0.45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 x14ac:dyDescent="0.45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 x14ac:dyDescent="0.45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 x14ac:dyDescent="0.45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 x14ac:dyDescent="0.45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 x14ac:dyDescent="0.45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 x14ac:dyDescent="0.45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 x14ac:dyDescent="0.45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 x14ac:dyDescent="0.45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 x14ac:dyDescent="0.45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 x14ac:dyDescent="0.45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 x14ac:dyDescent="0.45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 x14ac:dyDescent="0.45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 x14ac:dyDescent="0.45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65" thickBot="1" x14ac:dyDescent="0.5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65" thickTop="1" x14ac:dyDescent="0.45"/>
    <row r="315" spans="1:17" ht="14.65" thickBot="1" x14ac:dyDescent="0.5"/>
    <row r="316" spans="1:17" ht="14.65" thickTop="1" x14ac:dyDescent="0.45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 x14ac:dyDescent="0.45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 x14ac:dyDescent="0.45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 x14ac:dyDescent="0.45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 x14ac:dyDescent="0.45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 x14ac:dyDescent="0.45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 x14ac:dyDescent="0.45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 x14ac:dyDescent="0.45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 x14ac:dyDescent="0.45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 x14ac:dyDescent="0.45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 x14ac:dyDescent="0.45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 x14ac:dyDescent="0.45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 x14ac:dyDescent="0.45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 x14ac:dyDescent="0.45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 x14ac:dyDescent="0.45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 x14ac:dyDescent="0.45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 x14ac:dyDescent="0.45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 x14ac:dyDescent="0.45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 x14ac:dyDescent="0.45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 x14ac:dyDescent="0.45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 x14ac:dyDescent="0.45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 x14ac:dyDescent="0.45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 x14ac:dyDescent="0.45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65" thickBot="1" x14ac:dyDescent="0.5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65" thickTop="1" x14ac:dyDescent="0.45"/>
    <row r="341" spans="1:17" ht="14.65" thickBot="1" x14ac:dyDescent="0.5"/>
    <row r="342" spans="1:17" ht="14.65" thickTop="1" x14ac:dyDescent="0.45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 x14ac:dyDescent="0.45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 x14ac:dyDescent="0.45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 x14ac:dyDescent="0.45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 x14ac:dyDescent="0.45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 x14ac:dyDescent="0.45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 x14ac:dyDescent="0.45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 x14ac:dyDescent="0.45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 x14ac:dyDescent="0.45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 x14ac:dyDescent="0.45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 x14ac:dyDescent="0.45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 x14ac:dyDescent="0.45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 x14ac:dyDescent="0.45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 x14ac:dyDescent="0.45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 x14ac:dyDescent="0.45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 x14ac:dyDescent="0.45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 x14ac:dyDescent="0.45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 x14ac:dyDescent="0.45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 x14ac:dyDescent="0.45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 x14ac:dyDescent="0.45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 x14ac:dyDescent="0.45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 x14ac:dyDescent="0.45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 x14ac:dyDescent="0.45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 x14ac:dyDescent="0.5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 x14ac:dyDescent="0.45"/>
    <row r="367" spans="1:17" ht="14.65" thickBot="1" x14ac:dyDescent="0.5"/>
    <row r="368" spans="1:17" ht="14.65" thickTop="1" x14ac:dyDescent="0.45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 x14ac:dyDescent="0.45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 x14ac:dyDescent="0.45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 x14ac:dyDescent="0.45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 x14ac:dyDescent="0.45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 x14ac:dyDescent="0.45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 x14ac:dyDescent="0.45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 x14ac:dyDescent="0.45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 x14ac:dyDescent="0.45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 x14ac:dyDescent="0.45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 x14ac:dyDescent="0.45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 x14ac:dyDescent="0.45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 x14ac:dyDescent="0.45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 x14ac:dyDescent="0.45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 x14ac:dyDescent="0.45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 x14ac:dyDescent="0.45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 x14ac:dyDescent="0.45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 x14ac:dyDescent="0.45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 x14ac:dyDescent="0.45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 x14ac:dyDescent="0.45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 x14ac:dyDescent="0.45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 x14ac:dyDescent="0.45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 x14ac:dyDescent="0.45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65" thickBot="1" x14ac:dyDescent="0.5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65" thickTop="1" x14ac:dyDescent="0.45"/>
    <row r="394" spans="1:17" ht="14.65" thickBot="1" x14ac:dyDescent="0.5"/>
    <row r="395" spans="1:17" ht="14.65" thickTop="1" x14ac:dyDescent="0.45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 x14ac:dyDescent="0.45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 x14ac:dyDescent="0.45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 x14ac:dyDescent="0.45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 x14ac:dyDescent="0.45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 x14ac:dyDescent="0.45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 x14ac:dyDescent="0.45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 x14ac:dyDescent="0.45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 x14ac:dyDescent="0.45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 x14ac:dyDescent="0.45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 x14ac:dyDescent="0.45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 x14ac:dyDescent="0.45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 x14ac:dyDescent="0.45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 x14ac:dyDescent="0.45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 x14ac:dyDescent="0.45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 x14ac:dyDescent="0.45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 x14ac:dyDescent="0.45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 x14ac:dyDescent="0.45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 x14ac:dyDescent="0.45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 x14ac:dyDescent="0.45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x14ac:dyDescent="0.45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 x14ac:dyDescent="0.45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 x14ac:dyDescent="0.45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 x14ac:dyDescent="0.5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 x14ac:dyDescent="0.45"/>
    <row r="421" spans="1:17" ht="14.65" thickBot="1" x14ac:dyDescent="0.5"/>
    <row r="422" spans="1:17" ht="14.65" thickTop="1" x14ac:dyDescent="0.45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 x14ac:dyDescent="0.45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 x14ac:dyDescent="0.45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 x14ac:dyDescent="0.45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 x14ac:dyDescent="0.45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 x14ac:dyDescent="0.45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 x14ac:dyDescent="0.45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 x14ac:dyDescent="0.45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 x14ac:dyDescent="0.45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 x14ac:dyDescent="0.45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 x14ac:dyDescent="0.45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 x14ac:dyDescent="0.45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 x14ac:dyDescent="0.45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 x14ac:dyDescent="0.45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 x14ac:dyDescent="0.45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 x14ac:dyDescent="0.45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 x14ac:dyDescent="0.45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 x14ac:dyDescent="0.45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 x14ac:dyDescent="0.45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 x14ac:dyDescent="0.45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 x14ac:dyDescent="0.45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 x14ac:dyDescent="0.45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 x14ac:dyDescent="0.45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65" thickBot="1" x14ac:dyDescent="0.5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 x14ac:dyDescent="0.45"/>
    <row r="447" spans="1:17" ht="14.65" thickBot="1" x14ac:dyDescent="0.5"/>
    <row r="448" spans="1:17" ht="14.65" thickTop="1" x14ac:dyDescent="0.45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 x14ac:dyDescent="0.45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 x14ac:dyDescent="0.45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 x14ac:dyDescent="0.45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 x14ac:dyDescent="0.45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 x14ac:dyDescent="0.45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 x14ac:dyDescent="0.45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 x14ac:dyDescent="0.45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 x14ac:dyDescent="0.45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 x14ac:dyDescent="0.45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 x14ac:dyDescent="0.45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 x14ac:dyDescent="0.45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 x14ac:dyDescent="0.45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 x14ac:dyDescent="0.45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 x14ac:dyDescent="0.45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 x14ac:dyDescent="0.45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 x14ac:dyDescent="0.45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 x14ac:dyDescent="0.45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 x14ac:dyDescent="0.45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 x14ac:dyDescent="0.45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 x14ac:dyDescent="0.45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 x14ac:dyDescent="0.45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 x14ac:dyDescent="0.45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65" thickBot="1" x14ac:dyDescent="0.5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65" thickTop="1" x14ac:dyDescent="0.45"/>
    <row r="474" spans="1:17" ht="14.65" thickBot="1" x14ac:dyDescent="0.5"/>
    <row r="475" spans="1:17" ht="14.65" thickTop="1" x14ac:dyDescent="0.45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 x14ac:dyDescent="0.45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 x14ac:dyDescent="0.45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 x14ac:dyDescent="0.45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 x14ac:dyDescent="0.45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 x14ac:dyDescent="0.45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 x14ac:dyDescent="0.45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 x14ac:dyDescent="0.45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 x14ac:dyDescent="0.45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 x14ac:dyDescent="0.45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 x14ac:dyDescent="0.45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 x14ac:dyDescent="0.45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 x14ac:dyDescent="0.45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 x14ac:dyDescent="0.45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 x14ac:dyDescent="0.45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 x14ac:dyDescent="0.45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 x14ac:dyDescent="0.45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 x14ac:dyDescent="0.45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 x14ac:dyDescent="0.45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 x14ac:dyDescent="0.45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 x14ac:dyDescent="0.45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 x14ac:dyDescent="0.45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 x14ac:dyDescent="0.45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65" thickBot="1" x14ac:dyDescent="0.5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 x14ac:dyDescent="0.45"/>
    <row r="500" spans="1:17" ht="14.65" thickBot="1" x14ac:dyDescent="0.5"/>
    <row r="501" spans="1:17" ht="14.65" thickTop="1" x14ac:dyDescent="0.45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 x14ac:dyDescent="0.45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 x14ac:dyDescent="0.45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 x14ac:dyDescent="0.45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 x14ac:dyDescent="0.45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 x14ac:dyDescent="0.45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 x14ac:dyDescent="0.45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 x14ac:dyDescent="0.45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 x14ac:dyDescent="0.45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 x14ac:dyDescent="0.45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 x14ac:dyDescent="0.45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 x14ac:dyDescent="0.45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 x14ac:dyDescent="0.45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 x14ac:dyDescent="0.45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 x14ac:dyDescent="0.45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 x14ac:dyDescent="0.45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 x14ac:dyDescent="0.45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 x14ac:dyDescent="0.45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 x14ac:dyDescent="0.45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 x14ac:dyDescent="0.45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 x14ac:dyDescent="0.45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 x14ac:dyDescent="0.45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 x14ac:dyDescent="0.45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65" thickBot="1" x14ac:dyDescent="0.5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 x14ac:dyDescent="0.45"/>
    <row r="526" spans="1:17" ht="14.65" thickBot="1" x14ac:dyDescent="0.5"/>
    <row r="527" spans="1:17" ht="14.65" thickTop="1" x14ac:dyDescent="0.45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 x14ac:dyDescent="0.45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 x14ac:dyDescent="0.45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 x14ac:dyDescent="0.45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 x14ac:dyDescent="0.45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 x14ac:dyDescent="0.45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 x14ac:dyDescent="0.45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 x14ac:dyDescent="0.45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 x14ac:dyDescent="0.45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 x14ac:dyDescent="0.45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 x14ac:dyDescent="0.45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 x14ac:dyDescent="0.45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 x14ac:dyDescent="0.45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 x14ac:dyDescent="0.45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 x14ac:dyDescent="0.45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 x14ac:dyDescent="0.45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 x14ac:dyDescent="0.45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 x14ac:dyDescent="0.45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 x14ac:dyDescent="0.45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 x14ac:dyDescent="0.45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 x14ac:dyDescent="0.45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 x14ac:dyDescent="0.45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 x14ac:dyDescent="0.45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65" thickBot="1" x14ac:dyDescent="0.5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65" thickTop="1" x14ac:dyDescent="0.45"/>
    <row r="553" spans="1:17" ht="14.65" thickBot="1" x14ac:dyDescent="0.5"/>
    <row r="554" spans="1:17" ht="14.65" thickTop="1" x14ac:dyDescent="0.45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 x14ac:dyDescent="0.45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 x14ac:dyDescent="0.45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 x14ac:dyDescent="0.45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 x14ac:dyDescent="0.45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 x14ac:dyDescent="0.45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 x14ac:dyDescent="0.45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 x14ac:dyDescent="0.45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 x14ac:dyDescent="0.45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 x14ac:dyDescent="0.45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 x14ac:dyDescent="0.45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 x14ac:dyDescent="0.45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 x14ac:dyDescent="0.45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 x14ac:dyDescent="0.45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 x14ac:dyDescent="0.45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 x14ac:dyDescent="0.45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 x14ac:dyDescent="0.45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 x14ac:dyDescent="0.45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 x14ac:dyDescent="0.45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 x14ac:dyDescent="0.45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 x14ac:dyDescent="0.45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 x14ac:dyDescent="0.45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 x14ac:dyDescent="0.45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65" thickBot="1" x14ac:dyDescent="0.5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65" thickTop="1" x14ac:dyDescent="0.45"/>
    <row r="579" spans="1:17" ht="14.65" thickBot="1" x14ac:dyDescent="0.5"/>
    <row r="580" spans="1:17" ht="14.65" thickTop="1" x14ac:dyDescent="0.45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 x14ac:dyDescent="0.45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 x14ac:dyDescent="0.45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 x14ac:dyDescent="0.45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 x14ac:dyDescent="0.45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 x14ac:dyDescent="0.45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 x14ac:dyDescent="0.45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 x14ac:dyDescent="0.45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 x14ac:dyDescent="0.45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 x14ac:dyDescent="0.45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 x14ac:dyDescent="0.45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 x14ac:dyDescent="0.45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 x14ac:dyDescent="0.45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 x14ac:dyDescent="0.45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 x14ac:dyDescent="0.45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 x14ac:dyDescent="0.45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 x14ac:dyDescent="0.45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 x14ac:dyDescent="0.45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 x14ac:dyDescent="0.45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 x14ac:dyDescent="0.45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 x14ac:dyDescent="0.45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 x14ac:dyDescent="0.45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 x14ac:dyDescent="0.45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65" thickBot="1" x14ac:dyDescent="0.5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" thickTop="1" thickBot="1" x14ac:dyDescent="0.5"/>
    <row r="605" spans="1:17" ht="14.65" thickTop="1" x14ac:dyDescent="0.45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 x14ac:dyDescent="0.45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 x14ac:dyDescent="0.45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 x14ac:dyDescent="0.45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 x14ac:dyDescent="0.45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 x14ac:dyDescent="0.45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 x14ac:dyDescent="0.45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 x14ac:dyDescent="0.45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 x14ac:dyDescent="0.45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 x14ac:dyDescent="0.45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 x14ac:dyDescent="0.45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 x14ac:dyDescent="0.45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 x14ac:dyDescent="0.45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 x14ac:dyDescent="0.45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 x14ac:dyDescent="0.45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 x14ac:dyDescent="0.45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 x14ac:dyDescent="0.45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 x14ac:dyDescent="0.45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 x14ac:dyDescent="0.45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 x14ac:dyDescent="0.45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 x14ac:dyDescent="0.45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 x14ac:dyDescent="0.45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 x14ac:dyDescent="0.45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65" thickBot="1" x14ac:dyDescent="0.5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" thickTop="1" thickBot="1" x14ac:dyDescent="0.5"/>
    <row r="630" spans="1:17" ht="14.65" thickTop="1" x14ac:dyDescent="0.45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 x14ac:dyDescent="0.45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 x14ac:dyDescent="0.45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 x14ac:dyDescent="0.45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 x14ac:dyDescent="0.45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 x14ac:dyDescent="0.45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 x14ac:dyDescent="0.45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 x14ac:dyDescent="0.45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 x14ac:dyDescent="0.45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 x14ac:dyDescent="0.45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 x14ac:dyDescent="0.45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 x14ac:dyDescent="0.45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 x14ac:dyDescent="0.45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 x14ac:dyDescent="0.45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 x14ac:dyDescent="0.45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 x14ac:dyDescent="0.45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 x14ac:dyDescent="0.45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 x14ac:dyDescent="0.45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 x14ac:dyDescent="0.45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 x14ac:dyDescent="0.45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 x14ac:dyDescent="0.45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 x14ac:dyDescent="0.45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 x14ac:dyDescent="0.45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65" thickBot="1" x14ac:dyDescent="0.5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 x14ac:dyDescent="0.45"/>
    <row r="655" spans="1:17" ht="14.65" thickBot="1" x14ac:dyDescent="0.5"/>
    <row r="656" spans="1:17" ht="14.65" thickTop="1" x14ac:dyDescent="0.45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 x14ac:dyDescent="0.45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 x14ac:dyDescent="0.45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 x14ac:dyDescent="0.45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 x14ac:dyDescent="0.45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 x14ac:dyDescent="0.45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 x14ac:dyDescent="0.45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 x14ac:dyDescent="0.45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 x14ac:dyDescent="0.45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 x14ac:dyDescent="0.45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 x14ac:dyDescent="0.45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 x14ac:dyDescent="0.45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 x14ac:dyDescent="0.45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 x14ac:dyDescent="0.45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 x14ac:dyDescent="0.45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 x14ac:dyDescent="0.45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 x14ac:dyDescent="0.45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 x14ac:dyDescent="0.45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 x14ac:dyDescent="0.45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 x14ac:dyDescent="0.45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 x14ac:dyDescent="0.45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 x14ac:dyDescent="0.45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 x14ac:dyDescent="0.45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65" thickBot="1" x14ac:dyDescent="0.5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" thickTop="1" thickBot="1" x14ac:dyDescent="0.5"/>
    <row r="681" spans="1:17" ht="14.65" thickTop="1" x14ac:dyDescent="0.45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 x14ac:dyDescent="0.45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 x14ac:dyDescent="0.45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 x14ac:dyDescent="0.45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 x14ac:dyDescent="0.45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 x14ac:dyDescent="0.45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 x14ac:dyDescent="0.45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 x14ac:dyDescent="0.45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 x14ac:dyDescent="0.45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 x14ac:dyDescent="0.45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 x14ac:dyDescent="0.45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 x14ac:dyDescent="0.45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 x14ac:dyDescent="0.45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 x14ac:dyDescent="0.45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 x14ac:dyDescent="0.45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 x14ac:dyDescent="0.45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 x14ac:dyDescent="0.45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 x14ac:dyDescent="0.45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 x14ac:dyDescent="0.45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 x14ac:dyDescent="0.45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 x14ac:dyDescent="0.45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 x14ac:dyDescent="0.45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 x14ac:dyDescent="0.45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65" thickBot="1" x14ac:dyDescent="0.5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 x14ac:dyDescent="0.45"/>
    <row r="707" spans="1:17" ht="14.65" thickBot="1" x14ac:dyDescent="0.5"/>
    <row r="708" spans="1:17" ht="14.65" thickTop="1" x14ac:dyDescent="0.45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 x14ac:dyDescent="0.45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 x14ac:dyDescent="0.45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 x14ac:dyDescent="0.45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 x14ac:dyDescent="0.45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 x14ac:dyDescent="0.45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 x14ac:dyDescent="0.45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 x14ac:dyDescent="0.45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 x14ac:dyDescent="0.45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 x14ac:dyDescent="0.45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 x14ac:dyDescent="0.45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 x14ac:dyDescent="0.45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 x14ac:dyDescent="0.45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 x14ac:dyDescent="0.45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 x14ac:dyDescent="0.45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 x14ac:dyDescent="0.45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 x14ac:dyDescent="0.45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 x14ac:dyDescent="0.45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 x14ac:dyDescent="0.45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 x14ac:dyDescent="0.45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 x14ac:dyDescent="0.45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 x14ac:dyDescent="0.45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 x14ac:dyDescent="0.45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65" thickBot="1" x14ac:dyDescent="0.5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 x14ac:dyDescent="0.45"/>
    <row r="734" spans="1:17" ht="14.65" thickBot="1" x14ac:dyDescent="0.5"/>
    <row r="735" spans="1:17" ht="14.65" thickTop="1" x14ac:dyDescent="0.45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 x14ac:dyDescent="0.45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 x14ac:dyDescent="0.45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 x14ac:dyDescent="0.45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 x14ac:dyDescent="0.45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 x14ac:dyDescent="0.45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 x14ac:dyDescent="0.45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 x14ac:dyDescent="0.45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 x14ac:dyDescent="0.45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 x14ac:dyDescent="0.45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 x14ac:dyDescent="0.45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 x14ac:dyDescent="0.45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 x14ac:dyDescent="0.45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 x14ac:dyDescent="0.45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 x14ac:dyDescent="0.45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 x14ac:dyDescent="0.45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 x14ac:dyDescent="0.45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 x14ac:dyDescent="0.45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 x14ac:dyDescent="0.45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 x14ac:dyDescent="0.45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 x14ac:dyDescent="0.45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 x14ac:dyDescent="0.45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 x14ac:dyDescent="0.45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65" thickBot="1" x14ac:dyDescent="0.5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 x14ac:dyDescent="0.45"/>
    <row r="761" spans="1:17" ht="14.65" thickBot="1" x14ac:dyDescent="0.5"/>
    <row r="762" spans="1:17" ht="14.65" thickTop="1" x14ac:dyDescent="0.45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 x14ac:dyDescent="0.45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 x14ac:dyDescent="0.45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 x14ac:dyDescent="0.45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 x14ac:dyDescent="0.45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 x14ac:dyDescent="0.45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 x14ac:dyDescent="0.45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 x14ac:dyDescent="0.45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 x14ac:dyDescent="0.45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 x14ac:dyDescent="0.45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 x14ac:dyDescent="0.45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 x14ac:dyDescent="0.45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 x14ac:dyDescent="0.45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 x14ac:dyDescent="0.45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 x14ac:dyDescent="0.45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 x14ac:dyDescent="0.45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 x14ac:dyDescent="0.45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 x14ac:dyDescent="0.45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 x14ac:dyDescent="0.45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 x14ac:dyDescent="0.45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 x14ac:dyDescent="0.45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 x14ac:dyDescent="0.45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 x14ac:dyDescent="0.45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65" thickBot="1" x14ac:dyDescent="0.5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 x14ac:dyDescent="0.45"/>
    <row r="787" spans="1:17" ht="14.65" thickBot="1" x14ac:dyDescent="0.5"/>
    <row r="788" spans="1:17" ht="14.65" thickTop="1" x14ac:dyDescent="0.45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 x14ac:dyDescent="0.45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 x14ac:dyDescent="0.45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 x14ac:dyDescent="0.45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 x14ac:dyDescent="0.45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 x14ac:dyDescent="0.45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 x14ac:dyDescent="0.45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 x14ac:dyDescent="0.45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 x14ac:dyDescent="0.45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 x14ac:dyDescent="0.45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 x14ac:dyDescent="0.45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 x14ac:dyDescent="0.45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 x14ac:dyDescent="0.45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 x14ac:dyDescent="0.45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 x14ac:dyDescent="0.45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 x14ac:dyDescent="0.45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 x14ac:dyDescent="0.45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 x14ac:dyDescent="0.45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 x14ac:dyDescent="0.45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 x14ac:dyDescent="0.45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 x14ac:dyDescent="0.45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 x14ac:dyDescent="0.45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 x14ac:dyDescent="0.45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65" thickBot="1" x14ac:dyDescent="0.5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65" thickTop="1" x14ac:dyDescent="0.45"/>
    <row r="813" spans="1:17" ht="14.65" thickBot="1" x14ac:dyDescent="0.5"/>
    <row r="814" spans="1:17" ht="14.65" thickTop="1" x14ac:dyDescent="0.45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 x14ac:dyDescent="0.45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 x14ac:dyDescent="0.45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 x14ac:dyDescent="0.45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 x14ac:dyDescent="0.45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 x14ac:dyDescent="0.45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 x14ac:dyDescent="0.45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 x14ac:dyDescent="0.45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 x14ac:dyDescent="0.45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 x14ac:dyDescent="0.45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 x14ac:dyDescent="0.45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 x14ac:dyDescent="0.45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 x14ac:dyDescent="0.45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 x14ac:dyDescent="0.45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 x14ac:dyDescent="0.45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 x14ac:dyDescent="0.45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 x14ac:dyDescent="0.45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 x14ac:dyDescent="0.45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 x14ac:dyDescent="0.45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 x14ac:dyDescent="0.45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 x14ac:dyDescent="0.45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 x14ac:dyDescent="0.45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 x14ac:dyDescent="0.45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65" thickBot="1" x14ac:dyDescent="0.5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65" thickTop="1" x14ac:dyDescent="0.45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2026-01-01T02:41:28Z</cp:lastPrinted>
  <dcterms:created xsi:type="dcterms:W3CDTF">2018-06-30T02:06:06Z</dcterms:created>
  <dcterms:modified xsi:type="dcterms:W3CDTF">2026-01-02T15:16:49Z</dcterms:modified>
</cp:coreProperties>
</file>