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boneyard\marketdata\TradeBook\"/>
    </mc:Choice>
  </mc:AlternateContent>
  <bookViews>
    <workbookView xWindow="158" yWindow="300" windowWidth="25103" windowHeight="12338"/>
  </bookViews>
  <sheets>
    <sheet name="Sheet4" sheetId="4" r:id="rId1"/>
    <sheet name="Sheet1" sheetId="1" r:id="rId2"/>
  </sheets>
  <calcPr calcId="152511"/>
</workbook>
</file>

<file path=xl/calcChain.xml><?xml version="1.0" encoding="utf-8"?>
<calcChain xmlns="http://schemas.openxmlformats.org/spreadsheetml/2006/main">
  <c r="K19" i="4" l="1"/>
  <c r="D19" i="4"/>
  <c r="K18" i="4"/>
  <c r="D18" i="4"/>
  <c r="H18" i="4" s="1"/>
  <c r="M17" i="4"/>
  <c r="M18" i="4" s="1"/>
  <c r="M19" i="4" s="1"/>
  <c r="N19" i="4" s="1"/>
  <c r="K17" i="4"/>
  <c r="D17" i="4"/>
  <c r="K11" i="4"/>
  <c r="J11" i="4"/>
  <c r="D11" i="4"/>
  <c r="H11" i="4" s="1"/>
  <c r="K10" i="4"/>
  <c r="J10" i="4"/>
  <c r="D10" i="4"/>
  <c r="H10" i="4" s="1"/>
  <c r="L9" i="4"/>
  <c r="L10" i="4" s="1"/>
  <c r="L11" i="4" s="1"/>
  <c r="L17" i="4" s="1"/>
  <c r="L18" i="4" s="1"/>
  <c r="L19" i="4" s="1"/>
  <c r="K9" i="4"/>
  <c r="J9" i="4"/>
  <c r="D9" i="4"/>
  <c r="H9" i="4" s="1"/>
  <c r="H12" i="4" l="1"/>
  <c r="D25" i="4" s="1"/>
  <c r="D26" i="4" s="1"/>
  <c r="J12" i="4"/>
  <c r="N21" i="4" s="1"/>
  <c r="H19" i="4"/>
  <c r="D12" i="4"/>
  <c r="F11" i="4" s="1"/>
  <c r="D20" i="4"/>
  <c r="F17" i="4" s="1"/>
  <c r="H17" i="4"/>
  <c r="K49" i="4"/>
  <c r="D49" i="4"/>
  <c r="K48" i="4"/>
  <c r="D48" i="4"/>
  <c r="H48" i="4" s="1"/>
  <c r="M47" i="4"/>
  <c r="M48" i="4" s="1"/>
  <c r="M49" i="4" s="1"/>
  <c r="N49" i="4" s="1"/>
  <c r="K47" i="4"/>
  <c r="D47" i="4"/>
  <c r="H47" i="4" s="1"/>
  <c r="K41" i="4"/>
  <c r="J41" i="4"/>
  <c r="D41" i="4"/>
  <c r="K40" i="4"/>
  <c r="J40" i="4"/>
  <c r="D40" i="4"/>
  <c r="H40" i="4" s="1"/>
  <c r="L39" i="4"/>
  <c r="L40" i="4" s="1"/>
  <c r="L41" i="4" s="1"/>
  <c r="L47" i="4" s="1"/>
  <c r="L48" i="4" s="1"/>
  <c r="L49" i="4" s="1"/>
  <c r="K39" i="4"/>
  <c r="J39" i="4"/>
  <c r="D39" i="4"/>
  <c r="H39" i="4" s="1"/>
  <c r="H20" i="4" l="1"/>
  <c r="D27" i="4" s="1"/>
  <c r="D28" i="4" s="1"/>
  <c r="F10" i="4"/>
  <c r="F9" i="4"/>
  <c r="M21" i="4"/>
  <c r="F12" i="4"/>
  <c r="F19" i="4"/>
  <c r="F18" i="4"/>
  <c r="F20" i="4" s="1"/>
  <c r="D50" i="4"/>
  <c r="F48" i="4" s="1"/>
  <c r="D42" i="4"/>
  <c r="F39" i="4" s="1"/>
  <c r="J42" i="4"/>
  <c r="M51" i="4" s="1"/>
  <c r="H41" i="4"/>
  <c r="H42" i="4" s="1"/>
  <c r="D55" i="4" s="1"/>
  <c r="D56" i="4" s="1"/>
  <c r="H49" i="4"/>
  <c r="H50" i="4" s="1"/>
  <c r="D57" i="4" s="1"/>
  <c r="K79" i="4"/>
  <c r="D79" i="4"/>
  <c r="H79" i="4" s="1"/>
  <c r="K78" i="4"/>
  <c r="D78" i="4"/>
  <c r="M77" i="4"/>
  <c r="M78" i="4" s="1"/>
  <c r="M79" i="4" s="1"/>
  <c r="N79" i="4" s="1"/>
  <c r="K77" i="4"/>
  <c r="D77" i="4"/>
  <c r="H77" i="4" s="1"/>
  <c r="K71" i="4"/>
  <c r="J71" i="4"/>
  <c r="D71" i="4"/>
  <c r="K70" i="4"/>
  <c r="J70" i="4"/>
  <c r="D70" i="4"/>
  <c r="H70" i="4" s="1"/>
  <c r="L69" i="4"/>
  <c r="L70" i="4" s="1"/>
  <c r="L71" i="4" s="1"/>
  <c r="L77" i="4" s="1"/>
  <c r="L78" i="4" s="1"/>
  <c r="L79" i="4" s="1"/>
  <c r="K69" i="4"/>
  <c r="J69" i="4"/>
  <c r="D69" i="4"/>
  <c r="H69" i="4" s="1"/>
  <c r="D109" i="4"/>
  <c r="N51" i="4" l="1"/>
  <c r="F47" i="4"/>
  <c r="F49" i="4"/>
  <c r="D58" i="4"/>
  <c r="F41" i="4"/>
  <c r="F40" i="4"/>
  <c r="D80" i="4"/>
  <c r="F78" i="4" s="1"/>
  <c r="J72" i="4"/>
  <c r="N81" i="4" s="1"/>
  <c r="D72" i="4"/>
  <c r="F70" i="4" s="1"/>
  <c r="H78" i="4"/>
  <c r="H80" i="4" s="1"/>
  <c r="D87" i="4" s="1"/>
  <c r="H71" i="4"/>
  <c r="H72" i="4" s="1"/>
  <c r="D85" i="4" s="1"/>
  <c r="D86" i="4" s="1"/>
  <c r="K109" i="4"/>
  <c r="K108" i="4"/>
  <c r="D108" i="4"/>
  <c r="H108" i="4" s="1"/>
  <c r="M107" i="4"/>
  <c r="M108" i="4" s="1"/>
  <c r="M109" i="4" s="1"/>
  <c r="N109" i="4" s="1"/>
  <c r="K107" i="4"/>
  <c r="D107" i="4"/>
  <c r="H107" i="4" s="1"/>
  <c r="K101" i="4"/>
  <c r="J101" i="4"/>
  <c r="D101" i="4"/>
  <c r="K100" i="4"/>
  <c r="J100" i="4"/>
  <c r="D100" i="4"/>
  <c r="H100" i="4" s="1"/>
  <c r="L99" i="4"/>
  <c r="L100" i="4" s="1"/>
  <c r="L101" i="4" s="1"/>
  <c r="L107" i="4" s="1"/>
  <c r="L108" i="4" s="1"/>
  <c r="L109" i="4" s="1"/>
  <c r="K99" i="4"/>
  <c r="J99" i="4"/>
  <c r="D99" i="4"/>
  <c r="H99" i="4" s="1"/>
  <c r="K139" i="4"/>
  <c r="D139" i="4"/>
  <c r="H139" i="4" s="1"/>
  <c r="K138" i="4"/>
  <c r="D138" i="4"/>
  <c r="H138" i="4" s="1"/>
  <c r="M137" i="4"/>
  <c r="M138" i="4" s="1"/>
  <c r="M139" i="4" s="1"/>
  <c r="N139" i="4" s="1"/>
  <c r="K137" i="4"/>
  <c r="D137" i="4"/>
  <c r="K131" i="4"/>
  <c r="J131" i="4"/>
  <c r="D131" i="4"/>
  <c r="H131" i="4" s="1"/>
  <c r="K130" i="4"/>
  <c r="J130" i="4"/>
  <c r="D130" i="4"/>
  <c r="H130" i="4" s="1"/>
  <c r="L129" i="4"/>
  <c r="L130" i="4" s="1"/>
  <c r="L131" i="4" s="1"/>
  <c r="L137" i="4" s="1"/>
  <c r="L138" i="4" s="1"/>
  <c r="L139" i="4" s="1"/>
  <c r="K129" i="4"/>
  <c r="J129" i="4"/>
  <c r="D129" i="4"/>
  <c r="K169" i="4"/>
  <c r="D169" i="4"/>
  <c r="H169" i="4" s="1"/>
  <c r="K168" i="4"/>
  <c r="D168" i="4"/>
  <c r="H168" i="4" s="1"/>
  <c r="M167" i="4"/>
  <c r="M168" i="4" s="1"/>
  <c r="M169" i="4" s="1"/>
  <c r="N169" i="4" s="1"/>
  <c r="K167" i="4"/>
  <c r="D167" i="4"/>
  <c r="K161" i="4"/>
  <c r="J161" i="4"/>
  <c r="D161" i="4"/>
  <c r="H161" i="4" s="1"/>
  <c r="K160" i="4"/>
  <c r="J160" i="4"/>
  <c r="D160" i="4"/>
  <c r="H160" i="4" s="1"/>
  <c r="L159" i="4"/>
  <c r="L160" i="4" s="1"/>
  <c r="L161" i="4" s="1"/>
  <c r="L167" i="4" s="1"/>
  <c r="L168" i="4" s="1"/>
  <c r="L169" i="4" s="1"/>
  <c r="K159" i="4"/>
  <c r="J159" i="4"/>
  <c r="D159" i="4"/>
  <c r="K199" i="4"/>
  <c r="D199" i="4"/>
  <c r="H199" i="4" s="1"/>
  <c r="K198" i="4"/>
  <c r="D198" i="4"/>
  <c r="H198" i="4" s="1"/>
  <c r="M197" i="4"/>
  <c r="M198" i="4" s="1"/>
  <c r="M199" i="4" s="1"/>
  <c r="N199" i="4" s="1"/>
  <c r="K197" i="4"/>
  <c r="D197" i="4"/>
  <c r="K191" i="4"/>
  <c r="J191" i="4"/>
  <c r="D191" i="4"/>
  <c r="H191" i="4" s="1"/>
  <c r="K190" i="4"/>
  <c r="J190" i="4"/>
  <c r="D190" i="4"/>
  <c r="H190" i="4" s="1"/>
  <c r="L189" i="4"/>
  <c r="L190" i="4" s="1"/>
  <c r="L191" i="4" s="1"/>
  <c r="L197" i="4" s="1"/>
  <c r="L198" i="4" s="1"/>
  <c r="L199" i="4" s="1"/>
  <c r="K189" i="4"/>
  <c r="J189" i="4"/>
  <c r="D189" i="4"/>
  <c r="H189" i="4" s="1"/>
  <c r="K229" i="4"/>
  <c r="D229" i="4"/>
  <c r="H229" i="4" s="1"/>
  <c r="K228" i="4"/>
  <c r="D228" i="4"/>
  <c r="H228" i="4" s="1"/>
  <c r="M227" i="4"/>
  <c r="M228" i="4" s="1"/>
  <c r="M229" i="4" s="1"/>
  <c r="N229" i="4" s="1"/>
  <c r="K227" i="4"/>
  <c r="D227" i="4"/>
  <c r="H227" i="4" s="1"/>
  <c r="K221" i="4"/>
  <c r="J221" i="4"/>
  <c r="D221" i="4"/>
  <c r="H221" i="4" s="1"/>
  <c r="K220" i="4"/>
  <c r="J220" i="4"/>
  <c r="D220" i="4"/>
  <c r="H220" i="4" s="1"/>
  <c r="L219" i="4"/>
  <c r="L220" i="4" s="1"/>
  <c r="L221" i="4" s="1"/>
  <c r="L227" i="4" s="1"/>
  <c r="L228" i="4" s="1"/>
  <c r="L229" i="4" s="1"/>
  <c r="K219" i="4"/>
  <c r="J219" i="4"/>
  <c r="D219" i="4"/>
  <c r="K259" i="4"/>
  <c r="D259" i="4"/>
  <c r="H259" i="4" s="1"/>
  <c r="K258" i="4"/>
  <c r="D258" i="4"/>
  <c r="H258" i="4" s="1"/>
  <c r="M257" i="4"/>
  <c r="M258" i="4" s="1"/>
  <c r="M259" i="4" s="1"/>
  <c r="N259" i="4" s="1"/>
  <c r="K257" i="4"/>
  <c r="D257" i="4"/>
  <c r="H257" i="4" s="1"/>
  <c r="K251" i="4"/>
  <c r="J251" i="4"/>
  <c r="D251" i="4"/>
  <c r="H251" i="4" s="1"/>
  <c r="K250" i="4"/>
  <c r="J250" i="4"/>
  <c r="D250" i="4"/>
  <c r="H250" i="4" s="1"/>
  <c r="L249" i="4"/>
  <c r="L250" i="4" s="1"/>
  <c r="L251" i="4" s="1"/>
  <c r="L257" i="4" s="1"/>
  <c r="L258" i="4" s="1"/>
  <c r="L259" i="4" s="1"/>
  <c r="K249" i="4"/>
  <c r="J249" i="4"/>
  <c r="D249" i="4"/>
  <c r="H249" i="4" s="1"/>
  <c r="K289" i="4"/>
  <c r="D289" i="4"/>
  <c r="H289" i="4" s="1"/>
  <c r="K288" i="4"/>
  <c r="D288" i="4"/>
  <c r="H288" i="4" s="1"/>
  <c r="M287" i="4"/>
  <c r="M288" i="4" s="1"/>
  <c r="M289" i="4" s="1"/>
  <c r="N289" i="4" s="1"/>
  <c r="K287" i="4"/>
  <c r="D287" i="4"/>
  <c r="H287" i="4" s="1"/>
  <c r="K281" i="4"/>
  <c r="J281" i="4"/>
  <c r="D281" i="4"/>
  <c r="H281" i="4" s="1"/>
  <c r="K280" i="4"/>
  <c r="J280" i="4"/>
  <c r="D280" i="4"/>
  <c r="H280" i="4" s="1"/>
  <c r="L279" i="4"/>
  <c r="L280" i="4" s="1"/>
  <c r="L281" i="4" s="1"/>
  <c r="L287" i="4" s="1"/>
  <c r="L288" i="4" s="1"/>
  <c r="L289" i="4" s="1"/>
  <c r="K279" i="4"/>
  <c r="J279" i="4"/>
  <c r="D279" i="4"/>
  <c r="H279" i="4" s="1"/>
  <c r="K319" i="4"/>
  <c r="D319" i="4"/>
  <c r="K318" i="4"/>
  <c r="D318" i="4"/>
  <c r="H318" i="4" s="1"/>
  <c r="M317" i="4"/>
  <c r="M318" i="4" s="1"/>
  <c r="M319" i="4" s="1"/>
  <c r="N319" i="4" s="1"/>
  <c r="K317" i="4"/>
  <c r="D317" i="4"/>
  <c r="K311" i="4"/>
  <c r="J311" i="4"/>
  <c r="D311" i="4"/>
  <c r="H311" i="4" s="1"/>
  <c r="K310" i="4"/>
  <c r="J310" i="4"/>
  <c r="D310" i="4"/>
  <c r="H310" i="4" s="1"/>
  <c r="L309" i="4"/>
  <c r="L310" i="4" s="1"/>
  <c r="L311" i="4" s="1"/>
  <c r="L317" i="4" s="1"/>
  <c r="L318" i="4" s="1"/>
  <c r="L319" i="4" s="1"/>
  <c r="K309" i="4"/>
  <c r="J309" i="4"/>
  <c r="D309" i="4"/>
  <c r="H309" i="4" s="1"/>
  <c r="K349" i="4"/>
  <c r="D349" i="4"/>
  <c r="H349" i="4" s="1"/>
  <c r="K348" i="4"/>
  <c r="D348" i="4"/>
  <c r="H348" i="4" s="1"/>
  <c r="M347" i="4"/>
  <c r="M348" i="4" s="1"/>
  <c r="M349" i="4" s="1"/>
  <c r="N349" i="4" s="1"/>
  <c r="K347" i="4"/>
  <c r="D347" i="4"/>
  <c r="H347" i="4" s="1"/>
  <c r="K341" i="4"/>
  <c r="J341" i="4"/>
  <c r="D341" i="4"/>
  <c r="H341" i="4" s="1"/>
  <c r="K340" i="4"/>
  <c r="J340" i="4"/>
  <c r="D340" i="4"/>
  <c r="H340" i="4" s="1"/>
  <c r="L339" i="4"/>
  <c r="L340" i="4" s="1"/>
  <c r="L341" i="4" s="1"/>
  <c r="L347" i="4" s="1"/>
  <c r="L348" i="4" s="1"/>
  <c r="L349" i="4" s="1"/>
  <c r="K339" i="4"/>
  <c r="J339" i="4"/>
  <c r="D339" i="4"/>
  <c r="K379" i="4"/>
  <c r="D379" i="4"/>
  <c r="H379" i="4" s="1"/>
  <c r="K378" i="4"/>
  <c r="D378" i="4"/>
  <c r="H378" i="4" s="1"/>
  <c r="M377" i="4"/>
  <c r="M378" i="4" s="1"/>
  <c r="M379" i="4" s="1"/>
  <c r="N379" i="4" s="1"/>
  <c r="K377" i="4"/>
  <c r="D377" i="4"/>
  <c r="H377" i="4" s="1"/>
  <c r="K371" i="4"/>
  <c r="J371" i="4"/>
  <c r="D371" i="4"/>
  <c r="H371" i="4" s="1"/>
  <c r="K370" i="4"/>
  <c r="J370" i="4"/>
  <c r="D370" i="4"/>
  <c r="H370" i="4" s="1"/>
  <c r="L369" i="4"/>
  <c r="L370" i="4" s="1"/>
  <c r="L371" i="4" s="1"/>
  <c r="L377" i="4" s="1"/>
  <c r="L378" i="4" s="1"/>
  <c r="L379" i="4" s="1"/>
  <c r="K369" i="4"/>
  <c r="J369" i="4"/>
  <c r="D369" i="4"/>
  <c r="K409" i="4"/>
  <c r="D409" i="4"/>
  <c r="H409" i="4" s="1"/>
  <c r="K408" i="4"/>
  <c r="D408" i="4"/>
  <c r="H408" i="4" s="1"/>
  <c r="M407" i="4"/>
  <c r="M408" i="4" s="1"/>
  <c r="M409" i="4" s="1"/>
  <c r="N409" i="4" s="1"/>
  <c r="K407" i="4"/>
  <c r="D407" i="4"/>
  <c r="H407" i="4" s="1"/>
  <c r="K401" i="4"/>
  <c r="J401" i="4"/>
  <c r="D401" i="4"/>
  <c r="H401" i="4" s="1"/>
  <c r="K400" i="4"/>
  <c r="J400" i="4"/>
  <c r="D400" i="4"/>
  <c r="H400" i="4" s="1"/>
  <c r="L399" i="4"/>
  <c r="L400" i="4" s="1"/>
  <c r="L401" i="4" s="1"/>
  <c r="L407" i="4" s="1"/>
  <c r="L408" i="4" s="1"/>
  <c r="L409" i="4" s="1"/>
  <c r="K399" i="4"/>
  <c r="J399" i="4"/>
  <c r="D399" i="4"/>
  <c r="K439" i="4"/>
  <c r="D439" i="4"/>
  <c r="H439" i="4" s="1"/>
  <c r="K438" i="4"/>
  <c r="D438" i="4"/>
  <c r="H438" i="4" s="1"/>
  <c r="M437" i="4"/>
  <c r="M438" i="4" s="1"/>
  <c r="M439" i="4" s="1"/>
  <c r="N439" i="4" s="1"/>
  <c r="K437" i="4"/>
  <c r="D437" i="4"/>
  <c r="K431" i="4"/>
  <c r="J431" i="4"/>
  <c r="D431" i="4"/>
  <c r="H431" i="4" s="1"/>
  <c r="K430" i="4"/>
  <c r="J430" i="4"/>
  <c r="D430" i="4"/>
  <c r="H430" i="4" s="1"/>
  <c r="L429" i="4"/>
  <c r="L430" i="4" s="1"/>
  <c r="L431" i="4" s="1"/>
  <c r="L437" i="4" s="1"/>
  <c r="L438" i="4" s="1"/>
  <c r="L439" i="4" s="1"/>
  <c r="K429" i="4"/>
  <c r="J429" i="4"/>
  <c r="D429" i="4"/>
  <c r="K468" i="4"/>
  <c r="D468" i="4"/>
  <c r="H468" i="4" s="1"/>
  <c r="K467" i="4"/>
  <c r="D467" i="4"/>
  <c r="H467" i="4" s="1"/>
  <c r="M466" i="4"/>
  <c r="M467" i="4" s="1"/>
  <c r="M468" i="4" s="1"/>
  <c r="N468" i="4" s="1"/>
  <c r="K466" i="4"/>
  <c r="D466" i="4"/>
  <c r="K460" i="4"/>
  <c r="J460" i="4"/>
  <c r="D460" i="4"/>
  <c r="H460" i="4" s="1"/>
  <c r="K459" i="4"/>
  <c r="J459" i="4"/>
  <c r="D459" i="4"/>
  <c r="L458" i="4"/>
  <c r="L459" i="4" s="1"/>
  <c r="L460" i="4" s="1"/>
  <c r="L466" i="4" s="1"/>
  <c r="L467" i="4" s="1"/>
  <c r="L468" i="4" s="1"/>
  <c r="K458" i="4"/>
  <c r="J458" i="4"/>
  <c r="D458" i="4"/>
  <c r="K497" i="4"/>
  <c r="D497" i="4"/>
  <c r="H497" i="4" s="1"/>
  <c r="K496" i="4"/>
  <c r="D496" i="4"/>
  <c r="H496" i="4" s="1"/>
  <c r="M495" i="4"/>
  <c r="M496" i="4" s="1"/>
  <c r="M497" i="4" s="1"/>
  <c r="N497" i="4" s="1"/>
  <c r="K495" i="4"/>
  <c r="D495" i="4"/>
  <c r="H495" i="4" s="1"/>
  <c r="K489" i="4"/>
  <c r="J489" i="4"/>
  <c r="D489" i="4"/>
  <c r="H489" i="4" s="1"/>
  <c r="K488" i="4"/>
  <c r="J488" i="4"/>
  <c r="D488" i="4"/>
  <c r="H488" i="4" s="1"/>
  <c r="L487" i="4"/>
  <c r="L488" i="4" s="1"/>
  <c r="L489" i="4" s="1"/>
  <c r="L495" i="4" s="1"/>
  <c r="L496" i="4" s="1"/>
  <c r="L497" i="4" s="1"/>
  <c r="K487" i="4"/>
  <c r="J487" i="4"/>
  <c r="D487" i="4"/>
  <c r="K527" i="4"/>
  <c r="D527" i="4"/>
  <c r="H527" i="4" s="1"/>
  <c r="K526" i="4"/>
  <c r="D526" i="4"/>
  <c r="M525" i="4"/>
  <c r="M526" i="4" s="1"/>
  <c r="M527" i="4" s="1"/>
  <c r="N527" i="4" s="1"/>
  <c r="K525" i="4"/>
  <c r="D525" i="4"/>
  <c r="H525" i="4" s="1"/>
  <c r="K519" i="4"/>
  <c r="J519" i="4"/>
  <c r="D519" i="4"/>
  <c r="K518" i="4"/>
  <c r="J518" i="4"/>
  <c r="D518" i="4"/>
  <c r="H518" i="4" s="1"/>
  <c r="L517" i="4"/>
  <c r="L518" i="4" s="1"/>
  <c r="L519" i="4" s="1"/>
  <c r="L525" i="4" s="1"/>
  <c r="L526" i="4" s="1"/>
  <c r="L527" i="4" s="1"/>
  <c r="K517" i="4"/>
  <c r="J517" i="4"/>
  <c r="D517" i="4"/>
  <c r="K556" i="4"/>
  <c r="D556" i="4"/>
  <c r="K555" i="4"/>
  <c r="D555" i="4"/>
  <c r="M554" i="4"/>
  <c r="M555" i="4" s="1"/>
  <c r="M556" i="4" s="1"/>
  <c r="N556" i="4" s="1"/>
  <c r="K554" i="4"/>
  <c r="D554" i="4"/>
  <c r="H554" i="4" s="1"/>
  <c r="K548" i="4"/>
  <c r="J548" i="4"/>
  <c r="D548" i="4"/>
  <c r="K547" i="4"/>
  <c r="J547" i="4"/>
  <c r="D547" i="4"/>
  <c r="H547" i="4" s="1"/>
  <c r="L546" i="4"/>
  <c r="L547" i="4" s="1"/>
  <c r="L548" i="4" s="1"/>
  <c r="L554" i="4" s="1"/>
  <c r="L555" i="4" s="1"/>
  <c r="L556" i="4" s="1"/>
  <c r="K546" i="4"/>
  <c r="J546" i="4"/>
  <c r="D546" i="4"/>
  <c r="K583" i="4"/>
  <c r="D583" i="4"/>
  <c r="H583" i="4" s="1"/>
  <c r="K582" i="4"/>
  <c r="D582" i="4"/>
  <c r="H582" i="4" s="1"/>
  <c r="M581" i="4"/>
  <c r="M582" i="4" s="1"/>
  <c r="M583" i="4" s="1"/>
  <c r="N583" i="4" s="1"/>
  <c r="K581" i="4"/>
  <c r="D581" i="4"/>
  <c r="K575" i="4"/>
  <c r="J575" i="4"/>
  <c r="D575" i="4"/>
  <c r="H575" i="4" s="1"/>
  <c r="K574" i="4"/>
  <c r="J574" i="4"/>
  <c r="D574" i="4"/>
  <c r="L573" i="4"/>
  <c r="L574" i="4" s="1"/>
  <c r="L575" i="4" s="1"/>
  <c r="L581" i="4" s="1"/>
  <c r="L582" i="4" s="1"/>
  <c r="L583" i="4" s="1"/>
  <c r="K573" i="4"/>
  <c r="J573" i="4"/>
  <c r="D573" i="4"/>
  <c r="K610" i="4"/>
  <c r="D610" i="4"/>
  <c r="H610" i="4" s="1"/>
  <c r="K609" i="4"/>
  <c r="D609" i="4"/>
  <c r="H609" i="4" s="1"/>
  <c r="M608" i="4"/>
  <c r="M609" i="4" s="1"/>
  <c r="M610" i="4" s="1"/>
  <c r="N610" i="4" s="1"/>
  <c r="K608" i="4"/>
  <c r="D608" i="4"/>
  <c r="H608" i="4" s="1"/>
  <c r="K602" i="4"/>
  <c r="J602" i="4"/>
  <c r="D602" i="4"/>
  <c r="H602" i="4" s="1"/>
  <c r="K601" i="4"/>
  <c r="J601" i="4"/>
  <c r="D601" i="4"/>
  <c r="H601" i="4" s="1"/>
  <c r="L600" i="4"/>
  <c r="L601" i="4" s="1"/>
  <c r="L602" i="4" s="1"/>
  <c r="L608" i="4" s="1"/>
  <c r="L609" i="4" s="1"/>
  <c r="L610" i="4" s="1"/>
  <c r="K600" i="4"/>
  <c r="J600" i="4"/>
  <c r="D600" i="4"/>
  <c r="K988" i="4"/>
  <c r="D988" i="4"/>
  <c r="H988" i="4" s="1"/>
  <c r="K987" i="4"/>
  <c r="D987" i="4"/>
  <c r="H987" i="4" s="1"/>
  <c r="M986" i="4"/>
  <c r="M987" i="4" s="1"/>
  <c r="M988" i="4" s="1"/>
  <c r="N988" i="4" s="1"/>
  <c r="K986" i="4"/>
  <c r="D986" i="4"/>
  <c r="K980" i="4"/>
  <c r="J980" i="4"/>
  <c r="D980" i="4"/>
  <c r="H980" i="4" s="1"/>
  <c r="K979" i="4"/>
  <c r="J979" i="4"/>
  <c r="D979" i="4"/>
  <c r="L978" i="4"/>
  <c r="L979" i="4" s="1"/>
  <c r="L980" i="4" s="1"/>
  <c r="K978" i="4"/>
  <c r="J978" i="4"/>
  <c r="D978" i="4"/>
  <c r="K961" i="4"/>
  <c r="D961" i="4"/>
  <c r="H961" i="4" s="1"/>
  <c r="K960" i="4"/>
  <c r="D960" i="4"/>
  <c r="M959" i="4"/>
  <c r="M960" i="4" s="1"/>
  <c r="M961" i="4" s="1"/>
  <c r="N961" i="4" s="1"/>
  <c r="K959" i="4"/>
  <c r="D959" i="4"/>
  <c r="K953" i="4"/>
  <c r="J953" i="4"/>
  <c r="D953" i="4"/>
  <c r="H953" i="4" s="1"/>
  <c r="K952" i="4"/>
  <c r="J952" i="4"/>
  <c r="D952" i="4"/>
  <c r="H952" i="4" s="1"/>
  <c r="L951" i="4"/>
  <c r="L952" i="4" s="1"/>
  <c r="L953" i="4" s="1"/>
  <c r="K951" i="4"/>
  <c r="J951" i="4"/>
  <c r="D951" i="4"/>
  <c r="K934" i="4"/>
  <c r="D934" i="4"/>
  <c r="H934" i="4" s="1"/>
  <c r="K933" i="4"/>
  <c r="D933" i="4"/>
  <c r="H933" i="4" s="1"/>
  <c r="M932" i="4"/>
  <c r="M933" i="4" s="1"/>
  <c r="M934" i="4" s="1"/>
  <c r="N934" i="4" s="1"/>
  <c r="K932" i="4"/>
  <c r="D932" i="4"/>
  <c r="K926" i="4"/>
  <c r="J926" i="4"/>
  <c r="D926" i="4"/>
  <c r="K925" i="4"/>
  <c r="J925" i="4"/>
  <c r="D925" i="4"/>
  <c r="H925" i="4" s="1"/>
  <c r="L924" i="4"/>
  <c r="L925" i="4" s="1"/>
  <c r="L926" i="4" s="1"/>
  <c r="K924" i="4"/>
  <c r="J924" i="4"/>
  <c r="D924" i="4"/>
  <c r="K907" i="4"/>
  <c r="D907" i="4"/>
  <c r="K906" i="4"/>
  <c r="D906" i="4"/>
  <c r="M905" i="4"/>
  <c r="M906" i="4" s="1"/>
  <c r="M907" i="4" s="1"/>
  <c r="N907" i="4" s="1"/>
  <c r="K905" i="4"/>
  <c r="D905" i="4"/>
  <c r="K899" i="4"/>
  <c r="J899" i="4"/>
  <c r="D899" i="4"/>
  <c r="H899" i="4" s="1"/>
  <c r="K898" i="4"/>
  <c r="J898" i="4"/>
  <c r="D898" i="4"/>
  <c r="H898" i="4" s="1"/>
  <c r="L897" i="4"/>
  <c r="L898" i="4" s="1"/>
  <c r="L899" i="4" s="1"/>
  <c r="K897" i="4"/>
  <c r="J897" i="4"/>
  <c r="D897" i="4"/>
  <c r="K880" i="4"/>
  <c r="D880" i="4"/>
  <c r="H880" i="4" s="1"/>
  <c r="K879" i="4"/>
  <c r="D879" i="4"/>
  <c r="H879" i="4" s="1"/>
  <c r="M878" i="4"/>
  <c r="M879" i="4" s="1"/>
  <c r="M880" i="4" s="1"/>
  <c r="N880" i="4" s="1"/>
  <c r="K878" i="4"/>
  <c r="D878" i="4"/>
  <c r="H878" i="4" s="1"/>
  <c r="K872" i="4"/>
  <c r="J872" i="4"/>
  <c r="D872" i="4"/>
  <c r="H872" i="4" s="1"/>
  <c r="K871" i="4"/>
  <c r="J871" i="4"/>
  <c r="D871" i="4"/>
  <c r="L870" i="4"/>
  <c r="L871" i="4" s="1"/>
  <c r="L872" i="4" s="1"/>
  <c r="K870" i="4"/>
  <c r="J870" i="4"/>
  <c r="D870" i="4"/>
  <c r="K853" i="4"/>
  <c r="D853" i="4"/>
  <c r="K852" i="4"/>
  <c r="D852" i="4"/>
  <c r="M851" i="4"/>
  <c r="M852" i="4" s="1"/>
  <c r="M853" i="4" s="1"/>
  <c r="N853" i="4" s="1"/>
  <c r="K851" i="4"/>
  <c r="D851" i="4"/>
  <c r="H851" i="4" s="1"/>
  <c r="K845" i="4"/>
  <c r="J845" i="4"/>
  <c r="D845" i="4"/>
  <c r="H845" i="4" s="1"/>
  <c r="K844" i="4"/>
  <c r="J844" i="4"/>
  <c r="D844" i="4"/>
  <c r="H844" i="4" s="1"/>
  <c r="L843" i="4"/>
  <c r="L844" i="4" s="1"/>
  <c r="L845" i="4" s="1"/>
  <c r="K843" i="4"/>
  <c r="J843" i="4"/>
  <c r="D843" i="4"/>
  <c r="K826" i="4"/>
  <c r="D826" i="4"/>
  <c r="H826" i="4" s="1"/>
  <c r="K825" i="4"/>
  <c r="D825" i="4"/>
  <c r="H825" i="4" s="1"/>
  <c r="M824" i="4"/>
  <c r="M825" i="4" s="1"/>
  <c r="M826" i="4" s="1"/>
  <c r="K824" i="4"/>
  <c r="D824" i="4"/>
  <c r="H824" i="4" s="1"/>
  <c r="K818" i="4"/>
  <c r="J818" i="4"/>
  <c r="D818" i="4"/>
  <c r="K817" i="4"/>
  <c r="J817" i="4"/>
  <c r="D817" i="4"/>
  <c r="H817" i="4" s="1"/>
  <c r="L816" i="4"/>
  <c r="L817" i="4" s="1"/>
  <c r="L818" i="4" s="1"/>
  <c r="K816" i="4"/>
  <c r="J816" i="4"/>
  <c r="D816" i="4"/>
  <c r="K799" i="4"/>
  <c r="D799" i="4"/>
  <c r="K798" i="4"/>
  <c r="D798" i="4"/>
  <c r="H798" i="4" s="1"/>
  <c r="M797" i="4"/>
  <c r="M798" i="4" s="1"/>
  <c r="M799" i="4" s="1"/>
  <c r="N799" i="4" s="1"/>
  <c r="K797" i="4"/>
  <c r="D797" i="4"/>
  <c r="K791" i="4"/>
  <c r="J791" i="4"/>
  <c r="D791" i="4"/>
  <c r="H791" i="4" s="1"/>
  <c r="K790" i="4"/>
  <c r="J790" i="4"/>
  <c r="D790" i="4"/>
  <c r="H790" i="4" s="1"/>
  <c r="L789" i="4"/>
  <c r="L790" i="4" s="1"/>
  <c r="L791" i="4" s="1"/>
  <c r="K789" i="4"/>
  <c r="J789" i="4"/>
  <c r="D789" i="4"/>
  <c r="K772" i="4"/>
  <c r="D772" i="4"/>
  <c r="H772" i="4" s="1"/>
  <c r="K771" i="4"/>
  <c r="D771" i="4"/>
  <c r="H771" i="4" s="1"/>
  <c r="M770" i="4"/>
  <c r="M771" i="4" s="1"/>
  <c r="M772" i="4" s="1"/>
  <c r="N772" i="4" s="1"/>
  <c r="K770" i="4"/>
  <c r="D770" i="4"/>
  <c r="H770" i="4" s="1"/>
  <c r="K764" i="4"/>
  <c r="J764" i="4"/>
  <c r="D764" i="4"/>
  <c r="H764" i="4" s="1"/>
  <c r="K763" i="4"/>
  <c r="J763" i="4"/>
  <c r="D763" i="4"/>
  <c r="L762" i="4"/>
  <c r="L763" i="4" s="1"/>
  <c r="L764" i="4" s="1"/>
  <c r="K762" i="4"/>
  <c r="J762" i="4"/>
  <c r="D762" i="4"/>
  <c r="K745" i="4"/>
  <c r="D745" i="4"/>
  <c r="H745" i="4" s="1"/>
  <c r="K744" i="4"/>
  <c r="D744" i="4"/>
  <c r="M743" i="4"/>
  <c r="M744" i="4" s="1"/>
  <c r="M745" i="4" s="1"/>
  <c r="N745" i="4" s="1"/>
  <c r="K743" i="4"/>
  <c r="D743" i="4"/>
  <c r="H743" i="4" s="1"/>
  <c r="K737" i="4"/>
  <c r="J737" i="4"/>
  <c r="D737" i="4"/>
  <c r="H737" i="4" s="1"/>
  <c r="K736" i="4"/>
  <c r="J736" i="4"/>
  <c r="D736" i="4"/>
  <c r="H736" i="4" s="1"/>
  <c r="L735" i="4"/>
  <c r="L736" i="4" s="1"/>
  <c r="L737" i="4" s="1"/>
  <c r="K735" i="4"/>
  <c r="J735" i="4"/>
  <c r="D735" i="4"/>
  <c r="K718" i="4"/>
  <c r="D718" i="4"/>
  <c r="H718" i="4" s="1"/>
  <c r="K717" i="4"/>
  <c r="D717" i="4"/>
  <c r="H717" i="4" s="1"/>
  <c r="M716" i="4"/>
  <c r="M717" i="4" s="1"/>
  <c r="M718" i="4" s="1"/>
  <c r="N718" i="4" s="1"/>
  <c r="K716" i="4"/>
  <c r="D716" i="4"/>
  <c r="K710" i="4"/>
  <c r="J710" i="4"/>
  <c r="D710" i="4"/>
  <c r="K709" i="4"/>
  <c r="J709" i="4"/>
  <c r="D709" i="4"/>
  <c r="H709" i="4" s="1"/>
  <c r="L708" i="4"/>
  <c r="L709" i="4" s="1"/>
  <c r="L710" i="4" s="1"/>
  <c r="L716" i="4" s="1"/>
  <c r="L717" i="4" s="1"/>
  <c r="L718" i="4" s="1"/>
  <c r="K708" i="4"/>
  <c r="J708" i="4"/>
  <c r="D708" i="4"/>
  <c r="K691" i="4"/>
  <c r="D691" i="4"/>
  <c r="K690" i="4"/>
  <c r="D690" i="4"/>
  <c r="H690" i="4" s="1"/>
  <c r="M689" i="4"/>
  <c r="M690" i="4" s="1"/>
  <c r="M691" i="4" s="1"/>
  <c r="N691" i="4" s="1"/>
  <c r="K689" i="4"/>
  <c r="D689" i="4"/>
  <c r="K683" i="4"/>
  <c r="J683" i="4"/>
  <c r="D683" i="4"/>
  <c r="H683" i="4" s="1"/>
  <c r="K682" i="4"/>
  <c r="J682" i="4"/>
  <c r="D682" i="4"/>
  <c r="H682" i="4" s="1"/>
  <c r="L681" i="4"/>
  <c r="L682" i="4" s="1"/>
  <c r="L683" i="4" s="1"/>
  <c r="K681" i="4"/>
  <c r="J681" i="4"/>
  <c r="D681" i="4"/>
  <c r="K664" i="4"/>
  <c r="D664" i="4"/>
  <c r="H664" i="4" s="1"/>
  <c r="K663" i="4"/>
  <c r="D663" i="4"/>
  <c r="H663" i="4" s="1"/>
  <c r="M662" i="4"/>
  <c r="M663" i="4" s="1"/>
  <c r="M664" i="4" s="1"/>
  <c r="N664" i="4" s="1"/>
  <c r="K662" i="4"/>
  <c r="D662" i="4"/>
  <c r="H662" i="4" s="1"/>
  <c r="K656" i="4"/>
  <c r="J656" i="4"/>
  <c r="D656" i="4"/>
  <c r="H656" i="4" s="1"/>
  <c r="K655" i="4"/>
  <c r="J655" i="4"/>
  <c r="D655" i="4"/>
  <c r="L654" i="4"/>
  <c r="L655" i="4" s="1"/>
  <c r="L656" i="4" s="1"/>
  <c r="K654" i="4"/>
  <c r="J654" i="4"/>
  <c r="D654" i="4"/>
  <c r="H654" i="4" s="1"/>
  <c r="K638" i="4"/>
  <c r="D638" i="4"/>
  <c r="H638" i="4" s="1"/>
  <c r="K637" i="4"/>
  <c r="D637" i="4"/>
  <c r="H637" i="4" s="1"/>
  <c r="M636" i="4"/>
  <c r="M637" i="4" s="1"/>
  <c r="M638" i="4" s="1"/>
  <c r="N638" i="4" s="1"/>
  <c r="K636" i="4"/>
  <c r="D636" i="4"/>
  <c r="H636" i="4" s="1"/>
  <c r="K630" i="4"/>
  <c r="J630" i="4"/>
  <c r="D630" i="4"/>
  <c r="K629" i="4"/>
  <c r="J629" i="4"/>
  <c r="D629" i="4"/>
  <c r="H629" i="4" s="1"/>
  <c r="L628" i="4"/>
  <c r="L629" i="4" s="1"/>
  <c r="L630" i="4" s="1"/>
  <c r="K628" i="4"/>
  <c r="J628" i="4"/>
  <c r="D628" i="4"/>
  <c r="K17" i="1"/>
  <c r="D17" i="1"/>
  <c r="H17" i="1" s="1"/>
  <c r="K16" i="1"/>
  <c r="D16" i="1"/>
  <c r="H16" i="1" s="1"/>
  <c r="M15" i="1"/>
  <c r="M16" i="1" s="1"/>
  <c r="M17" i="1" s="1"/>
  <c r="N17" i="1" s="1"/>
  <c r="K15" i="1"/>
  <c r="D15" i="1"/>
  <c r="K9" i="1"/>
  <c r="J9" i="1"/>
  <c r="D9" i="1"/>
  <c r="K8" i="1"/>
  <c r="J8" i="1"/>
  <c r="D8" i="1"/>
  <c r="H8" i="1" s="1"/>
  <c r="L7" i="1"/>
  <c r="L8" i="1" s="1"/>
  <c r="L9" i="1" s="1"/>
  <c r="K7" i="1"/>
  <c r="J7" i="1"/>
  <c r="D7" i="1"/>
  <c r="K44" i="1"/>
  <c r="D44" i="1"/>
  <c r="H44" i="1" s="1"/>
  <c r="K43" i="1"/>
  <c r="D43" i="1"/>
  <c r="H43" i="1" s="1"/>
  <c r="M42" i="1"/>
  <c r="M43" i="1" s="1"/>
  <c r="M44" i="1" s="1"/>
  <c r="N44" i="1" s="1"/>
  <c r="K42" i="1"/>
  <c r="D42" i="1"/>
  <c r="H42" i="1" s="1"/>
  <c r="K36" i="1"/>
  <c r="J36" i="1"/>
  <c r="D36" i="1"/>
  <c r="K35" i="1"/>
  <c r="J35" i="1"/>
  <c r="D35" i="1"/>
  <c r="H35" i="1" s="1"/>
  <c r="L34" i="1"/>
  <c r="L35" i="1" s="1"/>
  <c r="L36" i="1" s="1"/>
  <c r="K34" i="1"/>
  <c r="J34" i="1"/>
  <c r="D34" i="1"/>
  <c r="K70" i="1"/>
  <c r="D70" i="1"/>
  <c r="H70" i="1" s="1"/>
  <c r="K69" i="1"/>
  <c r="D69" i="1"/>
  <c r="H69" i="1" s="1"/>
  <c r="M68" i="1"/>
  <c r="M69" i="1" s="1"/>
  <c r="M70" i="1" s="1"/>
  <c r="N70" i="1" s="1"/>
  <c r="K68" i="1"/>
  <c r="D68" i="1"/>
  <c r="K62" i="1"/>
  <c r="J62" i="1"/>
  <c r="D62" i="1"/>
  <c r="K61" i="1"/>
  <c r="J61" i="1"/>
  <c r="D61" i="1"/>
  <c r="H61" i="1" s="1"/>
  <c r="L60" i="1"/>
  <c r="L61" i="1" s="1"/>
  <c r="L62" i="1" s="1"/>
  <c r="L68" i="1" s="1"/>
  <c r="L69" i="1" s="1"/>
  <c r="L70" i="1" s="1"/>
  <c r="K60" i="1"/>
  <c r="J60" i="1"/>
  <c r="D60" i="1"/>
  <c r="K96" i="1"/>
  <c r="D96" i="1"/>
  <c r="H96" i="1" s="1"/>
  <c r="K95" i="1"/>
  <c r="D95" i="1"/>
  <c r="H95" i="1" s="1"/>
  <c r="M94" i="1"/>
  <c r="M95" i="1" s="1"/>
  <c r="M96" i="1" s="1"/>
  <c r="N96" i="1" s="1"/>
  <c r="K94" i="1"/>
  <c r="D94" i="1"/>
  <c r="K88" i="1"/>
  <c r="J88" i="1"/>
  <c r="D88" i="1"/>
  <c r="H88" i="1" s="1"/>
  <c r="K87" i="1"/>
  <c r="J87" i="1"/>
  <c r="H87" i="1"/>
  <c r="D87" i="1"/>
  <c r="L86" i="1"/>
  <c r="L87" i="1" s="1"/>
  <c r="L88" i="1" s="1"/>
  <c r="K86" i="1"/>
  <c r="J86" i="1"/>
  <c r="D86" i="1"/>
  <c r="K122" i="1"/>
  <c r="D122" i="1"/>
  <c r="H122" i="1" s="1"/>
  <c r="K121" i="1"/>
  <c r="D121" i="1"/>
  <c r="H121" i="1" s="1"/>
  <c r="M120" i="1"/>
  <c r="M121" i="1" s="1"/>
  <c r="M122" i="1" s="1"/>
  <c r="N122" i="1" s="1"/>
  <c r="K120" i="1"/>
  <c r="D120" i="1"/>
  <c r="H120" i="1" s="1"/>
  <c r="K114" i="1"/>
  <c r="J114" i="1"/>
  <c r="D114" i="1"/>
  <c r="K113" i="1"/>
  <c r="J113" i="1"/>
  <c r="H113" i="1"/>
  <c r="D113" i="1"/>
  <c r="L112" i="1"/>
  <c r="L113" i="1" s="1"/>
  <c r="L114" i="1" s="1"/>
  <c r="K112" i="1"/>
  <c r="J112" i="1"/>
  <c r="D112" i="1"/>
  <c r="K148" i="1"/>
  <c r="D148" i="1"/>
  <c r="H148" i="1" s="1"/>
  <c r="K147" i="1"/>
  <c r="D147" i="1"/>
  <c r="M146" i="1"/>
  <c r="M147" i="1" s="1"/>
  <c r="M148" i="1" s="1"/>
  <c r="N148" i="1" s="1"/>
  <c r="K146" i="1"/>
  <c r="D146" i="1"/>
  <c r="K140" i="1"/>
  <c r="J140" i="1"/>
  <c r="D140" i="1"/>
  <c r="H140" i="1" s="1"/>
  <c r="K139" i="1"/>
  <c r="J139" i="1"/>
  <c r="D139" i="1"/>
  <c r="H139" i="1" s="1"/>
  <c r="L138" i="1"/>
  <c r="L139" i="1" s="1"/>
  <c r="L140" i="1" s="1"/>
  <c r="K138" i="1"/>
  <c r="J138" i="1"/>
  <c r="D138" i="1"/>
  <c r="K174" i="1"/>
  <c r="D174" i="1"/>
  <c r="H174" i="1" s="1"/>
  <c r="K173" i="1"/>
  <c r="D173" i="1"/>
  <c r="H173" i="1" s="1"/>
  <c r="M172" i="1"/>
  <c r="M173" i="1" s="1"/>
  <c r="M174" i="1" s="1"/>
  <c r="N174" i="1" s="1"/>
  <c r="K172" i="1"/>
  <c r="D172" i="1"/>
  <c r="H172" i="1" s="1"/>
  <c r="K166" i="1"/>
  <c r="J166" i="1"/>
  <c r="D166" i="1"/>
  <c r="H166" i="1" s="1"/>
  <c r="K165" i="1"/>
  <c r="J165" i="1"/>
  <c r="D165" i="1"/>
  <c r="H165" i="1" s="1"/>
  <c r="L164" i="1"/>
  <c r="L165" i="1" s="1"/>
  <c r="L166" i="1" s="1"/>
  <c r="K164" i="1"/>
  <c r="J164" i="1"/>
  <c r="D164" i="1"/>
  <c r="H164" i="1" s="1"/>
  <c r="K200" i="1"/>
  <c r="D200" i="1"/>
  <c r="H200" i="1" s="1"/>
  <c r="K199" i="1"/>
  <c r="D199" i="1"/>
  <c r="M198" i="1"/>
  <c r="M199" i="1" s="1"/>
  <c r="M200" i="1" s="1"/>
  <c r="N200" i="1" s="1"/>
  <c r="K198" i="1"/>
  <c r="D198" i="1"/>
  <c r="K192" i="1"/>
  <c r="J192" i="1"/>
  <c r="D192" i="1"/>
  <c r="H192" i="1" s="1"/>
  <c r="K191" i="1"/>
  <c r="J191" i="1"/>
  <c r="D191" i="1"/>
  <c r="L190" i="1"/>
  <c r="L191" i="1" s="1"/>
  <c r="L192" i="1" s="1"/>
  <c r="K190" i="1"/>
  <c r="J190" i="1"/>
  <c r="D190" i="1"/>
  <c r="H190" i="1" s="1"/>
  <c r="K225" i="1"/>
  <c r="D225" i="1"/>
  <c r="K224" i="1"/>
  <c r="D224" i="1"/>
  <c r="H224" i="1" s="1"/>
  <c r="M223" i="1"/>
  <c r="M224" i="1" s="1"/>
  <c r="M225" i="1" s="1"/>
  <c r="N225" i="1" s="1"/>
  <c r="K223" i="1"/>
  <c r="D223" i="1"/>
  <c r="H223" i="1" s="1"/>
  <c r="K217" i="1"/>
  <c r="J217" i="1"/>
  <c r="D217" i="1"/>
  <c r="K216" i="1"/>
  <c r="J216" i="1"/>
  <c r="D216" i="1"/>
  <c r="L215" i="1"/>
  <c r="L216" i="1" s="1"/>
  <c r="L217" i="1" s="1"/>
  <c r="K215" i="1"/>
  <c r="J215" i="1"/>
  <c r="D215" i="1"/>
  <c r="K251" i="1"/>
  <c r="D251" i="1"/>
  <c r="H251" i="1" s="1"/>
  <c r="K250" i="1"/>
  <c r="D250" i="1"/>
  <c r="M249" i="1"/>
  <c r="M250" i="1" s="1"/>
  <c r="M251" i="1" s="1"/>
  <c r="N251" i="1" s="1"/>
  <c r="K249" i="1"/>
  <c r="D249" i="1"/>
  <c r="H249" i="1" s="1"/>
  <c r="K243" i="1"/>
  <c r="J243" i="1"/>
  <c r="D243" i="1"/>
  <c r="K242" i="1"/>
  <c r="J242" i="1"/>
  <c r="D242" i="1"/>
  <c r="L241" i="1"/>
  <c r="L242" i="1" s="1"/>
  <c r="L243" i="1" s="1"/>
  <c r="K241" i="1"/>
  <c r="J241" i="1"/>
  <c r="D241" i="1"/>
  <c r="H241" i="1" s="1"/>
  <c r="K277" i="1"/>
  <c r="D277" i="1"/>
  <c r="H277" i="1" s="1"/>
  <c r="K276" i="1"/>
  <c r="D276" i="1"/>
  <c r="M275" i="1"/>
  <c r="M276" i="1" s="1"/>
  <c r="M277" i="1" s="1"/>
  <c r="N277" i="1" s="1"/>
  <c r="K275" i="1"/>
  <c r="D275" i="1"/>
  <c r="K269" i="1"/>
  <c r="J269" i="1"/>
  <c r="D269" i="1"/>
  <c r="K268" i="1"/>
  <c r="J268" i="1"/>
  <c r="D268" i="1"/>
  <c r="H268" i="1" s="1"/>
  <c r="L267" i="1"/>
  <c r="L268" i="1" s="1"/>
  <c r="L269" i="1" s="1"/>
  <c r="K267" i="1"/>
  <c r="J267" i="1"/>
  <c r="D267" i="1"/>
  <c r="M301" i="1"/>
  <c r="M302" i="1" s="1"/>
  <c r="M303" i="1" s="1"/>
  <c r="N303" i="1" s="1"/>
  <c r="K303" i="1"/>
  <c r="D303" i="1"/>
  <c r="H303" i="1" s="1"/>
  <c r="K302" i="1"/>
  <c r="D302" i="1"/>
  <c r="H302" i="1" s="1"/>
  <c r="K301" i="1"/>
  <c r="D301" i="1"/>
  <c r="H301" i="1" s="1"/>
  <c r="K295" i="1"/>
  <c r="J295" i="1"/>
  <c r="D295" i="1"/>
  <c r="H295" i="1" s="1"/>
  <c r="K294" i="1"/>
  <c r="J294" i="1"/>
  <c r="D294" i="1"/>
  <c r="H294" i="1" s="1"/>
  <c r="L293" i="1"/>
  <c r="L294" i="1" s="1"/>
  <c r="L295" i="1" s="1"/>
  <c r="K293" i="1"/>
  <c r="J293" i="1"/>
  <c r="D293" i="1"/>
  <c r="H293" i="1" s="1"/>
  <c r="K329" i="1"/>
  <c r="D329" i="1"/>
  <c r="H329" i="1" s="1"/>
  <c r="K328" i="1"/>
  <c r="D328" i="1"/>
  <c r="H328" i="1" s="1"/>
  <c r="M327" i="1"/>
  <c r="M328" i="1" s="1"/>
  <c r="M329" i="1" s="1"/>
  <c r="N329" i="1" s="1"/>
  <c r="K327" i="1"/>
  <c r="D327" i="1"/>
  <c r="K321" i="1"/>
  <c r="J321" i="1"/>
  <c r="D321" i="1"/>
  <c r="H321" i="1" s="1"/>
  <c r="K320" i="1"/>
  <c r="J320" i="1"/>
  <c r="D320" i="1"/>
  <c r="H320" i="1" s="1"/>
  <c r="L319" i="1"/>
  <c r="L320" i="1" s="1"/>
  <c r="L321" i="1" s="1"/>
  <c r="K319" i="1"/>
  <c r="J319" i="1"/>
  <c r="D319" i="1"/>
  <c r="K355" i="1"/>
  <c r="D355" i="1"/>
  <c r="H355" i="1" s="1"/>
  <c r="K354" i="1"/>
  <c r="D354" i="1"/>
  <c r="H354" i="1" s="1"/>
  <c r="M353" i="1"/>
  <c r="M354" i="1" s="1"/>
  <c r="M355" i="1" s="1"/>
  <c r="N355" i="1" s="1"/>
  <c r="K353" i="1"/>
  <c r="D353" i="1"/>
  <c r="H353" i="1" s="1"/>
  <c r="K347" i="1"/>
  <c r="J347" i="1"/>
  <c r="D347" i="1"/>
  <c r="H347" i="1" s="1"/>
  <c r="K346" i="1"/>
  <c r="J346" i="1"/>
  <c r="D346" i="1"/>
  <c r="H346" i="1" s="1"/>
  <c r="L345" i="1"/>
  <c r="L346" i="1" s="1"/>
  <c r="L347" i="1" s="1"/>
  <c r="K345" i="1"/>
  <c r="J345" i="1"/>
  <c r="D345" i="1"/>
  <c r="K381" i="1"/>
  <c r="D381" i="1"/>
  <c r="H381" i="1" s="1"/>
  <c r="K380" i="1"/>
  <c r="D380" i="1"/>
  <c r="H380" i="1" s="1"/>
  <c r="M379" i="1"/>
  <c r="M380" i="1" s="1"/>
  <c r="M381" i="1" s="1"/>
  <c r="N381" i="1" s="1"/>
  <c r="K379" i="1"/>
  <c r="D379" i="1"/>
  <c r="H379" i="1" s="1"/>
  <c r="K373" i="1"/>
  <c r="J373" i="1"/>
  <c r="D373" i="1"/>
  <c r="H373" i="1" s="1"/>
  <c r="K372" i="1"/>
  <c r="J372" i="1"/>
  <c r="D372" i="1"/>
  <c r="H372" i="1" s="1"/>
  <c r="L371" i="1"/>
  <c r="L372" i="1" s="1"/>
  <c r="L373" i="1" s="1"/>
  <c r="K371" i="1"/>
  <c r="J371" i="1"/>
  <c r="D371" i="1"/>
  <c r="K408" i="1"/>
  <c r="D408" i="1"/>
  <c r="H408" i="1" s="1"/>
  <c r="K407" i="1"/>
  <c r="D407" i="1"/>
  <c r="H407" i="1" s="1"/>
  <c r="M406" i="1"/>
  <c r="M407" i="1" s="1"/>
  <c r="M408" i="1" s="1"/>
  <c r="K406" i="1"/>
  <c r="D406" i="1"/>
  <c r="K400" i="1"/>
  <c r="J400" i="1"/>
  <c r="D400" i="1"/>
  <c r="H400" i="1" s="1"/>
  <c r="K399" i="1"/>
  <c r="J399" i="1"/>
  <c r="D399" i="1"/>
  <c r="H399" i="1" s="1"/>
  <c r="L398" i="1"/>
  <c r="L399" i="1" s="1"/>
  <c r="L400" i="1" s="1"/>
  <c r="K398" i="1"/>
  <c r="J398" i="1"/>
  <c r="D398" i="1"/>
  <c r="H398" i="1" s="1"/>
  <c r="K435" i="1"/>
  <c r="D435" i="1"/>
  <c r="H435" i="1" s="1"/>
  <c r="K434" i="1"/>
  <c r="D434" i="1"/>
  <c r="H434" i="1" s="1"/>
  <c r="M433" i="1"/>
  <c r="M434" i="1" s="1"/>
  <c r="M435" i="1" s="1"/>
  <c r="N435" i="1" s="1"/>
  <c r="K433" i="1"/>
  <c r="D433" i="1"/>
  <c r="K427" i="1"/>
  <c r="J427" i="1"/>
  <c r="D427" i="1"/>
  <c r="H427" i="1" s="1"/>
  <c r="K426" i="1"/>
  <c r="J426" i="1"/>
  <c r="D426" i="1"/>
  <c r="H426" i="1" s="1"/>
  <c r="L425" i="1"/>
  <c r="L426" i="1" s="1"/>
  <c r="L427" i="1" s="1"/>
  <c r="K425" i="1"/>
  <c r="J425" i="1"/>
  <c r="D425" i="1"/>
  <c r="K461" i="1"/>
  <c r="D461" i="1"/>
  <c r="H461" i="1" s="1"/>
  <c r="K460" i="1"/>
  <c r="D460" i="1"/>
  <c r="H460" i="1" s="1"/>
  <c r="M459" i="1"/>
  <c r="M460" i="1" s="1"/>
  <c r="M461" i="1" s="1"/>
  <c r="N461" i="1" s="1"/>
  <c r="K459" i="1"/>
  <c r="D459" i="1"/>
  <c r="K453" i="1"/>
  <c r="J453" i="1"/>
  <c r="D453" i="1"/>
  <c r="H453" i="1" s="1"/>
  <c r="K452" i="1"/>
  <c r="J452" i="1"/>
  <c r="D452" i="1"/>
  <c r="H452" i="1" s="1"/>
  <c r="L451" i="1"/>
  <c r="L452" i="1" s="1"/>
  <c r="L453" i="1" s="1"/>
  <c r="K451" i="1"/>
  <c r="J451" i="1"/>
  <c r="D451" i="1"/>
  <c r="K488" i="1"/>
  <c r="D488" i="1"/>
  <c r="H488" i="1" s="1"/>
  <c r="K487" i="1"/>
  <c r="D487" i="1"/>
  <c r="H487" i="1" s="1"/>
  <c r="M486" i="1"/>
  <c r="M487" i="1" s="1"/>
  <c r="M488" i="1" s="1"/>
  <c r="N488" i="1" s="1"/>
  <c r="K486" i="1"/>
  <c r="D486" i="1"/>
  <c r="K480" i="1"/>
  <c r="J480" i="1"/>
  <c r="D480" i="1"/>
  <c r="H480" i="1" s="1"/>
  <c r="K479" i="1"/>
  <c r="J479" i="1"/>
  <c r="D479" i="1"/>
  <c r="H479" i="1" s="1"/>
  <c r="L478" i="1"/>
  <c r="L479" i="1" s="1"/>
  <c r="L480" i="1" s="1"/>
  <c r="K478" i="1"/>
  <c r="J478" i="1"/>
  <c r="D478" i="1"/>
  <c r="K514" i="1"/>
  <c r="D514" i="1"/>
  <c r="H514" i="1" s="1"/>
  <c r="K513" i="1"/>
  <c r="D513" i="1"/>
  <c r="H513" i="1" s="1"/>
  <c r="M512" i="1"/>
  <c r="M513" i="1" s="1"/>
  <c r="M514" i="1" s="1"/>
  <c r="N514" i="1" s="1"/>
  <c r="K512" i="1"/>
  <c r="D512" i="1"/>
  <c r="H512" i="1" s="1"/>
  <c r="K506" i="1"/>
  <c r="J506" i="1"/>
  <c r="D506" i="1"/>
  <c r="H506" i="1" s="1"/>
  <c r="K505" i="1"/>
  <c r="J505" i="1"/>
  <c r="D505" i="1"/>
  <c r="H505" i="1" s="1"/>
  <c r="L504" i="1"/>
  <c r="L505" i="1" s="1"/>
  <c r="L506" i="1" s="1"/>
  <c r="K504" i="1"/>
  <c r="J504" i="1"/>
  <c r="D504" i="1"/>
  <c r="H504" i="1" s="1"/>
  <c r="K540" i="1"/>
  <c r="D540" i="1"/>
  <c r="H540" i="1" s="1"/>
  <c r="K539" i="1"/>
  <c r="D539" i="1"/>
  <c r="H539" i="1" s="1"/>
  <c r="M538" i="1"/>
  <c r="M539" i="1" s="1"/>
  <c r="M540" i="1" s="1"/>
  <c r="N540" i="1" s="1"/>
  <c r="K538" i="1"/>
  <c r="D538" i="1"/>
  <c r="K532" i="1"/>
  <c r="J532" i="1"/>
  <c r="D532" i="1"/>
  <c r="H532" i="1" s="1"/>
  <c r="K531" i="1"/>
  <c r="J531" i="1"/>
  <c r="D531" i="1"/>
  <c r="H531" i="1" s="1"/>
  <c r="L530" i="1"/>
  <c r="L531" i="1" s="1"/>
  <c r="L532" i="1" s="1"/>
  <c r="K530" i="1"/>
  <c r="J530" i="1"/>
  <c r="D530" i="1"/>
  <c r="H530" i="1" s="1"/>
  <c r="K567" i="1"/>
  <c r="D567" i="1"/>
  <c r="H567" i="1" s="1"/>
  <c r="K566" i="1"/>
  <c r="D566" i="1"/>
  <c r="H566" i="1" s="1"/>
  <c r="M565" i="1"/>
  <c r="M566" i="1" s="1"/>
  <c r="M567" i="1" s="1"/>
  <c r="N567" i="1" s="1"/>
  <c r="K565" i="1"/>
  <c r="D565" i="1"/>
  <c r="K559" i="1"/>
  <c r="J559" i="1"/>
  <c r="D559" i="1"/>
  <c r="H559" i="1" s="1"/>
  <c r="K558" i="1"/>
  <c r="J558" i="1"/>
  <c r="D558" i="1"/>
  <c r="H558" i="1" s="1"/>
  <c r="L557" i="1"/>
  <c r="L558" i="1" s="1"/>
  <c r="L559" i="1" s="1"/>
  <c r="K557" i="1"/>
  <c r="J557" i="1"/>
  <c r="D557" i="1"/>
  <c r="K593" i="1"/>
  <c r="D593" i="1"/>
  <c r="H593" i="1" s="1"/>
  <c r="K592" i="1"/>
  <c r="D592" i="1"/>
  <c r="H592" i="1" s="1"/>
  <c r="M591" i="1"/>
  <c r="M592" i="1" s="1"/>
  <c r="M593" i="1" s="1"/>
  <c r="N593" i="1" s="1"/>
  <c r="K591" i="1"/>
  <c r="D591" i="1"/>
  <c r="K585" i="1"/>
  <c r="J585" i="1"/>
  <c r="D585" i="1"/>
  <c r="H585" i="1" s="1"/>
  <c r="K584" i="1"/>
  <c r="J584" i="1"/>
  <c r="D584" i="1"/>
  <c r="H584" i="1" s="1"/>
  <c r="L583" i="1"/>
  <c r="L584" i="1" s="1"/>
  <c r="L585" i="1" s="1"/>
  <c r="K583" i="1"/>
  <c r="J583" i="1"/>
  <c r="D583" i="1"/>
  <c r="K618" i="1"/>
  <c r="D618" i="1"/>
  <c r="H618" i="1" s="1"/>
  <c r="K617" i="1"/>
  <c r="D617" i="1"/>
  <c r="H617" i="1" s="1"/>
  <c r="M616" i="1"/>
  <c r="M617" i="1" s="1"/>
  <c r="M618" i="1" s="1"/>
  <c r="N618" i="1" s="1"/>
  <c r="K616" i="1"/>
  <c r="D616" i="1"/>
  <c r="K610" i="1"/>
  <c r="J610" i="1"/>
  <c r="D610" i="1"/>
  <c r="H610" i="1" s="1"/>
  <c r="K609" i="1"/>
  <c r="J609" i="1"/>
  <c r="D609" i="1"/>
  <c r="H609" i="1" s="1"/>
  <c r="L608" i="1"/>
  <c r="L609" i="1" s="1"/>
  <c r="L610" i="1" s="1"/>
  <c r="K608" i="1"/>
  <c r="J608" i="1"/>
  <c r="D608" i="1"/>
  <c r="K643" i="1"/>
  <c r="D643" i="1"/>
  <c r="H643" i="1" s="1"/>
  <c r="K642" i="1"/>
  <c r="D642" i="1"/>
  <c r="H642" i="1" s="1"/>
  <c r="M641" i="1"/>
  <c r="M642" i="1" s="1"/>
  <c r="M643" i="1" s="1"/>
  <c r="N643" i="1" s="1"/>
  <c r="K641" i="1"/>
  <c r="D641" i="1"/>
  <c r="K635" i="1"/>
  <c r="J635" i="1"/>
  <c r="D635" i="1"/>
  <c r="H635" i="1" s="1"/>
  <c r="K634" i="1"/>
  <c r="J634" i="1"/>
  <c r="D634" i="1"/>
  <c r="H634" i="1" s="1"/>
  <c r="L633" i="1"/>
  <c r="L634" i="1" s="1"/>
  <c r="L635" i="1" s="1"/>
  <c r="K633" i="1"/>
  <c r="J633" i="1"/>
  <c r="D633" i="1"/>
  <c r="K669" i="1"/>
  <c r="D669" i="1"/>
  <c r="H669" i="1" s="1"/>
  <c r="K668" i="1"/>
  <c r="D668" i="1"/>
  <c r="H668" i="1" s="1"/>
  <c r="M667" i="1"/>
  <c r="M668" i="1" s="1"/>
  <c r="M669" i="1" s="1"/>
  <c r="K667" i="1"/>
  <c r="D667" i="1"/>
  <c r="K661" i="1"/>
  <c r="J661" i="1"/>
  <c r="D661" i="1"/>
  <c r="H661" i="1" s="1"/>
  <c r="K660" i="1"/>
  <c r="J660" i="1"/>
  <c r="D660" i="1"/>
  <c r="H660" i="1" s="1"/>
  <c r="L659" i="1"/>
  <c r="L660" i="1" s="1"/>
  <c r="L661" i="1" s="1"/>
  <c r="K659" i="1"/>
  <c r="J659" i="1"/>
  <c r="D659" i="1"/>
  <c r="H659" i="1" s="1"/>
  <c r="K694" i="1"/>
  <c r="D694" i="1"/>
  <c r="H694" i="1" s="1"/>
  <c r="K693" i="1"/>
  <c r="D693" i="1"/>
  <c r="H693" i="1" s="1"/>
  <c r="M692" i="1"/>
  <c r="M693" i="1" s="1"/>
  <c r="M694" i="1" s="1"/>
  <c r="N694" i="1" s="1"/>
  <c r="K692" i="1"/>
  <c r="D692" i="1"/>
  <c r="K686" i="1"/>
  <c r="J686" i="1"/>
  <c r="D686" i="1"/>
  <c r="H686" i="1" s="1"/>
  <c r="K685" i="1"/>
  <c r="J685" i="1"/>
  <c r="D685" i="1"/>
  <c r="H685" i="1" s="1"/>
  <c r="L684" i="1"/>
  <c r="L685" i="1" s="1"/>
  <c r="L686" i="1" s="1"/>
  <c r="K684" i="1"/>
  <c r="J684" i="1"/>
  <c r="D684" i="1"/>
  <c r="H684" i="1" s="1"/>
  <c r="K721" i="1"/>
  <c r="D721" i="1"/>
  <c r="H721" i="1" s="1"/>
  <c r="K720" i="1"/>
  <c r="D720" i="1"/>
  <c r="H720" i="1" s="1"/>
  <c r="M719" i="1"/>
  <c r="M720" i="1" s="1"/>
  <c r="M721" i="1" s="1"/>
  <c r="N721" i="1" s="1"/>
  <c r="K719" i="1"/>
  <c r="D719" i="1"/>
  <c r="K713" i="1"/>
  <c r="J713" i="1"/>
  <c r="D713" i="1"/>
  <c r="H713" i="1" s="1"/>
  <c r="K712" i="1"/>
  <c r="J712" i="1"/>
  <c r="D712" i="1"/>
  <c r="H712" i="1" s="1"/>
  <c r="L711" i="1"/>
  <c r="L712" i="1" s="1"/>
  <c r="L713" i="1" s="1"/>
  <c r="K711" i="1"/>
  <c r="J711" i="1"/>
  <c r="D711" i="1"/>
  <c r="K748" i="1"/>
  <c r="D748" i="1"/>
  <c r="H748" i="1" s="1"/>
  <c r="K747" i="1"/>
  <c r="D747" i="1"/>
  <c r="H747" i="1" s="1"/>
  <c r="M746" i="1"/>
  <c r="M747" i="1" s="1"/>
  <c r="M748" i="1" s="1"/>
  <c r="N748" i="1" s="1"/>
  <c r="K746" i="1"/>
  <c r="D746" i="1"/>
  <c r="K740" i="1"/>
  <c r="J740" i="1"/>
  <c r="D740" i="1"/>
  <c r="H740" i="1" s="1"/>
  <c r="K739" i="1"/>
  <c r="J739" i="1"/>
  <c r="D739" i="1"/>
  <c r="H739" i="1" s="1"/>
  <c r="L738" i="1"/>
  <c r="L739" i="1" s="1"/>
  <c r="L740" i="1" s="1"/>
  <c r="K738" i="1"/>
  <c r="J738" i="1"/>
  <c r="D738" i="1"/>
  <c r="K775" i="1"/>
  <c r="D775" i="1"/>
  <c r="H775" i="1" s="1"/>
  <c r="K774" i="1"/>
  <c r="D774" i="1"/>
  <c r="H774" i="1" s="1"/>
  <c r="M773" i="1"/>
  <c r="M774" i="1" s="1"/>
  <c r="M775" i="1" s="1"/>
  <c r="N775" i="1" s="1"/>
  <c r="K773" i="1"/>
  <c r="D773" i="1"/>
  <c r="K767" i="1"/>
  <c r="J767" i="1"/>
  <c r="D767" i="1"/>
  <c r="H767" i="1" s="1"/>
  <c r="K766" i="1"/>
  <c r="J766" i="1"/>
  <c r="D766" i="1"/>
  <c r="H766" i="1" s="1"/>
  <c r="L765" i="1"/>
  <c r="L766" i="1" s="1"/>
  <c r="L767" i="1" s="1"/>
  <c r="K765" i="1"/>
  <c r="J765" i="1"/>
  <c r="D765" i="1"/>
  <c r="H765" i="1" s="1"/>
  <c r="K801" i="1"/>
  <c r="D801" i="1"/>
  <c r="H801" i="1" s="1"/>
  <c r="K800" i="1"/>
  <c r="D800" i="1"/>
  <c r="H800" i="1" s="1"/>
  <c r="M799" i="1"/>
  <c r="M800" i="1" s="1"/>
  <c r="M801" i="1" s="1"/>
  <c r="N801" i="1" s="1"/>
  <c r="K799" i="1"/>
  <c r="D799" i="1"/>
  <c r="H799" i="1" s="1"/>
  <c r="K793" i="1"/>
  <c r="J793" i="1"/>
  <c r="D793" i="1"/>
  <c r="H793" i="1" s="1"/>
  <c r="K792" i="1"/>
  <c r="J792" i="1"/>
  <c r="D792" i="1"/>
  <c r="H792" i="1" s="1"/>
  <c r="L791" i="1"/>
  <c r="L792" i="1" s="1"/>
  <c r="L793" i="1" s="1"/>
  <c r="K791" i="1"/>
  <c r="J791" i="1"/>
  <c r="D791" i="1"/>
  <c r="M825" i="1"/>
  <c r="F50" i="4" l="1"/>
  <c r="D162" i="4"/>
  <c r="F42" i="4"/>
  <c r="M81" i="4"/>
  <c r="D88" i="4"/>
  <c r="F69" i="4"/>
  <c r="F71" i="4"/>
  <c r="F77" i="4"/>
  <c r="F79" i="4"/>
  <c r="D110" i="4"/>
  <c r="F108" i="4" s="1"/>
  <c r="J102" i="4"/>
  <c r="N111" i="4" s="1"/>
  <c r="H101" i="4"/>
  <c r="H102" i="4" s="1"/>
  <c r="D115" i="4" s="1"/>
  <c r="D116" i="4" s="1"/>
  <c r="H109" i="4"/>
  <c r="H110" i="4" s="1"/>
  <c r="D117" i="4" s="1"/>
  <c r="D102" i="4"/>
  <c r="F99" i="4" s="1"/>
  <c r="D140" i="4"/>
  <c r="F139" i="4" s="1"/>
  <c r="H137" i="4"/>
  <c r="H140" i="4" s="1"/>
  <c r="D147" i="4" s="1"/>
  <c r="J132" i="4"/>
  <c r="N141" i="4" s="1"/>
  <c r="D132" i="4"/>
  <c r="F129" i="4" s="1"/>
  <c r="H129" i="4"/>
  <c r="H132" i="4" s="1"/>
  <c r="D145" i="4" s="1"/>
  <c r="D146" i="4" s="1"/>
  <c r="D170" i="4"/>
  <c r="F169" i="4" s="1"/>
  <c r="H167" i="4"/>
  <c r="H170" i="4" s="1"/>
  <c r="D177" i="4" s="1"/>
  <c r="J162" i="4"/>
  <c r="M171" i="4" s="1"/>
  <c r="F161" i="4"/>
  <c r="H159" i="4"/>
  <c r="H162" i="4" s="1"/>
  <c r="D175" i="4" s="1"/>
  <c r="D176" i="4" s="1"/>
  <c r="D200" i="4"/>
  <c r="F199" i="4" s="1"/>
  <c r="J192" i="4"/>
  <c r="N201" i="4" s="1"/>
  <c r="D192" i="4"/>
  <c r="F189" i="4" s="1"/>
  <c r="H192" i="4"/>
  <c r="D205" i="4" s="1"/>
  <c r="D206" i="4" s="1"/>
  <c r="H197" i="4"/>
  <c r="H200" i="4" s="1"/>
  <c r="D207" i="4" s="1"/>
  <c r="D222" i="4"/>
  <c r="F221" i="4" s="1"/>
  <c r="H219" i="4"/>
  <c r="H222" i="4" s="1"/>
  <c r="D235" i="4" s="1"/>
  <c r="D236" i="4" s="1"/>
  <c r="D230" i="4"/>
  <c r="F228" i="4" s="1"/>
  <c r="J222" i="4"/>
  <c r="M231" i="4" s="1"/>
  <c r="H230" i="4"/>
  <c r="D237" i="4" s="1"/>
  <c r="H252" i="4"/>
  <c r="D265" i="4" s="1"/>
  <c r="D266" i="4" s="1"/>
  <c r="D260" i="4"/>
  <c r="F258" i="4" s="1"/>
  <c r="D252" i="4"/>
  <c r="F251" i="4" s="1"/>
  <c r="J252" i="4"/>
  <c r="N261" i="4" s="1"/>
  <c r="H260" i="4"/>
  <c r="D267" i="4" s="1"/>
  <c r="D282" i="4"/>
  <c r="F279" i="4" s="1"/>
  <c r="H282" i="4"/>
  <c r="D295" i="4" s="1"/>
  <c r="D296" i="4" s="1"/>
  <c r="D290" i="4"/>
  <c r="F287" i="4" s="1"/>
  <c r="J282" i="4"/>
  <c r="M291" i="4" s="1"/>
  <c r="H290" i="4"/>
  <c r="D297" i="4" s="1"/>
  <c r="D320" i="4"/>
  <c r="F318" i="4" s="1"/>
  <c r="J312" i="4"/>
  <c r="M321" i="4" s="1"/>
  <c r="H312" i="4"/>
  <c r="D325" i="4" s="1"/>
  <c r="D326" i="4" s="1"/>
  <c r="D312" i="4"/>
  <c r="F309" i="4" s="1"/>
  <c r="H317" i="4"/>
  <c r="H319" i="4"/>
  <c r="D350" i="4"/>
  <c r="F348" i="4" s="1"/>
  <c r="D342" i="4"/>
  <c r="F339" i="4" s="1"/>
  <c r="H339" i="4"/>
  <c r="H342" i="4" s="1"/>
  <c r="D355" i="4" s="1"/>
  <c r="D356" i="4" s="1"/>
  <c r="J342" i="4"/>
  <c r="M351" i="4" s="1"/>
  <c r="H350" i="4"/>
  <c r="D357" i="4" s="1"/>
  <c r="D372" i="4"/>
  <c r="F370" i="4" s="1"/>
  <c r="H369" i="4"/>
  <c r="H372" i="4" s="1"/>
  <c r="D385" i="4" s="1"/>
  <c r="D386" i="4" s="1"/>
  <c r="H380" i="4"/>
  <c r="D387" i="4" s="1"/>
  <c r="D380" i="4"/>
  <c r="F378" i="4" s="1"/>
  <c r="J372" i="4"/>
  <c r="N381" i="4" s="1"/>
  <c r="D402" i="4"/>
  <c r="F401" i="4" s="1"/>
  <c r="D410" i="4"/>
  <c r="F407" i="4" s="1"/>
  <c r="J402" i="4"/>
  <c r="N411" i="4" s="1"/>
  <c r="H399" i="4"/>
  <c r="H402" i="4" s="1"/>
  <c r="D415" i="4" s="1"/>
  <c r="D416" i="4" s="1"/>
  <c r="H410" i="4"/>
  <c r="D417" i="4" s="1"/>
  <c r="J461" i="4"/>
  <c r="N470" i="4" s="1"/>
  <c r="D432" i="4"/>
  <c r="F429" i="4" s="1"/>
  <c r="J432" i="4"/>
  <c r="N441" i="4" s="1"/>
  <c r="D440" i="4"/>
  <c r="F438" i="4" s="1"/>
  <c r="H437" i="4"/>
  <c r="H440" i="4" s="1"/>
  <c r="D447" i="4" s="1"/>
  <c r="H429" i="4"/>
  <c r="H432" i="4" s="1"/>
  <c r="D445" i="4" s="1"/>
  <c r="D446" i="4" s="1"/>
  <c r="D461" i="4"/>
  <c r="F460" i="4" s="1"/>
  <c r="D469" i="4"/>
  <c r="F466" i="4" s="1"/>
  <c r="H459" i="4"/>
  <c r="H466" i="4"/>
  <c r="H469" i="4" s="1"/>
  <c r="D476" i="4" s="1"/>
  <c r="H458" i="4"/>
  <c r="H498" i="4"/>
  <c r="D505" i="4" s="1"/>
  <c r="J490" i="4"/>
  <c r="N499" i="4" s="1"/>
  <c r="D490" i="4"/>
  <c r="F488" i="4" s="1"/>
  <c r="D498" i="4"/>
  <c r="H487" i="4"/>
  <c r="H490" i="4" s="1"/>
  <c r="D503" i="4" s="1"/>
  <c r="D504" i="4" s="1"/>
  <c r="D528" i="4"/>
  <c r="F527" i="4" s="1"/>
  <c r="J520" i="4"/>
  <c r="N529" i="4" s="1"/>
  <c r="D520" i="4"/>
  <c r="F518" i="4" s="1"/>
  <c r="H519" i="4"/>
  <c r="H526" i="4"/>
  <c r="H528" i="4" s="1"/>
  <c r="D535" i="4" s="1"/>
  <c r="H517" i="4"/>
  <c r="D684" i="4"/>
  <c r="F682" i="4" s="1"/>
  <c r="J792" i="4"/>
  <c r="N801" i="4" s="1"/>
  <c r="J549" i="4"/>
  <c r="N558" i="4" s="1"/>
  <c r="D549" i="4"/>
  <c r="F547" i="4" s="1"/>
  <c r="D557" i="4"/>
  <c r="F554" i="4" s="1"/>
  <c r="H548" i="4"/>
  <c r="H555" i="4"/>
  <c r="H556" i="4"/>
  <c r="H546" i="4"/>
  <c r="J819" i="4"/>
  <c r="M828" i="4" s="1"/>
  <c r="D989" i="4"/>
  <c r="F988" i="4" s="1"/>
  <c r="D576" i="4"/>
  <c r="F575" i="4" s="1"/>
  <c r="J576" i="4"/>
  <c r="M585" i="4" s="1"/>
  <c r="D584" i="4"/>
  <c r="F581" i="4" s="1"/>
  <c r="H574" i="4"/>
  <c r="H581" i="4"/>
  <c r="H584" i="4" s="1"/>
  <c r="D591" i="4" s="1"/>
  <c r="H573" i="4"/>
  <c r="J927" i="4"/>
  <c r="M936" i="4" s="1"/>
  <c r="D603" i="4"/>
  <c r="F600" i="4" s="1"/>
  <c r="J738" i="4"/>
  <c r="N747" i="4" s="1"/>
  <c r="H827" i="4"/>
  <c r="D834" i="4" s="1"/>
  <c r="H986" i="4"/>
  <c r="H989" i="4" s="1"/>
  <c r="D996" i="4" s="1"/>
  <c r="J684" i="4"/>
  <c r="N693" i="4" s="1"/>
  <c r="D765" i="4"/>
  <c r="F764" i="4" s="1"/>
  <c r="D665" i="4"/>
  <c r="F662" i="4" s="1"/>
  <c r="J981" i="4"/>
  <c r="N990" i="4" s="1"/>
  <c r="D981" i="4"/>
  <c r="F978" i="4" s="1"/>
  <c r="D935" i="4"/>
  <c r="F934" i="4" s="1"/>
  <c r="J954" i="4"/>
  <c r="N963" i="4" s="1"/>
  <c r="D611" i="4"/>
  <c r="F608" i="4" s="1"/>
  <c r="H611" i="4"/>
  <c r="D618" i="4" s="1"/>
  <c r="J603" i="4"/>
  <c r="N612" i="4" s="1"/>
  <c r="H600" i="4"/>
  <c r="H603" i="4" s="1"/>
  <c r="D616" i="4" s="1"/>
  <c r="D617" i="4" s="1"/>
  <c r="L932" i="4"/>
  <c r="L933" i="4" s="1"/>
  <c r="L934" i="4" s="1"/>
  <c r="M931" i="4"/>
  <c r="D846" i="4"/>
  <c r="F843" i="4" s="1"/>
  <c r="M715" i="4"/>
  <c r="D792" i="4"/>
  <c r="F791" i="4" s="1"/>
  <c r="D773" i="4"/>
  <c r="F772" i="4" s="1"/>
  <c r="H881" i="4"/>
  <c r="D888" i="4" s="1"/>
  <c r="H665" i="4"/>
  <c r="D672" i="4" s="1"/>
  <c r="H932" i="4"/>
  <c r="H935" i="4" s="1"/>
  <c r="D942" i="4" s="1"/>
  <c r="D954" i="4"/>
  <c r="F953" i="4" s="1"/>
  <c r="J711" i="4"/>
  <c r="M720" i="4" s="1"/>
  <c r="D738" i="4"/>
  <c r="F736" i="4" s="1"/>
  <c r="J846" i="4"/>
  <c r="M855" i="4" s="1"/>
  <c r="J873" i="4"/>
  <c r="M882" i="4" s="1"/>
  <c r="J900" i="4"/>
  <c r="N909" i="4" s="1"/>
  <c r="J657" i="4"/>
  <c r="M666" i="4" s="1"/>
  <c r="H716" i="4"/>
  <c r="H719" i="4" s="1"/>
  <c r="D726" i="4" s="1"/>
  <c r="D719" i="4"/>
  <c r="F716" i="4" s="1"/>
  <c r="J765" i="4"/>
  <c r="N774" i="4" s="1"/>
  <c r="H843" i="4"/>
  <c r="H846" i="4" s="1"/>
  <c r="D859" i="4" s="1"/>
  <c r="D860" i="4" s="1"/>
  <c r="D900" i="4"/>
  <c r="F897" i="4" s="1"/>
  <c r="H762" i="4"/>
  <c r="D854" i="4"/>
  <c r="F852" i="4" s="1"/>
  <c r="D881" i="4"/>
  <c r="F878" i="4" s="1"/>
  <c r="H978" i="4"/>
  <c r="L986" i="4"/>
  <c r="L987" i="4" s="1"/>
  <c r="L988" i="4" s="1"/>
  <c r="M985" i="4"/>
  <c r="L797" i="4"/>
  <c r="L798" i="4" s="1"/>
  <c r="L799" i="4" s="1"/>
  <c r="M796" i="4"/>
  <c r="M823" i="4"/>
  <c r="L824" i="4"/>
  <c r="L825" i="4" s="1"/>
  <c r="L826" i="4" s="1"/>
  <c r="M958" i="4"/>
  <c r="L959" i="4"/>
  <c r="L960" i="4" s="1"/>
  <c r="L961" i="4" s="1"/>
  <c r="L770" i="4"/>
  <c r="L771" i="4" s="1"/>
  <c r="L772" i="4" s="1"/>
  <c r="M769" i="4"/>
  <c r="M688" i="4"/>
  <c r="L689" i="4"/>
  <c r="L690" i="4" s="1"/>
  <c r="L691" i="4" s="1"/>
  <c r="M742" i="4"/>
  <c r="L743" i="4"/>
  <c r="L744" i="4" s="1"/>
  <c r="L745" i="4" s="1"/>
  <c r="H773" i="4"/>
  <c r="D780" i="4" s="1"/>
  <c r="L851" i="4"/>
  <c r="L852" i="4" s="1"/>
  <c r="L853" i="4" s="1"/>
  <c r="M850" i="4"/>
  <c r="L878" i="4"/>
  <c r="L879" i="4" s="1"/>
  <c r="L880" i="4" s="1"/>
  <c r="M877" i="4"/>
  <c r="L662" i="4"/>
  <c r="L663" i="4" s="1"/>
  <c r="L664" i="4" s="1"/>
  <c r="M661" i="4"/>
  <c r="N826" i="4"/>
  <c r="M904" i="4"/>
  <c r="L905" i="4"/>
  <c r="L906" i="4" s="1"/>
  <c r="L907" i="4" s="1"/>
  <c r="H681" i="4"/>
  <c r="H684" i="4" s="1"/>
  <c r="D697" i="4" s="1"/>
  <c r="D698" i="4" s="1"/>
  <c r="D692" i="4"/>
  <c r="F690" i="4" s="1"/>
  <c r="H897" i="4"/>
  <c r="H900" i="4" s="1"/>
  <c r="D913" i="4" s="1"/>
  <c r="D914" i="4" s="1"/>
  <c r="D908" i="4"/>
  <c r="F906" i="4" s="1"/>
  <c r="H689" i="4"/>
  <c r="H710" i="4"/>
  <c r="H763" i="4"/>
  <c r="H799" i="4"/>
  <c r="H816" i="4"/>
  <c r="D819" i="4"/>
  <c r="F818" i="4" s="1"/>
  <c r="D827" i="4"/>
  <c r="H852" i="4"/>
  <c r="H905" i="4"/>
  <c r="H926" i="4"/>
  <c r="H979" i="4"/>
  <c r="H735" i="4"/>
  <c r="H738" i="4" s="1"/>
  <c r="D751" i="4" s="1"/>
  <c r="D752" i="4" s="1"/>
  <c r="D746" i="4"/>
  <c r="F744" i="4" s="1"/>
  <c r="H951" i="4"/>
  <c r="H954" i="4" s="1"/>
  <c r="D967" i="4" s="1"/>
  <c r="D968" i="4" s="1"/>
  <c r="D962" i="4"/>
  <c r="F959" i="4" s="1"/>
  <c r="D657" i="4"/>
  <c r="F656" i="4" s="1"/>
  <c r="H853" i="4"/>
  <c r="H870" i="4"/>
  <c r="H906" i="4"/>
  <c r="H959" i="4"/>
  <c r="D873" i="4"/>
  <c r="F870" i="4" s="1"/>
  <c r="H789" i="4"/>
  <c r="H792" i="4" s="1"/>
  <c r="D805" i="4" s="1"/>
  <c r="D806" i="4" s="1"/>
  <c r="D800" i="4"/>
  <c r="F798" i="4" s="1"/>
  <c r="H708" i="4"/>
  <c r="H744" i="4"/>
  <c r="H746" i="4" s="1"/>
  <c r="D753" i="4" s="1"/>
  <c r="H797" i="4"/>
  <c r="H818" i="4"/>
  <c r="H871" i="4"/>
  <c r="H907" i="4"/>
  <c r="H924" i="4"/>
  <c r="D927" i="4"/>
  <c r="F926" i="4" s="1"/>
  <c r="H960" i="4"/>
  <c r="H655" i="4"/>
  <c r="H657" i="4" s="1"/>
  <c r="D670" i="4" s="1"/>
  <c r="D671" i="4" s="1"/>
  <c r="H691" i="4"/>
  <c r="D711" i="4"/>
  <c r="F709" i="4" s="1"/>
  <c r="H639" i="4"/>
  <c r="D646" i="4" s="1"/>
  <c r="J631" i="4"/>
  <c r="N640" i="4" s="1"/>
  <c r="L636" i="4"/>
  <c r="L637" i="4" s="1"/>
  <c r="L638" i="4" s="1"/>
  <c r="H628" i="4"/>
  <c r="D631" i="4"/>
  <c r="F629" i="4" s="1"/>
  <c r="D639" i="4"/>
  <c r="H630" i="4"/>
  <c r="J10" i="1"/>
  <c r="M19" i="1" s="1"/>
  <c r="L15" i="1"/>
  <c r="L16" i="1" s="1"/>
  <c r="L17" i="1" s="1"/>
  <c r="M14" i="1"/>
  <c r="H7" i="1"/>
  <c r="D10" i="1"/>
  <c r="F8" i="1" s="1"/>
  <c r="D18" i="1"/>
  <c r="F17" i="1" s="1"/>
  <c r="H15" i="1"/>
  <c r="H18" i="1" s="1"/>
  <c r="D25" i="1" s="1"/>
  <c r="H9" i="1"/>
  <c r="D97" i="1"/>
  <c r="H45" i="1"/>
  <c r="D52" i="1" s="1"/>
  <c r="J37" i="1"/>
  <c r="N46" i="1" s="1"/>
  <c r="L42" i="1"/>
  <c r="L43" i="1" s="1"/>
  <c r="L44" i="1" s="1"/>
  <c r="M41" i="1"/>
  <c r="H34" i="1"/>
  <c r="D37" i="1"/>
  <c r="F35" i="1" s="1"/>
  <c r="D45" i="1"/>
  <c r="H36" i="1"/>
  <c r="D71" i="1"/>
  <c r="F70" i="1" s="1"/>
  <c r="H68" i="1"/>
  <c r="H71" i="1" s="1"/>
  <c r="D78" i="1" s="1"/>
  <c r="D63" i="1"/>
  <c r="F61" i="1" s="1"/>
  <c r="J63" i="1"/>
  <c r="M72" i="1" s="1"/>
  <c r="H60" i="1"/>
  <c r="H62" i="1"/>
  <c r="M67" i="1"/>
  <c r="H94" i="1"/>
  <c r="H97" i="1" s="1"/>
  <c r="D104" i="1" s="1"/>
  <c r="J89" i="1"/>
  <c r="M98" i="1" s="1"/>
  <c r="L94" i="1"/>
  <c r="L95" i="1" s="1"/>
  <c r="L96" i="1" s="1"/>
  <c r="M93" i="1"/>
  <c r="F96" i="1"/>
  <c r="F95" i="1"/>
  <c r="F94" i="1"/>
  <c r="H86" i="1"/>
  <c r="H89" i="1" s="1"/>
  <c r="D102" i="1" s="1"/>
  <c r="D103" i="1" s="1"/>
  <c r="D89" i="1"/>
  <c r="F86" i="1" s="1"/>
  <c r="H123" i="1"/>
  <c r="D130" i="1" s="1"/>
  <c r="J115" i="1"/>
  <c r="N124" i="1" s="1"/>
  <c r="L120" i="1"/>
  <c r="L121" i="1" s="1"/>
  <c r="L122" i="1" s="1"/>
  <c r="M119" i="1"/>
  <c r="H112" i="1"/>
  <c r="D115" i="1"/>
  <c r="F113" i="1" s="1"/>
  <c r="D123" i="1"/>
  <c r="F121" i="1" s="1"/>
  <c r="H114" i="1"/>
  <c r="J141" i="1"/>
  <c r="N150" i="1" s="1"/>
  <c r="L146" i="1"/>
  <c r="L147" i="1" s="1"/>
  <c r="L148" i="1" s="1"/>
  <c r="M145" i="1"/>
  <c r="H138" i="1"/>
  <c r="H141" i="1" s="1"/>
  <c r="D154" i="1" s="1"/>
  <c r="D155" i="1" s="1"/>
  <c r="D141" i="1"/>
  <c r="F138" i="1" s="1"/>
  <c r="D149" i="1"/>
  <c r="F148" i="1" s="1"/>
  <c r="H146" i="1"/>
  <c r="H147" i="1"/>
  <c r="J167" i="1"/>
  <c r="M176" i="1" s="1"/>
  <c r="D175" i="1"/>
  <c r="F174" i="1" s="1"/>
  <c r="H167" i="1"/>
  <c r="D180" i="1" s="1"/>
  <c r="D181" i="1" s="1"/>
  <c r="H175" i="1"/>
  <c r="D182" i="1" s="1"/>
  <c r="L172" i="1"/>
  <c r="L173" i="1" s="1"/>
  <c r="L174" i="1" s="1"/>
  <c r="M171" i="1"/>
  <c r="D167" i="1"/>
  <c r="F166" i="1" s="1"/>
  <c r="J193" i="1"/>
  <c r="M202" i="1" s="1"/>
  <c r="H199" i="1"/>
  <c r="L198" i="1"/>
  <c r="L199" i="1" s="1"/>
  <c r="L200" i="1" s="1"/>
  <c r="M197" i="1"/>
  <c r="D193" i="1"/>
  <c r="D201" i="1"/>
  <c r="H198" i="1"/>
  <c r="H191" i="1"/>
  <c r="H193" i="1" s="1"/>
  <c r="D206" i="1" s="1"/>
  <c r="D207" i="1" s="1"/>
  <c r="J218" i="1"/>
  <c r="N227" i="1" s="1"/>
  <c r="H225" i="1"/>
  <c r="H226" i="1" s="1"/>
  <c r="D233" i="1" s="1"/>
  <c r="H216" i="1"/>
  <c r="L223" i="1"/>
  <c r="L224" i="1" s="1"/>
  <c r="L225" i="1" s="1"/>
  <c r="M222" i="1"/>
  <c r="H215" i="1"/>
  <c r="D218" i="1"/>
  <c r="F217" i="1" s="1"/>
  <c r="D226" i="1"/>
  <c r="F223" i="1" s="1"/>
  <c r="H217" i="1"/>
  <c r="D252" i="1"/>
  <c r="F251" i="1" s="1"/>
  <c r="H250" i="1"/>
  <c r="H252" i="1" s="1"/>
  <c r="D259" i="1" s="1"/>
  <c r="H243" i="1"/>
  <c r="J244" i="1"/>
  <c r="N253" i="1" s="1"/>
  <c r="D244" i="1"/>
  <c r="F241" i="1" s="1"/>
  <c r="L249" i="1"/>
  <c r="L250" i="1" s="1"/>
  <c r="L251" i="1" s="1"/>
  <c r="M248" i="1"/>
  <c r="H242" i="1"/>
  <c r="D278" i="1"/>
  <c r="H276" i="1"/>
  <c r="J270" i="1"/>
  <c r="M279" i="1" s="1"/>
  <c r="H267" i="1"/>
  <c r="D270" i="1"/>
  <c r="L275" i="1"/>
  <c r="L276" i="1" s="1"/>
  <c r="L277" i="1" s="1"/>
  <c r="M274" i="1"/>
  <c r="H275" i="1"/>
  <c r="H269" i="1"/>
  <c r="H296" i="1"/>
  <c r="D309" i="1" s="1"/>
  <c r="D310" i="1" s="1"/>
  <c r="J296" i="1"/>
  <c r="M305" i="1" s="1"/>
  <c r="D304" i="1"/>
  <c r="F301" i="1" s="1"/>
  <c r="L301" i="1"/>
  <c r="L302" i="1" s="1"/>
  <c r="L303" i="1" s="1"/>
  <c r="M300" i="1"/>
  <c r="H304" i="1"/>
  <c r="D311" i="1" s="1"/>
  <c r="D296" i="1"/>
  <c r="F293" i="1" s="1"/>
  <c r="D330" i="1"/>
  <c r="H327" i="1"/>
  <c r="H330" i="1" s="1"/>
  <c r="D337" i="1" s="1"/>
  <c r="J322" i="1"/>
  <c r="M331" i="1" s="1"/>
  <c r="D322" i="1"/>
  <c r="H319" i="1"/>
  <c r="H322" i="1" s="1"/>
  <c r="D335" i="1" s="1"/>
  <c r="D336" i="1" s="1"/>
  <c r="L327" i="1"/>
  <c r="L328" i="1" s="1"/>
  <c r="L329" i="1" s="1"/>
  <c r="M326" i="1"/>
  <c r="D356" i="1"/>
  <c r="H356" i="1"/>
  <c r="D363" i="1" s="1"/>
  <c r="J348" i="1"/>
  <c r="M357" i="1" s="1"/>
  <c r="D348" i="1"/>
  <c r="H345" i="1"/>
  <c r="H348" i="1" s="1"/>
  <c r="D361" i="1" s="1"/>
  <c r="D362" i="1" s="1"/>
  <c r="L353" i="1"/>
  <c r="L354" i="1" s="1"/>
  <c r="L355" i="1" s="1"/>
  <c r="M352" i="1"/>
  <c r="J374" i="1"/>
  <c r="N383" i="1" s="1"/>
  <c r="D382" i="1"/>
  <c r="D374" i="1"/>
  <c r="L379" i="1"/>
  <c r="L380" i="1" s="1"/>
  <c r="L381" i="1" s="1"/>
  <c r="M378" i="1"/>
  <c r="H382" i="1"/>
  <c r="D389" i="1" s="1"/>
  <c r="H371" i="1"/>
  <c r="H374" i="1" s="1"/>
  <c r="D387" i="1" s="1"/>
  <c r="D388" i="1" s="1"/>
  <c r="D436" i="1"/>
  <c r="J401" i="1"/>
  <c r="N410" i="1" s="1"/>
  <c r="D401" i="1"/>
  <c r="D409" i="1"/>
  <c r="H406" i="1"/>
  <c r="H409" i="1" s="1"/>
  <c r="D416" i="1" s="1"/>
  <c r="N408" i="1"/>
  <c r="L406" i="1"/>
  <c r="L407" i="1" s="1"/>
  <c r="L408" i="1" s="1"/>
  <c r="M405" i="1"/>
  <c r="H401" i="1"/>
  <c r="D414" i="1" s="1"/>
  <c r="D415" i="1" s="1"/>
  <c r="H433" i="1"/>
  <c r="H436" i="1" s="1"/>
  <c r="D443" i="1" s="1"/>
  <c r="J428" i="1"/>
  <c r="N437" i="1" s="1"/>
  <c r="D428" i="1"/>
  <c r="M432" i="1"/>
  <c r="L433" i="1"/>
  <c r="L434" i="1" s="1"/>
  <c r="L435" i="1" s="1"/>
  <c r="H425" i="1"/>
  <c r="H428" i="1" s="1"/>
  <c r="D441" i="1" s="1"/>
  <c r="D442" i="1" s="1"/>
  <c r="D454" i="1"/>
  <c r="J454" i="1"/>
  <c r="N463" i="1" s="1"/>
  <c r="D462" i="1"/>
  <c r="H459" i="1"/>
  <c r="H462" i="1" s="1"/>
  <c r="D469" i="1" s="1"/>
  <c r="L459" i="1"/>
  <c r="L460" i="1" s="1"/>
  <c r="L461" i="1" s="1"/>
  <c r="M458" i="1"/>
  <c r="H451" i="1"/>
  <c r="H454" i="1" s="1"/>
  <c r="D467" i="1" s="1"/>
  <c r="D468" i="1" s="1"/>
  <c r="D489" i="1"/>
  <c r="H486" i="1"/>
  <c r="H489" i="1" s="1"/>
  <c r="D496" i="1" s="1"/>
  <c r="D481" i="1"/>
  <c r="J481" i="1"/>
  <c r="M490" i="1" s="1"/>
  <c r="H478" i="1"/>
  <c r="H481" i="1" s="1"/>
  <c r="D494" i="1" s="1"/>
  <c r="D495" i="1" s="1"/>
  <c r="M485" i="1"/>
  <c r="L486" i="1"/>
  <c r="L487" i="1" s="1"/>
  <c r="L488" i="1" s="1"/>
  <c r="D586" i="1"/>
  <c r="H507" i="1"/>
  <c r="D520" i="1" s="1"/>
  <c r="D521" i="1" s="1"/>
  <c r="J507" i="1"/>
  <c r="M516" i="1" s="1"/>
  <c r="D515" i="1"/>
  <c r="H515" i="1"/>
  <c r="D522" i="1" s="1"/>
  <c r="D507" i="1"/>
  <c r="L512" i="1"/>
  <c r="L513" i="1" s="1"/>
  <c r="L514" i="1" s="1"/>
  <c r="M511" i="1"/>
  <c r="D541" i="1"/>
  <c r="H538" i="1"/>
  <c r="H541" i="1" s="1"/>
  <c r="D548" i="1" s="1"/>
  <c r="J533" i="1"/>
  <c r="N542" i="1" s="1"/>
  <c r="H533" i="1"/>
  <c r="D546" i="1" s="1"/>
  <c r="D547" i="1" s="1"/>
  <c r="D533" i="1"/>
  <c r="L538" i="1"/>
  <c r="L539" i="1" s="1"/>
  <c r="L540" i="1" s="1"/>
  <c r="M537" i="1"/>
  <c r="J586" i="1"/>
  <c r="N595" i="1" s="1"/>
  <c r="D611" i="1"/>
  <c r="D568" i="1"/>
  <c r="J560" i="1"/>
  <c r="N569" i="1" s="1"/>
  <c r="D560" i="1"/>
  <c r="L565" i="1"/>
  <c r="L566" i="1" s="1"/>
  <c r="L567" i="1" s="1"/>
  <c r="M564" i="1"/>
  <c r="H557" i="1"/>
  <c r="H560" i="1" s="1"/>
  <c r="D573" i="1" s="1"/>
  <c r="D574" i="1" s="1"/>
  <c r="H565" i="1"/>
  <c r="H568" i="1" s="1"/>
  <c r="D575" i="1" s="1"/>
  <c r="D594" i="1"/>
  <c r="L591" i="1"/>
  <c r="L592" i="1" s="1"/>
  <c r="L593" i="1" s="1"/>
  <c r="M590" i="1"/>
  <c r="H583" i="1"/>
  <c r="H586" i="1" s="1"/>
  <c r="D599" i="1" s="1"/>
  <c r="D600" i="1" s="1"/>
  <c r="H591" i="1"/>
  <c r="H594" i="1" s="1"/>
  <c r="D601" i="1" s="1"/>
  <c r="D644" i="1"/>
  <c r="D670" i="1"/>
  <c r="D619" i="1"/>
  <c r="H616" i="1"/>
  <c r="H619" i="1" s="1"/>
  <c r="D626" i="1" s="1"/>
  <c r="J611" i="1"/>
  <c r="M620" i="1" s="1"/>
  <c r="M615" i="1"/>
  <c r="L616" i="1"/>
  <c r="L617" i="1" s="1"/>
  <c r="L618" i="1" s="1"/>
  <c r="H608" i="1"/>
  <c r="H611" i="1" s="1"/>
  <c r="D624" i="1" s="1"/>
  <c r="D625" i="1" s="1"/>
  <c r="H641" i="1"/>
  <c r="H644" i="1" s="1"/>
  <c r="D651" i="1" s="1"/>
  <c r="J636" i="1"/>
  <c r="N645" i="1" s="1"/>
  <c r="D636" i="1"/>
  <c r="H633" i="1"/>
  <c r="H636" i="1" s="1"/>
  <c r="D649" i="1" s="1"/>
  <c r="D650" i="1" s="1"/>
  <c r="L641" i="1"/>
  <c r="L642" i="1" s="1"/>
  <c r="L643" i="1" s="1"/>
  <c r="M640" i="1"/>
  <c r="D749" i="1"/>
  <c r="H667" i="1"/>
  <c r="H670" i="1" s="1"/>
  <c r="D677" i="1" s="1"/>
  <c r="D662" i="1"/>
  <c r="J662" i="1"/>
  <c r="M671" i="1" s="1"/>
  <c r="H662" i="1"/>
  <c r="D675" i="1" s="1"/>
  <c r="D676" i="1" s="1"/>
  <c r="M666" i="1"/>
  <c r="L667" i="1"/>
  <c r="L668" i="1" s="1"/>
  <c r="L669" i="1" s="1"/>
  <c r="N669" i="1"/>
  <c r="D695" i="1"/>
  <c r="H746" i="1"/>
  <c r="H749" i="1" s="1"/>
  <c r="D756" i="1" s="1"/>
  <c r="J714" i="1"/>
  <c r="N723" i="1" s="1"/>
  <c r="D714" i="1"/>
  <c r="J768" i="1"/>
  <c r="M777" i="1" s="1"/>
  <c r="H692" i="1"/>
  <c r="H695" i="1" s="1"/>
  <c r="D702" i="1" s="1"/>
  <c r="J687" i="1"/>
  <c r="N696" i="1" s="1"/>
  <c r="L692" i="1"/>
  <c r="L693" i="1" s="1"/>
  <c r="L694" i="1" s="1"/>
  <c r="M691" i="1"/>
  <c r="H687" i="1"/>
  <c r="D700" i="1" s="1"/>
  <c r="D701" i="1" s="1"/>
  <c r="D687" i="1"/>
  <c r="D722" i="1"/>
  <c r="H719" i="1"/>
  <c r="H722" i="1" s="1"/>
  <c r="D729" i="1" s="1"/>
  <c r="L719" i="1"/>
  <c r="L720" i="1" s="1"/>
  <c r="L721" i="1" s="1"/>
  <c r="M718" i="1"/>
  <c r="H711" i="1"/>
  <c r="H714" i="1" s="1"/>
  <c r="D727" i="1" s="1"/>
  <c r="D728" i="1" s="1"/>
  <c r="D776" i="1"/>
  <c r="D794" i="1"/>
  <c r="J794" i="1"/>
  <c r="M803" i="1" s="1"/>
  <c r="J741" i="1"/>
  <c r="N750" i="1" s="1"/>
  <c r="D741" i="1"/>
  <c r="L746" i="1"/>
  <c r="L747" i="1" s="1"/>
  <c r="L748" i="1" s="1"/>
  <c r="M745" i="1"/>
  <c r="H738" i="1"/>
  <c r="H741" i="1" s="1"/>
  <c r="D754" i="1" s="1"/>
  <c r="D755" i="1" s="1"/>
  <c r="D768" i="1"/>
  <c r="H773" i="1"/>
  <c r="H776" i="1" s="1"/>
  <c r="D783" i="1" s="1"/>
  <c r="L773" i="1"/>
  <c r="L774" i="1" s="1"/>
  <c r="L775" i="1" s="1"/>
  <c r="M772" i="1"/>
  <c r="H768" i="1"/>
  <c r="D781" i="1" s="1"/>
  <c r="D782" i="1" s="1"/>
  <c r="H791" i="1"/>
  <c r="H794" i="1" s="1"/>
  <c r="D807" i="1" s="1"/>
  <c r="D808" i="1" s="1"/>
  <c r="H802" i="1"/>
  <c r="D809" i="1" s="1"/>
  <c r="L799" i="1"/>
  <c r="L800" i="1" s="1"/>
  <c r="L801" i="1" s="1"/>
  <c r="M798" i="1"/>
  <c r="D802" i="1"/>
  <c r="K827" i="1"/>
  <c r="D827" i="1"/>
  <c r="H827" i="1" s="1"/>
  <c r="K826" i="1"/>
  <c r="D826" i="1"/>
  <c r="H826" i="1" s="1"/>
  <c r="M826" i="1"/>
  <c r="M827" i="1" s="1"/>
  <c r="N827" i="1" s="1"/>
  <c r="K825" i="1"/>
  <c r="D825" i="1"/>
  <c r="H825" i="1" s="1"/>
  <c r="K819" i="1"/>
  <c r="J819" i="1"/>
  <c r="D819" i="1"/>
  <c r="H819" i="1" s="1"/>
  <c r="K818" i="1"/>
  <c r="J818" i="1"/>
  <c r="D818" i="1"/>
  <c r="H818" i="1" s="1"/>
  <c r="L817" i="1"/>
  <c r="L818" i="1" s="1"/>
  <c r="L819" i="1" s="1"/>
  <c r="K817" i="1"/>
  <c r="J817" i="1"/>
  <c r="D817" i="1"/>
  <c r="H817" i="1" s="1"/>
  <c r="F72" i="4" l="1"/>
  <c r="F80" i="4"/>
  <c r="F100" i="4"/>
  <c r="F107" i="4"/>
  <c r="F109" i="4"/>
  <c r="M111" i="4"/>
  <c r="D118" i="4"/>
  <c r="F101" i="4"/>
  <c r="H320" i="4"/>
  <c r="D327" i="4" s="1"/>
  <c r="F259" i="4"/>
  <c r="F138" i="4"/>
  <c r="F137" i="4"/>
  <c r="M141" i="4"/>
  <c r="F131" i="4"/>
  <c r="F130" i="4"/>
  <c r="D148" i="4"/>
  <c r="D268" i="4"/>
  <c r="F168" i="4"/>
  <c r="F167" i="4"/>
  <c r="F159" i="4"/>
  <c r="F160" i="4"/>
  <c r="N171" i="4"/>
  <c r="D178" i="4"/>
  <c r="D298" i="4"/>
  <c r="D208" i="4"/>
  <c r="F198" i="4"/>
  <c r="F197" i="4"/>
  <c r="M201" i="4"/>
  <c r="F191" i="4"/>
  <c r="F190" i="4"/>
  <c r="D328" i="4"/>
  <c r="F219" i="4"/>
  <c r="F220" i="4"/>
  <c r="F227" i="4"/>
  <c r="F229" i="4"/>
  <c r="D238" i="4"/>
  <c r="N231" i="4"/>
  <c r="D358" i="4"/>
  <c r="F257" i="4"/>
  <c r="F260" i="4" s="1"/>
  <c r="F249" i="4"/>
  <c r="F250" i="4"/>
  <c r="M261" i="4"/>
  <c r="F280" i="4"/>
  <c r="F281" i="4"/>
  <c r="F288" i="4"/>
  <c r="F289" i="4"/>
  <c r="N291" i="4"/>
  <c r="F319" i="4"/>
  <c r="F317" i="4"/>
  <c r="N321" i="4"/>
  <c r="F310" i="4"/>
  <c r="F311" i="4"/>
  <c r="F763" i="4"/>
  <c r="F349" i="4"/>
  <c r="F347" i="4"/>
  <c r="F341" i="4"/>
  <c r="F340" i="4"/>
  <c r="N351" i="4"/>
  <c r="F987" i="4"/>
  <c r="F371" i="4"/>
  <c r="F369" i="4"/>
  <c r="D388" i="4"/>
  <c r="F379" i="4"/>
  <c r="F377" i="4"/>
  <c r="M381" i="4"/>
  <c r="N720" i="4"/>
  <c r="F400" i="4"/>
  <c r="F399" i="4"/>
  <c r="F409" i="4"/>
  <c r="F408" i="4"/>
  <c r="M411" i="4"/>
  <c r="D418" i="4"/>
  <c r="M470" i="4"/>
  <c r="D673" i="4"/>
  <c r="N936" i="4"/>
  <c r="H461" i="4"/>
  <c r="D474" i="4" s="1"/>
  <c r="D475" i="4" s="1"/>
  <c r="D477" i="4" s="1"/>
  <c r="F431" i="4"/>
  <c r="F430" i="4"/>
  <c r="M441" i="4"/>
  <c r="F437" i="4"/>
  <c r="F439" i="4"/>
  <c r="D448" i="4"/>
  <c r="F683" i="4"/>
  <c r="F681" i="4"/>
  <c r="F664" i="4"/>
  <c r="F458" i="4"/>
  <c r="F459" i="4"/>
  <c r="F468" i="4"/>
  <c r="F467" i="4"/>
  <c r="F762" i="4"/>
  <c r="F526" i="4"/>
  <c r="H765" i="4"/>
  <c r="D778" i="4" s="1"/>
  <c r="D779" i="4" s="1"/>
  <c r="D781" i="4" s="1"/>
  <c r="M499" i="4"/>
  <c r="D506" i="4"/>
  <c r="F489" i="4"/>
  <c r="F487" i="4"/>
  <c r="F497" i="4"/>
  <c r="F495" i="4"/>
  <c r="F496" i="4"/>
  <c r="N828" i="4"/>
  <c r="M801" i="4"/>
  <c r="M990" i="4"/>
  <c r="F601" i="4"/>
  <c r="F525" i="4"/>
  <c r="F898" i="4"/>
  <c r="M529" i="4"/>
  <c r="F519" i="4"/>
  <c r="F517" i="4"/>
  <c r="H520" i="4"/>
  <c r="D533" i="4" s="1"/>
  <c r="D534" i="4" s="1"/>
  <c r="D536" i="4" s="1"/>
  <c r="M747" i="4"/>
  <c r="F602" i="4"/>
  <c r="H927" i="4"/>
  <c r="D940" i="4" s="1"/>
  <c r="D941" i="4" s="1"/>
  <c r="D943" i="4" s="1"/>
  <c r="F655" i="4"/>
  <c r="F899" i="4"/>
  <c r="F663" i="4"/>
  <c r="F986" i="4"/>
  <c r="F932" i="4"/>
  <c r="H557" i="4"/>
  <c r="D564" i="4" s="1"/>
  <c r="F555" i="4"/>
  <c r="H549" i="4"/>
  <c r="D562" i="4" s="1"/>
  <c r="D563" i="4" s="1"/>
  <c r="M558" i="4"/>
  <c r="F548" i="4"/>
  <c r="F546" i="4"/>
  <c r="F556" i="4"/>
  <c r="M963" i="4"/>
  <c r="N666" i="4"/>
  <c r="F853" i="4"/>
  <c r="F743" i="4"/>
  <c r="M693" i="4"/>
  <c r="H981" i="4"/>
  <c r="D994" i="4" s="1"/>
  <c r="D995" i="4" s="1"/>
  <c r="D997" i="4" s="1"/>
  <c r="F961" i="4"/>
  <c r="F872" i="4"/>
  <c r="F574" i="4"/>
  <c r="F573" i="4"/>
  <c r="N585" i="4"/>
  <c r="H576" i="4"/>
  <c r="D589" i="4" s="1"/>
  <c r="D590" i="4" s="1"/>
  <c r="D592" i="4" s="1"/>
  <c r="F583" i="4"/>
  <c r="F582" i="4"/>
  <c r="H711" i="4"/>
  <c r="D724" i="4" s="1"/>
  <c r="D725" i="4" s="1"/>
  <c r="D727" i="4" s="1"/>
  <c r="F710" i="4"/>
  <c r="F952" i="4"/>
  <c r="H873" i="4"/>
  <c r="D886" i="4" s="1"/>
  <c r="D887" i="4" s="1"/>
  <c r="D889" i="4" s="1"/>
  <c r="H819" i="4"/>
  <c r="D832" i="4" s="1"/>
  <c r="D833" i="4" s="1"/>
  <c r="D835" i="4" s="1"/>
  <c r="F689" i="4"/>
  <c r="F980" i="4"/>
  <c r="F979" i="4"/>
  <c r="F745" i="4"/>
  <c r="F771" i="4"/>
  <c r="F933" i="4"/>
  <c r="F770" i="4"/>
  <c r="F851" i="4"/>
  <c r="F735" i="4"/>
  <c r="F871" i="4"/>
  <c r="D619" i="4"/>
  <c r="F610" i="4"/>
  <c r="F609" i="4"/>
  <c r="M612" i="4"/>
  <c r="N855" i="4"/>
  <c r="F905" i="4"/>
  <c r="M774" i="4"/>
  <c r="F789" i="4"/>
  <c r="N882" i="4"/>
  <c r="F907" i="4"/>
  <c r="F790" i="4"/>
  <c r="H854" i="4"/>
  <c r="D861" i="4" s="1"/>
  <c r="D862" i="4" s="1"/>
  <c r="F654" i="4"/>
  <c r="F880" i="4"/>
  <c r="F879" i="4"/>
  <c r="F845" i="4"/>
  <c r="F844" i="4"/>
  <c r="M909" i="4"/>
  <c r="F951" i="4"/>
  <c r="F691" i="4"/>
  <c r="F717" i="4"/>
  <c r="F718" i="4"/>
  <c r="F737" i="4"/>
  <c r="F825" i="4"/>
  <c r="F824" i="4"/>
  <c r="F826" i="4"/>
  <c r="H800" i="4"/>
  <c r="D807" i="4" s="1"/>
  <c r="D808" i="4" s="1"/>
  <c r="H962" i="4"/>
  <c r="D969" i="4" s="1"/>
  <c r="D970" i="4" s="1"/>
  <c r="F797" i="4"/>
  <c r="F817" i="4"/>
  <c r="D754" i="4"/>
  <c r="H692" i="4"/>
  <c r="D699" i="4" s="1"/>
  <c r="D700" i="4" s="1"/>
  <c r="F816" i="4"/>
  <c r="F708" i="4"/>
  <c r="H908" i="4"/>
  <c r="D915" i="4" s="1"/>
  <c r="D916" i="4" s="1"/>
  <c r="F960" i="4"/>
  <c r="F925" i="4"/>
  <c r="F799" i="4"/>
  <c r="F924" i="4"/>
  <c r="M640" i="4"/>
  <c r="F628" i="4"/>
  <c r="F630" i="4"/>
  <c r="H631" i="4"/>
  <c r="D644" i="4" s="1"/>
  <c r="D645" i="4" s="1"/>
  <c r="D647" i="4" s="1"/>
  <c r="F638" i="4"/>
  <c r="F636" i="4"/>
  <c r="F637" i="4"/>
  <c r="F16" i="1"/>
  <c r="F7" i="1"/>
  <c r="N19" i="1"/>
  <c r="F9" i="1"/>
  <c r="H10" i="1"/>
  <c r="D23" i="1" s="1"/>
  <c r="D24" i="1" s="1"/>
  <c r="D26" i="1" s="1"/>
  <c r="F15" i="1"/>
  <c r="F18" i="1" s="1"/>
  <c r="M46" i="1"/>
  <c r="F36" i="1"/>
  <c r="F44" i="1"/>
  <c r="F43" i="1"/>
  <c r="F42" i="1"/>
  <c r="H37" i="1"/>
  <c r="D50" i="1" s="1"/>
  <c r="D51" i="1" s="1"/>
  <c r="D53" i="1" s="1"/>
  <c r="F34" i="1"/>
  <c r="F69" i="1"/>
  <c r="F68" i="1"/>
  <c r="F60" i="1"/>
  <c r="N72" i="1"/>
  <c r="F62" i="1"/>
  <c r="H63" i="1"/>
  <c r="D76" i="1" s="1"/>
  <c r="D77" i="1" s="1"/>
  <c r="D79" i="1" s="1"/>
  <c r="D105" i="1"/>
  <c r="F97" i="1"/>
  <c r="N98" i="1"/>
  <c r="F88" i="1"/>
  <c r="F87" i="1"/>
  <c r="M124" i="1"/>
  <c r="F112" i="1"/>
  <c r="F114" i="1"/>
  <c r="H115" i="1"/>
  <c r="D128" i="1" s="1"/>
  <c r="D129" i="1" s="1"/>
  <c r="D131" i="1" s="1"/>
  <c r="F122" i="1"/>
  <c r="F120" i="1"/>
  <c r="H149" i="1"/>
  <c r="D156" i="1" s="1"/>
  <c r="D157" i="1" s="1"/>
  <c r="M150" i="1"/>
  <c r="F140" i="1"/>
  <c r="F139" i="1"/>
  <c r="F147" i="1"/>
  <c r="F146" i="1"/>
  <c r="F250" i="1"/>
  <c r="F249" i="1"/>
  <c r="F215" i="1"/>
  <c r="F164" i="1"/>
  <c r="N176" i="1"/>
  <c r="D183" i="1"/>
  <c r="F172" i="1"/>
  <c r="F173" i="1"/>
  <c r="F165" i="1"/>
  <c r="F199" i="1"/>
  <c r="F200" i="1"/>
  <c r="F198" i="1"/>
  <c r="N202" i="1"/>
  <c r="F192" i="1"/>
  <c r="F191" i="1"/>
  <c r="F190" i="1"/>
  <c r="H201" i="1"/>
  <c r="D208" i="1" s="1"/>
  <c r="D209" i="1" s="1"/>
  <c r="F216" i="1"/>
  <c r="F275" i="1"/>
  <c r="F225" i="1"/>
  <c r="F224" i="1"/>
  <c r="M227" i="1"/>
  <c r="H218" i="1"/>
  <c r="D231" i="1" s="1"/>
  <c r="D232" i="1" s="1"/>
  <c r="D234" i="1" s="1"/>
  <c r="H278" i="1"/>
  <c r="D285" i="1" s="1"/>
  <c r="F242" i="1"/>
  <c r="F243" i="1"/>
  <c r="H244" i="1"/>
  <c r="D257" i="1" s="1"/>
  <c r="D258" i="1" s="1"/>
  <c r="D260" i="1" s="1"/>
  <c r="M253" i="1"/>
  <c r="F295" i="1"/>
  <c r="F267" i="1"/>
  <c r="F294" i="1"/>
  <c r="F269" i="1"/>
  <c r="F276" i="1"/>
  <c r="F277" i="1"/>
  <c r="F268" i="1"/>
  <c r="H270" i="1"/>
  <c r="D283" i="1" s="1"/>
  <c r="D284" i="1" s="1"/>
  <c r="N279" i="1"/>
  <c r="F303" i="1"/>
  <c r="F302" i="1"/>
  <c r="D312" i="1"/>
  <c r="N305" i="1"/>
  <c r="D338" i="1"/>
  <c r="N331" i="1"/>
  <c r="D364" i="1"/>
  <c r="N357" i="1"/>
  <c r="D390" i="1"/>
  <c r="M383" i="1"/>
  <c r="M410" i="1"/>
  <c r="D417" i="1"/>
  <c r="M437" i="1"/>
  <c r="D444" i="1"/>
  <c r="M463" i="1"/>
  <c r="D470" i="1"/>
  <c r="N490" i="1"/>
  <c r="D497" i="1"/>
  <c r="D523" i="1"/>
  <c r="N516" i="1"/>
  <c r="D549" i="1"/>
  <c r="M542" i="1"/>
  <c r="M595" i="1"/>
  <c r="M569" i="1"/>
  <c r="D576" i="1"/>
  <c r="D602" i="1"/>
  <c r="M723" i="1"/>
  <c r="D627" i="1"/>
  <c r="N620" i="1"/>
  <c r="D652" i="1"/>
  <c r="M645" i="1"/>
  <c r="D678" i="1"/>
  <c r="N671" i="1"/>
  <c r="N777" i="1"/>
  <c r="D703" i="1"/>
  <c r="M696" i="1"/>
  <c r="N803" i="1"/>
  <c r="D730" i="1"/>
  <c r="D757" i="1"/>
  <c r="M750" i="1"/>
  <c r="D810" i="1"/>
  <c r="D784" i="1"/>
  <c r="L825" i="1"/>
  <c r="L826" i="1" s="1"/>
  <c r="L827" i="1" s="1"/>
  <c r="M824" i="1"/>
  <c r="D828" i="1"/>
  <c r="J820" i="1"/>
  <c r="N829" i="1" s="1"/>
  <c r="H820" i="1"/>
  <c r="D833" i="1" s="1"/>
  <c r="D834" i="1" s="1"/>
  <c r="D820" i="1"/>
  <c r="H828" i="1"/>
  <c r="D835" i="1" s="1"/>
  <c r="F110" i="4" l="1"/>
  <c r="F102" i="4"/>
  <c r="F252" i="4"/>
  <c r="F290" i="4"/>
  <c r="F63" i="1"/>
  <c r="F230" i="4"/>
  <c r="F132" i="4"/>
  <c r="F140" i="4"/>
  <c r="F312" i="4"/>
  <c r="F461" i="4"/>
  <c r="F222" i="4"/>
  <c r="F342" i="4"/>
  <c r="F162" i="4"/>
  <c r="F170" i="4"/>
  <c r="F282" i="4"/>
  <c r="F200" i="4"/>
  <c r="F192" i="4"/>
  <c r="F719" i="4"/>
  <c r="F989" i="4"/>
  <c r="F320" i="4"/>
  <c r="F765" i="4"/>
  <c r="F350" i="4"/>
  <c r="F900" i="4"/>
  <c r="F528" i="4"/>
  <c r="F380" i="4"/>
  <c r="F372" i="4"/>
  <c r="F684" i="4"/>
  <c r="F410" i="4"/>
  <c r="F402" i="4"/>
  <c r="F657" i="4"/>
  <c r="F440" i="4"/>
  <c r="F432" i="4"/>
  <c r="F665" i="4"/>
  <c r="F603" i="4"/>
  <c r="F908" i="4"/>
  <c r="F469" i="4"/>
  <c r="F490" i="4"/>
  <c r="F498" i="4"/>
  <c r="F962" i="4"/>
  <c r="F935" i="4"/>
  <c r="F557" i="4"/>
  <c r="F520" i="4"/>
  <c r="F738" i="4"/>
  <c r="F981" i="4"/>
  <c r="F746" i="4"/>
  <c r="F549" i="4"/>
  <c r="D565" i="4"/>
  <c r="F711" i="4"/>
  <c r="F954" i="4"/>
  <c r="F773" i="4"/>
  <c r="F854" i="4"/>
  <c r="F800" i="4"/>
  <c r="F692" i="4"/>
  <c r="F873" i="4"/>
  <c r="F576" i="4"/>
  <c r="F584" i="4"/>
  <c r="F846" i="4"/>
  <c r="F927" i="4"/>
  <c r="F611" i="4"/>
  <c r="F881" i="4"/>
  <c r="F792" i="4"/>
  <c r="F827" i="4"/>
  <c r="F819" i="4"/>
  <c r="F631" i="4"/>
  <c r="F639" i="4"/>
  <c r="F10" i="1"/>
  <c r="F252" i="1"/>
  <c r="F218" i="1"/>
  <c r="F37" i="1"/>
  <c r="F45" i="1"/>
  <c r="F71" i="1"/>
  <c r="F89" i="1"/>
  <c r="F115" i="1"/>
  <c r="F123" i="1"/>
  <c r="F175" i="1"/>
  <c r="F149" i="1"/>
  <c r="F141" i="1"/>
  <c r="F167" i="1"/>
  <c r="F193" i="1"/>
  <c r="F201" i="1"/>
  <c r="F244" i="1"/>
  <c r="F304" i="1"/>
  <c r="F296" i="1"/>
  <c r="F226" i="1"/>
  <c r="D286" i="1"/>
  <c r="F278" i="1"/>
  <c r="F270" i="1"/>
  <c r="D836" i="1"/>
  <c r="M829" i="1"/>
</calcChain>
</file>

<file path=xl/sharedStrings.xml><?xml version="1.0" encoding="utf-8"?>
<sst xmlns="http://schemas.openxmlformats.org/spreadsheetml/2006/main" count="3572" uniqueCount="200">
  <si>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</si>
  <si>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</si>
  <si>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</si>
  <si>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</si>
  <si>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</si>
  <si>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</si>
  <si>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</si>
  <si>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</si>
  <si>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</si>
  <si>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</si>
  <si>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</si>
  <si>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</si>
  <si>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</si>
  <si>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</si>
  <si>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</si>
  <si>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</si>
  <si>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</si>
  <si>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</si>
  <si>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</si>
  <si>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</si>
  <si>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</si>
  <si>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</si>
  <si>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</si>
  <si>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</si>
  <si>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</si>
  <si>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</si>
  <si>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</si>
  <si>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</si>
  <si>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</si>
  <si>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</si>
  <si>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</si>
  <si>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</si>
  <si>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</si>
  <si>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</si>
  <si>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</si>
  <si>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</si>
  <si>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</si>
  <si>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</si>
  <si>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</si>
  <si>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</si>
  <si>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</si>
  <si>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</si>
  <si>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</si>
  <si>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</si>
  <si>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</si>
  <si>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</si>
  <si>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</si>
  <si>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</si>
  <si>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</si>
  <si>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</si>
  <si>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</si>
  <si>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</si>
  <si>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</si>
  <si>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</si>
  <si>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</si>
  <si>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</si>
  <si>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</si>
  <si>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</si>
  <si>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</si>
  <si>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</si>
  <si>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</si>
  <si>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</si>
  <si>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</si>
  <si>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</si>
  <si>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</si>
  <si>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</si>
  <si>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</si>
  <si>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</si>
  <si>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</si>
  <si>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</si>
  <si>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</si>
  <si>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</si>
  <si>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</si>
  <si>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</si>
  <si>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</si>
  <si>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</si>
  <si>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</si>
  <si>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</si>
  <si>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</si>
  <si>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</si>
  <si>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</si>
  <si>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</si>
  <si>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</si>
  <si>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</si>
  <si>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</si>
  <si>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</si>
  <si>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</si>
  <si>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</si>
  <si>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</si>
  <si>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</si>
  <si>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</si>
  <si>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</si>
  <si>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</si>
  <si>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</si>
  <si>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</si>
  <si>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</si>
  <si>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</si>
  <si>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</si>
  <si>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</si>
  <si>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</si>
  <si>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</si>
  <si>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</si>
  <si>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</si>
  <si>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</si>
  <si>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</si>
  <si>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</si>
  <si>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</si>
  <si>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</si>
  <si>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</si>
  <si>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</si>
  <si>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</si>
  <si>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</si>
  <si>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</si>
  <si>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</si>
  <si>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</si>
  <si>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</si>
  <si>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</si>
  <si>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</si>
  <si>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</si>
  <si>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</si>
  <si>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</si>
  <si>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</si>
  <si>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</si>
  <si>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</si>
  <si>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</si>
  <si>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</si>
  <si>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</si>
  <si>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</si>
  <si>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</si>
  <si>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</si>
  <si>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</si>
  <si>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</si>
  <si>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</si>
  <si>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</si>
  <si>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</si>
  <si>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</si>
  <si>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</si>
  <si>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</si>
  <si>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</si>
  <si>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</si>
  <si>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</si>
  <si>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</si>
  <si>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</si>
  <si>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</si>
  <si>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</si>
  <si>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</si>
  <si>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</si>
  <si>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</si>
  <si>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</si>
  <si>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</si>
  <si>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</si>
  <si>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</si>
  <si>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</si>
  <si>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</si>
  <si>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</si>
  <si>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</si>
  <si>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</si>
  <si>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</si>
  <si>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</si>
  <si>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</si>
  <si>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</si>
  <si>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</si>
  <si>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</si>
  <si>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</si>
  <si>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</si>
  <si>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</si>
  <si>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</si>
  <si>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</si>
  <si>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</si>
  <si>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</si>
  <si>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</si>
  <si>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</si>
  <si>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</si>
  <si>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</si>
  <si>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</si>
  <si>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</si>
  <si>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</si>
  <si>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</si>
  <si>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</si>
  <si>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</si>
  <si>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</si>
  <si>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</si>
  <si>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</si>
  <si>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</si>
  <si>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</si>
  <si>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</si>
  <si>
    <t>UAL</t>
  </si>
  <si>
    <t>AS</t>
  </si>
  <si>
    <t>GEV</t>
  </si>
  <si>
    <t>SKYW</t>
  </si>
  <si>
    <t>GDDY</t>
  </si>
  <si>
    <t>FIX</t>
  </si>
  <si>
    <t>SMWB</t>
  </si>
  <si>
    <t>SOFI</t>
  </si>
  <si>
    <t>CRK</t>
  </si>
  <si>
    <t>TPR</t>
  </si>
  <si>
    <t>ICAGY</t>
  </si>
  <si>
    <t>RNMBY</t>
  </si>
  <si>
    <t>PLMR</t>
  </si>
  <si>
    <t>KEP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</si>
</sst>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  <numFmt numFmtId="165" formatCode="&quot;$&quot;#,##0.000_);\(&quot;$&quot;#,##0.000\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  <xf numFmtId="165" fontId="0" fillId="2" borderId="0" xfId="1" applyNumberFormat="1" applyFont="1" applyFill="1" applyBorder="1"/>
    <xf numFmtId="165" fontId="3" fillId="2" borderId="0" xfId="1" applyNumberFormat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99"/>
  <sheetViews>
    <sheetView tabSelected="1" zoomScale="80" zoomScaleNormal="80" workbookViewId="0">
      <selection activeCell="G10" sqref="G10"/>
    </sheetView>
  </sheetViews>
  <sheetFormatPr defaultRowHeight="14.25" x14ac:dyDescent="0.4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 x14ac:dyDescent="0.45">
      <c r="O1" t="s">
        <v>135</v>
      </c>
    </row>
    <row r="2" spans="1:17" x14ac:dyDescent="0.45">
      <c r="O2" t="s">
        <v>172</v>
      </c>
    </row>
    <row r="4" spans="1:17" ht="21" x14ac:dyDescent="0.65">
      <c r="C4" s="1"/>
      <c r="D4" s="1"/>
      <c r="G4" s="1"/>
      <c r="H4" s="1"/>
      <c r="J4" s="30" t="s">
        <v>43</v>
      </c>
    </row>
    <row r="5" spans="1:17" ht="14.65" thickBot="1" x14ac:dyDescent="0.5"/>
    <row r="6" spans="1:17" ht="14.65" thickTop="1" x14ac:dyDescent="0.45">
      <c r="A6" s="2"/>
      <c r="B6" s="3"/>
      <c r="C6" s="4">
        <v>45807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 x14ac:dyDescent="0.45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 x14ac:dyDescent="0.45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215294.82</v>
      </c>
      <c r="M8" s="35" t="s">
        <v>118</v>
      </c>
      <c r="N8" s="35"/>
      <c r="O8" s="35"/>
      <c r="P8" s="35"/>
      <c r="Q8" s="10"/>
    </row>
    <row r="9" spans="1:17" x14ac:dyDescent="0.45">
      <c r="A9" s="13" t="s">
        <v>187</v>
      </c>
      <c r="B9" s="35">
        <v>56</v>
      </c>
      <c r="C9" s="9">
        <v>36.380000000000003</v>
      </c>
      <c r="D9" s="9">
        <f>C9*B9</f>
        <v>2037.2800000000002</v>
      </c>
      <c r="E9" s="36" t="s">
        <v>37</v>
      </c>
      <c r="F9" s="38">
        <f>D9/D12</f>
        <v>0.22871949282220372</v>
      </c>
      <c r="G9" s="45">
        <v>36.58</v>
      </c>
      <c r="H9" s="9">
        <f>(B9*G9)-D9</f>
        <v>11.199999999999818</v>
      </c>
      <c r="I9" s="35" t="s">
        <v>71</v>
      </c>
      <c r="J9" s="36">
        <f>G9*B9</f>
        <v>2048.48</v>
      </c>
      <c r="K9" s="35" t="str">
        <f>"sell "&amp;B9&amp;" "&amp;A9&amp;" @ $"&amp;G9</f>
        <v>sell 56 AS @ $36.58</v>
      </c>
      <c r="L9" s="9">
        <f>L8+(G9*B9)</f>
        <v>217343.30000000002</v>
      </c>
      <c r="M9" s="35"/>
      <c r="N9" s="35"/>
      <c r="O9" s="35"/>
      <c r="P9" s="35"/>
      <c r="Q9" s="10"/>
    </row>
    <row r="10" spans="1:17" x14ac:dyDescent="0.45">
      <c r="A10" s="13" t="s">
        <v>195</v>
      </c>
      <c r="B10" s="35">
        <v>23</v>
      </c>
      <c r="C10" s="9">
        <v>78.55</v>
      </c>
      <c r="D10" s="9">
        <f>C10*B10</f>
        <v>1806.6499999999999</v>
      </c>
      <c r="E10" s="36" t="s">
        <v>37</v>
      </c>
      <c r="F10" s="38">
        <f>D10/D12</f>
        <v>0.20282733434149172</v>
      </c>
      <c r="G10" s="45">
        <v>78.650000000000006</v>
      </c>
      <c r="H10" s="9">
        <f>(B10*G10)-D10</f>
        <v>2.3000000000001819</v>
      </c>
      <c r="I10" s="35" t="s">
        <v>71</v>
      </c>
      <c r="J10" s="36">
        <f>G10*B10</f>
        <v>1808.95</v>
      </c>
      <c r="K10" s="35" t="str">
        <f>"sell "&amp;B10&amp;" "&amp;A10&amp;" @ $"&amp;G10</f>
        <v>sell 23 TPR @ $78.65</v>
      </c>
      <c r="L10" s="9">
        <f>L9+(G10*B10)</f>
        <v>219152.25000000003</v>
      </c>
      <c r="M10" s="35"/>
      <c r="N10" s="35"/>
      <c r="O10" s="35"/>
      <c r="P10" s="35"/>
      <c r="Q10" s="10"/>
    </row>
    <row r="11" spans="1:17" x14ac:dyDescent="0.45">
      <c r="A11" s="13" t="s">
        <v>196</v>
      </c>
      <c r="B11" s="35">
        <v>580</v>
      </c>
      <c r="C11" s="9">
        <v>8.73</v>
      </c>
      <c r="D11" s="9">
        <f>C11*B11</f>
        <v>5063.4000000000005</v>
      </c>
      <c r="E11" s="36" t="s">
        <v>37</v>
      </c>
      <c r="F11" s="38">
        <f>D11/D12</f>
        <v>0.56845317283630448</v>
      </c>
      <c r="G11" s="45">
        <v>8.92</v>
      </c>
      <c r="H11" s="9">
        <f>(B11*G11)-D11</f>
        <v>110.19999999999982</v>
      </c>
      <c r="I11" s="35" t="s">
        <v>71</v>
      </c>
      <c r="J11" s="36">
        <f>G11*B11</f>
        <v>5173.6000000000004</v>
      </c>
      <c r="K11" s="35" t="str">
        <f>"sell "&amp;B11&amp;" "&amp;A11&amp;" @ $"&amp;G11</f>
        <v>sell 580 ICAGY @ $8.92</v>
      </c>
      <c r="L11" s="9">
        <f>L10+(G11*B11)</f>
        <v>224325.85000000003</v>
      </c>
      <c r="M11" s="35" t="s">
        <v>22</v>
      </c>
      <c r="N11" s="35"/>
      <c r="O11" s="35"/>
      <c r="P11" s="35"/>
      <c r="Q11" s="10"/>
    </row>
    <row r="12" spans="1:17" x14ac:dyDescent="0.45">
      <c r="A12" s="13"/>
      <c r="B12" s="35" t="s">
        <v>3</v>
      </c>
      <c r="C12" s="9"/>
      <c r="D12" s="9">
        <f>SUM(D9:D11)</f>
        <v>8907.3300000000017</v>
      </c>
      <c r="E12" s="36"/>
      <c r="F12" s="38">
        <f>SUM(F9:F11)</f>
        <v>0.99999999999999989</v>
      </c>
      <c r="G12" s="41"/>
      <c r="H12" s="9">
        <f>SUM(H9:H11)</f>
        <v>123.69999999999982</v>
      </c>
      <c r="I12" s="35"/>
      <c r="J12" s="36">
        <f>SUM(J9:J11)</f>
        <v>9031.0300000000007</v>
      </c>
      <c r="K12" s="35"/>
      <c r="L12" s="9"/>
      <c r="M12" s="35"/>
      <c r="N12" s="35"/>
      <c r="O12" s="35"/>
      <c r="P12" s="35"/>
      <c r="Q12" s="10"/>
    </row>
    <row r="13" spans="1:17" x14ac:dyDescent="0.45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 x14ac:dyDescent="0.45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 x14ac:dyDescent="0.45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 x14ac:dyDescent="0.45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 x14ac:dyDescent="0.45">
      <c r="A17" s="13" t="s">
        <v>197</v>
      </c>
      <c r="B17" s="35">
        <v>8</v>
      </c>
      <c r="C17" s="9">
        <v>426.09</v>
      </c>
      <c r="D17" s="9">
        <f>C17*B17</f>
        <v>3408.72</v>
      </c>
      <c r="E17" s="36" t="s">
        <v>37</v>
      </c>
      <c r="F17" s="38">
        <f>D17/D20</f>
        <v>0.4235950253009772</v>
      </c>
      <c r="G17" s="48">
        <v>419.47</v>
      </c>
      <c r="H17" s="9">
        <f>(B17*G17)-D17</f>
        <v>-52.959999999999582</v>
      </c>
      <c r="I17" s="35" t="s">
        <v>71</v>
      </c>
      <c r="J17" s="35"/>
      <c r="K17" s="35" t="str">
        <f>"buy "&amp;B17&amp;" "&amp;A17&amp;" @ $"&amp;G17</f>
        <v>buy 8 RNMBY @ $419.47</v>
      </c>
      <c r="L17" s="9">
        <f>L11-(G17*B17)</f>
        <v>220970.09000000003</v>
      </c>
      <c r="M17" s="36">
        <f>L8-(G17*B17)</f>
        <v>211939.06</v>
      </c>
      <c r="N17" s="35"/>
      <c r="O17" s="35"/>
      <c r="P17" s="35"/>
      <c r="Q17" s="10"/>
    </row>
    <row r="18" spans="1:17" x14ac:dyDescent="0.45">
      <c r="A18" s="13" t="s">
        <v>198</v>
      </c>
      <c r="B18" s="35">
        <v>15</v>
      </c>
      <c r="C18" s="9">
        <v>171.47</v>
      </c>
      <c r="D18" s="9">
        <f>C18*B18</f>
        <v>2572.0500000000002</v>
      </c>
      <c r="E18" s="36" t="s">
        <v>37</v>
      </c>
      <c r="F18" s="38">
        <f>D18/D20</f>
        <v>0.31962366660370417</v>
      </c>
      <c r="G18" s="48">
        <v>171.47</v>
      </c>
      <c r="H18" s="9">
        <f>(B18*G18)-D18</f>
        <v>0</v>
      </c>
      <c r="I18" s="35" t="s">
        <v>71</v>
      </c>
      <c r="J18" s="35"/>
      <c r="K18" s="35" t="str">
        <f>"buy "&amp;B18&amp;" "&amp;A18&amp;" @ $"&amp;G18</f>
        <v>buy 15 PLMR @ $171.47</v>
      </c>
      <c r="L18" s="9">
        <f>L17-(G18*B18)</f>
        <v>218398.04000000004</v>
      </c>
      <c r="M18" s="36">
        <f>M17-(G18*B18)</f>
        <v>209367.01</v>
      </c>
      <c r="N18" s="35"/>
      <c r="O18" s="35"/>
      <c r="P18" s="35"/>
      <c r="Q18" s="10"/>
    </row>
    <row r="19" spans="1:17" x14ac:dyDescent="0.45">
      <c r="A19" s="23" t="s">
        <v>199</v>
      </c>
      <c r="B19" s="24">
        <v>187</v>
      </c>
      <c r="C19" s="25">
        <v>11.05</v>
      </c>
      <c r="D19" s="25">
        <f>C19*B19</f>
        <v>2066.35</v>
      </c>
      <c r="E19" s="36" t="s">
        <v>37</v>
      </c>
      <c r="F19" s="38">
        <f>D19/D20</f>
        <v>0.25678130809531852</v>
      </c>
      <c r="G19" s="49">
        <v>11.05</v>
      </c>
      <c r="H19" s="25">
        <f>(B19*G19)-D19</f>
        <v>0</v>
      </c>
      <c r="I19" s="35" t="s">
        <v>71</v>
      </c>
      <c r="J19" s="35"/>
      <c r="K19" s="35" t="str">
        <f>"buy "&amp;B19&amp;" "&amp;A19&amp;" @ $"&amp;G19</f>
        <v>buy 187 KEP @ $11.05</v>
      </c>
      <c r="L19" s="9">
        <f>L18-(G19*B19)</f>
        <v>216331.69000000003</v>
      </c>
      <c r="M19" s="36">
        <f>M18-(G19*B19)</f>
        <v>207300.66</v>
      </c>
      <c r="N19" s="35" t="str">
        <f>TEXT(ROUND(M19,2),"$#,##0.00")&amp;" will be the balance in the account after purchases.  "</f>
        <v xml:space="preserve">$207,300.66 will be the balance in the account after purchases.  </v>
      </c>
      <c r="O19" s="35"/>
      <c r="P19" s="35"/>
      <c r="Q19" s="10"/>
    </row>
    <row r="20" spans="1:17" x14ac:dyDescent="0.45">
      <c r="A20" s="13"/>
      <c r="B20" s="35"/>
      <c r="C20" s="9"/>
      <c r="D20" s="9">
        <f>SUM(D17:D19)</f>
        <v>8047.1200000000008</v>
      </c>
      <c r="E20" s="35"/>
      <c r="F20" s="38">
        <f>SUM(F17:F19)</f>
        <v>0.99999999999999989</v>
      </c>
      <c r="G20" s="9" t="s">
        <v>15</v>
      </c>
      <c r="H20" s="9">
        <f>SUM(H17:H19)</f>
        <v>-52.959999999999582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216331.69</v>
      </c>
      <c r="O21" s="35" t="s">
        <v>60</v>
      </c>
      <c r="P21" s="35"/>
      <c r="Q21" s="10"/>
    </row>
    <row r="22" spans="1:17" x14ac:dyDescent="0.45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 x14ac:dyDescent="0.45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 x14ac:dyDescent="0.45">
      <c r="A24" s="13" t="s">
        <v>11</v>
      </c>
      <c r="B24" s="35"/>
      <c r="C24" s="9"/>
      <c r="D24" s="21">
        <v>15389.16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 x14ac:dyDescent="0.45">
      <c r="A25" s="13" t="s">
        <v>12</v>
      </c>
      <c r="B25" s="35"/>
      <c r="C25" s="9"/>
      <c r="D25" s="9">
        <f>H12</f>
        <v>123.69999999999982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 x14ac:dyDescent="0.45">
      <c r="A26" s="13" t="s">
        <v>13</v>
      </c>
      <c r="B26" s="35"/>
      <c r="C26" s="9"/>
      <c r="D26" s="9">
        <f>D24+D25</f>
        <v>15512.86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 x14ac:dyDescent="0.45">
      <c r="A27" s="13" t="s">
        <v>14</v>
      </c>
      <c r="B27" s="35"/>
      <c r="C27" s="9"/>
      <c r="D27" s="9">
        <f>H20</f>
        <v>-52.959999999999582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 x14ac:dyDescent="0.5">
      <c r="A28" s="15" t="s">
        <v>13</v>
      </c>
      <c r="B28" s="16"/>
      <c r="C28" s="17"/>
      <c r="D28" s="46">
        <f>D26-D27</f>
        <v>15565.82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 x14ac:dyDescent="0.45"/>
    <row r="35" spans="1:17" ht="14.65" thickBot="1" x14ac:dyDescent="0.5"/>
    <row r="36" spans="1:17" ht="14.65" thickTop="1" x14ac:dyDescent="0.45">
      <c r="A36" s="2"/>
      <c r="B36" s="3"/>
      <c r="C36" s="4">
        <v>45777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 x14ac:dyDescent="0.45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 x14ac:dyDescent="0.45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207303.45</v>
      </c>
      <c r="M38" s="35" t="s">
        <v>118</v>
      </c>
      <c r="N38" s="35"/>
      <c r="O38" s="35"/>
      <c r="P38" s="35"/>
      <c r="Q38" s="10"/>
    </row>
    <row r="39" spans="1:17" x14ac:dyDescent="0.45">
      <c r="A39" s="13" t="s">
        <v>192</v>
      </c>
      <c r="B39" s="35">
        <v>206</v>
      </c>
      <c r="C39" s="9">
        <v>7.54</v>
      </c>
      <c r="D39" s="9">
        <f>C39*B39</f>
        <v>1553.24</v>
      </c>
      <c r="E39" s="36" t="s">
        <v>37</v>
      </c>
      <c r="F39" s="38">
        <f>D39/D42</f>
        <v>0.17601769650761417</v>
      </c>
      <c r="G39" s="45">
        <v>7.63</v>
      </c>
      <c r="H39" s="9">
        <f>(B39*G39)-D39</f>
        <v>18.539999999999964</v>
      </c>
      <c r="I39" s="35" t="s">
        <v>71</v>
      </c>
      <c r="J39" s="36">
        <f>G39*B39</f>
        <v>1571.78</v>
      </c>
      <c r="K39" s="35" t="str">
        <f>"sell "&amp;B39&amp;" "&amp;A39&amp;" @ $"&amp;G39</f>
        <v>sell 206 SMWB @ $7.63</v>
      </c>
      <c r="L39" s="9">
        <f>L38+(G39*B39)</f>
        <v>208875.23</v>
      </c>
      <c r="M39" s="35"/>
      <c r="N39" s="35"/>
      <c r="O39" s="35"/>
      <c r="P39" s="35"/>
      <c r="Q39" s="10"/>
    </row>
    <row r="40" spans="1:17" x14ac:dyDescent="0.45">
      <c r="A40" s="13" t="s">
        <v>193</v>
      </c>
      <c r="B40" s="35">
        <v>165</v>
      </c>
      <c r="C40" s="9">
        <v>12.51</v>
      </c>
      <c r="D40" s="9">
        <f>C40*B40</f>
        <v>2064.15</v>
      </c>
      <c r="E40" s="36" t="s">
        <v>37</v>
      </c>
      <c r="F40" s="38">
        <f>D40/D42</f>
        <v>0.23391551096172633</v>
      </c>
      <c r="G40" s="45">
        <v>12.81</v>
      </c>
      <c r="H40" s="9">
        <f>(B40*G40)-D40</f>
        <v>49.5</v>
      </c>
      <c r="I40" s="35" t="s">
        <v>71</v>
      </c>
      <c r="J40" s="36">
        <f>G40*B40</f>
        <v>2113.65</v>
      </c>
      <c r="K40" s="35" t="str">
        <f>"sell "&amp;B40&amp;" "&amp;A40&amp;" @ $"&amp;G40</f>
        <v>sell 165 SOFI @ $12.81</v>
      </c>
      <c r="L40" s="9">
        <f>L39+(G40*B40)</f>
        <v>210988.88</v>
      </c>
      <c r="M40" s="35"/>
      <c r="N40" s="35"/>
      <c r="O40" s="35"/>
      <c r="P40" s="35"/>
      <c r="Q40" s="10"/>
    </row>
    <row r="41" spans="1:17" x14ac:dyDescent="0.45">
      <c r="A41" s="13" t="s">
        <v>194</v>
      </c>
      <c r="B41" s="35">
        <v>285</v>
      </c>
      <c r="C41" s="9">
        <v>18.27</v>
      </c>
      <c r="D41" s="9">
        <f>C41*B41</f>
        <v>5206.95</v>
      </c>
      <c r="E41" s="36" t="s">
        <v>37</v>
      </c>
      <c r="F41" s="38">
        <f>D41/D42</f>
        <v>0.59006679253065952</v>
      </c>
      <c r="G41" s="45">
        <v>18.420000000000002</v>
      </c>
      <c r="H41" s="9">
        <f>(B41*G41)-D41</f>
        <v>42.750000000000909</v>
      </c>
      <c r="I41" s="35" t="s">
        <v>71</v>
      </c>
      <c r="J41" s="36">
        <f>G41*B41</f>
        <v>5249.7000000000007</v>
      </c>
      <c r="K41" s="35" t="str">
        <f>"sell "&amp;B41&amp;" "&amp;A41&amp;" @ $"&amp;G41</f>
        <v>sell 285 CRK @ $18.42</v>
      </c>
      <c r="L41" s="9">
        <f>L40+(G41*B41)</f>
        <v>216238.58000000002</v>
      </c>
      <c r="M41" s="35" t="s">
        <v>22</v>
      </c>
      <c r="N41" s="35"/>
      <c r="O41" s="35"/>
      <c r="P41" s="35"/>
      <c r="Q41" s="10"/>
    </row>
    <row r="42" spans="1:17" x14ac:dyDescent="0.45">
      <c r="A42" s="13"/>
      <c r="B42" s="35" t="s">
        <v>3</v>
      </c>
      <c r="C42" s="9"/>
      <c r="D42" s="9">
        <f>SUM(D39:D41)</f>
        <v>8824.34</v>
      </c>
      <c r="E42" s="36"/>
      <c r="F42" s="38">
        <f>SUM(F39:F41)</f>
        <v>1</v>
      </c>
      <c r="G42" s="41"/>
      <c r="H42" s="9">
        <f>SUM(H39:H41)</f>
        <v>110.79000000000087</v>
      </c>
      <c r="I42" s="35"/>
      <c r="J42" s="36">
        <f>SUM(J39:J41)</f>
        <v>8935.130000000001</v>
      </c>
      <c r="K42" s="35"/>
      <c r="L42" s="9"/>
      <c r="M42" s="35"/>
      <c r="N42" s="35"/>
      <c r="O42" s="35"/>
      <c r="P42" s="35"/>
      <c r="Q42" s="10"/>
    </row>
    <row r="43" spans="1:17" x14ac:dyDescent="0.45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 x14ac:dyDescent="0.45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 x14ac:dyDescent="0.45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 x14ac:dyDescent="0.45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 x14ac:dyDescent="0.45">
      <c r="A47" s="13" t="s">
        <v>122</v>
      </c>
      <c r="B47" s="35">
        <v>12</v>
      </c>
      <c r="C47" s="9">
        <v>78.709999999999994</v>
      </c>
      <c r="D47" s="9">
        <f>C47*B47</f>
        <v>944.52</v>
      </c>
      <c r="E47" s="36" t="s">
        <v>37</v>
      </c>
      <c r="F47" s="38">
        <f>D47/D50</f>
        <v>1</v>
      </c>
      <c r="G47" s="48">
        <v>78.92</v>
      </c>
      <c r="H47" s="9">
        <f>(B47*G47)-D47</f>
        <v>2.5199999999999818</v>
      </c>
      <c r="I47" s="35" t="s">
        <v>71</v>
      </c>
      <c r="J47" s="35"/>
      <c r="K47" s="35" t="str">
        <f>"buy "&amp;B47&amp;" "&amp;A47&amp;" @ $"&amp;G47</f>
        <v>buy 12 IEFA @ $78.92</v>
      </c>
      <c r="L47" s="9">
        <f>L41-(G47*B47)</f>
        <v>215291.54</v>
      </c>
      <c r="M47" s="36">
        <f>L38-(G47*B47)</f>
        <v>206356.41</v>
      </c>
      <c r="N47" s="35"/>
      <c r="O47" s="35"/>
      <c r="P47" s="35"/>
      <c r="Q47" s="10"/>
    </row>
    <row r="48" spans="1:17" x14ac:dyDescent="0.45">
      <c r="A48" s="13"/>
      <c r="B48" s="35"/>
      <c r="C48" s="9"/>
      <c r="D48" s="9">
        <f>C48*B48</f>
        <v>0</v>
      </c>
      <c r="E48" s="36" t="s">
        <v>37</v>
      </c>
      <c r="F48" s="38">
        <f>D48/D50</f>
        <v>0</v>
      </c>
      <c r="G48" s="48"/>
      <c r="H48" s="9">
        <f>(B48*G48)-D48</f>
        <v>0</v>
      </c>
      <c r="I48" s="35" t="s">
        <v>71</v>
      </c>
      <c r="J48" s="35"/>
      <c r="K48" s="35" t="str">
        <f>"buy "&amp;B48&amp;" "&amp;A48&amp;" @ $"&amp;G48</f>
        <v>buy   @ $</v>
      </c>
      <c r="L48" s="9">
        <f>L47-(G48*B48)</f>
        <v>215291.54</v>
      </c>
      <c r="M48" s="36">
        <f>M47-(G48*B48)</f>
        <v>206356.41</v>
      </c>
      <c r="N48" s="35"/>
      <c r="O48" s="35"/>
      <c r="P48" s="35"/>
      <c r="Q48" s="10"/>
    </row>
    <row r="49" spans="1:17" x14ac:dyDescent="0.45">
      <c r="A49" s="23"/>
      <c r="B49" s="24"/>
      <c r="C49" s="25"/>
      <c r="D49" s="25">
        <f>C49*B49</f>
        <v>0</v>
      </c>
      <c r="E49" s="36" t="s">
        <v>37</v>
      </c>
      <c r="F49" s="38">
        <f>D49/D50</f>
        <v>0</v>
      </c>
      <c r="G49" s="49"/>
      <c r="H49" s="25">
        <f>(B49*G49)-D49</f>
        <v>0</v>
      </c>
      <c r="I49" s="35" t="s">
        <v>71</v>
      </c>
      <c r="J49" s="35"/>
      <c r="K49" s="35" t="str">
        <f>"buy "&amp;B49&amp;" "&amp;A49&amp;" @ $"&amp;G49</f>
        <v>buy   @ $</v>
      </c>
      <c r="L49" s="9">
        <f>L48-(G49*B49)</f>
        <v>215291.54</v>
      </c>
      <c r="M49" s="36">
        <f>M48-(G49*B49)</f>
        <v>206356.41</v>
      </c>
      <c r="N49" s="35" t="str">
        <f>TEXT(ROUND(M49,2),"$#,##0.00")&amp;" will be the balance in the account after purchases.  "</f>
        <v xml:space="preserve">$206,356.41 will be the balance in the account after purchases.  </v>
      </c>
      <c r="O49" s="35"/>
      <c r="P49" s="35"/>
      <c r="Q49" s="10"/>
    </row>
    <row r="50" spans="1:17" x14ac:dyDescent="0.45">
      <c r="A50" s="13"/>
      <c r="B50" s="35"/>
      <c r="C50" s="9"/>
      <c r="D50" s="9">
        <f>SUM(D47:D49)</f>
        <v>944.52</v>
      </c>
      <c r="E50" s="35"/>
      <c r="F50" s="38">
        <f>SUM(F47:F49)</f>
        <v>1</v>
      </c>
      <c r="G50" s="9" t="s">
        <v>15</v>
      </c>
      <c r="H50" s="9">
        <f>SUM(H47:H49)</f>
        <v>2.5199999999999818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 x14ac:dyDescent="0.45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215291.54</v>
      </c>
      <c r="O51" s="35" t="s">
        <v>60</v>
      </c>
      <c r="P51" s="35"/>
      <c r="Q51" s="10"/>
    </row>
    <row r="52" spans="1:17" x14ac:dyDescent="0.45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 x14ac:dyDescent="0.45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x14ac:dyDescent="0.45">
      <c r="A54" s="13" t="s">
        <v>11</v>
      </c>
      <c r="B54" s="35"/>
      <c r="C54" s="9"/>
      <c r="D54" s="21">
        <v>14420.68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 x14ac:dyDescent="0.45">
      <c r="A55" s="13" t="s">
        <v>12</v>
      </c>
      <c r="B55" s="35"/>
      <c r="C55" s="9"/>
      <c r="D55" s="9">
        <f>H42</f>
        <v>110.79000000000087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 x14ac:dyDescent="0.45">
      <c r="A56" s="13" t="s">
        <v>13</v>
      </c>
      <c r="B56" s="35"/>
      <c r="C56" s="9"/>
      <c r="D56" s="9">
        <f>D54+D55</f>
        <v>14531.470000000001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 x14ac:dyDescent="0.45">
      <c r="A57" s="13" t="s">
        <v>14</v>
      </c>
      <c r="B57" s="35"/>
      <c r="C57" s="9"/>
      <c r="D57" s="9">
        <f>H50</f>
        <v>2.5199999999999818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 x14ac:dyDescent="0.5">
      <c r="A58" s="15" t="s">
        <v>13</v>
      </c>
      <c r="B58" s="16"/>
      <c r="C58" s="17"/>
      <c r="D58" s="46">
        <f>D56-D57</f>
        <v>14528.95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 x14ac:dyDescent="0.45"/>
    <row r="65" spans="1:17" ht="14.65" thickBot="1" x14ac:dyDescent="0.5"/>
    <row r="66" spans="1:17" ht="14.65" thickTop="1" x14ac:dyDescent="0.45">
      <c r="A66" s="2"/>
      <c r="B66" s="3"/>
      <c r="C66" s="4">
        <v>45747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 x14ac:dyDescent="0.45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 x14ac:dyDescent="0.45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200789.48</v>
      </c>
      <c r="M68" s="35" t="s">
        <v>118</v>
      </c>
      <c r="N68" s="35"/>
      <c r="O68" s="35"/>
      <c r="P68" s="35"/>
      <c r="Q68" s="10"/>
    </row>
    <row r="69" spans="1:17" x14ac:dyDescent="0.45">
      <c r="A69" s="13" t="s">
        <v>189</v>
      </c>
      <c r="B69" s="35">
        <v>39</v>
      </c>
      <c r="C69" s="9">
        <v>87.37</v>
      </c>
      <c r="D69" s="9">
        <f>C69*B69</f>
        <v>3407.4300000000003</v>
      </c>
      <c r="E69" s="36" t="s">
        <v>37</v>
      </c>
      <c r="F69" s="38">
        <f>D69/D72</f>
        <v>0.45188143024239641</v>
      </c>
      <c r="G69" s="45">
        <v>87.37</v>
      </c>
      <c r="H69" s="9">
        <f>(B69*G69)-D69</f>
        <v>0</v>
      </c>
      <c r="I69" s="35" t="s">
        <v>71</v>
      </c>
      <c r="J69" s="36">
        <f>G69*B69</f>
        <v>3407.4300000000003</v>
      </c>
      <c r="K69" s="35" t="str">
        <f>"sell "&amp;B69&amp;" "&amp;A69&amp;" @ $"&amp;G69</f>
        <v>sell 39 SKYW @ $87.37</v>
      </c>
      <c r="L69" s="9">
        <f>L68+(G69*B69)</f>
        <v>204196.91</v>
      </c>
      <c r="M69" s="35"/>
      <c r="N69" s="35"/>
      <c r="O69" s="35"/>
      <c r="P69" s="35"/>
      <c r="Q69" s="10"/>
    </row>
    <row r="70" spans="1:17" x14ac:dyDescent="0.45">
      <c r="A70" s="13" t="s">
        <v>190</v>
      </c>
      <c r="B70" s="35">
        <v>14</v>
      </c>
      <c r="C70" s="9">
        <v>180.14</v>
      </c>
      <c r="D70" s="9">
        <f>C70*B70</f>
        <v>2521.96</v>
      </c>
      <c r="E70" s="36" t="s">
        <v>37</v>
      </c>
      <c r="F70" s="38">
        <f>D70/D72</f>
        <v>0.33445350067767027</v>
      </c>
      <c r="G70" s="45">
        <v>180.14</v>
      </c>
      <c r="H70" s="9">
        <f>(B70*G70)-D70</f>
        <v>0</v>
      </c>
      <c r="I70" s="35" t="s">
        <v>71</v>
      </c>
      <c r="J70" s="36">
        <f>G70*B70</f>
        <v>2521.96</v>
      </c>
      <c r="K70" s="35" t="str">
        <f>"sell "&amp;B70&amp;" "&amp;A70&amp;" @ $"&amp;G70</f>
        <v>sell 14 GDDY @ $180.14</v>
      </c>
      <c r="L70" s="9">
        <f>L69+(G70*B70)</f>
        <v>206718.87</v>
      </c>
      <c r="M70" s="35"/>
      <c r="N70" s="35"/>
      <c r="O70" s="35"/>
      <c r="P70" s="35"/>
      <c r="Q70" s="10"/>
    </row>
    <row r="71" spans="1:17" x14ac:dyDescent="0.45">
      <c r="A71" s="13" t="s">
        <v>191</v>
      </c>
      <c r="B71" s="35">
        <v>5</v>
      </c>
      <c r="C71" s="9">
        <v>322.23</v>
      </c>
      <c r="D71" s="9">
        <f>C71*B71</f>
        <v>1611.15</v>
      </c>
      <c r="E71" s="36" t="s">
        <v>37</v>
      </c>
      <c r="F71" s="38">
        <f>D71/D72</f>
        <v>0.21366506907993327</v>
      </c>
      <c r="G71" s="45">
        <v>322.23</v>
      </c>
      <c r="H71" s="9">
        <f>(B71*G71)-D71</f>
        <v>0</v>
      </c>
      <c r="I71" s="35" t="s">
        <v>71</v>
      </c>
      <c r="J71" s="36">
        <f>G71*B71</f>
        <v>1611.15</v>
      </c>
      <c r="K71" s="35" t="str">
        <f>"sell "&amp;B71&amp;" "&amp;A71&amp;" @ $"&amp;G71</f>
        <v>sell 5 FIX @ $322.23</v>
      </c>
      <c r="L71" s="9">
        <f>L70+(G71*B71)</f>
        <v>208330.02</v>
      </c>
      <c r="M71" s="35" t="s">
        <v>22</v>
      </c>
      <c r="N71" s="35"/>
      <c r="O71" s="35"/>
      <c r="P71" s="35"/>
      <c r="Q71" s="10"/>
    </row>
    <row r="72" spans="1:17" x14ac:dyDescent="0.45">
      <c r="A72" s="13"/>
      <c r="B72" s="35" t="s">
        <v>3</v>
      </c>
      <c r="C72" s="9"/>
      <c r="D72" s="9">
        <f>SUM(D69:D71)</f>
        <v>7540.5400000000009</v>
      </c>
      <c r="E72" s="36"/>
      <c r="F72" s="38">
        <f>SUM(F69:F71)</f>
        <v>1</v>
      </c>
      <c r="G72" s="41"/>
      <c r="H72" s="9">
        <f>SUM(H69:H71)</f>
        <v>0</v>
      </c>
      <c r="I72" s="35"/>
      <c r="J72" s="36">
        <f>SUM(J69:J71)</f>
        <v>7540.5400000000009</v>
      </c>
      <c r="K72" s="35"/>
      <c r="L72" s="9"/>
      <c r="M72" s="35"/>
      <c r="N72" s="35"/>
      <c r="O72" s="35"/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 x14ac:dyDescent="0.45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 x14ac:dyDescent="0.45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 x14ac:dyDescent="0.45">
      <c r="A77" s="13" t="s">
        <v>122</v>
      </c>
      <c r="B77" s="35">
        <v>13</v>
      </c>
      <c r="C77" s="9">
        <v>75.650000000000006</v>
      </c>
      <c r="D77" s="9">
        <f>C77*B77</f>
        <v>983.45</v>
      </c>
      <c r="E77" s="36" t="s">
        <v>37</v>
      </c>
      <c r="F77" s="38">
        <f>D77/D80</f>
        <v>1</v>
      </c>
      <c r="G77" s="48">
        <v>75.650000000000006</v>
      </c>
      <c r="H77" s="9">
        <f>(B77*G77)-D77</f>
        <v>0</v>
      </c>
      <c r="I77" s="35" t="s">
        <v>71</v>
      </c>
      <c r="J77" s="35"/>
      <c r="K77" s="35" t="str">
        <f>"buy "&amp;B77&amp;" "&amp;A77&amp;" @ $"&amp;G77</f>
        <v>buy 13 IEFA @ $75.65</v>
      </c>
      <c r="L77" s="9">
        <f>L71-(G77*B77)</f>
        <v>207346.56999999998</v>
      </c>
      <c r="M77" s="36">
        <f>L68-(G77*B77)</f>
        <v>199806.03</v>
      </c>
      <c r="N77" s="35"/>
      <c r="O77" s="35"/>
      <c r="P77" s="35"/>
      <c r="Q77" s="10"/>
    </row>
    <row r="78" spans="1:17" x14ac:dyDescent="0.45">
      <c r="A78" s="13"/>
      <c r="B78" s="35"/>
      <c r="C78" s="9"/>
      <c r="D78" s="9">
        <f>C78*B78</f>
        <v>0</v>
      </c>
      <c r="E78" s="36" t="s">
        <v>37</v>
      </c>
      <c r="F78" s="38">
        <f>D78/D80</f>
        <v>0</v>
      </c>
      <c r="G78" s="48"/>
      <c r="H78" s="9">
        <f>(B78*G78)-D78</f>
        <v>0</v>
      </c>
      <c r="I78" s="35" t="s">
        <v>71</v>
      </c>
      <c r="J78" s="35"/>
      <c r="K78" s="35" t="str">
        <f>"buy "&amp;B78&amp;" "&amp;A78&amp;" @ $"&amp;G78</f>
        <v>buy   @ $</v>
      </c>
      <c r="L78" s="9">
        <f>L77-(G78*B78)</f>
        <v>207346.56999999998</v>
      </c>
      <c r="M78" s="36">
        <f>M77-(G78*B78)</f>
        <v>199806.03</v>
      </c>
      <c r="N78" s="35"/>
      <c r="O78" s="35"/>
      <c r="P78" s="35"/>
      <c r="Q78" s="10"/>
    </row>
    <row r="79" spans="1:17" x14ac:dyDescent="0.45">
      <c r="A79" s="23"/>
      <c r="B79" s="24"/>
      <c r="C79" s="25"/>
      <c r="D79" s="25">
        <f>C79*B79</f>
        <v>0</v>
      </c>
      <c r="E79" s="36" t="s">
        <v>37</v>
      </c>
      <c r="F79" s="38">
        <f>D79/D80</f>
        <v>0</v>
      </c>
      <c r="G79" s="49"/>
      <c r="H79" s="25">
        <f>(B79*G79)-D79</f>
        <v>0</v>
      </c>
      <c r="I79" s="35" t="s">
        <v>71</v>
      </c>
      <c r="J79" s="35"/>
      <c r="K79" s="35" t="str">
        <f>"buy "&amp;B79&amp;" "&amp;A79&amp;" @ $"&amp;G79</f>
        <v>buy   @ $</v>
      </c>
      <c r="L79" s="9">
        <f>L78-(G79*B79)</f>
        <v>207346.56999999998</v>
      </c>
      <c r="M79" s="36">
        <f>M78-(G79*B79)</f>
        <v>199806.03</v>
      </c>
      <c r="N79" s="35" t="str">
        <f>TEXT(ROUND(M79,2),"$#,##0.00")&amp;" will be the balance in the account after purchases.  "</f>
        <v xml:space="preserve">$199,806.03 will be the balance in the account after purchases.  </v>
      </c>
      <c r="O79" s="35"/>
      <c r="P79" s="35"/>
      <c r="Q79" s="10"/>
    </row>
    <row r="80" spans="1:17" x14ac:dyDescent="0.45">
      <c r="A80" s="13"/>
      <c r="B80" s="35"/>
      <c r="C80" s="9"/>
      <c r="D80" s="9">
        <f>SUM(D77:D79)</f>
        <v>983.45</v>
      </c>
      <c r="E80" s="35"/>
      <c r="F80" s="38">
        <f>SUM(F77:F79)</f>
        <v>1</v>
      </c>
      <c r="G80" s="9" t="s">
        <v>15</v>
      </c>
      <c r="H80" s="9">
        <f>SUM(H77:H79)</f>
        <v>0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 x14ac:dyDescent="0.45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207346.57</v>
      </c>
      <c r="O81" s="35" t="s">
        <v>60</v>
      </c>
      <c r="P81" s="35"/>
      <c r="Q81" s="10"/>
    </row>
    <row r="82" spans="1:17" x14ac:dyDescent="0.45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 x14ac:dyDescent="0.45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 x14ac:dyDescent="0.45">
      <c r="A84" s="13" t="s">
        <v>11</v>
      </c>
      <c r="B84" s="35"/>
      <c r="C84" s="9"/>
      <c r="D84" s="21">
        <v>0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 x14ac:dyDescent="0.45">
      <c r="A85" s="13" t="s">
        <v>12</v>
      </c>
      <c r="B85" s="35"/>
      <c r="C85" s="9"/>
      <c r="D85" s="9">
        <f>H72</f>
        <v>0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 x14ac:dyDescent="0.45">
      <c r="A86" s="13" t="s">
        <v>13</v>
      </c>
      <c r="B86" s="35"/>
      <c r="C86" s="9"/>
      <c r="D86" s="9">
        <f>D84+D85</f>
        <v>0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 x14ac:dyDescent="0.45">
      <c r="A87" s="13" t="s">
        <v>14</v>
      </c>
      <c r="B87" s="35"/>
      <c r="C87" s="9"/>
      <c r="D87" s="9">
        <f>H80</f>
        <v>0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 x14ac:dyDescent="0.5">
      <c r="A88" s="15" t="s">
        <v>13</v>
      </c>
      <c r="B88" s="16"/>
      <c r="C88" s="17"/>
      <c r="D88" s="46">
        <f>D86-D87</f>
        <v>0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 x14ac:dyDescent="0.45"/>
    <row r="95" spans="1:17" ht="14.65" thickBot="1" x14ac:dyDescent="0.5"/>
    <row r="96" spans="1:17" ht="14.65" thickTop="1" x14ac:dyDescent="0.45">
      <c r="A96" s="2"/>
      <c r="B96" s="3"/>
      <c r="C96" s="4">
        <v>45716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 x14ac:dyDescent="0.45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 x14ac:dyDescent="0.45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200744.31</v>
      </c>
      <c r="M98" s="35" t="s">
        <v>118</v>
      </c>
      <c r="N98" s="35"/>
      <c r="O98" s="35"/>
      <c r="P98" s="35"/>
      <c r="Q98" s="10"/>
    </row>
    <row r="99" spans="1:17" x14ac:dyDescent="0.45">
      <c r="A99" s="13" t="s">
        <v>186</v>
      </c>
      <c r="B99" s="35">
        <v>53</v>
      </c>
      <c r="C99" s="9">
        <v>93.81</v>
      </c>
      <c r="D99" s="9">
        <f>C99*B99</f>
        <v>4971.93</v>
      </c>
      <c r="E99" s="36" t="s">
        <v>37</v>
      </c>
      <c r="F99" s="38">
        <f>D99/D102</f>
        <v>0.56376969026247636</v>
      </c>
      <c r="G99" s="45">
        <v>93.81</v>
      </c>
      <c r="H99" s="9">
        <f>(B99*G99)-D99</f>
        <v>0</v>
      </c>
      <c r="I99" s="35" t="s">
        <v>71</v>
      </c>
      <c r="J99" s="36">
        <f>G99*B99</f>
        <v>4971.93</v>
      </c>
      <c r="K99" s="35" t="str">
        <f>"sell "&amp;B99&amp;" "&amp;A99&amp;" @ $"&amp;G99</f>
        <v>sell 53 UAL @ $93.81</v>
      </c>
      <c r="L99" s="9">
        <f>L98+(G99*B99)</f>
        <v>205716.24</v>
      </c>
      <c r="M99" s="35"/>
      <c r="N99" s="35"/>
      <c r="O99" s="35"/>
      <c r="P99" s="35"/>
      <c r="Q99" s="10"/>
    </row>
    <row r="100" spans="1:17" x14ac:dyDescent="0.45">
      <c r="A100" s="13" t="s">
        <v>187</v>
      </c>
      <c r="B100" s="35">
        <v>39</v>
      </c>
      <c r="C100" s="9">
        <v>29.89</v>
      </c>
      <c r="D100" s="9">
        <f>C100*B100</f>
        <v>1165.71</v>
      </c>
      <c r="E100" s="36" t="s">
        <v>37</v>
      </c>
      <c r="F100" s="38">
        <f>D100/D102</f>
        <v>0.13218045419703642</v>
      </c>
      <c r="G100" s="45">
        <v>30.47</v>
      </c>
      <c r="H100" s="9">
        <f>(B100*G100)-D100</f>
        <v>22.619999999999891</v>
      </c>
      <c r="I100" s="35" t="s">
        <v>71</v>
      </c>
      <c r="J100" s="36">
        <f>G100*B100</f>
        <v>1188.33</v>
      </c>
      <c r="K100" s="35" t="str">
        <f>"sell "&amp;B100&amp;" "&amp;A100&amp;" @ $"&amp;G100</f>
        <v>sell 39 AS @ $30.47</v>
      </c>
      <c r="L100" s="9">
        <f>L99+(G100*B100)</f>
        <v>206904.56999999998</v>
      </c>
      <c r="M100" s="35"/>
      <c r="N100" s="35"/>
      <c r="O100" s="35"/>
      <c r="P100" s="35"/>
      <c r="Q100" s="10"/>
    </row>
    <row r="101" spans="1:17" x14ac:dyDescent="0.45">
      <c r="A101" s="13" t="s">
        <v>188</v>
      </c>
      <c r="B101" s="35">
        <v>8</v>
      </c>
      <c r="C101" s="9">
        <v>335.18</v>
      </c>
      <c r="D101" s="9">
        <f>C101*B101</f>
        <v>2681.44</v>
      </c>
      <c r="E101" s="36" t="s">
        <v>37</v>
      </c>
      <c r="F101" s="38">
        <f>D101/D102</f>
        <v>0.30404985554048725</v>
      </c>
      <c r="G101" s="45">
        <v>334.7</v>
      </c>
      <c r="H101" s="9">
        <f>(B101*G101)-D101</f>
        <v>-3.8400000000001455</v>
      </c>
      <c r="I101" s="35" t="s">
        <v>71</v>
      </c>
      <c r="J101" s="36">
        <f>G101*B101</f>
        <v>2677.6</v>
      </c>
      <c r="K101" s="35" t="str">
        <f>"sell "&amp;B101&amp;" "&amp;A101&amp;" @ $"&amp;G101</f>
        <v>sell 8 GEV @ $334.7</v>
      </c>
      <c r="L101" s="9">
        <f>L100+(G101*B101)</f>
        <v>209582.16999999998</v>
      </c>
      <c r="M101" s="35" t="s">
        <v>22</v>
      </c>
      <c r="N101" s="35"/>
      <c r="O101" s="35"/>
      <c r="P101" s="35"/>
      <c r="Q101" s="10"/>
    </row>
    <row r="102" spans="1:17" x14ac:dyDescent="0.45">
      <c r="A102" s="13"/>
      <c r="B102" s="35" t="s">
        <v>3</v>
      </c>
      <c r="C102" s="9"/>
      <c r="D102" s="9">
        <f>SUM(D99:D101)</f>
        <v>8819.08</v>
      </c>
      <c r="E102" s="36"/>
      <c r="F102" s="38">
        <f>SUM(F99:F101)</f>
        <v>1</v>
      </c>
      <c r="G102" s="41"/>
      <c r="H102" s="9">
        <f>SUM(H99:H101)</f>
        <v>18.779999999999745</v>
      </c>
      <c r="I102" s="35"/>
      <c r="J102" s="36">
        <f>SUM(J99:J101)</f>
        <v>8837.86</v>
      </c>
      <c r="K102" s="35"/>
      <c r="L102" s="9"/>
      <c r="M102" s="35"/>
      <c r="N102" s="35"/>
      <c r="O102" s="35"/>
      <c r="P102" s="35"/>
      <c r="Q102" s="10"/>
    </row>
    <row r="103" spans="1:17" x14ac:dyDescent="0.45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 x14ac:dyDescent="0.45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 x14ac:dyDescent="0.45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 x14ac:dyDescent="0.45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 x14ac:dyDescent="0.45">
      <c r="A107" s="13" t="s">
        <v>187</v>
      </c>
      <c r="B107" s="35">
        <v>47</v>
      </c>
      <c r="C107" s="9">
        <v>29.89</v>
      </c>
      <c r="D107" s="9">
        <f>C107*B107</f>
        <v>1404.83</v>
      </c>
      <c r="E107" s="36" t="s">
        <v>37</v>
      </c>
      <c r="F107" s="38">
        <f>D107/D110</f>
        <v>0.17312780596494384</v>
      </c>
      <c r="G107" s="48">
        <v>30.47</v>
      </c>
      <c r="H107" s="9">
        <f>(B107*G107)-D107</f>
        <v>27.259999999999991</v>
      </c>
      <c r="I107" s="35" t="s">
        <v>71</v>
      </c>
      <c r="J107" s="35"/>
      <c r="K107" s="35" t="str">
        <f>"buy "&amp;B107&amp;" "&amp;A107&amp;" @ $"&amp;G107</f>
        <v>buy 47 AS @ $30.47</v>
      </c>
      <c r="L107" s="9">
        <f>L101-(G107*B107)</f>
        <v>208150.08</v>
      </c>
      <c r="M107" s="36">
        <f>L98-(G107*B107)</f>
        <v>199312.22</v>
      </c>
      <c r="N107" s="35"/>
      <c r="O107" s="35"/>
      <c r="P107" s="35"/>
      <c r="Q107" s="10"/>
    </row>
    <row r="108" spans="1:17" x14ac:dyDescent="0.45">
      <c r="A108" s="13" t="s">
        <v>195</v>
      </c>
      <c r="B108" s="35">
        <v>19</v>
      </c>
      <c r="C108" s="9">
        <v>85.42</v>
      </c>
      <c r="D108" s="9">
        <f>C108*B108</f>
        <v>1622.98</v>
      </c>
      <c r="E108" s="36" t="s">
        <v>37</v>
      </c>
      <c r="F108" s="38">
        <f>D108/D110</f>
        <v>0.20001207727980225</v>
      </c>
      <c r="G108" s="48">
        <v>86.71</v>
      </c>
      <c r="H108" s="9">
        <f>(B108*G108)-D108</f>
        <v>24.509999999999764</v>
      </c>
      <c r="I108" s="35" t="s">
        <v>71</v>
      </c>
      <c r="J108" s="35"/>
      <c r="K108" s="35" t="str">
        <f>"buy "&amp;B108&amp;" "&amp;A108&amp;" @ $"&amp;G108</f>
        <v>buy 19 TPR @ $86.71</v>
      </c>
      <c r="L108" s="9">
        <f>L107-(G108*B108)</f>
        <v>206502.59</v>
      </c>
      <c r="M108" s="36">
        <f>M107-(G108*B108)</f>
        <v>197664.73</v>
      </c>
      <c r="N108" s="35"/>
      <c r="O108" s="35"/>
      <c r="P108" s="35"/>
      <c r="Q108" s="10"/>
    </row>
    <row r="109" spans="1:17" x14ac:dyDescent="0.45">
      <c r="A109" s="23" t="s">
        <v>196</v>
      </c>
      <c r="B109" s="24">
        <v>580</v>
      </c>
      <c r="C109" s="25">
        <v>8.77</v>
      </c>
      <c r="D109" s="25">
        <f>C109*B109</f>
        <v>5086.5999999999995</v>
      </c>
      <c r="E109" s="36" t="s">
        <v>37</v>
      </c>
      <c r="F109" s="38">
        <f>D109/D110</f>
        <v>0.62686011675525388</v>
      </c>
      <c r="G109" s="49">
        <v>8.77</v>
      </c>
      <c r="H109" s="25">
        <f>(B109*G109)-D109</f>
        <v>0</v>
      </c>
      <c r="I109" s="35" t="s">
        <v>71</v>
      </c>
      <c r="J109" s="35"/>
      <c r="K109" s="35" t="str">
        <f>"buy "&amp;B109&amp;" "&amp;A109&amp;" @ $"&amp;G109</f>
        <v>buy 580 ICAGY @ $8.77</v>
      </c>
      <c r="L109" s="9">
        <f>L108-(G109*B109)</f>
        <v>201415.99</v>
      </c>
      <c r="M109" s="36">
        <f>M108-(G109*B109)</f>
        <v>192578.13</v>
      </c>
      <c r="N109" s="35" t="str">
        <f>TEXT(ROUND(M109,2),"$#,##0.00")&amp;" will be the balance in the account after purchases.  "</f>
        <v xml:space="preserve">$192,578.13 will be the balance in the account after purchases.  </v>
      </c>
      <c r="O109" s="35"/>
      <c r="P109" s="35"/>
      <c r="Q109" s="10"/>
    </row>
    <row r="110" spans="1:17" x14ac:dyDescent="0.45">
      <c r="A110" s="13"/>
      <c r="B110" s="35"/>
      <c r="C110" s="9"/>
      <c r="D110" s="9">
        <f>SUM(D107:D109)</f>
        <v>8114.41</v>
      </c>
      <c r="E110" s="35"/>
      <c r="F110" s="38">
        <f>SUM(F107:F109)</f>
        <v>1</v>
      </c>
      <c r="G110" s="9" t="s">
        <v>15</v>
      </c>
      <c r="H110" s="9">
        <f>SUM(H107:H109)</f>
        <v>51.769999999999754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 x14ac:dyDescent="0.45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201415.99</v>
      </c>
      <c r="O111" s="35" t="s">
        <v>60</v>
      </c>
      <c r="P111" s="35"/>
      <c r="Q111" s="10"/>
    </row>
    <row r="112" spans="1:17" x14ac:dyDescent="0.45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 x14ac:dyDescent="0.45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 x14ac:dyDescent="0.45">
      <c r="A114" s="13" t="s">
        <v>11</v>
      </c>
      <c r="B114" s="35"/>
      <c r="C114" s="9"/>
      <c r="D114" s="21">
        <v>93.98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 x14ac:dyDescent="0.45">
      <c r="A115" s="13" t="s">
        <v>12</v>
      </c>
      <c r="B115" s="35"/>
      <c r="C115" s="9"/>
      <c r="D115" s="9">
        <f>H102</f>
        <v>18.779999999999745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 x14ac:dyDescent="0.45">
      <c r="A116" s="13" t="s">
        <v>13</v>
      </c>
      <c r="B116" s="35"/>
      <c r="C116" s="9"/>
      <c r="D116" s="9">
        <f>D114+D115</f>
        <v>112.75999999999975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 x14ac:dyDescent="0.45">
      <c r="A117" s="13" t="s">
        <v>14</v>
      </c>
      <c r="B117" s="35"/>
      <c r="C117" s="9"/>
      <c r="D117" s="9">
        <f>H110</f>
        <v>51.769999999999754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 x14ac:dyDescent="0.5">
      <c r="A118" s="15" t="s">
        <v>13</v>
      </c>
      <c r="B118" s="16"/>
      <c r="C118" s="17"/>
      <c r="D118" s="46">
        <f>D116-D117</f>
        <v>60.989999999999995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 x14ac:dyDescent="0.45"/>
    <row r="125" spans="1:17" ht="14.65" thickBot="1" x14ac:dyDescent="0.5"/>
    <row r="126" spans="1:17" ht="14.65" thickTop="1" x14ac:dyDescent="0.45">
      <c r="A126" s="2"/>
      <c r="B126" s="3"/>
      <c r="C126" s="4">
        <v>45688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 x14ac:dyDescent="0.45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 x14ac:dyDescent="0.45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197808.33</v>
      </c>
      <c r="M128" s="35" t="s">
        <v>118</v>
      </c>
      <c r="N128" s="35"/>
      <c r="O128" s="35"/>
      <c r="P128" s="35"/>
      <c r="Q128" s="10"/>
    </row>
    <row r="129" spans="1:17" x14ac:dyDescent="0.45">
      <c r="A129" s="13" t="s">
        <v>183</v>
      </c>
      <c r="B129" s="35">
        <v>221</v>
      </c>
      <c r="C129" s="9">
        <v>29.05</v>
      </c>
      <c r="D129" s="9">
        <f>C129*B129</f>
        <v>6420.05</v>
      </c>
      <c r="E129" s="36" t="s">
        <v>37</v>
      </c>
      <c r="F129" s="38">
        <f>D129/D132</f>
        <v>0.42846750646533749</v>
      </c>
      <c r="G129" s="45">
        <v>27.05</v>
      </c>
      <c r="H129" s="9">
        <f>(B129*G129)-D129</f>
        <v>-442</v>
      </c>
      <c r="I129" s="35" t="s">
        <v>71</v>
      </c>
      <c r="J129" s="36">
        <f>G129*B129</f>
        <v>5978.05</v>
      </c>
      <c r="K129" s="35" t="str">
        <f>"sell "&amp;B129&amp;" "&amp;A129&amp;" @ $"&amp;G129</f>
        <v>sell 221 RKLB @ $27.05</v>
      </c>
      <c r="L129" s="9">
        <f>L128+(G129*B129)</f>
        <v>203786.37999999998</v>
      </c>
      <c r="M129" s="35"/>
      <c r="N129" s="35"/>
      <c r="O129" s="35"/>
      <c r="P129" s="35"/>
      <c r="Q129" s="10"/>
    </row>
    <row r="130" spans="1:17" x14ac:dyDescent="0.45">
      <c r="A130" s="13" t="s">
        <v>184</v>
      </c>
      <c r="B130" s="35">
        <v>10</v>
      </c>
      <c r="C130" s="9">
        <v>369.59</v>
      </c>
      <c r="D130" s="9">
        <f>C130*B130</f>
        <v>3695.8999999999996</v>
      </c>
      <c r="E130" s="36" t="s">
        <v>37</v>
      </c>
      <c r="F130" s="38">
        <f>D130/D132</f>
        <v>0.24666054892800532</v>
      </c>
      <c r="G130" s="45">
        <v>353.51</v>
      </c>
      <c r="H130" s="9">
        <f>(B130*G130)-D130</f>
        <v>-160.79999999999973</v>
      </c>
      <c r="I130" s="35" t="s">
        <v>71</v>
      </c>
      <c r="J130" s="36">
        <f>G130*B130</f>
        <v>3535.1</v>
      </c>
      <c r="K130" s="35" t="str">
        <f>"sell "&amp;B130&amp;" "&amp;A130&amp;" @ $"&amp;G130</f>
        <v>sell 10 APP @ $353.51</v>
      </c>
      <c r="L130" s="9">
        <f>L129+(G130*B130)</f>
        <v>207321.47999999998</v>
      </c>
      <c r="M130" s="35"/>
      <c r="N130" s="35"/>
      <c r="O130" s="35"/>
      <c r="P130" s="35"/>
      <c r="Q130" s="10"/>
    </row>
    <row r="131" spans="1:17" x14ac:dyDescent="0.45">
      <c r="A131" s="13" t="s">
        <v>185</v>
      </c>
      <c r="B131" s="35">
        <v>122</v>
      </c>
      <c r="C131" s="9">
        <v>39.9</v>
      </c>
      <c r="D131" s="9">
        <f>C131*B131</f>
        <v>4867.8</v>
      </c>
      <c r="E131" s="36" t="s">
        <v>37</v>
      </c>
      <c r="F131" s="38">
        <f>D131/D132</f>
        <v>0.32487194460665725</v>
      </c>
      <c r="G131" s="45">
        <v>38.94</v>
      </c>
      <c r="H131" s="9">
        <f>(B131*G131)-D131</f>
        <v>-117.1200000000008</v>
      </c>
      <c r="I131" s="35" t="s">
        <v>71</v>
      </c>
      <c r="J131" s="36">
        <f>G131*B131</f>
        <v>4750.6799999999994</v>
      </c>
      <c r="K131" s="35" t="str">
        <f>"sell "&amp;B131&amp;" "&amp;A131&amp;" @ $"&amp;G131</f>
        <v>sell 122 QFIN @ $38.94</v>
      </c>
      <c r="L131" s="9">
        <f>L130+(G131*B131)</f>
        <v>212072.15999999997</v>
      </c>
      <c r="M131" s="35" t="s">
        <v>22</v>
      </c>
      <c r="N131" s="35"/>
      <c r="O131" s="35"/>
      <c r="P131" s="35"/>
      <c r="Q131" s="10"/>
    </row>
    <row r="132" spans="1:17" x14ac:dyDescent="0.45">
      <c r="A132" s="13"/>
      <c r="B132" s="35" t="s">
        <v>3</v>
      </c>
      <c r="C132" s="9"/>
      <c r="D132" s="9">
        <f>SUM(D129:D131)</f>
        <v>14983.75</v>
      </c>
      <c r="E132" s="36"/>
      <c r="F132" s="38">
        <f>SUM(F129:F131)</f>
        <v>1</v>
      </c>
      <c r="G132" s="41"/>
      <c r="H132" s="9">
        <f>SUM(H129:H131)</f>
        <v>-719.92000000000053</v>
      </c>
      <c r="I132" s="35"/>
      <c r="J132" s="36">
        <f>SUM(J129:J131)</f>
        <v>14263.829999999998</v>
      </c>
      <c r="K132" s="35"/>
      <c r="L132" s="9"/>
      <c r="M132" s="35"/>
      <c r="N132" s="35"/>
      <c r="O132" s="35"/>
      <c r="P132" s="35"/>
      <c r="Q132" s="10"/>
    </row>
    <row r="133" spans="1:17" x14ac:dyDescent="0.45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 x14ac:dyDescent="0.45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 x14ac:dyDescent="0.45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 x14ac:dyDescent="0.45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 x14ac:dyDescent="0.45">
      <c r="A137" s="13" t="s">
        <v>192</v>
      </c>
      <c r="B137" s="35">
        <v>206</v>
      </c>
      <c r="C137" s="9">
        <v>16.21</v>
      </c>
      <c r="D137" s="9">
        <f>C137*B137</f>
        <v>3339.26</v>
      </c>
      <c r="E137" s="36" t="s">
        <v>37</v>
      </c>
      <c r="F137" s="38">
        <f>D137/D140</f>
        <v>0.29728396732356654</v>
      </c>
      <c r="G137" s="48">
        <v>16.45</v>
      </c>
      <c r="H137" s="9">
        <f>(B137*G137)-D137</f>
        <v>49.4399999999996</v>
      </c>
      <c r="I137" s="35" t="s">
        <v>71</v>
      </c>
      <c r="J137" s="35"/>
      <c r="K137" s="35" t="str">
        <f>"buy "&amp;B137&amp;" "&amp;A137&amp;" @ $"&amp;G137</f>
        <v>buy 206 SMWB @ $16.45</v>
      </c>
      <c r="L137" s="9">
        <f>L131-(G137*B137)</f>
        <v>208683.45999999996</v>
      </c>
      <c r="M137" s="36">
        <f>L128-(G137*B137)</f>
        <v>194419.62999999998</v>
      </c>
      <c r="N137" s="35"/>
      <c r="O137" s="35"/>
      <c r="P137" s="35"/>
      <c r="Q137" s="10"/>
    </row>
    <row r="138" spans="1:17" x14ac:dyDescent="0.45">
      <c r="A138" s="13" t="s">
        <v>193</v>
      </c>
      <c r="B138" s="35">
        <v>165</v>
      </c>
      <c r="C138" s="9">
        <v>15.78</v>
      </c>
      <c r="D138" s="9">
        <f>C138*B138</f>
        <v>2603.6999999999998</v>
      </c>
      <c r="E138" s="36" t="s">
        <v>37</v>
      </c>
      <c r="F138" s="38">
        <f>D138/D140</f>
        <v>0.23179934048872206</v>
      </c>
      <c r="G138" s="48">
        <v>14.95</v>
      </c>
      <c r="H138" s="9">
        <f>(B138*G138)-D138</f>
        <v>-136.94999999999982</v>
      </c>
      <c r="I138" s="35" t="s">
        <v>71</v>
      </c>
      <c r="J138" s="35"/>
      <c r="K138" s="35" t="str">
        <f>"buy "&amp;B138&amp;" "&amp;A138&amp;" @ $"&amp;G138</f>
        <v>buy 165 SOFI @ $14.95</v>
      </c>
      <c r="L138" s="9">
        <f>L137-(G138*B138)</f>
        <v>206216.70999999996</v>
      </c>
      <c r="M138" s="36">
        <f>M137-(G138*B138)</f>
        <v>191952.87999999998</v>
      </c>
      <c r="N138" s="35"/>
      <c r="O138" s="35"/>
      <c r="P138" s="35"/>
      <c r="Q138" s="10"/>
    </row>
    <row r="139" spans="1:17" x14ac:dyDescent="0.45">
      <c r="A139" s="23" t="s">
        <v>194</v>
      </c>
      <c r="B139" s="24">
        <v>285</v>
      </c>
      <c r="C139" s="25">
        <v>18.559999999999999</v>
      </c>
      <c r="D139" s="25">
        <f>C139*B139</f>
        <v>5289.5999999999995</v>
      </c>
      <c r="E139" s="36" t="s">
        <v>37</v>
      </c>
      <c r="F139" s="38">
        <f>D139/D140</f>
        <v>0.47091669218771143</v>
      </c>
      <c r="G139" s="49">
        <v>19.2</v>
      </c>
      <c r="H139" s="25">
        <f>(B139*G139)-D139</f>
        <v>182.40000000000055</v>
      </c>
      <c r="I139" s="35" t="s">
        <v>71</v>
      </c>
      <c r="J139" s="35"/>
      <c r="K139" s="35" t="str">
        <f>"buy "&amp;B139&amp;" "&amp;A139&amp;" @ $"&amp;G139</f>
        <v>buy 285 CRK @ $19.2</v>
      </c>
      <c r="L139" s="9">
        <f>L138-(G139*B139)</f>
        <v>200744.70999999996</v>
      </c>
      <c r="M139" s="36">
        <f>M138-(G139*B139)</f>
        <v>186480.87999999998</v>
      </c>
      <c r="N139" s="35" t="str">
        <f>TEXT(ROUND(M139,2),"$#,##0.00")&amp;" will be the balance in the account after purchases.  "</f>
        <v xml:space="preserve">$186,480.88 will be the balance in the account after purchases.  </v>
      </c>
      <c r="O139" s="35"/>
      <c r="P139" s="35"/>
      <c r="Q139" s="10"/>
    </row>
    <row r="140" spans="1:17" x14ac:dyDescent="0.45">
      <c r="A140" s="13"/>
      <c r="B140" s="35"/>
      <c r="C140" s="9"/>
      <c r="D140" s="9">
        <f>SUM(D137:D139)</f>
        <v>11232.56</v>
      </c>
      <c r="E140" s="35"/>
      <c r="F140" s="38">
        <f>SUM(F137:F139)</f>
        <v>1</v>
      </c>
      <c r="G140" s="9" t="s">
        <v>15</v>
      </c>
      <c r="H140" s="9">
        <f>SUM(H137:H139)</f>
        <v>94.890000000000327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 x14ac:dyDescent="0.45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200744.70999999996</v>
      </c>
      <c r="O141" s="35" t="s">
        <v>60</v>
      </c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 x14ac:dyDescent="0.45">
      <c r="A144" s="13" t="s">
        <v>11</v>
      </c>
      <c r="B144" s="35"/>
      <c r="C144" s="9"/>
      <c r="D144" s="21">
        <v>4715.47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 x14ac:dyDescent="0.45">
      <c r="A145" s="13" t="s">
        <v>12</v>
      </c>
      <c r="B145" s="35"/>
      <c r="C145" s="9"/>
      <c r="D145" s="9">
        <f>H132</f>
        <v>-719.92000000000053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 x14ac:dyDescent="0.45">
      <c r="A146" s="13" t="s">
        <v>13</v>
      </c>
      <c r="B146" s="35"/>
      <c r="C146" s="9"/>
      <c r="D146" s="9">
        <f>D144+D145</f>
        <v>3995.5499999999997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 x14ac:dyDescent="0.45">
      <c r="A147" s="13" t="s">
        <v>14</v>
      </c>
      <c r="B147" s="35"/>
      <c r="C147" s="9"/>
      <c r="D147" s="9">
        <f>H140</f>
        <v>94.890000000000327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 x14ac:dyDescent="0.5">
      <c r="A148" s="15" t="s">
        <v>13</v>
      </c>
      <c r="B148" s="16"/>
      <c r="C148" s="17"/>
      <c r="D148" s="46">
        <f>D146-D147</f>
        <v>3900.6599999999994</v>
      </c>
      <c r="E148" s="47" t="s">
        <v>18</v>
      </c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 x14ac:dyDescent="0.45"/>
    <row r="155" spans="1:17" ht="14.65" thickBot="1" x14ac:dyDescent="0.5"/>
    <row r="156" spans="1:17" ht="14.65" thickTop="1" x14ac:dyDescent="0.45">
      <c r="A156" s="2"/>
      <c r="B156" s="3"/>
      <c r="C156" s="4">
        <v>45657</v>
      </c>
      <c r="D156" s="5"/>
      <c r="E156" s="3"/>
      <c r="F156" s="3"/>
      <c r="G156" s="5"/>
      <c r="H156" s="5"/>
      <c r="I156" s="3"/>
      <c r="J156" s="3"/>
      <c r="K156" s="3"/>
      <c r="L156" s="20" t="s">
        <v>19</v>
      </c>
      <c r="M156" s="3"/>
      <c r="N156" s="3"/>
      <c r="O156" s="3"/>
      <c r="P156" s="3"/>
      <c r="Q156" s="6"/>
    </row>
    <row r="157" spans="1:17" x14ac:dyDescent="0.45">
      <c r="A157" s="7" t="s">
        <v>5</v>
      </c>
      <c r="B157" s="35"/>
      <c r="C157" s="9"/>
      <c r="D157" s="9"/>
      <c r="E157" s="35"/>
      <c r="F157" s="35"/>
      <c r="G157" s="9"/>
      <c r="H157" s="9"/>
      <c r="I157" s="35"/>
      <c r="J157" s="11" t="s">
        <v>24</v>
      </c>
      <c r="K157" s="35"/>
      <c r="L157" s="11" t="s">
        <v>10</v>
      </c>
      <c r="M157" s="35"/>
      <c r="N157" s="35"/>
      <c r="O157" s="35"/>
      <c r="P157" s="35"/>
      <c r="Q157" s="10"/>
    </row>
    <row r="158" spans="1:17" x14ac:dyDescent="0.45">
      <c r="A158" s="7" t="s">
        <v>0</v>
      </c>
      <c r="B158" s="11" t="s">
        <v>3</v>
      </c>
      <c r="C158" s="12" t="s">
        <v>1</v>
      </c>
      <c r="D158" s="12" t="s">
        <v>4</v>
      </c>
      <c r="E158" s="11" t="s">
        <v>7</v>
      </c>
      <c r="F158" s="37" t="s">
        <v>92</v>
      </c>
      <c r="G158" s="12" t="s">
        <v>8</v>
      </c>
      <c r="H158" s="12" t="s">
        <v>9</v>
      </c>
      <c r="I158" s="33" t="s">
        <v>70</v>
      </c>
      <c r="J158" s="11" t="s">
        <v>23</v>
      </c>
      <c r="K158" s="35"/>
      <c r="L158" s="31">
        <v>199012.94</v>
      </c>
      <c r="M158" s="35" t="s">
        <v>118</v>
      </c>
      <c r="N158" s="35"/>
      <c r="O158" s="35"/>
      <c r="P158" s="35"/>
      <c r="Q158" s="10"/>
    </row>
    <row r="159" spans="1:17" x14ac:dyDescent="0.45">
      <c r="A159" s="13" t="s">
        <v>180</v>
      </c>
      <c r="B159" s="35">
        <v>197</v>
      </c>
      <c r="C159" s="9">
        <v>16.82</v>
      </c>
      <c r="D159" s="9">
        <f>C159*B159</f>
        <v>3313.54</v>
      </c>
      <c r="E159" s="36" t="s">
        <v>37</v>
      </c>
      <c r="F159" s="38">
        <f>D159/D162</f>
        <v>0.43429492640601858</v>
      </c>
      <c r="G159" s="45">
        <v>17.024999999999999</v>
      </c>
      <c r="H159" s="9">
        <f>(B159*G159)-D159</f>
        <v>40.384999999999764</v>
      </c>
      <c r="I159" s="35" t="s">
        <v>71</v>
      </c>
      <c r="J159" s="36">
        <f>G159*B159</f>
        <v>3353.9249999999997</v>
      </c>
      <c r="K159" s="35" t="str">
        <f>"sell "&amp;B159&amp;" "&amp;A159&amp;" @ $"&amp;G159</f>
        <v>sell 197 CNTA @ $17.025</v>
      </c>
      <c r="L159" s="9">
        <f>L158+(G159*B159)</f>
        <v>202366.86499999999</v>
      </c>
      <c r="M159" s="35"/>
      <c r="N159" s="35"/>
      <c r="O159" s="35"/>
      <c r="P159" s="35"/>
      <c r="Q159" s="10"/>
    </row>
    <row r="160" spans="1:17" x14ac:dyDescent="0.45">
      <c r="A160" s="13" t="s">
        <v>181</v>
      </c>
      <c r="B160" s="35">
        <v>73</v>
      </c>
      <c r="C160" s="9">
        <v>8.23</v>
      </c>
      <c r="D160" s="9">
        <f>C160*B160</f>
        <v>600.79000000000008</v>
      </c>
      <c r="E160" s="36" t="s">
        <v>37</v>
      </c>
      <c r="F160" s="38">
        <f>D160/D162</f>
        <v>7.8743594112481496E-2</v>
      </c>
      <c r="G160" s="45">
        <v>8.0850000000000009</v>
      </c>
      <c r="H160" s="9">
        <f>(B160*G160)-D160</f>
        <v>-10.585000000000036</v>
      </c>
      <c r="I160" s="35" t="s">
        <v>71</v>
      </c>
      <c r="J160" s="36">
        <f>G160*B160</f>
        <v>590.20500000000004</v>
      </c>
      <c r="K160" s="35" t="str">
        <f>"sell "&amp;B160&amp;" "&amp;A160&amp;" @ $"&amp;G160</f>
        <v>sell 73 PHAT @ $8.085</v>
      </c>
      <c r="L160" s="9">
        <f>L159+(G160*B160)</f>
        <v>202957.06999999998</v>
      </c>
      <c r="M160" s="35"/>
      <c r="N160" s="35"/>
      <c r="O160" s="35"/>
      <c r="P160" s="35"/>
      <c r="Q160" s="10"/>
    </row>
    <row r="161" spans="1:17" x14ac:dyDescent="0.45">
      <c r="A161" s="13" t="s">
        <v>182</v>
      </c>
      <c r="B161" s="35">
        <v>79</v>
      </c>
      <c r="C161" s="9">
        <v>47.03</v>
      </c>
      <c r="D161" s="9">
        <f>C161*B161</f>
        <v>3715.37</v>
      </c>
      <c r="E161" s="36" t="s">
        <v>37</v>
      </c>
      <c r="F161" s="38">
        <f>D161/D162</f>
        <v>0.48696147948149993</v>
      </c>
      <c r="G161" s="45">
        <v>47.704999999999998</v>
      </c>
      <c r="H161" s="9">
        <f>(B161*G161)-D161</f>
        <v>53.324999999999818</v>
      </c>
      <c r="I161" s="35" t="s">
        <v>71</v>
      </c>
      <c r="J161" s="36">
        <f>G161*B161</f>
        <v>3768.6949999999997</v>
      </c>
      <c r="K161" s="35" t="str">
        <f>"sell "&amp;B161&amp;" "&amp;A161&amp;" @ $"&amp;G161</f>
        <v>sell 79 TRUP @ $47.705</v>
      </c>
      <c r="L161" s="9">
        <f>L160+(G161*B161)</f>
        <v>206725.76499999998</v>
      </c>
      <c r="M161" s="35" t="s">
        <v>22</v>
      </c>
      <c r="N161" s="35"/>
      <c r="O161" s="35"/>
      <c r="P161" s="35"/>
      <c r="Q161" s="10"/>
    </row>
    <row r="162" spans="1:17" x14ac:dyDescent="0.45">
      <c r="A162" s="13"/>
      <c r="B162" s="35" t="s">
        <v>3</v>
      </c>
      <c r="C162" s="9"/>
      <c r="D162" s="9">
        <f>SUM(D159:D161)</f>
        <v>7629.7</v>
      </c>
      <c r="E162" s="36"/>
      <c r="F162" s="38">
        <f>SUM(F159:F161)</f>
        <v>1</v>
      </c>
      <c r="G162" s="41"/>
      <c r="H162" s="9">
        <f>SUM(H159:H161)</f>
        <v>83.124999999999545</v>
      </c>
      <c r="I162" s="35"/>
      <c r="J162" s="36">
        <f>SUM(J159:J161)</f>
        <v>7712.8249999999989</v>
      </c>
      <c r="K162" s="35"/>
      <c r="L162" s="9"/>
      <c r="M162" s="35"/>
      <c r="N162" s="35"/>
      <c r="O162" s="35"/>
      <c r="P162" s="35"/>
      <c r="Q162" s="10"/>
    </row>
    <row r="163" spans="1:17" x14ac:dyDescent="0.45">
      <c r="A163" s="13"/>
      <c r="B163" s="35"/>
      <c r="C163" s="9"/>
      <c r="D163" s="9"/>
      <c r="E163" s="35"/>
      <c r="F163" s="35"/>
      <c r="G163" s="41"/>
      <c r="H163" s="9"/>
      <c r="I163" s="35"/>
      <c r="J163" s="35"/>
      <c r="K163" s="35"/>
      <c r="L163" s="9"/>
      <c r="M163" s="35"/>
      <c r="N163" s="35"/>
      <c r="O163" s="35"/>
      <c r="P163" s="35"/>
      <c r="Q163" s="10"/>
    </row>
    <row r="164" spans="1:17" x14ac:dyDescent="0.45">
      <c r="A164" s="13"/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20</v>
      </c>
      <c r="N164" s="35"/>
      <c r="O164" s="35"/>
      <c r="P164" s="35"/>
      <c r="Q164" s="10"/>
    </row>
    <row r="165" spans="1:17" x14ac:dyDescent="0.45">
      <c r="A165" s="7" t="s">
        <v>6</v>
      </c>
      <c r="B165" s="35"/>
      <c r="C165" s="9"/>
      <c r="D165" s="9"/>
      <c r="E165" s="19"/>
      <c r="F165" s="35"/>
      <c r="G165" s="41"/>
      <c r="H165" s="9"/>
      <c r="I165" s="35"/>
      <c r="J165" s="35"/>
      <c r="K165" s="35"/>
      <c r="L165" s="9"/>
      <c r="M165" s="11" t="s">
        <v>21</v>
      </c>
      <c r="N165" s="35"/>
      <c r="O165" s="35"/>
      <c r="P165" s="35"/>
      <c r="Q165" s="10"/>
    </row>
    <row r="166" spans="1:17" x14ac:dyDescent="0.45">
      <c r="A166" s="7" t="s">
        <v>0</v>
      </c>
      <c r="B166" s="11" t="s">
        <v>3</v>
      </c>
      <c r="C166" s="12" t="s">
        <v>1</v>
      </c>
      <c r="D166" s="12" t="s">
        <v>2</v>
      </c>
      <c r="E166" s="22" t="s">
        <v>7</v>
      </c>
      <c r="F166" s="39" t="s">
        <v>92</v>
      </c>
      <c r="G166" s="42" t="s">
        <v>8</v>
      </c>
      <c r="H166" s="12" t="s">
        <v>9</v>
      </c>
      <c r="I166" s="35"/>
      <c r="J166" s="35"/>
      <c r="K166" s="35"/>
      <c r="L166" s="9"/>
      <c r="M166" s="36">
        <v>206048.96</v>
      </c>
      <c r="N166" s="35"/>
      <c r="O166" s="44"/>
      <c r="P166" s="35"/>
      <c r="Q166" s="10"/>
    </row>
    <row r="167" spans="1:17" x14ac:dyDescent="0.45">
      <c r="A167" s="13" t="s">
        <v>189</v>
      </c>
      <c r="B167" s="35">
        <v>39</v>
      </c>
      <c r="C167" s="9">
        <v>100.72</v>
      </c>
      <c r="D167" s="9">
        <f>C167*B167</f>
        <v>3928.08</v>
      </c>
      <c r="E167" s="36" t="s">
        <v>37</v>
      </c>
      <c r="F167" s="38">
        <f>D167/D170</f>
        <v>0.44356666406946055</v>
      </c>
      <c r="G167" s="48">
        <v>101.515</v>
      </c>
      <c r="H167" s="9">
        <f>(B167*G167)-D167</f>
        <v>31.005000000000109</v>
      </c>
      <c r="I167" s="35" t="s">
        <v>71</v>
      </c>
      <c r="J167" s="35"/>
      <c r="K167" s="35" t="str">
        <f>"buy "&amp;B167&amp;" "&amp;A167&amp;" @ $"&amp;G167</f>
        <v>buy 39 SKYW @ $101.515</v>
      </c>
      <c r="L167" s="9">
        <f>L161-(G167*B167)</f>
        <v>202766.68</v>
      </c>
      <c r="M167" s="36">
        <f>L158-(G167*B167)</f>
        <v>195053.85500000001</v>
      </c>
      <c r="N167" s="35"/>
      <c r="O167" s="35"/>
      <c r="P167" s="35"/>
      <c r="Q167" s="10"/>
    </row>
    <row r="168" spans="1:17" x14ac:dyDescent="0.45">
      <c r="A168" s="13" t="s">
        <v>190</v>
      </c>
      <c r="B168" s="35">
        <v>14</v>
      </c>
      <c r="C168" s="9">
        <v>198.46</v>
      </c>
      <c r="D168" s="9">
        <f>C168*B168</f>
        <v>2778.44</v>
      </c>
      <c r="E168" s="36" t="s">
        <v>37</v>
      </c>
      <c r="F168" s="38">
        <f>D168/D170</f>
        <v>0.31374701180147863</v>
      </c>
      <c r="G168" s="48">
        <v>200.32400000000001</v>
      </c>
      <c r="H168" s="9">
        <f>(B168*G168)-D168</f>
        <v>26.096000000000004</v>
      </c>
      <c r="I168" s="35" t="s">
        <v>71</v>
      </c>
      <c r="J168" s="35"/>
      <c r="K168" s="35" t="str">
        <f>"buy "&amp;B168&amp;" "&amp;A168&amp;" @ $"&amp;G168</f>
        <v>buy 14 GDDY @ $200.324</v>
      </c>
      <c r="L168" s="9">
        <f>L167-(G168*B168)</f>
        <v>199962.144</v>
      </c>
      <c r="M168" s="36">
        <f>M167-(G168*B168)</f>
        <v>192249.31900000002</v>
      </c>
      <c r="N168" s="35"/>
      <c r="O168" s="35"/>
      <c r="P168" s="35"/>
      <c r="Q168" s="10"/>
    </row>
    <row r="169" spans="1:17" x14ac:dyDescent="0.45">
      <c r="A169" s="23" t="s">
        <v>191</v>
      </c>
      <c r="B169" s="24">
        <v>5</v>
      </c>
      <c r="C169" s="25">
        <v>429.83</v>
      </c>
      <c r="D169" s="25">
        <f>C169*B169</f>
        <v>2149.15</v>
      </c>
      <c r="E169" s="36" t="s">
        <v>37</v>
      </c>
      <c r="F169" s="38">
        <f>D169/D170</f>
        <v>0.24268632412906083</v>
      </c>
      <c r="G169" s="49">
        <v>431.44499999999999</v>
      </c>
      <c r="H169" s="25">
        <f>(B169*G169)-D169</f>
        <v>8.0749999999998181</v>
      </c>
      <c r="I169" s="35" t="s">
        <v>71</v>
      </c>
      <c r="J169" s="35"/>
      <c r="K169" s="35" t="str">
        <f>"buy "&amp;B169&amp;" "&amp;A169&amp;" @ $"&amp;G169</f>
        <v>buy 5 FIX @ $431.445</v>
      </c>
      <c r="L169" s="9">
        <f>L168-(G169*B169)</f>
        <v>197804.91899999999</v>
      </c>
      <c r="M169" s="36">
        <f>M168-(G169*B169)</f>
        <v>190092.09400000001</v>
      </c>
      <c r="N169" s="35" t="str">
        <f>TEXT(ROUND(M169,2),"$#,##0.00")&amp;" will be the balance in the account after purchases.  "</f>
        <v xml:space="preserve">$190,092.09 will be the balance in the account after purchases.  </v>
      </c>
      <c r="O169" s="35"/>
      <c r="P169" s="35"/>
      <c r="Q169" s="10"/>
    </row>
    <row r="170" spans="1:17" x14ac:dyDescent="0.45">
      <c r="A170" s="13"/>
      <c r="B170" s="35"/>
      <c r="C170" s="9"/>
      <c r="D170" s="9">
        <f>SUM(D167:D169)</f>
        <v>8855.67</v>
      </c>
      <c r="E170" s="35"/>
      <c r="F170" s="38">
        <f>SUM(F167:F169)</f>
        <v>1</v>
      </c>
      <c r="G170" s="9" t="s">
        <v>15</v>
      </c>
      <c r="H170" s="9">
        <f>SUM(H167:H169)</f>
        <v>65.175999999999931</v>
      </c>
      <c r="I170" s="35"/>
      <c r="J170" s="35"/>
      <c r="K170" s="35"/>
      <c r="L170" s="9"/>
      <c r="M170" s="35"/>
      <c r="N170" s="35" t="s">
        <v>27</v>
      </c>
      <c r="O170" s="35"/>
      <c r="P170" s="35"/>
      <c r="Q170" s="10"/>
    </row>
    <row r="171" spans="1:17" x14ac:dyDescent="0.45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11" t="str">
        <f>IF(J162+M169&gt;0,"Credit Surplus","Credit Shortage")</f>
        <v>Credit Surplus</v>
      </c>
      <c r="N171" s="36">
        <f>J162+M169</f>
        <v>197804.91900000002</v>
      </c>
      <c r="O171" s="35" t="s">
        <v>60</v>
      </c>
      <c r="P171" s="35"/>
      <c r="Q171" s="10"/>
    </row>
    <row r="172" spans="1:17" x14ac:dyDescent="0.45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9"/>
      <c r="M172" s="35"/>
      <c r="N172" s="35"/>
      <c r="O172" s="35"/>
      <c r="P172" s="35"/>
      <c r="Q172" s="10"/>
    </row>
    <row r="173" spans="1:17" x14ac:dyDescent="0.45">
      <c r="A173" s="13"/>
      <c r="B173" s="35"/>
      <c r="C173" s="9"/>
      <c r="D173" s="9"/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 x14ac:dyDescent="0.45">
      <c r="A174" s="13" t="s">
        <v>11</v>
      </c>
      <c r="B174" s="35"/>
      <c r="C174" s="9"/>
      <c r="D174" s="21">
        <v>946.33</v>
      </c>
      <c r="E174" s="35" t="s">
        <v>76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 x14ac:dyDescent="0.45">
      <c r="A175" s="13" t="s">
        <v>12</v>
      </c>
      <c r="B175" s="35"/>
      <c r="C175" s="9"/>
      <c r="D175" s="9">
        <f>H162</f>
        <v>83.124999999999545</v>
      </c>
      <c r="E175" s="35" t="s">
        <v>16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 x14ac:dyDescent="0.45">
      <c r="A176" s="13" t="s">
        <v>13</v>
      </c>
      <c r="B176" s="35"/>
      <c r="C176" s="9"/>
      <c r="D176" s="9">
        <f>D174+D175</f>
        <v>1029.4549999999995</v>
      </c>
      <c r="E176" s="35"/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 x14ac:dyDescent="0.45">
      <c r="A177" s="13" t="s">
        <v>14</v>
      </c>
      <c r="B177" s="35"/>
      <c r="C177" s="9"/>
      <c r="D177" s="9">
        <f>H170</f>
        <v>65.175999999999931</v>
      </c>
      <c r="E177" s="35" t="s">
        <v>17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 ht="14.65" thickBot="1" x14ac:dyDescent="0.5">
      <c r="A178" s="15" t="s">
        <v>13</v>
      </c>
      <c r="B178" s="16"/>
      <c r="C178" s="17"/>
      <c r="D178" s="46">
        <f>D176-D177</f>
        <v>964.27899999999954</v>
      </c>
      <c r="E178" s="47" t="s">
        <v>18</v>
      </c>
      <c r="F178" s="16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8"/>
    </row>
    <row r="179" spans="1:17" ht="14.65" thickTop="1" x14ac:dyDescent="0.45"/>
    <row r="185" spans="1:17" ht="14.65" thickBot="1" x14ac:dyDescent="0.5"/>
    <row r="186" spans="1:17" ht="14.65" thickTop="1" x14ac:dyDescent="0.45">
      <c r="A186" s="2"/>
      <c r="B186" s="3"/>
      <c r="C186" s="4">
        <v>45626</v>
      </c>
      <c r="D186" s="5"/>
      <c r="E186" s="3"/>
      <c r="F186" s="3"/>
      <c r="G186" s="5"/>
      <c r="H186" s="5"/>
      <c r="I186" s="3"/>
      <c r="J186" s="3"/>
      <c r="K186" s="3"/>
      <c r="L186" s="20" t="s">
        <v>19</v>
      </c>
      <c r="M186" s="3"/>
      <c r="N186" s="3"/>
      <c r="O186" s="3"/>
      <c r="P186" s="3"/>
      <c r="Q186" s="6"/>
    </row>
    <row r="187" spans="1:17" x14ac:dyDescent="0.45">
      <c r="A187" s="7" t="s">
        <v>5</v>
      </c>
      <c r="B187" s="35"/>
      <c r="C187" s="9"/>
      <c r="D187" s="9"/>
      <c r="E187" s="35"/>
      <c r="F187" s="35"/>
      <c r="G187" s="9"/>
      <c r="H187" s="9"/>
      <c r="I187" s="35"/>
      <c r="J187" s="11" t="s">
        <v>24</v>
      </c>
      <c r="K187" s="35"/>
      <c r="L187" s="11" t="s">
        <v>10</v>
      </c>
      <c r="M187" s="35"/>
      <c r="N187" s="35"/>
      <c r="O187" s="35"/>
      <c r="P187" s="35"/>
      <c r="Q187" s="10"/>
    </row>
    <row r="188" spans="1:17" x14ac:dyDescent="0.45">
      <c r="A188" s="7" t="s">
        <v>0</v>
      </c>
      <c r="B188" s="11" t="s">
        <v>3</v>
      </c>
      <c r="C188" s="12" t="s">
        <v>1</v>
      </c>
      <c r="D188" s="12" t="s">
        <v>4</v>
      </c>
      <c r="E188" s="11" t="s">
        <v>7</v>
      </c>
      <c r="F188" s="37" t="s">
        <v>92</v>
      </c>
      <c r="G188" s="12" t="s">
        <v>8</v>
      </c>
      <c r="H188" s="12" t="s">
        <v>9</v>
      </c>
      <c r="I188" s="33" t="s">
        <v>70</v>
      </c>
      <c r="J188" s="11" t="s">
        <v>23</v>
      </c>
      <c r="K188" s="35"/>
      <c r="L188" s="31">
        <v>200086.79</v>
      </c>
      <c r="M188" s="35" t="s">
        <v>118</v>
      </c>
      <c r="N188" s="35"/>
      <c r="O188" s="35"/>
      <c r="P188" s="35"/>
      <c r="Q188" s="10"/>
    </row>
    <row r="189" spans="1:17" x14ac:dyDescent="0.45">
      <c r="A189" s="13" t="s">
        <v>178</v>
      </c>
      <c r="B189" s="35">
        <v>64</v>
      </c>
      <c r="C189" s="9">
        <v>24.27</v>
      </c>
      <c r="D189" s="9">
        <f>C189*B189</f>
        <v>1553.28</v>
      </c>
      <c r="E189" s="36" t="s">
        <v>37</v>
      </c>
      <c r="F189" s="38">
        <f>D189/D192</f>
        <v>0.20114084443207053</v>
      </c>
      <c r="G189" s="45">
        <v>24.25</v>
      </c>
      <c r="H189" s="9">
        <f>(B189*G189)-D189</f>
        <v>-1.2799999999999727</v>
      </c>
      <c r="I189" s="35" t="s">
        <v>71</v>
      </c>
      <c r="J189" s="36">
        <f>G189*B189</f>
        <v>1552</v>
      </c>
      <c r="K189" s="35" t="str">
        <f>"sell "&amp;B189&amp;" "&amp;A189&amp;" @ $"&amp;G189</f>
        <v>sell 64 LTH @ $24.25</v>
      </c>
      <c r="L189" s="9">
        <f>L188+(G189*B189)</f>
        <v>201638.79</v>
      </c>
      <c r="M189" s="35"/>
      <c r="N189" s="35"/>
      <c r="O189" s="35"/>
      <c r="P189" s="35"/>
      <c r="Q189" s="10"/>
    </row>
    <row r="190" spans="1:17" x14ac:dyDescent="0.45">
      <c r="A190" s="13" t="s">
        <v>179</v>
      </c>
      <c r="B190" s="35">
        <v>53</v>
      </c>
      <c r="C190" s="9">
        <v>58.43</v>
      </c>
      <c r="D190" s="9">
        <f>C190*B190</f>
        <v>3096.79</v>
      </c>
      <c r="E190" s="36" t="s">
        <v>37</v>
      </c>
      <c r="F190" s="38">
        <f>D190/D192</f>
        <v>0.4010165299423103</v>
      </c>
      <c r="G190" s="45">
        <v>58.72</v>
      </c>
      <c r="H190" s="9">
        <f>(B190*G190)-D190</f>
        <v>15.369999999999891</v>
      </c>
      <c r="I190" s="35" t="s">
        <v>71</v>
      </c>
      <c r="J190" s="36">
        <f>G190*B190</f>
        <v>3112.16</v>
      </c>
      <c r="K190" s="35" t="str">
        <f>"sell "&amp;B190&amp;" "&amp;A190&amp;" @ $"&amp;G190</f>
        <v>sell 53 TBBK @ $58.72</v>
      </c>
      <c r="L190" s="9">
        <f>L189+(G190*B190)</f>
        <v>204750.95</v>
      </c>
      <c r="M190" s="35"/>
      <c r="N190" s="35"/>
      <c r="O190" s="35"/>
      <c r="P190" s="35"/>
      <c r="Q190" s="10"/>
    </row>
    <row r="191" spans="1:17" x14ac:dyDescent="0.45">
      <c r="A191" s="13" t="s">
        <v>134</v>
      </c>
      <c r="B191" s="35">
        <v>89</v>
      </c>
      <c r="C191" s="9">
        <v>34.520000000000003</v>
      </c>
      <c r="D191" s="9">
        <f>C191*B191</f>
        <v>3072.28</v>
      </c>
      <c r="E191" s="36" t="s">
        <v>37</v>
      </c>
      <c r="F191" s="38">
        <f>D191/D192</f>
        <v>0.39784262562561917</v>
      </c>
      <c r="G191" s="45">
        <v>35.159999999999997</v>
      </c>
      <c r="H191" s="9">
        <f>(B191*G191)-D191</f>
        <v>56.959999999999582</v>
      </c>
      <c r="I191" s="35" t="s">
        <v>71</v>
      </c>
      <c r="J191" s="36">
        <f>G191*B191</f>
        <v>3129.24</v>
      </c>
      <c r="K191" s="35" t="str">
        <f>"sell "&amp;B191&amp;" "&amp;A191&amp;" @ $"&amp;G191</f>
        <v>sell 89 CNK @ $35.16</v>
      </c>
      <c r="L191" s="9">
        <f>L190+(G191*B191)</f>
        <v>207880.19</v>
      </c>
      <c r="M191" s="35" t="s">
        <v>22</v>
      </c>
      <c r="N191" s="35"/>
      <c r="O191" s="35"/>
      <c r="P191" s="35"/>
      <c r="Q191" s="10"/>
    </row>
    <row r="192" spans="1:17" x14ac:dyDescent="0.45">
      <c r="A192" s="13"/>
      <c r="B192" s="35" t="s">
        <v>3</v>
      </c>
      <c r="C192" s="9"/>
      <c r="D192" s="9">
        <f>SUM(D189:D191)</f>
        <v>7722.35</v>
      </c>
      <c r="E192" s="36"/>
      <c r="F192" s="38">
        <f>SUM(F189:F191)</f>
        <v>1</v>
      </c>
      <c r="G192" s="41"/>
      <c r="H192" s="9">
        <f>SUM(H189:H191)</f>
        <v>71.0499999999995</v>
      </c>
      <c r="I192" s="35"/>
      <c r="J192" s="36">
        <f>SUM(J189:J191)</f>
        <v>7793.4</v>
      </c>
      <c r="K192" s="35"/>
      <c r="L192" s="9"/>
      <c r="M192" s="35"/>
      <c r="N192" s="35"/>
      <c r="O192" s="35"/>
      <c r="P192" s="35"/>
      <c r="Q192" s="10"/>
    </row>
    <row r="193" spans="1:17" x14ac:dyDescent="0.45">
      <c r="A193" s="13"/>
      <c r="B193" s="35"/>
      <c r="C193" s="9"/>
      <c r="D193" s="9"/>
      <c r="E193" s="35"/>
      <c r="F193" s="35"/>
      <c r="G193" s="41"/>
      <c r="H193" s="9"/>
      <c r="I193" s="35"/>
      <c r="J193" s="35"/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20</v>
      </c>
      <c r="N194" s="35"/>
      <c r="O194" s="35"/>
      <c r="P194" s="35"/>
      <c r="Q194" s="10"/>
    </row>
    <row r="195" spans="1:17" x14ac:dyDescent="0.45">
      <c r="A195" s="7" t="s">
        <v>6</v>
      </c>
      <c r="B195" s="35"/>
      <c r="C195" s="9"/>
      <c r="D195" s="9"/>
      <c r="E195" s="19"/>
      <c r="F195" s="35"/>
      <c r="G195" s="41"/>
      <c r="H195" s="9"/>
      <c r="I195" s="35"/>
      <c r="J195" s="35"/>
      <c r="K195" s="35"/>
      <c r="L195" s="9"/>
      <c r="M195" s="11" t="s">
        <v>21</v>
      </c>
      <c r="N195" s="35"/>
      <c r="O195" s="35"/>
      <c r="P195" s="35"/>
      <c r="Q195" s="10"/>
    </row>
    <row r="196" spans="1:17" x14ac:dyDescent="0.45">
      <c r="A196" s="7" t="s">
        <v>0</v>
      </c>
      <c r="B196" s="11" t="s">
        <v>3</v>
      </c>
      <c r="C196" s="12" t="s">
        <v>1</v>
      </c>
      <c r="D196" s="12" t="s">
        <v>2</v>
      </c>
      <c r="E196" s="22" t="s">
        <v>7</v>
      </c>
      <c r="F196" s="39" t="s">
        <v>92</v>
      </c>
      <c r="G196" s="42" t="s">
        <v>8</v>
      </c>
      <c r="H196" s="12" t="s">
        <v>9</v>
      </c>
      <c r="I196" s="35"/>
      <c r="J196" s="35"/>
      <c r="K196" s="35"/>
      <c r="L196" s="9"/>
      <c r="M196" s="36">
        <v>206048.96</v>
      </c>
      <c r="N196" s="35"/>
      <c r="O196" s="44"/>
      <c r="P196" s="35"/>
      <c r="Q196" s="10"/>
    </row>
    <row r="197" spans="1:17" x14ac:dyDescent="0.45">
      <c r="A197" s="13" t="s">
        <v>186</v>
      </c>
      <c r="B197" s="35">
        <v>53</v>
      </c>
      <c r="C197" s="9">
        <v>96.83</v>
      </c>
      <c r="D197" s="9">
        <f>C197*B197</f>
        <v>5131.99</v>
      </c>
      <c r="E197" s="36" t="s">
        <v>37</v>
      </c>
      <c r="F197" s="38">
        <f>D197/D200</f>
        <v>0.58107955098722575</v>
      </c>
      <c r="G197" s="21">
        <v>97.24</v>
      </c>
      <c r="H197" s="9">
        <f>(B197*G197)-D197</f>
        <v>21.729999999999563</v>
      </c>
      <c r="I197" s="35" t="s">
        <v>71</v>
      </c>
      <c r="J197" s="35"/>
      <c r="K197" s="35" t="str">
        <f>"buy "&amp;B197&amp;" "&amp;A197&amp;" @ $"&amp;G197</f>
        <v>buy 53 UAL @ $97.24</v>
      </c>
      <c r="L197" s="9">
        <f>L191-(G197*B197)</f>
        <v>202726.47</v>
      </c>
      <c r="M197" s="36">
        <f>L188-(G197*B197)</f>
        <v>194933.07</v>
      </c>
      <c r="N197" s="35"/>
      <c r="O197" s="35"/>
      <c r="P197" s="35"/>
      <c r="Q197" s="10"/>
    </row>
    <row r="198" spans="1:17" x14ac:dyDescent="0.45">
      <c r="A198" s="13" t="s">
        <v>187</v>
      </c>
      <c r="B198" s="35">
        <v>39</v>
      </c>
      <c r="C198" s="9">
        <v>26.33</v>
      </c>
      <c r="D198" s="9">
        <f>C198*B198</f>
        <v>1026.8699999999999</v>
      </c>
      <c r="E198" s="36" t="s">
        <v>37</v>
      </c>
      <c r="F198" s="38">
        <f>D198/D200</f>
        <v>0.11626935331562463</v>
      </c>
      <c r="G198" s="21">
        <v>26.33</v>
      </c>
      <c r="H198" s="9">
        <f>(B198*G198)-D198</f>
        <v>0</v>
      </c>
      <c r="I198" s="35" t="s">
        <v>71</v>
      </c>
      <c r="J198" s="35"/>
      <c r="K198" s="35" t="str">
        <f>"buy "&amp;B198&amp;" "&amp;A198&amp;" @ $"&amp;G198</f>
        <v>buy 39 AS @ $26.33</v>
      </c>
      <c r="L198" s="9">
        <f>L197-(G198*B198)</f>
        <v>201699.6</v>
      </c>
      <c r="M198" s="36">
        <f>M197-(G198*B198)</f>
        <v>193906.2</v>
      </c>
      <c r="N198" s="35"/>
      <c r="O198" s="35"/>
      <c r="P198" s="35"/>
      <c r="Q198" s="10"/>
    </row>
    <row r="199" spans="1:17" x14ac:dyDescent="0.45">
      <c r="A199" s="23" t="s">
        <v>188</v>
      </c>
      <c r="B199" s="24">
        <v>8</v>
      </c>
      <c r="C199" s="25">
        <v>334.12</v>
      </c>
      <c r="D199" s="25">
        <f>C199*B199</f>
        <v>2672.96</v>
      </c>
      <c r="E199" s="36" t="s">
        <v>37</v>
      </c>
      <c r="F199" s="38">
        <f>D199/D200</f>
        <v>0.30265109569714965</v>
      </c>
      <c r="G199" s="26">
        <v>335.73</v>
      </c>
      <c r="H199" s="25">
        <f>(B199*G199)-D199</f>
        <v>12.880000000000109</v>
      </c>
      <c r="I199" s="35" t="s">
        <v>71</v>
      </c>
      <c r="J199" s="35"/>
      <c r="K199" s="35" t="str">
        <f>"buy "&amp;B199&amp;" "&amp;A199&amp;" @ $"&amp;G199</f>
        <v>buy 8 GEV @ $335.73</v>
      </c>
      <c r="L199" s="9">
        <f>L198-(G199*B199)</f>
        <v>199013.76000000001</v>
      </c>
      <c r="M199" s="36">
        <f>M198-(G199*B199)</f>
        <v>191220.36000000002</v>
      </c>
      <c r="N199" s="35" t="str">
        <f>TEXT(ROUND(M199,2),"$#,##0.00")&amp;" will be the balance in the account after purchases.  "</f>
        <v xml:space="preserve">$191,220.36 will be the balance in the account after purchases.  </v>
      </c>
      <c r="O199" s="35"/>
      <c r="P199" s="35"/>
      <c r="Q199" s="10"/>
    </row>
    <row r="200" spans="1:17" x14ac:dyDescent="0.45">
      <c r="A200" s="13"/>
      <c r="B200" s="35"/>
      <c r="C200" s="9"/>
      <c r="D200" s="9">
        <f>SUM(D197:D199)</f>
        <v>8831.82</v>
      </c>
      <c r="E200" s="35"/>
      <c r="F200" s="38">
        <f>SUM(F197:F199)</f>
        <v>1</v>
      </c>
      <c r="G200" s="9" t="s">
        <v>15</v>
      </c>
      <c r="H200" s="9">
        <f>SUM(H197:H199)</f>
        <v>34.609999999999673</v>
      </c>
      <c r="I200" s="35"/>
      <c r="J200" s="35"/>
      <c r="K200" s="35"/>
      <c r="L200" s="9"/>
      <c r="M200" s="35"/>
      <c r="N200" s="35" t="s">
        <v>27</v>
      </c>
      <c r="O200" s="35"/>
      <c r="P200" s="35"/>
      <c r="Q200" s="10"/>
    </row>
    <row r="201" spans="1:17" x14ac:dyDescent="0.45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11" t="str">
        <f>IF(J192+M199&gt;0,"Credit Surplus","Credit Shortage")</f>
        <v>Credit Surplus</v>
      </c>
      <c r="N201" s="36">
        <f>J192+M199</f>
        <v>199013.76000000001</v>
      </c>
      <c r="O201" s="35" t="s">
        <v>60</v>
      </c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35"/>
      <c r="N202" s="35"/>
      <c r="O202" s="35"/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 x14ac:dyDescent="0.45">
      <c r="A204" s="13" t="s">
        <v>11</v>
      </c>
      <c r="B204" s="35"/>
      <c r="C204" s="9"/>
      <c r="D204" s="21">
        <v>2135.86</v>
      </c>
      <c r="E204" s="35" t="s">
        <v>76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12</v>
      </c>
      <c r="B205" s="35"/>
      <c r="C205" s="9"/>
      <c r="D205" s="9">
        <f>H192</f>
        <v>71.0499999999995</v>
      </c>
      <c r="E205" s="35" t="s">
        <v>16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13</v>
      </c>
      <c r="B206" s="35"/>
      <c r="C206" s="9"/>
      <c r="D206" s="9">
        <f>D204+D205</f>
        <v>2206.91</v>
      </c>
      <c r="E206" s="35"/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14</v>
      </c>
      <c r="B207" s="35"/>
      <c r="C207" s="9"/>
      <c r="D207" s="9">
        <f>H200</f>
        <v>34.609999999999673</v>
      </c>
      <c r="E207" s="35" t="s">
        <v>17</v>
      </c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ht="14.65" thickBot="1" x14ac:dyDescent="0.5">
      <c r="A208" s="15" t="s">
        <v>13</v>
      </c>
      <c r="B208" s="16"/>
      <c r="C208" s="17"/>
      <c r="D208" s="46">
        <f>D206-D207</f>
        <v>2172.3000000000002</v>
      </c>
      <c r="E208" s="47" t="s">
        <v>18</v>
      </c>
      <c r="F208" s="16"/>
      <c r="G208" s="17"/>
      <c r="H208" s="17"/>
      <c r="I208" s="16"/>
      <c r="J208" s="16"/>
      <c r="K208" s="16"/>
      <c r="L208" s="16"/>
      <c r="M208" s="16"/>
      <c r="N208" s="16"/>
      <c r="O208" s="16"/>
      <c r="P208" s="16"/>
      <c r="Q208" s="18"/>
    </row>
    <row r="209" spans="1:17" ht="14.65" thickTop="1" x14ac:dyDescent="0.45"/>
    <row r="215" spans="1:17" ht="14.65" thickBot="1" x14ac:dyDescent="0.5"/>
    <row r="216" spans="1:17" ht="14.65" thickTop="1" x14ac:dyDescent="0.45">
      <c r="A216" s="2"/>
      <c r="B216" s="3"/>
      <c r="C216" s="4">
        <v>45597</v>
      </c>
      <c r="D216" s="5"/>
      <c r="E216" s="3"/>
      <c r="F216" s="3"/>
      <c r="G216" s="5"/>
      <c r="H216" s="5"/>
      <c r="I216" s="3"/>
      <c r="J216" s="3"/>
      <c r="K216" s="3"/>
      <c r="L216" s="20" t="s">
        <v>19</v>
      </c>
      <c r="M216" s="3"/>
      <c r="N216" s="3"/>
      <c r="O216" s="3"/>
      <c r="P216" s="3"/>
      <c r="Q216" s="6"/>
    </row>
    <row r="217" spans="1:17" x14ac:dyDescent="0.45">
      <c r="A217" s="7" t="s">
        <v>5</v>
      </c>
      <c r="B217" s="35"/>
      <c r="C217" s="9"/>
      <c r="D217" s="9"/>
      <c r="E217" s="35"/>
      <c r="F217" s="35"/>
      <c r="G217" s="9"/>
      <c r="H217" s="9"/>
      <c r="I217" s="35"/>
      <c r="J217" s="11" t="s">
        <v>24</v>
      </c>
      <c r="K217" s="35"/>
      <c r="L217" s="11" t="s">
        <v>10</v>
      </c>
      <c r="M217" s="35"/>
      <c r="N217" s="35"/>
      <c r="O217" s="35"/>
      <c r="P217" s="35"/>
      <c r="Q217" s="10"/>
    </row>
    <row r="218" spans="1:17" x14ac:dyDescent="0.45">
      <c r="A218" s="7" t="s">
        <v>0</v>
      </c>
      <c r="B218" s="11" t="s">
        <v>3</v>
      </c>
      <c r="C218" s="12" t="s">
        <v>1</v>
      </c>
      <c r="D218" s="12" t="s">
        <v>4</v>
      </c>
      <c r="E218" s="11" t="s">
        <v>7</v>
      </c>
      <c r="F218" s="37" t="s">
        <v>92</v>
      </c>
      <c r="G218" s="12" t="s">
        <v>8</v>
      </c>
      <c r="H218" s="12" t="s">
        <v>9</v>
      </c>
      <c r="I218" s="33" t="s">
        <v>70</v>
      </c>
      <c r="J218" s="11" t="s">
        <v>23</v>
      </c>
      <c r="K218" s="35"/>
      <c r="L218" s="31">
        <v>200141.16</v>
      </c>
      <c r="M218" s="35" t="s">
        <v>118</v>
      </c>
      <c r="N218" s="35"/>
      <c r="O218" s="35"/>
      <c r="P218" s="35"/>
      <c r="Q218" s="10"/>
    </row>
    <row r="219" spans="1:17" x14ac:dyDescent="0.45">
      <c r="A219" s="13" t="s">
        <v>175</v>
      </c>
      <c r="B219" s="35">
        <v>47</v>
      </c>
      <c r="C219" s="9">
        <v>24.52</v>
      </c>
      <c r="D219" s="9">
        <f>C219*B219</f>
        <v>1152.44</v>
      </c>
      <c r="E219" s="36" t="s">
        <v>37</v>
      </c>
      <c r="F219" s="38">
        <f>D219/D222</f>
        <v>0.15328220556978725</v>
      </c>
      <c r="G219" s="45">
        <v>24.75</v>
      </c>
      <c r="H219" s="9">
        <f>(B219*G219)-D219</f>
        <v>10.809999999999945</v>
      </c>
      <c r="I219" s="35" t="s">
        <v>71</v>
      </c>
      <c r="J219" s="36">
        <f>G219*B219</f>
        <v>1163.25</v>
      </c>
      <c r="K219" s="35" t="str">
        <f>"sell "&amp;B219&amp;" "&amp;A219&amp;" @ $"&amp;G219</f>
        <v>sell 47 AMSC @ $24.75</v>
      </c>
      <c r="L219" s="9">
        <f>L218+(G219*B219)</f>
        <v>201304.41</v>
      </c>
      <c r="M219" s="35"/>
      <c r="N219" s="35"/>
      <c r="O219" s="35"/>
      <c r="P219" s="35"/>
      <c r="Q219" s="10"/>
    </row>
    <row r="220" spans="1:17" x14ac:dyDescent="0.45">
      <c r="A220" s="13" t="s">
        <v>176</v>
      </c>
      <c r="B220" s="35">
        <v>40</v>
      </c>
      <c r="C220" s="9">
        <v>134.44</v>
      </c>
      <c r="D220" s="9">
        <f>C220*B220</f>
        <v>5377.6</v>
      </c>
      <c r="E220" s="36" t="s">
        <v>37</v>
      </c>
      <c r="F220" s="38">
        <f>D220/D222</f>
        <v>0.71525666296908119</v>
      </c>
      <c r="G220" s="45">
        <v>148.22</v>
      </c>
      <c r="H220" s="9">
        <f>(B220*G220)-D220</f>
        <v>551.19999999999982</v>
      </c>
      <c r="I220" s="35" t="s">
        <v>71</v>
      </c>
      <c r="J220" s="36">
        <f>G220*B220</f>
        <v>5928.8</v>
      </c>
      <c r="K220" s="35" t="str">
        <f>"sell "&amp;B220&amp;" "&amp;A220&amp;" @ $"&amp;G220</f>
        <v>sell 40 FTAI @ $148.22</v>
      </c>
      <c r="L220" s="9">
        <f>L219+(G220*B220)</f>
        <v>207233.21</v>
      </c>
      <c r="M220" s="35"/>
      <c r="N220" s="35"/>
      <c r="O220" s="35"/>
      <c r="P220" s="35"/>
      <c r="Q220" s="10"/>
    </row>
    <row r="221" spans="1:17" x14ac:dyDescent="0.45">
      <c r="A221" s="13" t="s">
        <v>177</v>
      </c>
      <c r="B221" s="35">
        <v>9</v>
      </c>
      <c r="C221" s="9">
        <v>109.82</v>
      </c>
      <c r="D221" s="9">
        <f>C221*B221</f>
        <v>988.37999999999988</v>
      </c>
      <c r="E221" s="36" t="s">
        <v>37</v>
      </c>
      <c r="F221" s="38">
        <f>D221/D222</f>
        <v>0.13146113146113142</v>
      </c>
      <c r="G221" s="45">
        <v>110.89</v>
      </c>
      <c r="H221" s="9">
        <f>(B221*G221)-D221</f>
        <v>9.6300000000001091</v>
      </c>
      <c r="I221" s="35" t="s">
        <v>71</v>
      </c>
      <c r="J221" s="36">
        <f>G221*B221</f>
        <v>998.01</v>
      </c>
      <c r="K221" s="35" t="str">
        <f>"sell "&amp;B221&amp;" "&amp;A221&amp;" @ $"&amp;G221</f>
        <v>sell 9 CRUS @ $110.89</v>
      </c>
      <c r="L221" s="9">
        <f>L220+(G221*B221)</f>
        <v>208231.22</v>
      </c>
      <c r="M221" s="35" t="s">
        <v>22</v>
      </c>
      <c r="N221" s="35"/>
      <c r="O221" s="35"/>
      <c r="P221" s="35"/>
      <c r="Q221" s="10"/>
    </row>
    <row r="222" spans="1:17" x14ac:dyDescent="0.45">
      <c r="A222" s="13"/>
      <c r="B222" s="35" t="s">
        <v>3</v>
      </c>
      <c r="C222" s="9"/>
      <c r="D222" s="9">
        <f>SUM(D219:D221)</f>
        <v>7518.420000000001</v>
      </c>
      <c r="E222" s="36"/>
      <c r="F222" s="38">
        <f>SUM(F219:F221)</f>
        <v>0.99999999999999978</v>
      </c>
      <c r="G222" s="41"/>
      <c r="H222" s="9">
        <f>SUM(H219:H221)</f>
        <v>571.63999999999987</v>
      </c>
      <c r="I222" s="35"/>
      <c r="J222" s="36">
        <f>SUM(J219:J221)</f>
        <v>8090.06</v>
      </c>
      <c r="K222" s="35"/>
      <c r="L222" s="9"/>
      <c r="M222" s="35"/>
      <c r="N222" s="35"/>
      <c r="O222" s="35"/>
      <c r="P222" s="35"/>
      <c r="Q222" s="10"/>
    </row>
    <row r="223" spans="1:17" x14ac:dyDescent="0.45">
      <c r="A223" s="13"/>
      <c r="B223" s="35"/>
      <c r="C223" s="9"/>
      <c r="D223" s="9"/>
      <c r="E223" s="35"/>
      <c r="F223" s="35"/>
      <c r="G223" s="41"/>
      <c r="H223" s="9"/>
      <c r="I223" s="35"/>
      <c r="J223" s="35"/>
      <c r="K223" s="35"/>
      <c r="L223" s="9"/>
      <c r="M223" s="35"/>
      <c r="N223" s="35"/>
      <c r="O223" s="35"/>
      <c r="P223" s="35"/>
      <c r="Q223" s="10"/>
    </row>
    <row r="224" spans="1:17" x14ac:dyDescent="0.45">
      <c r="A224" s="13"/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20</v>
      </c>
      <c r="N224" s="35"/>
      <c r="O224" s="35"/>
      <c r="P224" s="35"/>
      <c r="Q224" s="10"/>
    </row>
    <row r="225" spans="1:17" x14ac:dyDescent="0.45">
      <c r="A225" s="7" t="s">
        <v>6</v>
      </c>
      <c r="B225" s="35"/>
      <c r="C225" s="9"/>
      <c r="D225" s="9"/>
      <c r="E225" s="19"/>
      <c r="F225" s="35"/>
      <c r="G225" s="41"/>
      <c r="H225" s="9"/>
      <c r="I225" s="35"/>
      <c r="J225" s="35"/>
      <c r="K225" s="35"/>
      <c r="L225" s="9"/>
      <c r="M225" s="11" t="s">
        <v>21</v>
      </c>
      <c r="N225" s="35"/>
      <c r="O225" s="35"/>
      <c r="P225" s="35"/>
      <c r="Q225" s="10"/>
    </row>
    <row r="226" spans="1:17" x14ac:dyDescent="0.45">
      <c r="A226" s="7" t="s">
        <v>0</v>
      </c>
      <c r="B226" s="11" t="s">
        <v>3</v>
      </c>
      <c r="C226" s="12" t="s">
        <v>1</v>
      </c>
      <c r="D226" s="12" t="s">
        <v>2</v>
      </c>
      <c r="E226" s="22" t="s">
        <v>7</v>
      </c>
      <c r="F226" s="39" t="s">
        <v>92</v>
      </c>
      <c r="G226" s="42" t="s">
        <v>8</v>
      </c>
      <c r="H226" s="12" t="s">
        <v>9</v>
      </c>
      <c r="I226" s="35"/>
      <c r="J226" s="35"/>
      <c r="K226" s="35"/>
      <c r="L226" s="9"/>
      <c r="M226" s="36">
        <v>206048.96</v>
      </c>
      <c r="N226" s="35"/>
      <c r="O226" s="44"/>
      <c r="P226" s="35"/>
      <c r="Q226" s="10"/>
    </row>
    <row r="227" spans="1:17" x14ac:dyDescent="0.45">
      <c r="A227" s="13" t="s">
        <v>183</v>
      </c>
      <c r="B227" s="35">
        <v>221</v>
      </c>
      <c r="C227" s="9">
        <v>10.7</v>
      </c>
      <c r="D227" s="9">
        <f>C227*B227</f>
        <v>2364.6999999999998</v>
      </c>
      <c r="E227" s="36" t="s">
        <v>37</v>
      </c>
      <c r="F227" s="38">
        <f>D227/D230</f>
        <v>0.29333541733342261</v>
      </c>
      <c r="G227" s="21">
        <v>10.9</v>
      </c>
      <c r="H227" s="9">
        <f>(B227*G227)-D227</f>
        <v>44.200000000000273</v>
      </c>
      <c r="I227" s="35" t="s">
        <v>71</v>
      </c>
      <c r="J227" s="35"/>
      <c r="K227" s="35" t="str">
        <f>"buy "&amp;B227&amp;" "&amp;A227&amp;" @ $"&amp;G227</f>
        <v>buy 221 RKLB @ $10.9</v>
      </c>
      <c r="L227" s="9">
        <f>L221-(G227*B227)</f>
        <v>205822.32</v>
      </c>
      <c r="M227" s="36">
        <f>L218-(G227*B227)</f>
        <v>197732.26</v>
      </c>
      <c r="N227" s="35"/>
      <c r="O227" s="35"/>
      <c r="P227" s="35"/>
      <c r="Q227" s="10"/>
    </row>
    <row r="228" spans="1:17" x14ac:dyDescent="0.45">
      <c r="A228" s="13" t="s">
        <v>184</v>
      </c>
      <c r="B228" s="35">
        <v>10</v>
      </c>
      <c r="C228" s="9">
        <v>169.39</v>
      </c>
      <c r="D228" s="9">
        <f>C228*B228</f>
        <v>1693.8999999999999</v>
      </c>
      <c r="E228" s="36" t="s">
        <v>37</v>
      </c>
      <c r="F228" s="38">
        <f>D228/D230</f>
        <v>0.21012427091008778</v>
      </c>
      <c r="G228" s="21">
        <v>171.14</v>
      </c>
      <c r="H228" s="9">
        <f>(B228*G228)-D228</f>
        <v>17.5</v>
      </c>
      <c r="I228" s="35" t="s">
        <v>71</v>
      </c>
      <c r="J228" s="35"/>
      <c r="K228" s="35" t="str">
        <f>"buy "&amp;B228&amp;" "&amp;A228&amp;" @ $"&amp;G228</f>
        <v>buy 10 APP @ $171.14</v>
      </c>
      <c r="L228" s="9">
        <f>L227-(G228*B228)</f>
        <v>204110.92</v>
      </c>
      <c r="M228" s="36">
        <f>M227-(G228*B228)</f>
        <v>196020.86000000002</v>
      </c>
      <c r="N228" s="35"/>
      <c r="O228" s="35"/>
      <c r="P228" s="35"/>
      <c r="Q228" s="10"/>
    </row>
    <row r="229" spans="1:17" x14ac:dyDescent="0.45">
      <c r="A229" s="23" t="s">
        <v>185</v>
      </c>
      <c r="B229" s="24">
        <v>122</v>
      </c>
      <c r="C229" s="25">
        <v>32.81</v>
      </c>
      <c r="D229" s="25">
        <f>C229*B229</f>
        <v>4002.82</v>
      </c>
      <c r="E229" s="36" t="s">
        <v>37</v>
      </c>
      <c r="F229" s="38">
        <f>D229/D230</f>
        <v>0.49654031175648955</v>
      </c>
      <c r="G229" s="26">
        <v>33.01</v>
      </c>
      <c r="H229" s="25">
        <f>(B229*G229)-D229</f>
        <v>24.399999999999636</v>
      </c>
      <c r="I229" s="35" t="s">
        <v>71</v>
      </c>
      <c r="J229" s="35"/>
      <c r="K229" s="35" t="str">
        <f>"buy "&amp;B229&amp;" "&amp;A229&amp;" @ $"&amp;G229</f>
        <v>buy 122 QFIN @ $33.01</v>
      </c>
      <c r="L229" s="9">
        <f>L228-(G229*B229)</f>
        <v>200083.7</v>
      </c>
      <c r="M229" s="36">
        <f>M228-(G229*B229)</f>
        <v>191993.64</v>
      </c>
      <c r="N229" s="35" t="str">
        <f>TEXT(ROUND(M229,2),"$#,##0.00")&amp;" will be the balance in the account after purchases.  "</f>
        <v xml:space="preserve">$191,993.64 will be the balance in the account after purchases.  </v>
      </c>
      <c r="O229" s="35"/>
      <c r="P229" s="35"/>
      <c r="Q229" s="10"/>
    </row>
    <row r="230" spans="1:17" x14ac:dyDescent="0.45">
      <c r="A230" s="13"/>
      <c r="B230" s="35"/>
      <c r="C230" s="9"/>
      <c r="D230" s="9">
        <f>SUM(D227:D229)</f>
        <v>8061.42</v>
      </c>
      <c r="E230" s="35"/>
      <c r="F230" s="38">
        <f>SUM(F227:F229)</f>
        <v>1</v>
      </c>
      <c r="G230" s="9" t="s">
        <v>15</v>
      </c>
      <c r="H230" s="9">
        <f>SUM(H227:H229)</f>
        <v>86.099999999999909</v>
      </c>
      <c r="I230" s="35"/>
      <c r="J230" s="35"/>
      <c r="K230" s="35"/>
      <c r="L230" s="9"/>
      <c r="M230" s="35"/>
      <c r="N230" s="35" t="s">
        <v>27</v>
      </c>
      <c r="O230" s="35"/>
      <c r="P230" s="35"/>
      <c r="Q230" s="10"/>
    </row>
    <row r="231" spans="1:17" x14ac:dyDescent="0.45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11" t="str">
        <f>IF(J222+M229&gt;0,"Credit Surplus","Credit Shortage")</f>
        <v>Credit Surplus</v>
      </c>
      <c r="N231" s="36">
        <f>J222+M229</f>
        <v>200083.7</v>
      </c>
      <c r="O231" s="35" t="s">
        <v>60</v>
      </c>
      <c r="P231" s="35"/>
      <c r="Q231" s="10"/>
    </row>
    <row r="232" spans="1:17" x14ac:dyDescent="0.45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9"/>
      <c r="M232" s="35"/>
      <c r="N232" s="35"/>
      <c r="O232" s="35"/>
      <c r="P232" s="35"/>
      <c r="Q232" s="10"/>
    </row>
    <row r="233" spans="1:17" x14ac:dyDescent="0.45">
      <c r="A233" s="13"/>
      <c r="B233" s="35"/>
      <c r="C233" s="9"/>
      <c r="D233" s="9"/>
      <c r="E233" s="35"/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11</v>
      </c>
      <c r="B234" s="35"/>
      <c r="C234" s="9"/>
      <c r="D234" s="21">
        <v>1759.79</v>
      </c>
      <c r="E234" s="35" t="s">
        <v>76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x14ac:dyDescent="0.45">
      <c r="A235" s="13" t="s">
        <v>12</v>
      </c>
      <c r="B235" s="35"/>
      <c r="C235" s="9"/>
      <c r="D235" s="9">
        <f>H222</f>
        <v>571.63999999999987</v>
      </c>
      <c r="E235" s="35" t="s">
        <v>16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 x14ac:dyDescent="0.45">
      <c r="A236" s="13" t="s">
        <v>13</v>
      </c>
      <c r="B236" s="35"/>
      <c r="C236" s="9"/>
      <c r="D236" s="9">
        <f>D234+D235</f>
        <v>2331.4299999999998</v>
      </c>
      <c r="E236" s="35"/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 x14ac:dyDescent="0.45">
      <c r="A237" s="13" t="s">
        <v>14</v>
      </c>
      <c r="B237" s="35"/>
      <c r="C237" s="9"/>
      <c r="D237" s="9">
        <f>H230</f>
        <v>86.099999999999909</v>
      </c>
      <c r="E237" s="35" t="s">
        <v>17</v>
      </c>
      <c r="F237" s="35"/>
      <c r="G237" s="9"/>
      <c r="H237" s="9"/>
      <c r="I237" s="35"/>
      <c r="J237" s="35"/>
      <c r="K237" s="35"/>
      <c r="L237" s="35"/>
      <c r="M237" s="35"/>
      <c r="N237" s="35"/>
      <c r="O237" s="35"/>
      <c r="P237" s="35"/>
      <c r="Q237" s="10"/>
    </row>
    <row r="238" spans="1:17" ht="14.65" thickBot="1" x14ac:dyDescent="0.5">
      <c r="A238" s="15" t="s">
        <v>13</v>
      </c>
      <c r="B238" s="16"/>
      <c r="C238" s="17"/>
      <c r="D238" s="46">
        <f>D236-D237</f>
        <v>2245.33</v>
      </c>
      <c r="E238" s="47" t="s">
        <v>18</v>
      </c>
      <c r="F238" s="16"/>
      <c r="G238" s="17"/>
      <c r="H238" s="17"/>
      <c r="I238" s="16"/>
      <c r="J238" s="16"/>
      <c r="K238" s="16"/>
      <c r="L238" s="16"/>
      <c r="M238" s="16"/>
      <c r="N238" s="16"/>
      <c r="O238" s="16"/>
      <c r="P238" s="16"/>
      <c r="Q238" s="18"/>
    </row>
    <row r="239" spans="1:17" ht="14.65" thickTop="1" x14ac:dyDescent="0.45"/>
    <row r="245" spans="1:17" ht="14.65" thickBot="1" x14ac:dyDescent="0.5"/>
    <row r="246" spans="1:17" ht="14.65" thickTop="1" x14ac:dyDescent="0.45">
      <c r="A246" s="2"/>
      <c r="B246" s="3"/>
      <c r="C246" s="4">
        <v>45566</v>
      </c>
      <c r="D246" s="5"/>
      <c r="E246" s="3"/>
      <c r="F246" s="3"/>
      <c r="G246" s="5"/>
      <c r="H246" s="5"/>
      <c r="I246" s="3"/>
      <c r="J246" s="3"/>
      <c r="K246" s="3"/>
      <c r="L246" s="20" t="s">
        <v>19</v>
      </c>
      <c r="M246" s="3"/>
      <c r="N246" s="3"/>
      <c r="O246" s="3"/>
      <c r="P246" s="3"/>
      <c r="Q246" s="6"/>
    </row>
    <row r="247" spans="1:17" x14ac:dyDescent="0.45">
      <c r="A247" s="7" t="s">
        <v>5</v>
      </c>
      <c r="B247" s="35"/>
      <c r="C247" s="9"/>
      <c r="D247" s="9"/>
      <c r="E247" s="35"/>
      <c r="F247" s="35"/>
      <c r="G247" s="9"/>
      <c r="H247" s="9"/>
      <c r="I247" s="35"/>
      <c r="J247" s="11" t="s">
        <v>24</v>
      </c>
      <c r="K247" s="35"/>
      <c r="L247" s="11" t="s">
        <v>10</v>
      </c>
      <c r="M247" s="35"/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4</v>
      </c>
      <c r="E248" s="11" t="s">
        <v>7</v>
      </c>
      <c r="F248" s="37" t="s">
        <v>92</v>
      </c>
      <c r="G248" s="12" t="s">
        <v>8</v>
      </c>
      <c r="H248" s="12" t="s">
        <v>9</v>
      </c>
      <c r="I248" s="33" t="s">
        <v>70</v>
      </c>
      <c r="J248" s="11" t="s">
        <v>23</v>
      </c>
      <c r="K248" s="35"/>
      <c r="L248" s="31">
        <v>198908.89</v>
      </c>
      <c r="M248" s="35" t="s">
        <v>118</v>
      </c>
      <c r="N248" s="35"/>
      <c r="O248" s="35"/>
      <c r="P248" s="35"/>
      <c r="Q248" s="10"/>
    </row>
    <row r="249" spans="1:17" x14ac:dyDescent="0.45">
      <c r="A249" s="13" t="s">
        <v>173</v>
      </c>
      <c r="B249" s="35">
        <v>405</v>
      </c>
      <c r="C249" s="9">
        <v>6.88</v>
      </c>
      <c r="D249" s="9">
        <f>C249*B249</f>
        <v>2786.4</v>
      </c>
      <c r="E249" s="36" t="s">
        <v>37</v>
      </c>
      <c r="F249" s="38">
        <f>D249/D252</f>
        <v>0.31075982472360736</v>
      </c>
      <c r="G249" s="45">
        <v>7.07</v>
      </c>
      <c r="H249" s="9">
        <f>(B249*G249)-D249</f>
        <v>76.949999999999818</v>
      </c>
      <c r="I249" s="35" t="s">
        <v>71</v>
      </c>
      <c r="J249" s="36">
        <f>G249*B249</f>
        <v>2863.35</v>
      </c>
      <c r="K249" s="35" t="str">
        <f>"sell "&amp;B249&amp;" "&amp;A249&amp;" @ $"&amp;G249</f>
        <v>sell 405 CDE @ $7.07</v>
      </c>
      <c r="L249" s="9">
        <f>L248+(G249*B249)</f>
        <v>201772.24000000002</v>
      </c>
      <c r="M249" s="35"/>
      <c r="N249" s="35"/>
      <c r="O249" s="35"/>
      <c r="P249" s="35"/>
      <c r="Q249" s="10"/>
    </row>
    <row r="250" spans="1:17" x14ac:dyDescent="0.45">
      <c r="A250" s="13" t="s">
        <v>174</v>
      </c>
      <c r="B250" s="35">
        <v>3</v>
      </c>
      <c r="C250" s="9">
        <v>123.85</v>
      </c>
      <c r="D250" s="9">
        <f>C250*B250</f>
        <v>371.54999999999995</v>
      </c>
      <c r="E250" s="36" t="s">
        <v>37</v>
      </c>
      <c r="F250" s="38">
        <f>D250/D252</f>
        <v>4.1437989117160595E-2</v>
      </c>
      <c r="G250" s="45">
        <v>124.11</v>
      </c>
      <c r="H250" s="9">
        <f>(B250*G250)-D250</f>
        <v>0.78000000000002956</v>
      </c>
      <c r="I250" s="35" t="s">
        <v>71</v>
      </c>
      <c r="J250" s="36">
        <f>G250*B250</f>
        <v>372.33</v>
      </c>
      <c r="K250" s="35" t="str">
        <f>"sell "&amp;B250&amp;" "&amp;A250&amp;" @ $"&amp;G250</f>
        <v>sell 3 CAVA @ $124.11</v>
      </c>
      <c r="L250" s="9">
        <f>L249+(G250*B250)</f>
        <v>202144.57</v>
      </c>
      <c r="M250" s="35"/>
      <c r="N250" s="35"/>
      <c r="O250" s="35"/>
      <c r="P250" s="35"/>
      <c r="Q250" s="10"/>
    </row>
    <row r="251" spans="1:17" x14ac:dyDescent="0.45">
      <c r="A251" s="13" t="s">
        <v>161</v>
      </c>
      <c r="B251" s="35">
        <v>49</v>
      </c>
      <c r="C251" s="9">
        <v>118.54</v>
      </c>
      <c r="D251" s="9">
        <f>C251*B251</f>
        <v>5808.46</v>
      </c>
      <c r="E251" s="36" t="s">
        <v>37</v>
      </c>
      <c r="F251" s="38">
        <f>D251/D252</f>
        <v>0.64780218615923213</v>
      </c>
      <c r="G251" s="45">
        <v>118</v>
      </c>
      <c r="H251" s="9">
        <f>(B251*G251)-D251</f>
        <v>-26.460000000000036</v>
      </c>
      <c r="I251" s="35" t="s">
        <v>71</v>
      </c>
      <c r="J251" s="36">
        <f>G251*B251</f>
        <v>5782</v>
      </c>
      <c r="K251" s="35" t="str">
        <f>"sell "&amp;B251&amp;" "&amp;A251&amp;" @ $"&amp;G251</f>
        <v>sell 49 VST @ $118</v>
      </c>
      <c r="L251" s="9">
        <f>L250+(G251*B251)</f>
        <v>207926.57</v>
      </c>
      <c r="M251" s="35" t="s">
        <v>22</v>
      </c>
      <c r="N251" s="35"/>
      <c r="O251" s="35"/>
      <c r="P251" s="35"/>
      <c r="Q251" s="10"/>
    </row>
    <row r="252" spans="1:17" x14ac:dyDescent="0.45">
      <c r="A252" s="13"/>
      <c r="B252" s="35" t="s">
        <v>3</v>
      </c>
      <c r="C252" s="9"/>
      <c r="D252" s="9">
        <f>SUM(D249:D251)</f>
        <v>8966.41</v>
      </c>
      <c r="E252" s="36"/>
      <c r="F252" s="38">
        <f>SUM(F249:F251)</f>
        <v>1</v>
      </c>
      <c r="G252" s="41"/>
      <c r="H252" s="9">
        <f>SUM(H249:H251)</f>
        <v>51.269999999999811</v>
      </c>
      <c r="I252" s="35"/>
      <c r="J252" s="36">
        <f>SUM(J249:J251)</f>
        <v>9017.68</v>
      </c>
      <c r="K252" s="35"/>
      <c r="L252" s="9"/>
      <c r="M252" s="35"/>
      <c r="N252" s="35"/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41"/>
      <c r="H253" s="9"/>
      <c r="I253" s="35"/>
      <c r="J253" s="35"/>
      <c r="K253" s="35"/>
      <c r="L253" s="9"/>
      <c r="M253" s="35"/>
      <c r="N253" s="35"/>
      <c r="O253" s="35"/>
      <c r="P253" s="35"/>
      <c r="Q253" s="10"/>
    </row>
    <row r="254" spans="1:17" x14ac:dyDescent="0.45">
      <c r="A254" s="13"/>
      <c r="B254" s="35"/>
      <c r="C254" s="9"/>
      <c r="D254" s="9"/>
      <c r="E254" s="19"/>
      <c r="F254" s="35"/>
      <c r="G254" s="41"/>
      <c r="H254" s="9"/>
      <c r="I254" s="35"/>
      <c r="J254" s="35"/>
      <c r="K254" s="35"/>
      <c r="L254" s="9"/>
      <c r="M254" s="11" t="s">
        <v>20</v>
      </c>
      <c r="N254" s="35"/>
      <c r="O254" s="35"/>
      <c r="P254" s="35"/>
      <c r="Q254" s="10"/>
    </row>
    <row r="255" spans="1:17" x14ac:dyDescent="0.45">
      <c r="A255" s="7" t="s">
        <v>6</v>
      </c>
      <c r="B255" s="35"/>
      <c r="C255" s="9"/>
      <c r="D255" s="9"/>
      <c r="E255" s="19"/>
      <c r="F255" s="35"/>
      <c r="G255" s="41"/>
      <c r="H255" s="9"/>
      <c r="I255" s="35"/>
      <c r="J255" s="35"/>
      <c r="K255" s="35"/>
      <c r="L255" s="9"/>
      <c r="M255" s="11" t="s">
        <v>21</v>
      </c>
      <c r="N255" s="35"/>
      <c r="O255" s="35"/>
      <c r="P255" s="35"/>
      <c r="Q255" s="10"/>
    </row>
    <row r="256" spans="1:17" x14ac:dyDescent="0.45">
      <c r="A256" s="7" t="s">
        <v>0</v>
      </c>
      <c r="B256" s="11" t="s">
        <v>3</v>
      </c>
      <c r="C256" s="12" t="s">
        <v>1</v>
      </c>
      <c r="D256" s="12" t="s">
        <v>2</v>
      </c>
      <c r="E256" s="22" t="s">
        <v>7</v>
      </c>
      <c r="F256" s="39" t="s">
        <v>92</v>
      </c>
      <c r="G256" s="42" t="s">
        <v>8</v>
      </c>
      <c r="H256" s="12" t="s">
        <v>9</v>
      </c>
      <c r="I256" s="35"/>
      <c r="J256" s="35"/>
      <c r="K256" s="35"/>
      <c r="L256" s="9"/>
      <c r="M256" s="36">
        <v>206048.96</v>
      </c>
      <c r="N256" s="35"/>
      <c r="O256" s="44"/>
      <c r="P256" s="35"/>
      <c r="Q256" s="10"/>
    </row>
    <row r="257" spans="1:17" x14ac:dyDescent="0.45">
      <c r="A257" s="13" t="s">
        <v>180</v>
      </c>
      <c r="B257" s="35">
        <v>197</v>
      </c>
      <c r="C257" s="9">
        <v>15.99</v>
      </c>
      <c r="D257" s="9">
        <f>C257*B257</f>
        <v>3150.03</v>
      </c>
      <c r="E257" s="36" t="s">
        <v>37</v>
      </c>
      <c r="F257" s="38">
        <f>D257/D260</f>
        <v>0.40456109392277972</v>
      </c>
      <c r="G257" s="21">
        <v>16</v>
      </c>
      <c r="H257" s="9">
        <f>(B257*G257)-D257</f>
        <v>1.9699999999997999</v>
      </c>
      <c r="I257" s="35" t="s">
        <v>71</v>
      </c>
      <c r="J257" s="35"/>
      <c r="K257" s="35" t="str">
        <f>"buy "&amp;B257&amp;" "&amp;A257&amp;" @ $"&amp;G257</f>
        <v>buy 197 CNTA @ $16</v>
      </c>
      <c r="L257" s="9">
        <f>L251-(G257*B257)</f>
        <v>204774.57</v>
      </c>
      <c r="M257" s="36">
        <f>L248-(G257*B257)</f>
        <v>195756.89</v>
      </c>
      <c r="N257" s="35"/>
      <c r="O257" s="35"/>
      <c r="P257" s="35"/>
      <c r="Q257" s="10"/>
    </row>
    <row r="258" spans="1:17" x14ac:dyDescent="0.45">
      <c r="A258" s="13" t="s">
        <v>181</v>
      </c>
      <c r="B258" s="35">
        <v>73</v>
      </c>
      <c r="C258" s="9">
        <v>18.079999999999998</v>
      </c>
      <c r="D258" s="9">
        <f>C258*B258</f>
        <v>1319.84</v>
      </c>
      <c r="E258" s="36" t="s">
        <v>37</v>
      </c>
      <c r="F258" s="38">
        <f>D258/D260</f>
        <v>0.16950819966890524</v>
      </c>
      <c r="G258" s="21">
        <v>18.010000000000002</v>
      </c>
      <c r="H258" s="9">
        <f>(B258*G258)-D258</f>
        <v>-5.1099999999999</v>
      </c>
      <c r="I258" s="35" t="s">
        <v>71</v>
      </c>
      <c r="J258" s="35"/>
      <c r="K258" s="35" t="str">
        <f>"buy "&amp;B258&amp;" "&amp;A258&amp;" @ $"&amp;G258</f>
        <v>buy 73 PHAT @ $18.01</v>
      </c>
      <c r="L258" s="9">
        <f>L257-(G258*B258)</f>
        <v>203459.84</v>
      </c>
      <c r="M258" s="36">
        <f>M257-(G258*B258)</f>
        <v>194442.16</v>
      </c>
      <c r="N258" s="35"/>
      <c r="O258" s="35"/>
      <c r="P258" s="35"/>
      <c r="Q258" s="10"/>
    </row>
    <row r="259" spans="1:17" x14ac:dyDescent="0.45">
      <c r="A259" s="23" t="s">
        <v>182</v>
      </c>
      <c r="B259" s="24">
        <v>79</v>
      </c>
      <c r="C259" s="25">
        <v>41.98</v>
      </c>
      <c r="D259" s="25">
        <f>C259*B259</f>
        <v>3316.4199999999996</v>
      </c>
      <c r="E259" s="36" t="s">
        <v>37</v>
      </c>
      <c r="F259" s="38">
        <f>D259/D260</f>
        <v>0.42593070640831515</v>
      </c>
      <c r="G259" s="26">
        <v>42.06</v>
      </c>
      <c r="H259" s="25">
        <f>(B259*G259)-D259</f>
        <v>6.3200000000006185</v>
      </c>
      <c r="I259" s="35" t="s">
        <v>71</v>
      </c>
      <c r="J259" s="35"/>
      <c r="K259" s="35" t="str">
        <f>"buy "&amp;B259&amp;" "&amp;A259&amp;" @ $"&amp;G259</f>
        <v>buy 79 TRUP @ $42.06</v>
      </c>
      <c r="L259" s="9">
        <f>L258-(G259*B259)</f>
        <v>200137.1</v>
      </c>
      <c r="M259" s="36">
        <f>M258-(G259*B259)</f>
        <v>191119.42</v>
      </c>
      <c r="N259" s="35" t="str">
        <f>TEXT(ROUND(M259,2),"$#,##0.00")&amp;" will be the balance in the account after purchases.  "</f>
        <v xml:space="preserve">$191,119.42 will be the balance in the account after purchases.  </v>
      </c>
      <c r="O259" s="35"/>
      <c r="P259" s="35"/>
      <c r="Q259" s="10"/>
    </row>
    <row r="260" spans="1:17" x14ac:dyDescent="0.45">
      <c r="A260" s="13"/>
      <c r="B260" s="35"/>
      <c r="C260" s="9"/>
      <c r="D260" s="9">
        <f>SUM(D257:D259)</f>
        <v>7786.2899999999991</v>
      </c>
      <c r="E260" s="35"/>
      <c r="F260" s="38">
        <f>SUM(F257:F259)</f>
        <v>1</v>
      </c>
      <c r="G260" s="9" t="s">
        <v>15</v>
      </c>
      <c r="H260" s="9">
        <f>SUM(H257:H259)</f>
        <v>3.1800000000005184</v>
      </c>
      <c r="I260" s="35"/>
      <c r="J260" s="35"/>
      <c r="K260" s="35"/>
      <c r="L260" s="9"/>
      <c r="M260" s="35"/>
      <c r="N260" s="35" t="s">
        <v>27</v>
      </c>
      <c r="O260" s="35"/>
      <c r="P260" s="35"/>
      <c r="Q260" s="10"/>
    </row>
    <row r="261" spans="1:17" x14ac:dyDescent="0.45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9"/>
      <c r="M261" s="11" t="str">
        <f>IF(J252+M259&gt;0,"Credit Surplus","Credit Shortage")</f>
        <v>Credit Surplus</v>
      </c>
      <c r="N261" s="36">
        <f>J252+M259</f>
        <v>200137.1</v>
      </c>
      <c r="O261" s="35" t="s">
        <v>60</v>
      </c>
      <c r="P261" s="35"/>
      <c r="Q261" s="10"/>
    </row>
    <row r="262" spans="1:17" x14ac:dyDescent="0.45">
      <c r="A262" s="13"/>
      <c r="B262" s="35"/>
      <c r="C262" s="9"/>
      <c r="D262" s="9"/>
      <c r="E262" s="35"/>
      <c r="F262" s="35"/>
      <c r="G262" s="9"/>
      <c r="H262" s="9"/>
      <c r="I262" s="35"/>
      <c r="J262" s="35"/>
      <c r="K262" s="35"/>
      <c r="L262" s="9"/>
      <c r="M262" s="35"/>
      <c r="N262" s="35"/>
      <c r="O262" s="35"/>
      <c r="P262" s="35"/>
      <c r="Q262" s="10"/>
    </row>
    <row r="263" spans="1:17" x14ac:dyDescent="0.45">
      <c r="A263" s="13"/>
      <c r="B263" s="35"/>
      <c r="C263" s="9"/>
      <c r="D263" s="9"/>
      <c r="E263" s="35"/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 x14ac:dyDescent="0.45">
      <c r="A264" s="13" t="s">
        <v>11</v>
      </c>
      <c r="B264" s="35"/>
      <c r="C264" s="9"/>
      <c r="D264" s="21">
        <v>2254.6999999999998</v>
      </c>
      <c r="E264" s="35" t="s">
        <v>76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 x14ac:dyDescent="0.45">
      <c r="A265" s="13" t="s">
        <v>12</v>
      </c>
      <c r="B265" s="35"/>
      <c r="C265" s="9"/>
      <c r="D265" s="9">
        <f>H252</f>
        <v>51.269999999999811</v>
      </c>
      <c r="E265" s="35" t="s">
        <v>16</v>
      </c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 x14ac:dyDescent="0.45">
      <c r="A266" s="13" t="s">
        <v>13</v>
      </c>
      <c r="B266" s="35"/>
      <c r="C266" s="9"/>
      <c r="D266" s="9">
        <f>D264+D265</f>
        <v>2305.9699999999998</v>
      </c>
      <c r="E266" s="35"/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 x14ac:dyDescent="0.45">
      <c r="A267" s="13" t="s">
        <v>14</v>
      </c>
      <c r="B267" s="35"/>
      <c r="C267" s="9"/>
      <c r="D267" s="9">
        <f>H260</f>
        <v>3.1800000000005184</v>
      </c>
      <c r="E267" s="35" t="s">
        <v>17</v>
      </c>
      <c r="F267" s="35"/>
      <c r="G267" s="9"/>
      <c r="H267" s="9"/>
      <c r="I267" s="35"/>
      <c r="J267" s="35"/>
      <c r="K267" s="35"/>
      <c r="L267" s="35"/>
      <c r="M267" s="35"/>
      <c r="N267" s="35"/>
      <c r="O267" s="35"/>
      <c r="P267" s="35"/>
      <c r="Q267" s="10"/>
    </row>
    <row r="268" spans="1:17" ht="14.65" thickBot="1" x14ac:dyDescent="0.5">
      <c r="A268" s="15" t="s">
        <v>13</v>
      </c>
      <c r="B268" s="16"/>
      <c r="C268" s="17"/>
      <c r="D268" s="46">
        <f>D266-D267</f>
        <v>2302.7899999999991</v>
      </c>
      <c r="E268" s="47" t="s">
        <v>18</v>
      </c>
      <c r="F268" s="16"/>
      <c r="G268" s="17"/>
      <c r="H268" s="17"/>
      <c r="I268" s="16"/>
      <c r="J268" s="16"/>
      <c r="K268" s="16"/>
      <c r="L268" s="16"/>
      <c r="M268" s="16"/>
      <c r="N268" s="16"/>
      <c r="O268" s="16"/>
      <c r="P268" s="16"/>
      <c r="Q268" s="18"/>
    </row>
    <row r="269" spans="1:17" ht="14.65" thickTop="1" x14ac:dyDescent="0.45"/>
    <row r="275" spans="1:17" ht="14.65" thickBot="1" x14ac:dyDescent="0.5"/>
    <row r="276" spans="1:17" ht="14.65" thickTop="1" x14ac:dyDescent="0.45">
      <c r="A276" s="2"/>
      <c r="B276" s="3"/>
      <c r="C276" s="4">
        <v>45536</v>
      </c>
      <c r="D276" s="5"/>
      <c r="E276" s="3"/>
      <c r="F276" s="3"/>
      <c r="G276" s="5"/>
      <c r="H276" s="5"/>
      <c r="I276" s="3"/>
      <c r="J276" s="3"/>
      <c r="K276" s="3"/>
      <c r="L276" s="20" t="s">
        <v>19</v>
      </c>
      <c r="M276" s="3"/>
      <c r="N276" s="3"/>
      <c r="O276" s="3"/>
      <c r="P276" s="3"/>
      <c r="Q276" s="6"/>
    </row>
    <row r="277" spans="1:17" x14ac:dyDescent="0.45">
      <c r="A277" s="7" t="s">
        <v>5</v>
      </c>
      <c r="B277" s="35"/>
      <c r="C277" s="9"/>
      <c r="D277" s="9"/>
      <c r="E277" s="35"/>
      <c r="F277" s="35"/>
      <c r="G277" s="9"/>
      <c r="H277" s="9"/>
      <c r="I277" s="35"/>
      <c r="J277" s="11" t="s">
        <v>24</v>
      </c>
      <c r="K277" s="35"/>
      <c r="L277" s="11" t="s">
        <v>10</v>
      </c>
      <c r="M277" s="35"/>
      <c r="N277" s="35"/>
      <c r="O277" s="35"/>
      <c r="P277" s="35"/>
      <c r="Q277" s="10"/>
    </row>
    <row r="278" spans="1:17" x14ac:dyDescent="0.45">
      <c r="A278" s="7" t="s">
        <v>0</v>
      </c>
      <c r="B278" s="11" t="s">
        <v>3</v>
      </c>
      <c r="C278" s="12" t="s">
        <v>1</v>
      </c>
      <c r="D278" s="12" t="s">
        <v>4</v>
      </c>
      <c r="E278" s="11" t="s">
        <v>7</v>
      </c>
      <c r="F278" s="37" t="s">
        <v>92</v>
      </c>
      <c r="G278" s="12" t="s">
        <v>8</v>
      </c>
      <c r="H278" s="12" t="s">
        <v>9</v>
      </c>
      <c r="I278" s="33" t="s">
        <v>70</v>
      </c>
      <c r="J278" s="11" t="s">
        <v>23</v>
      </c>
      <c r="K278" s="35"/>
      <c r="L278" s="31">
        <v>200000.46</v>
      </c>
      <c r="M278" s="35" t="s">
        <v>118</v>
      </c>
      <c r="N278" s="35"/>
      <c r="O278" s="35"/>
      <c r="P278" s="35"/>
      <c r="Q278" s="10"/>
    </row>
    <row r="279" spans="1:17" x14ac:dyDescent="0.45">
      <c r="A279" s="13" t="s">
        <v>169</v>
      </c>
      <c r="B279" s="35">
        <v>27</v>
      </c>
      <c r="C279" s="9">
        <v>43.82</v>
      </c>
      <c r="D279" s="9">
        <f>C279*B279</f>
        <v>1183.1400000000001</v>
      </c>
      <c r="E279" s="36" t="s">
        <v>37</v>
      </c>
      <c r="F279" s="38">
        <f>D279/D282</f>
        <v>0.20993851640893246</v>
      </c>
      <c r="G279" s="45">
        <v>42.8</v>
      </c>
      <c r="H279" s="9">
        <f>(B279*G279)-D279</f>
        <v>-27.540000000000191</v>
      </c>
      <c r="I279" s="35" t="s">
        <v>71</v>
      </c>
      <c r="J279" s="36">
        <f>G279*B279</f>
        <v>1155.5999999999999</v>
      </c>
      <c r="K279" s="35" t="str">
        <f>"sell "&amp;B279&amp;" "&amp;A279&amp;" @ $"&amp;G279</f>
        <v>sell 27 SMTC @ $42.8</v>
      </c>
      <c r="L279" s="9">
        <f>L278+(G279*B279)</f>
        <v>201156.06</v>
      </c>
      <c r="M279" s="35"/>
      <c r="N279" s="35"/>
      <c r="O279" s="35"/>
      <c r="P279" s="35"/>
      <c r="Q279" s="10"/>
    </row>
    <row r="280" spans="1:17" x14ac:dyDescent="0.45">
      <c r="A280" s="13" t="s">
        <v>170</v>
      </c>
      <c r="B280" s="35">
        <v>361</v>
      </c>
      <c r="C280" s="9">
        <v>4.59</v>
      </c>
      <c r="D280" s="9">
        <f>C280*B280</f>
        <v>1656.99</v>
      </c>
      <c r="E280" s="36" t="s">
        <v>37</v>
      </c>
      <c r="F280" s="38">
        <f>D280/D282</f>
        <v>0.29401932341433556</v>
      </c>
      <c r="G280" s="45">
        <v>4.5199999999999996</v>
      </c>
      <c r="H280" s="9">
        <f>(B280*G280)-D280</f>
        <v>-25.270000000000209</v>
      </c>
      <c r="I280" s="35" t="s">
        <v>71</v>
      </c>
      <c r="J280" s="36">
        <f>G280*B280</f>
        <v>1631.7199999999998</v>
      </c>
      <c r="K280" s="35" t="str">
        <f>"sell "&amp;B280&amp;" "&amp;A280&amp;" @ $"&amp;G280</f>
        <v>sell 361 FSM @ $4.52</v>
      </c>
      <c r="L280" s="9">
        <f>L279+(G280*B280)</f>
        <v>202787.78</v>
      </c>
      <c r="M280" s="35"/>
      <c r="N280" s="35"/>
      <c r="O280" s="35"/>
      <c r="P280" s="35"/>
      <c r="Q280" s="10"/>
    </row>
    <row r="281" spans="1:17" x14ac:dyDescent="0.45">
      <c r="A281" s="13" t="s">
        <v>171</v>
      </c>
      <c r="B281" s="35">
        <v>273</v>
      </c>
      <c r="C281" s="9">
        <v>10.24</v>
      </c>
      <c r="D281" s="9">
        <f>C281*B281</f>
        <v>2795.52</v>
      </c>
      <c r="E281" s="36" t="s">
        <v>37</v>
      </c>
      <c r="F281" s="38">
        <f>D281/D282</f>
        <v>0.49604216017673208</v>
      </c>
      <c r="G281" s="45">
        <v>10.26</v>
      </c>
      <c r="H281" s="9">
        <f>(B281*G281)-D281</f>
        <v>5.4600000000000364</v>
      </c>
      <c r="I281" s="35" t="s">
        <v>71</v>
      </c>
      <c r="J281" s="36">
        <f>G281*B281</f>
        <v>2800.98</v>
      </c>
      <c r="K281" s="35" t="str">
        <f>"sell "&amp;B281&amp;" "&amp;A281&amp;" @ $"&amp;G281</f>
        <v>sell 273 BBAR @ $10.26</v>
      </c>
      <c r="L281" s="9">
        <f>L280+(G281*B281)</f>
        <v>205588.76</v>
      </c>
      <c r="M281" s="35" t="s">
        <v>22</v>
      </c>
      <c r="N281" s="35"/>
      <c r="O281" s="35"/>
      <c r="P281" s="35"/>
      <c r="Q281" s="10"/>
    </row>
    <row r="282" spans="1:17" x14ac:dyDescent="0.45">
      <c r="A282" s="13"/>
      <c r="B282" s="35" t="s">
        <v>3</v>
      </c>
      <c r="C282" s="9"/>
      <c r="D282" s="9">
        <f>SUM(D279:D281)</f>
        <v>5635.65</v>
      </c>
      <c r="E282" s="36"/>
      <c r="F282" s="38">
        <f>SUM(F279:F281)</f>
        <v>1</v>
      </c>
      <c r="G282" s="41"/>
      <c r="H282" s="9">
        <f>SUM(H279:H281)</f>
        <v>-47.350000000000364</v>
      </c>
      <c r="I282" s="35"/>
      <c r="J282" s="36">
        <f>SUM(J279:J281)</f>
        <v>5588.2999999999993</v>
      </c>
      <c r="K282" s="35"/>
      <c r="L282" s="9"/>
      <c r="M282" s="35"/>
      <c r="N282" s="35"/>
      <c r="O282" s="35"/>
      <c r="P282" s="35"/>
      <c r="Q282" s="10"/>
    </row>
    <row r="283" spans="1:17" x14ac:dyDescent="0.45">
      <c r="A283" s="13"/>
      <c r="B283" s="35"/>
      <c r="C283" s="9"/>
      <c r="D283" s="9"/>
      <c r="E283" s="35"/>
      <c r="F283" s="35"/>
      <c r="G283" s="41"/>
      <c r="H283" s="9"/>
      <c r="I283" s="35"/>
      <c r="J283" s="35"/>
      <c r="K283" s="35"/>
      <c r="L283" s="9"/>
      <c r="M283" s="35"/>
      <c r="N283" s="35"/>
      <c r="O283" s="35"/>
      <c r="P283" s="35"/>
      <c r="Q283" s="10"/>
    </row>
    <row r="284" spans="1:17" x14ac:dyDescent="0.45">
      <c r="A284" s="13"/>
      <c r="B284" s="35"/>
      <c r="C284" s="9"/>
      <c r="D284" s="9"/>
      <c r="E284" s="19"/>
      <c r="F284" s="35"/>
      <c r="G284" s="41"/>
      <c r="H284" s="9"/>
      <c r="I284" s="35"/>
      <c r="J284" s="35"/>
      <c r="K284" s="35"/>
      <c r="L284" s="9"/>
      <c r="M284" s="11" t="s">
        <v>20</v>
      </c>
      <c r="N284" s="35"/>
      <c r="O284" s="35"/>
      <c r="P284" s="35"/>
      <c r="Q284" s="10"/>
    </row>
    <row r="285" spans="1:17" x14ac:dyDescent="0.45">
      <c r="A285" s="7" t="s">
        <v>6</v>
      </c>
      <c r="B285" s="35"/>
      <c r="C285" s="9"/>
      <c r="D285" s="9"/>
      <c r="E285" s="19"/>
      <c r="F285" s="35"/>
      <c r="G285" s="41"/>
      <c r="H285" s="9"/>
      <c r="I285" s="35"/>
      <c r="J285" s="35"/>
      <c r="K285" s="35"/>
      <c r="L285" s="9"/>
      <c r="M285" s="11" t="s">
        <v>21</v>
      </c>
      <c r="N285" s="35"/>
      <c r="O285" s="35"/>
      <c r="P285" s="35"/>
      <c r="Q285" s="10"/>
    </row>
    <row r="286" spans="1:17" x14ac:dyDescent="0.45">
      <c r="A286" s="7" t="s">
        <v>0</v>
      </c>
      <c r="B286" s="11" t="s">
        <v>3</v>
      </c>
      <c r="C286" s="12" t="s">
        <v>1</v>
      </c>
      <c r="D286" s="12" t="s">
        <v>2</v>
      </c>
      <c r="E286" s="22" t="s">
        <v>7</v>
      </c>
      <c r="F286" s="39" t="s">
        <v>92</v>
      </c>
      <c r="G286" s="42" t="s">
        <v>8</v>
      </c>
      <c r="H286" s="12" t="s">
        <v>9</v>
      </c>
      <c r="I286" s="35"/>
      <c r="J286" s="35"/>
      <c r="K286" s="35"/>
      <c r="L286" s="9"/>
      <c r="M286" s="36">
        <v>206048.96</v>
      </c>
      <c r="N286" s="35"/>
      <c r="O286" s="44"/>
      <c r="P286" s="35"/>
      <c r="Q286" s="10"/>
    </row>
    <row r="287" spans="1:17" x14ac:dyDescent="0.45">
      <c r="A287" s="13" t="s">
        <v>178</v>
      </c>
      <c r="B287" s="35">
        <v>64</v>
      </c>
      <c r="C287" s="9">
        <v>23.52</v>
      </c>
      <c r="D287" s="9">
        <f>C287*B287</f>
        <v>1505.28</v>
      </c>
      <c r="E287" s="36" t="s">
        <v>37</v>
      </c>
      <c r="F287" s="38">
        <f>D287/D290</f>
        <v>0.22402333576414213</v>
      </c>
      <c r="G287" s="21">
        <v>23.32</v>
      </c>
      <c r="H287" s="9">
        <f>(B287*G287)-D287</f>
        <v>-12.799999999999955</v>
      </c>
      <c r="I287" s="35" t="s">
        <v>71</v>
      </c>
      <c r="J287" s="35"/>
      <c r="K287" s="35" t="str">
        <f>"buy "&amp;B287&amp;" "&amp;A287&amp;" @ $"&amp;G287</f>
        <v>buy 64 LTH @ $23.32</v>
      </c>
      <c r="L287" s="9">
        <f>L281-(G287*B287)</f>
        <v>204096.28</v>
      </c>
      <c r="M287" s="36">
        <f>L278-(G287*B287)</f>
        <v>198507.97999999998</v>
      </c>
      <c r="N287" s="35"/>
      <c r="O287" s="35"/>
      <c r="P287" s="35"/>
      <c r="Q287" s="10"/>
    </row>
    <row r="288" spans="1:17" x14ac:dyDescent="0.45">
      <c r="A288" s="13" t="s">
        <v>179</v>
      </c>
      <c r="B288" s="35">
        <v>53</v>
      </c>
      <c r="C288" s="9">
        <v>52.4</v>
      </c>
      <c r="D288" s="9">
        <f>C288*B288</f>
        <v>2777.2</v>
      </c>
      <c r="E288" s="36" t="s">
        <v>37</v>
      </c>
      <c r="F288" s="38">
        <f>D288/D290</f>
        <v>0.41331686336374329</v>
      </c>
      <c r="G288" s="21">
        <v>51.98</v>
      </c>
      <c r="H288" s="9">
        <f>(B288*G288)-D288</f>
        <v>-22.259999999999764</v>
      </c>
      <c r="I288" s="35" t="s">
        <v>71</v>
      </c>
      <c r="J288" s="35"/>
      <c r="K288" s="35" t="str">
        <f>"buy "&amp;B288&amp;" "&amp;A288&amp;" @ $"&amp;G288</f>
        <v>buy 53 TBBK @ $51.98</v>
      </c>
      <c r="L288" s="9">
        <f>L287-(G288*B288)</f>
        <v>201341.34</v>
      </c>
      <c r="M288" s="36">
        <f>M287-(G288*B288)</f>
        <v>195753.03999999998</v>
      </c>
      <c r="N288" s="35"/>
      <c r="O288" s="35"/>
      <c r="P288" s="35"/>
      <c r="Q288" s="10"/>
    </row>
    <row r="289" spans="1:17" x14ac:dyDescent="0.45">
      <c r="A289" s="23" t="s">
        <v>134</v>
      </c>
      <c r="B289" s="24">
        <v>89</v>
      </c>
      <c r="C289" s="25">
        <v>27.38</v>
      </c>
      <c r="D289" s="25">
        <f>C289*B289</f>
        <v>2436.8199999999997</v>
      </c>
      <c r="E289" s="36" t="s">
        <v>37</v>
      </c>
      <c r="F289" s="38">
        <f>D289/D290</f>
        <v>0.36265980087211463</v>
      </c>
      <c r="G289" s="26">
        <v>27.45</v>
      </c>
      <c r="H289" s="25">
        <f>(B289*G289)-D289</f>
        <v>6.2300000000000182</v>
      </c>
      <c r="I289" s="35" t="s">
        <v>71</v>
      </c>
      <c r="J289" s="35"/>
      <c r="K289" s="35" t="str">
        <f>"buy "&amp;B289&amp;" "&amp;A289&amp;" @ $"&amp;G289</f>
        <v>buy 89 CNK @ $27.45</v>
      </c>
      <c r="L289" s="9">
        <f>L288-(G289*B289)</f>
        <v>198898.29</v>
      </c>
      <c r="M289" s="36">
        <f>M288-(G289*B289)</f>
        <v>193309.99</v>
      </c>
      <c r="N289" s="35" t="str">
        <f>TEXT(ROUND(M289,2),"$#,##0.00")&amp;" will be the balance in the account after purchases.  "</f>
        <v xml:space="preserve">$193,309.99 will be the balance in the account after purchases.  </v>
      </c>
      <c r="O289" s="35"/>
      <c r="P289" s="35"/>
      <c r="Q289" s="10"/>
    </row>
    <row r="290" spans="1:17" x14ac:dyDescent="0.45">
      <c r="A290" s="13"/>
      <c r="B290" s="35"/>
      <c r="C290" s="9"/>
      <c r="D290" s="9">
        <f>SUM(D287:D289)</f>
        <v>6719.2999999999993</v>
      </c>
      <c r="E290" s="35"/>
      <c r="F290" s="38">
        <f>SUM(F287:F289)</f>
        <v>1</v>
      </c>
      <c r="G290" s="9" t="s">
        <v>15</v>
      </c>
      <c r="H290" s="9">
        <f>SUM(H287:H289)</f>
        <v>-28.8299999999997</v>
      </c>
      <c r="I290" s="35"/>
      <c r="J290" s="35"/>
      <c r="K290" s="35"/>
      <c r="L290" s="9"/>
      <c r="M290" s="35"/>
      <c r="N290" s="35" t="s">
        <v>27</v>
      </c>
      <c r="O290" s="35"/>
      <c r="P290" s="35"/>
      <c r="Q290" s="10"/>
    </row>
    <row r="291" spans="1:17" x14ac:dyDescent="0.45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9"/>
      <c r="M291" s="11" t="str">
        <f>IF(J282+M289&gt;0,"Credit Surplus","Credit Shortage")</f>
        <v>Credit Surplus</v>
      </c>
      <c r="N291" s="36">
        <f>J282+M289</f>
        <v>198898.28999999998</v>
      </c>
      <c r="O291" s="35" t="s">
        <v>60</v>
      </c>
      <c r="P291" s="35"/>
      <c r="Q291" s="10"/>
    </row>
    <row r="292" spans="1:17" x14ac:dyDescent="0.45">
      <c r="A292" s="13"/>
      <c r="B292" s="35"/>
      <c r="C292" s="9"/>
      <c r="D292" s="9"/>
      <c r="E292" s="35"/>
      <c r="F292" s="35"/>
      <c r="G292" s="9"/>
      <c r="H292" s="9"/>
      <c r="I292" s="35"/>
      <c r="J292" s="35"/>
      <c r="K292" s="35"/>
      <c r="L292" s="9"/>
      <c r="M292" s="35"/>
      <c r="N292" s="35"/>
      <c r="O292" s="35"/>
      <c r="P292" s="35"/>
      <c r="Q292" s="10"/>
    </row>
    <row r="293" spans="1:17" x14ac:dyDescent="0.45">
      <c r="A293" s="13"/>
      <c r="B293" s="35"/>
      <c r="C293" s="9"/>
      <c r="D293" s="9"/>
      <c r="E293" s="35"/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 x14ac:dyDescent="0.45">
      <c r="A294" s="13" t="s">
        <v>11</v>
      </c>
      <c r="B294" s="35"/>
      <c r="C294" s="9"/>
      <c r="D294" s="21">
        <v>93.1</v>
      </c>
      <c r="E294" s="35" t="s">
        <v>76</v>
      </c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 x14ac:dyDescent="0.45">
      <c r="A295" s="13" t="s">
        <v>12</v>
      </c>
      <c r="B295" s="35"/>
      <c r="C295" s="9"/>
      <c r="D295" s="9">
        <f>H282</f>
        <v>-47.350000000000364</v>
      </c>
      <c r="E295" s="35" t="s">
        <v>16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 x14ac:dyDescent="0.45">
      <c r="A296" s="13" t="s">
        <v>13</v>
      </c>
      <c r="B296" s="35"/>
      <c r="C296" s="9"/>
      <c r="D296" s="9">
        <f>D294+D295</f>
        <v>45.749999999999631</v>
      </c>
      <c r="E296" s="35"/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 x14ac:dyDescent="0.45">
      <c r="A297" s="13" t="s">
        <v>14</v>
      </c>
      <c r="B297" s="35"/>
      <c r="C297" s="9"/>
      <c r="D297" s="9">
        <f>H290</f>
        <v>-28.8299999999997</v>
      </c>
      <c r="E297" s="35" t="s">
        <v>17</v>
      </c>
      <c r="F297" s="35"/>
      <c r="G297" s="9"/>
      <c r="H297" s="9"/>
      <c r="I297" s="35"/>
      <c r="J297" s="35"/>
      <c r="K297" s="35"/>
      <c r="L297" s="35"/>
      <c r="M297" s="35"/>
      <c r="N297" s="35"/>
      <c r="O297" s="35"/>
      <c r="P297" s="35"/>
      <c r="Q297" s="10"/>
    </row>
    <row r="298" spans="1:17" ht="14.65" thickBot="1" x14ac:dyDescent="0.5">
      <c r="A298" s="15" t="s">
        <v>13</v>
      </c>
      <c r="B298" s="16"/>
      <c r="C298" s="17"/>
      <c r="D298" s="46">
        <f>D296-D297</f>
        <v>74.57999999999933</v>
      </c>
      <c r="E298" s="47" t="s">
        <v>18</v>
      </c>
      <c r="F298" s="16"/>
      <c r="G298" s="17"/>
      <c r="H298" s="17"/>
      <c r="I298" s="16"/>
      <c r="J298" s="16"/>
      <c r="K298" s="16"/>
      <c r="L298" s="16"/>
      <c r="M298" s="16"/>
      <c r="N298" s="16"/>
      <c r="O298" s="16"/>
      <c r="P298" s="16"/>
      <c r="Q298" s="18"/>
    </row>
    <row r="299" spans="1:17" ht="14.65" thickTop="1" x14ac:dyDescent="0.45"/>
    <row r="305" spans="1:17" ht="14.65" thickBot="1" x14ac:dyDescent="0.5"/>
    <row r="306" spans="1:17" ht="14.65" thickTop="1" x14ac:dyDescent="0.45">
      <c r="A306" s="2"/>
      <c r="B306" s="3"/>
      <c r="C306" s="4">
        <v>45505</v>
      </c>
      <c r="D306" s="5"/>
      <c r="E306" s="3"/>
      <c r="F306" s="3"/>
      <c r="G306" s="5"/>
      <c r="H306" s="5"/>
      <c r="I306" s="3"/>
      <c r="J306" s="3"/>
      <c r="K306" s="3"/>
      <c r="L306" s="20" t="s">
        <v>19</v>
      </c>
      <c r="M306" s="3"/>
      <c r="N306" s="3"/>
      <c r="O306" s="3"/>
      <c r="P306" s="3"/>
      <c r="Q306" s="6"/>
    </row>
    <row r="307" spans="1:17" x14ac:dyDescent="0.45">
      <c r="A307" s="7" t="s">
        <v>5</v>
      </c>
      <c r="B307" s="35"/>
      <c r="C307" s="9"/>
      <c r="D307" s="9"/>
      <c r="E307" s="35"/>
      <c r="F307" s="35"/>
      <c r="G307" s="9"/>
      <c r="H307" s="9"/>
      <c r="I307" s="35"/>
      <c r="J307" s="11" t="s">
        <v>24</v>
      </c>
      <c r="K307" s="35"/>
      <c r="L307" s="11" t="s">
        <v>10</v>
      </c>
      <c r="M307" s="35"/>
      <c r="N307" s="35"/>
      <c r="O307" s="35"/>
      <c r="P307" s="35"/>
      <c r="Q307" s="10"/>
    </row>
    <row r="308" spans="1:17" x14ac:dyDescent="0.45">
      <c r="A308" s="7" t="s">
        <v>0</v>
      </c>
      <c r="B308" s="11" t="s">
        <v>3</v>
      </c>
      <c r="C308" s="12" t="s">
        <v>1</v>
      </c>
      <c r="D308" s="12" t="s">
        <v>4</v>
      </c>
      <c r="E308" s="11" t="s">
        <v>7</v>
      </c>
      <c r="F308" s="37" t="s">
        <v>92</v>
      </c>
      <c r="G308" s="12" t="s">
        <v>8</v>
      </c>
      <c r="H308" s="12" t="s">
        <v>9</v>
      </c>
      <c r="I308" s="33" t="s">
        <v>70</v>
      </c>
      <c r="J308" s="11" t="s">
        <v>23</v>
      </c>
      <c r="K308" s="35"/>
      <c r="L308" s="31">
        <v>201110.93</v>
      </c>
      <c r="M308" s="35" t="s">
        <v>118</v>
      </c>
      <c r="N308" s="35"/>
      <c r="O308" s="35"/>
      <c r="P308" s="35"/>
      <c r="Q308" s="10"/>
    </row>
    <row r="309" spans="1:17" x14ac:dyDescent="0.45">
      <c r="A309" s="13" t="s">
        <v>164</v>
      </c>
      <c r="B309" s="35">
        <v>15</v>
      </c>
      <c r="C309" s="9">
        <v>52.82</v>
      </c>
      <c r="D309" s="9">
        <f>C309*B309</f>
        <v>792.3</v>
      </c>
      <c r="E309" s="36" t="s">
        <v>37</v>
      </c>
      <c r="F309" s="38">
        <f>D309/D312</f>
        <v>0.14577710068610727</v>
      </c>
      <c r="G309" s="45">
        <v>52.95</v>
      </c>
      <c r="H309" s="9">
        <f>(B309*G309)-D309</f>
        <v>1.9500000000000455</v>
      </c>
      <c r="I309" s="35" t="s">
        <v>71</v>
      </c>
      <c r="J309" s="36">
        <f>G309*B309</f>
        <v>794.25</v>
      </c>
      <c r="K309" s="35" t="str">
        <f>"sell "&amp;B309&amp;" "&amp;A309&amp;" @ $"&amp;G309</f>
        <v>sell 15 BMA @ $52.95</v>
      </c>
      <c r="L309" s="9">
        <f>L308+(G309*B309)</f>
        <v>201905.18</v>
      </c>
      <c r="M309" s="35"/>
      <c r="N309" s="35"/>
      <c r="O309" s="35"/>
      <c r="P309" s="35"/>
      <c r="Q309" s="10"/>
    </row>
    <row r="310" spans="1:17" x14ac:dyDescent="0.45">
      <c r="A310" s="13" t="s">
        <v>144</v>
      </c>
      <c r="B310" s="35">
        <v>27</v>
      </c>
      <c r="C310" s="9">
        <v>78.7</v>
      </c>
      <c r="D310" s="9">
        <f>C310*B310</f>
        <v>2124.9</v>
      </c>
      <c r="E310" s="36" t="s">
        <v>37</v>
      </c>
      <c r="F310" s="38">
        <f>D310/D312</f>
        <v>0.39096524201427413</v>
      </c>
      <c r="G310" s="45">
        <v>79.75</v>
      </c>
      <c r="H310" s="9">
        <f>(B310*G310)-D310</f>
        <v>28.349999999999909</v>
      </c>
      <c r="I310" s="35" t="s">
        <v>71</v>
      </c>
      <c r="J310" s="36">
        <f>G310*B310</f>
        <v>2153.25</v>
      </c>
      <c r="K310" s="35" t="str">
        <f>"sell "&amp;B310&amp;" "&amp;A310&amp;" @ $"&amp;G310</f>
        <v>sell 27 VRT @ $79.75</v>
      </c>
      <c r="L310" s="9">
        <f>L309+(G310*B310)</f>
        <v>204058.43</v>
      </c>
      <c r="M310" s="35"/>
      <c r="N310" s="35"/>
      <c r="O310" s="35"/>
      <c r="P310" s="35"/>
      <c r="Q310" s="10"/>
    </row>
    <row r="311" spans="1:17" x14ac:dyDescent="0.45">
      <c r="A311" s="13" t="s">
        <v>165</v>
      </c>
      <c r="B311" s="35">
        <v>69</v>
      </c>
      <c r="C311" s="9">
        <v>36.49</v>
      </c>
      <c r="D311" s="9">
        <f>C311*B311</f>
        <v>2517.81</v>
      </c>
      <c r="E311" s="36" t="s">
        <v>37</v>
      </c>
      <c r="F311" s="38">
        <f>D311/D312</f>
        <v>0.46325765729961854</v>
      </c>
      <c r="G311" s="45">
        <v>36.86</v>
      </c>
      <c r="H311" s="9">
        <f>(B311*G311)-D311</f>
        <v>25.5300000000002</v>
      </c>
      <c r="I311" s="35" t="s">
        <v>71</v>
      </c>
      <c r="J311" s="36">
        <f>G311*B311</f>
        <v>2543.34</v>
      </c>
      <c r="K311" s="35" t="str">
        <f>"sell "&amp;B311&amp;" "&amp;A311&amp;" @ $"&amp;G311</f>
        <v>sell 69 VITL @ $36.86</v>
      </c>
      <c r="L311" s="9">
        <f>L310+(G311*B311)</f>
        <v>206601.77</v>
      </c>
      <c r="M311" s="35" t="s">
        <v>22</v>
      </c>
      <c r="N311" s="35"/>
      <c r="O311" s="35"/>
      <c r="P311" s="35"/>
      <c r="Q311" s="10"/>
    </row>
    <row r="312" spans="1:17" x14ac:dyDescent="0.45">
      <c r="A312" s="13"/>
      <c r="B312" s="35"/>
      <c r="C312" s="9"/>
      <c r="D312" s="9">
        <f>SUM(D309:D311)</f>
        <v>5435.01</v>
      </c>
      <c r="E312" s="36"/>
      <c r="F312" s="38">
        <f>SUM(F309:F311)</f>
        <v>1</v>
      </c>
      <c r="G312" s="41"/>
      <c r="H312" s="9">
        <f>SUM(H309:H311)</f>
        <v>55.830000000000155</v>
      </c>
      <c r="I312" s="35"/>
      <c r="J312" s="36">
        <f>SUM(J309:J311)</f>
        <v>5490.84</v>
      </c>
      <c r="K312" s="35"/>
      <c r="L312" s="9"/>
      <c r="M312" s="35"/>
      <c r="N312" s="35"/>
      <c r="O312" s="35"/>
      <c r="P312" s="35"/>
      <c r="Q312" s="10"/>
    </row>
    <row r="313" spans="1:17" x14ac:dyDescent="0.45">
      <c r="A313" s="13"/>
      <c r="B313" s="35"/>
      <c r="C313" s="9"/>
      <c r="D313" s="9"/>
      <c r="E313" s="35"/>
      <c r="F313" s="35"/>
      <c r="G313" s="41"/>
      <c r="H313" s="9"/>
      <c r="I313" s="35"/>
      <c r="J313" s="35"/>
      <c r="K313" s="35"/>
      <c r="L313" s="9"/>
      <c r="M313" s="35"/>
      <c r="N313" s="35"/>
      <c r="O313" s="35"/>
      <c r="P313" s="35"/>
      <c r="Q313" s="10"/>
    </row>
    <row r="314" spans="1:17" x14ac:dyDescent="0.45">
      <c r="A314" s="13"/>
      <c r="B314" s="35"/>
      <c r="C314" s="9"/>
      <c r="D314" s="9"/>
      <c r="E314" s="19"/>
      <c r="F314" s="35"/>
      <c r="G314" s="41"/>
      <c r="H314" s="9"/>
      <c r="I314" s="35"/>
      <c r="J314" s="35"/>
      <c r="K314" s="35"/>
      <c r="L314" s="9"/>
      <c r="M314" s="11" t="s">
        <v>20</v>
      </c>
      <c r="N314" s="35"/>
      <c r="O314" s="35"/>
      <c r="P314" s="35"/>
      <c r="Q314" s="10"/>
    </row>
    <row r="315" spans="1:17" x14ac:dyDescent="0.45">
      <c r="A315" s="7" t="s">
        <v>6</v>
      </c>
      <c r="B315" s="35"/>
      <c r="C315" s="9"/>
      <c r="D315" s="9"/>
      <c r="E315" s="19"/>
      <c r="F315" s="35"/>
      <c r="G315" s="41"/>
      <c r="H315" s="9"/>
      <c r="I315" s="35"/>
      <c r="J315" s="35"/>
      <c r="K315" s="35"/>
      <c r="L315" s="9"/>
      <c r="M315" s="11" t="s">
        <v>21</v>
      </c>
      <c r="N315" s="35"/>
      <c r="O315" s="35"/>
      <c r="P315" s="35"/>
      <c r="Q315" s="10"/>
    </row>
    <row r="316" spans="1:17" x14ac:dyDescent="0.45">
      <c r="A316" s="7" t="s">
        <v>0</v>
      </c>
      <c r="B316" s="11" t="s">
        <v>3</v>
      </c>
      <c r="C316" s="12" t="s">
        <v>1</v>
      </c>
      <c r="D316" s="12" t="s">
        <v>2</v>
      </c>
      <c r="E316" s="22" t="s">
        <v>7</v>
      </c>
      <c r="F316" s="39" t="s">
        <v>92</v>
      </c>
      <c r="G316" s="42" t="s">
        <v>8</v>
      </c>
      <c r="H316" s="12" t="s">
        <v>9</v>
      </c>
      <c r="I316" s="35"/>
      <c r="J316" s="35"/>
      <c r="K316" s="35"/>
      <c r="L316" s="9"/>
      <c r="M316" s="36">
        <v>206048.96</v>
      </c>
      <c r="N316" s="35"/>
      <c r="O316" s="44"/>
      <c r="P316" s="35"/>
      <c r="Q316" s="10"/>
    </row>
    <row r="317" spans="1:17" x14ac:dyDescent="0.45">
      <c r="A317" s="13" t="s">
        <v>175</v>
      </c>
      <c r="B317" s="35">
        <v>47</v>
      </c>
      <c r="C317" s="9">
        <v>24.16</v>
      </c>
      <c r="D317" s="9">
        <f>C317*B317</f>
        <v>1135.52</v>
      </c>
      <c r="E317" s="36" t="s">
        <v>37</v>
      </c>
      <c r="F317" s="38">
        <f>D317/D320</f>
        <v>0.16778174424927303</v>
      </c>
      <c r="G317" s="21">
        <v>24.2</v>
      </c>
      <c r="H317" s="9">
        <f>(B317*G317)-D317</f>
        <v>1.8799999999998818</v>
      </c>
      <c r="I317" s="35" t="s">
        <v>71</v>
      </c>
      <c r="J317" s="35"/>
      <c r="K317" s="35" t="str">
        <f>"buy "&amp;B317&amp;" "&amp;A317&amp;" @ $"&amp;G317</f>
        <v>buy 47 AMSC @ $24.2</v>
      </c>
      <c r="L317" s="9">
        <f>L311-(G317*B317)</f>
        <v>205464.37</v>
      </c>
      <c r="M317" s="36">
        <f>L308-(G317*B317)</f>
        <v>199973.53</v>
      </c>
      <c r="N317" s="35"/>
      <c r="O317" s="35"/>
      <c r="P317" s="35"/>
      <c r="Q317" s="10"/>
    </row>
    <row r="318" spans="1:17" x14ac:dyDescent="0.45">
      <c r="A318" s="13" t="s">
        <v>176</v>
      </c>
      <c r="B318" s="35">
        <v>40</v>
      </c>
      <c r="C318" s="9">
        <v>111.45</v>
      </c>
      <c r="D318" s="9">
        <f>C318*B318</f>
        <v>4458</v>
      </c>
      <c r="E318" s="36" t="s">
        <v>37</v>
      </c>
      <c r="F318" s="38">
        <f>D318/D320</f>
        <v>0.65870351544953776</v>
      </c>
      <c r="G318" s="21">
        <v>111.4</v>
      </c>
      <c r="H318" s="9">
        <f>(B318*G318)-D318</f>
        <v>-2</v>
      </c>
      <c r="I318" s="35" t="s">
        <v>71</v>
      </c>
      <c r="J318" s="35"/>
      <c r="K318" s="35" t="str">
        <f>"buy "&amp;B318&amp;" "&amp;A318&amp;" @ $"&amp;G318</f>
        <v>buy 40 FTAI @ $111.4</v>
      </c>
      <c r="L318" s="9">
        <f>L317-(G318*B318)</f>
        <v>201008.37</v>
      </c>
      <c r="M318" s="36">
        <f>M317-(G318*B318)</f>
        <v>195517.53</v>
      </c>
      <c r="N318" s="35"/>
      <c r="O318" s="35"/>
      <c r="P318" s="35"/>
      <c r="Q318" s="10"/>
    </row>
    <row r="319" spans="1:17" x14ac:dyDescent="0.45">
      <c r="A319" s="23" t="s">
        <v>177</v>
      </c>
      <c r="B319" s="24">
        <v>9</v>
      </c>
      <c r="C319" s="25">
        <v>130.47999999999999</v>
      </c>
      <c r="D319" s="25">
        <f>C319*B319</f>
        <v>1174.32</v>
      </c>
      <c r="E319" s="36" t="s">
        <v>37</v>
      </c>
      <c r="F319" s="38">
        <f>D319/D320</f>
        <v>0.17351474030118913</v>
      </c>
      <c r="G319" s="26">
        <v>129.25</v>
      </c>
      <c r="H319" s="25">
        <f>(B319*G319)-D319</f>
        <v>-11.069999999999936</v>
      </c>
      <c r="I319" s="35" t="s">
        <v>71</v>
      </c>
      <c r="J319" s="35"/>
      <c r="K319" s="35" t="str">
        <f>"buy "&amp;B319&amp;" "&amp;A319&amp;" @ $"&amp;G319</f>
        <v>buy 9 CRUS @ $129.25</v>
      </c>
      <c r="L319" s="9">
        <f>L318-(G319*B319)</f>
        <v>199845.12</v>
      </c>
      <c r="M319" s="36">
        <f>M318-(G319*B319)</f>
        <v>194354.28</v>
      </c>
      <c r="N319" s="35" t="str">
        <f>TEXT(ROUND(M319,2),"$#,##0.00")&amp;" will be the balance in the account after purchases.  "</f>
        <v xml:space="preserve">$194,354.28 will be the balance in the account after purchases.  </v>
      </c>
      <c r="O319" s="35"/>
      <c r="P319" s="35"/>
      <c r="Q319" s="10"/>
    </row>
    <row r="320" spans="1:17" x14ac:dyDescent="0.45">
      <c r="A320" s="13"/>
      <c r="B320" s="35"/>
      <c r="C320" s="9"/>
      <c r="D320" s="9">
        <f>SUM(D317:D319)</f>
        <v>6767.84</v>
      </c>
      <c r="E320" s="35"/>
      <c r="F320" s="38">
        <f>SUM(F317:F319)</f>
        <v>1</v>
      </c>
      <c r="G320" s="9" t="s">
        <v>15</v>
      </c>
      <c r="H320" s="9">
        <f>SUM(H317:H319)</f>
        <v>-11.190000000000055</v>
      </c>
      <c r="I320" s="35"/>
      <c r="J320" s="35"/>
      <c r="K320" s="35"/>
      <c r="L320" s="9"/>
      <c r="M320" s="35"/>
      <c r="N320" s="35" t="s">
        <v>27</v>
      </c>
      <c r="O320" s="35"/>
      <c r="P320" s="35"/>
      <c r="Q320" s="10"/>
    </row>
    <row r="321" spans="1:17" x14ac:dyDescent="0.45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9"/>
      <c r="M321" s="11" t="str">
        <f>IF(J312+M319&gt;0,"Credit Surplus","Credit Shortage")</f>
        <v>Credit Surplus</v>
      </c>
      <c r="N321" s="36">
        <f>J312+M319</f>
        <v>199845.12</v>
      </c>
      <c r="O321" s="35" t="s">
        <v>60</v>
      </c>
      <c r="P321" s="35"/>
      <c r="Q321" s="10"/>
    </row>
    <row r="322" spans="1:17" x14ac:dyDescent="0.45">
      <c r="A322" s="13"/>
      <c r="B322" s="35"/>
      <c r="C322" s="9"/>
      <c r="D322" s="9"/>
      <c r="E322" s="35"/>
      <c r="F322" s="35"/>
      <c r="G322" s="9"/>
      <c r="H322" s="9"/>
      <c r="I322" s="35"/>
      <c r="J322" s="35"/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 x14ac:dyDescent="0.45">
      <c r="A324" s="13" t="s">
        <v>11</v>
      </c>
      <c r="B324" s="35"/>
      <c r="C324" s="9"/>
      <c r="D324" s="21">
        <v>1109.73</v>
      </c>
      <c r="E324" s="35" t="s">
        <v>76</v>
      </c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 x14ac:dyDescent="0.45">
      <c r="A325" s="13" t="s">
        <v>12</v>
      </c>
      <c r="B325" s="35"/>
      <c r="C325" s="9"/>
      <c r="D325" s="9">
        <f>H312</f>
        <v>55.830000000000155</v>
      </c>
      <c r="E325" s="35" t="s">
        <v>16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 x14ac:dyDescent="0.45">
      <c r="A326" s="13" t="s">
        <v>13</v>
      </c>
      <c r="B326" s="35"/>
      <c r="C326" s="9"/>
      <c r="D326" s="9">
        <f>D324+D325</f>
        <v>1165.5600000000002</v>
      </c>
      <c r="E326" s="35"/>
      <c r="F326" s="35"/>
      <c r="G326" s="9"/>
      <c r="H326" s="9"/>
      <c r="I326" s="35"/>
      <c r="J326" s="35"/>
      <c r="K326" s="35"/>
      <c r="L326" s="35"/>
      <c r="M326" s="35"/>
      <c r="N326" s="35"/>
      <c r="O326" s="35"/>
      <c r="P326" s="35"/>
      <c r="Q326" s="10"/>
    </row>
    <row r="327" spans="1:17" x14ac:dyDescent="0.45">
      <c r="A327" s="13" t="s">
        <v>14</v>
      </c>
      <c r="B327" s="35"/>
      <c r="C327" s="9"/>
      <c r="D327" s="9">
        <f>H320</f>
        <v>-11.190000000000055</v>
      </c>
      <c r="E327" s="35" t="s">
        <v>17</v>
      </c>
      <c r="F327" s="35"/>
      <c r="G327" s="9"/>
      <c r="H327" s="9"/>
      <c r="I327" s="35"/>
      <c r="J327" s="35"/>
      <c r="K327" s="35"/>
      <c r="L327" s="35"/>
      <c r="M327" s="35"/>
      <c r="N327" s="35"/>
      <c r="O327" s="35"/>
      <c r="P327" s="35"/>
      <c r="Q327" s="10"/>
    </row>
    <row r="328" spans="1:17" ht="14.65" thickBot="1" x14ac:dyDescent="0.5">
      <c r="A328" s="15" t="s">
        <v>13</v>
      </c>
      <c r="B328" s="16"/>
      <c r="C328" s="17"/>
      <c r="D328" s="46">
        <f>D326-D327</f>
        <v>1176.7500000000002</v>
      </c>
      <c r="E328" s="47" t="s">
        <v>18</v>
      </c>
      <c r="F328" s="16"/>
      <c r="G328" s="17"/>
      <c r="H328" s="17"/>
      <c r="I328" s="16"/>
      <c r="J328" s="16"/>
      <c r="K328" s="16"/>
      <c r="L328" s="16"/>
      <c r="M328" s="16"/>
      <c r="N328" s="16"/>
      <c r="O328" s="16"/>
      <c r="P328" s="16"/>
      <c r="Q328" s="18"/>
    </row>
    <row r="329" spans="1:17" ht="14.65" thickTop="1" x14ac:dyDescent="0.45"/>
    <row r="335" spans="1:17" ht="14.65" thickBot="1" x14ac:dyDescent="0.5"/>
    <row r="336" spans="1:17" ht="14.65" thickTop="1" x14ac:dyDescent="0.45">
      <c r="A336" s="2"/>
      <c r="B336" s="3"/>
      <c r="C336" s="4">
        <v>45474</v>
      </c>
      <c r="D336" s="5"/>
      <c r="E336" s="3"/>
      <c r="F336" s="3"/>
      <c r="G336" s="5"/>
      <c r="H336" s="5"/>
      <c r="I336" s="3"/>
      <c r="J336" s="3"/>
      <c r="K336" s="3"/>
      <c r="L336" s="20" t="s">
        <v>19</v>
      </c>
      <c r="M336" s="3"/>
      <c r="N336" s="3"/>
      <c r="O336" s="3"/>
      <c r="P336" s="3"/>
      <c r="Q336" s="6"/>
    </row>
    <row r="337" spans="1:17" x14ac:dyDescent="0.45">
      <c r="A337" s="7" t="s">
        <v>5</v>
      </c>
      <c r="B337" s="35"/>
      <c r="C337" s="9"/>
      <c r="D337" s="9"/>
      <c r="E337" s="35"/>
      <c r="F337" s="35"/>
      <c r="G337" s="9"/>
      <c r="H337" s="9"/>
      <c r="I337" s="35"/>
      <c r="J337" s="11" t="s">
        <v>24</v>
      </c>
      <c r="K337" s="35"/>
      <c r="L337" s="11" t="s">
        <v>10</v>
      </c>
      <c r="M337" s="35"/>
      <c r="N337" s="35"/>
      <c r="O337" s="35"/>
      <c r="P337" s="35"/>
      <c r="Q337" s="10"/>
    </row>
    <row r="338" spans="1:17" x14ac:dyDescent="0.45">
      <c r="A338" s="7" t="s">
        <v>0</v>
      </c>
      <c r="B338" s="11" t="s">
        <v>3</v>
      </c>
      <c r="C338" s="12" t="s">
        <v>1</v>
      </c>
      <c r="D338" s="12" t="s">
        <v>4</v>
      </c>
      <c r="E338" s="11" t="s">
        <v>7</v>
      </c>
      <c r="F338" s="37" t="s">
        <v>92</v>
      </c>
      <c r="G338" s="12" t="s">
        <v>8</v>
      </c>
      <c r="H338" s="12" t="s">
        <v>9</v>
      </c>
      <c r="I338" s="33" t="s">
        <v>70</v>
      </c>
      <c r="J338" s="11" t="s">
        <v>23</v>
      </c>
      <c r="K338" s="35"/>
      <c r="L338" s="31">
        <v>200839.67</v>
      </c>
      <c r="M338" s="35" t="s">
        <v>118</v>
      </c>
      <c r="N338" s="35"/>
      <c r="O338" s="35"/>
      <c r="P338" s="35"/>
      <c r="Q338" s="10"/>
    </row>
    <row r="339" spans="1:17" x14ac:dyDescent="0.45">
      <c r="A339" s="13" t="s">
        <v>161</v>
      </c>
      <c r="B339" s="35">
        <v>52</v>
      </c>
      <c r="C339" s="9">
        <v>85.98</v>
      </c>
      <c r="D339" s="9">
        <f>C339*B339</f>
        <v>4470.96</v>
      </c>
      <c r="E339" s="36" t="s">
        <v>37</v>
      </c>
      <c r="F339" s="38">
        <f>D339/D342</f>
        <v>0.64980444649856761</v>
      </c>
      <c r="G339" s="45">
        <v>87.608000000000004</v>
      </c>
      <c r="H339" s="9">
        <f>(B339*G339)-D339</f>
        <v>84.655999999999949</v>
      </c>
      <c r="I339" s="35" t="s">
        <v>71</v>
      </c>
      <c r="J339" s="36">
        <f>G339*B339</f>
        <v>4555.616</v>
      </c>
      <c r="K339" s="35" t="str">
        <f>"sell "&amp;B339&amp;" "&amp;A339&amp;" @ $"&amp;G339</f>
        <v>sell 52 VST @ $87.608</v>
      </c>
      <c r="L339" s="9">
        <f>L338+(G339*B339)</f>
        <v>205395.28600000002</v>
      </c>
      <c r="M339" s="35"/>
      <c r="N339" s="35"/>
      <c r="O339" s="35"/>
      <c r="P339" s="35"/>
      <c r="Q339" s="10"/>
    </row>
    <row r="340" spans="1:17" x14ac:dyDescent="0.45">
      <c r="A340" s="13" t="s">
        <v>162</v>
      </c>
      <c r="B340" s="35">
        <v>9</v>
      </c>
      <c r="C340" s="9">
        <v>100.19</v>
      </c>
      <c r="D340" s="9">
        <f>C340*B340</f>
        <v>901.71</v>
      </c>
      <c r="E340" s="36" t="s">
        <v>37</v>
      </c>
      <c r="F340" s="38">
        <f>D340/D342</f>
        <v>0.13105354721407114</v>
      </c>
      <c r="G340" s="45">
        <v>101.22</v>
      </c>
      <c r="H340" s="9">
        <f>(B340*G340)-D340</f>
        <v>9.2699999999999818</v>
      </c>
      <c r="I340" s="35" t="s">
        <v>71</v>
      </c>
      <c r="J340" s="36">
        <f>G340*B340</f>
        <v>910.98</v>
      </c>
      <c r="K340" s="35" t="str">
        <f>"sell "&amp;B340&amp;" "&amp;A340&amp;" @ $"&amp;G340</f>
        <v>sell 9 MOD @ $101.22</v>
      </c>
      <c r="L340" s="9">
        <f>L339+(G340*B340)</f>
        <v>206306.26600000003</v>
      </c>
      <c r="M340" s="35"/>
      <c r="N340" s="35"/>
      <c r="O340" s="35"/>
      <c r="P340" s="35"/>
      <c r="Q340" s="10"/>
    </row>
    <row r="341" spans="1:17" x14ac:dyDescent="0.45">
      <c r="A341" s="13" t="s">
        <v>163</v>
      </c>
      <c r="B341" s="35">
        <v>28</v>
      </c>
      <c r="C341" s="9">
        <v>53.85</v>
      </c>
      <c r="D341" s="9">
        <f>C341*B341</f>
        <v>1507.8</v>
      </c>
      <c r="E341" s="36" t="s">
        <v>37</v>
      </c>
      <c r="F341" s="38">
        <f>D341/D342</f>
        <v>0.21914200628736116</v>
      </c>
      <c r="G341" s="45">
        <v>53.67</v>
      </c>
      <c r="H341" s="9">
        <f>(B341*G341)-D341</f>
        <v>-5.0399999999999636</v>
      </c>
      <c r="I341" s="35" t="s">
        <v>71</v>
      </c>
      <c r="J341" s="36">
        <f>G341*B341</f>
        <v>1502.76</v>
      </c>
      <c r="K341" s="35" t="str">
        <f>"sell "&amp;B341&amp;" "&amp;A341&amp;" @ $"&amp;G341</f>
        <v>sell 28 BLBD @ $53.67</v>
      </c>
      <c r="L341" s="9">
        <f>L340+(G341*B341)</f>
        <v>207809.02600000004</v>
      </c>
      <c r="M341" s="35" t="s">
        <v>22</v>
      </c>
      <c r="N341" s="35"/>
      <c r="O341" s="35"/>
      <c r="P341" s="35"/>
      <c r="Q341" s="10"/>
    </row>
    <row r="342" spans="1:17" x14ac:dyDescent="0.45">
      <c r="A342" s="13"/>
      <c r="B342" s="35"/>
      <c r="C342" s="9"/>
      <c r="D342" s="9">
        <f>SUM(D339:D341)</f>
        <v>6880.47</v>
      </c>
      <c r="E342" s="36"/>
      <c r="F342" s="38">
        <f>SUM(F339:F341)</f>
        <v>0.99999999999999989</v>
      </c>
      <c r="G342" s="41"/>
      <c r="H342" s="9">
        <f>SUM(H339:H341)</f>
        <v>88.885999999999967</v>
      </c>
      <c r="I342" s="35"/>
      <c r="J342" s="36">
        <f>SUM(J339:J341)</f>
        <v>6969.3559999999998</v>
      </c>
      <c r="K342" s="35"/>
      <c r="L342" s="9"/>
      <c r="M342" s="35"/>
      <c r="N342" s="35"/>
      <c r="O342" s="35"/>
      <c r="P342" s="35"/>
      <c r="Q342" s="10"/>
    </row>
    <row r="343" spans="1:17" x14ac:dyDescent="0.45">
      <c r="A343" s="13"/>
      <c r="B343" s="35"/>
      <c r="C343" s="9"/>
      <c r="D343" s="9"/>
      <c r="E343" s="35"/>
      <c r="F343" s="35"/>
      <c r="G343" s="41"/>
      <c r="H343" s="9"/>
      <c r="I343" s="35"/>
      <c r="J343" s="35"/>
      <c r="K343" s="35"/>
      <c r="L343" s="9"/>
      <c r="M343" s="35"/>
      <c r="N343" s="35"/>
      <c r="O343" s="35"/>
      <c r="P343" s="35"/>
      <c r="Q343" s="10"/>
    </row>
    <row r="344" spans="1:17" x14ac:dyDescent="0.45">
      <c r="A344" s="13"/>
      <c r="B344" s="35"/>
      <c r="C344" s="9"/>
      <c r="D344" s="9"/>
      <c r="E344" s="19"/>
      <c r="F344" s="35"/>
      <c r="G344" s="41"/>
      <c r="H344" s="9"/>
      <c r="I344" s="35"/>
      <c r="J344" s="35"/>
      <c r="K344" s="35"/>
      <c r="L344" s="9"/>
      <c r="M344" s="11" t="s">
        <v>20</v>
      </c>
      <c r="N344" s="35"/>
      <c r="O344" s="35"/>
      <c r="P344" s="35"/>
      <c r="Q344" s="10"/>
    </row>
    <row r="345" spans="1:17" x14ac:dyDescent="0.45">
      <c r="A345" s="7" t="s">
        <v>6</v>
      </c>
      <c r="B345" s="35"/>
      <c r="C345" s="9"/>
      <c r="D345" s="9"/>
      <c r="E345" s="19"/>
      <c r="F345" s="35"/>
      <c r="G345" s="41"/>
      <c r="H345" s="9"/>
      <c r="I345" s="35"/>
      <c r="J345" s="35"/>
      <c r="K345" s="35"/>
      <c r="L345" s="9"/>
      <c r="M345" s="11" t="s">
        <v>21</v>
      </c>
      <c r="N345" s="35"/>
      <c r="O345" s="35"/>
      <c r="P345" s="35"/>
      <c r="Q345" s="10"/>
    </row>
    <row r="346" spans="1:17" x14ac:dyDescent="0.45">
      <c r="A346" s="7" t="s">
        <v>0</v>
      </c>
      <c r="B346" s="11" t="s">
        <v>3</v>
      </c>
      <c r="C346" s="12" t="s">
        <v>1</v>
      </c>
      <c r="D346" s="12" t="s">
        <v>2</v>
      </c>
      <c r="E346" s="22" t="s">
        <v>7</v>
      </c>
      <c r="F346" s="39" t="s">
        <v>92</v>
      </c>
      <c r="G346" s="42" t="s">
        <v>8</v>
      </c>
      <c r="H346" s="12" t="s">
        <v>9</v>
      </c>
      <c r="I346" s="35"/>
      <c r="J346" s="35"/>
      <c r="K346" s="35"/>
      <c r="L346" s="9"/>
      <c r="M346" s="36">
        <v>206048.96</v>
      </c>
      <c r="N346" s="35"/>
      <c r="O346" s="44"/>
      <c r="P346" s="35"/>
      <c r="Q346" s="10"/>
    </row>
    <row r="347" spans="1:17" x14ac:dyDescent="0.45">
      <c r="A347" s="13" t="s">
        <v>173</v>
      </c>
      <c r="B347" s="35">
        <v>405</v>
      </c>
      <c r="C347" s="9">
        <v>5.62</v>
      </c>
      <c r="D347" s="9">
        <f>C347*B347</f>
        <v>2276.1</v>
      </c>
      <c r="E347" s="36" t="s">
        <v>37</v>
      </c>
      <c r="F347" s="38">
        <f>D347/D350</f>
        <v>0.33633449922200198</v>
      </c>
      <c r="G347" s="21">
        <v>5.63</v>
      </c>
      <c r="H347" s="9">
        <f>(B347*G347)-D347</f>
        <v>4.0500000000001819</v>
      </c>
      <c r="I347" s="35" t="s">
        <v>71</v>
      </c>
      <c r="J347" s="35"/>
      <c r="K347" s="35" t="str">
        <f>"buy "&amp;B347&amp;" "&amp;A347&amp;" @ $"&amp;G347</f>
        <v>buy 405 CDE @ $5.63</v>
      </c>
      <c r="L347" s="9">
        <f>L341-(G347*B347)</f>
        <v>205528.87600000005</v>
      </c>
      <c r="M347" s="36">
        <f>L338-(G347*B347)</f>
        <v>198559.52000000002</v>
      </c>
      <c r="N347" s="35"/>
      <c r="O347" s="35"/>
      <c r="P347" s="35"/>
      <c r="Q347" s="10"/>
    </row>
    <row r="348" spans="1:17" x14ac:dyDescent="0.45">
      <c r="A348" s="13" t="s">
        <v>174</v>
      </c>
      <c r="B348" s="35">
        <v>3</v>
      </c>
      <c r="C348" s="9">
        <v>92.75</v>
      </c>
      <c r="D348" s="9">
        <f>C348*B348</f>
        <v>278.25</v>
      </c>
      <c r="E348" s="36" t="s">
        <v>37</v>
      </c>
      <c r="F348" s="38">
        <f>D348/D350</f>
        <v>4.1116415978437702E-2</v>
      </c>
      <c r="G348" s="21">
        <v>93.93</v>
      </c>
      <c r="H348" s="9">
        <f>(B348*G348)-D348</f>
        <v>3.5400000000000205</v>
      </c>
      <c r="I348" s="35" t="s">
        <v>71</v>
      </c>
      <c r="J348" s="35"/>
      <c r="K348" s="35" t="str">
        <f>"buy "&amp;B348&amp;" "&amp;A348&amp;" @ $"&amp;G348</f>
        <v>buy 3 CAVA @ $93.93</v>
      </c>
      <c r="L348" s="9">
        <f>L347-(G348*B348)</f>
        <v>205247.08600000004</v>
      </c>
      <c r="M348" s="36">
        <f>M347-(G348*B348)</f>
        <v>198277.73</v>
      </c>
      <c r="N348" s="35"/>
      <c r="O348" s="35"/>
      <c r="P348" s="35"/>
      <c r="Q348" s="10"/>
    </row>
    <row r="349" spans="1:17" x14ac:dyDescent="0.45">
      <c r="A349" s="23" t="s">
        <v>161</v>
      </c>
      <c r="B349" s="24">
        <v>49</v>
      </c>
      <c r="C349" s="25">
        <v>85.98</v>
      </c>
      <c r="D349" s="25">
        <f>C349*B349</f>
        <v>4213.0200000000004</v>
      </c>
      <c r="E349" s="36" t="s">
        <v>37</v>
      </c>
      <c r="F349" s="38">
        <f>D349/D350</f>
        <v>0.62254908479956028</v>
      </c>
      <c r="G349" s="26">
        <v>87.454999999999998</v>
      </c>
      <c r="H349" s="25">
        <f>(B349*G349)-D349</f>
        <v>72.274999999999636</v>
      </c>
      <c r="I349" s="35" t="s">
        <v>71</v>
      </c>
      <c r="J349" s="35"/>
      <c r="K349" s="35" t="str">
        <f>"buy "&amp;B349&amp;" "&amp;A349&amp;" @ $"&amp;G349</f>
        <v>buy 49 VST @ $87.455</v>
      </c>
      <c r="L349" s="9">
        <f>L348-(G349*B349)</f>
        <v>200961.79100000003</v>
      </c>
      <c r="M349" s="36">
        <f>M348-(G349*B349)</f>
        <v>193992.435</v>
      </c>
      <c r="N349" s="35" t="str">
        <f>TEXT(ROUND(M349,2),"$#,##0.00")&amp;" will be the balance in the account after purchases.  "</f>
        <v xml:space="preserve">$193,992.44 will be the balance in the account after purchases.  </v>
      </c>
      <c r="O349" s="35"/>
      <c r="P349" s="35"/>
      <c r="Q349" s="10"/>
    </row>
    <row r="350" spans="1:17" x14ac:dyDescent="0.45">
      <c r="A350" s="13"/>
      <c r="B350" s="35"/>
      <c r="C350" s="9"/>
      <c r="D350" s="9">
        <f>SUM(D347:D349)</f>
        <v>6767.3700000000008</v>
      </c>
      <c r="E350" s="35"/>
      <c r="F350" s="38">
        <f>SUM(F347:F349)</f>
        <v>1</v>
      </c>
      <c r="G350" s="9" t="s">
        <v>15</v>
      </c>
      <c r="H350" s="9">
        <f>SUM(H347:H349)</f>
        <v>79.864999999999839</v>
      </c>
      <c r="I350" s="35"/>
      <c r="J350" s="35"/>
      <c r="K350" s="35"/>
      <c r="L350" s="9"/>
      <c r="M350" s="35"/>
      <c r="N350" s="35" t="s">
        <v>27</v>
      </c>
      <c r="O350" s="35"/>
      <c r="P350" s="35"/>
      <c r="Q350" s="10"/>
    </row>
    <row r="351" spans="1:17" x14ac:dyDescent="0.45">
      <c r="A351" s="13"/>
      <c r="B351" s="35"/>
      <c r="C351" s="9"/>
      <c r="D351" s="9"/>
      <c r="E351" s="35"/>
      <c r="F351" s="35"/>
      <c r="G351" s="9"/>
      <c r="H351" s="9"/>
      <c r="I351" s="35"/>
      <c r="J351" s="35"/>
      <c r="K351" s="35"/>
      <c r="L351" s="9"/>
      <c r="M351" s="11" t="str">
        <f>IF(J342+M349&gt;0,"Credit Surplus","Credit Shortage")</f>
        <v>Credit Surplus</v>
      </c>
      <c r="N351" s="36">
        <f>J342+M349</f>
        <v>200961.791</v>
      </c>
      <c r="O351" s="35" t="s">
        <v>60</v>
      </c>
      <c r="P351" s="35"/>
      <c r="Q351" s="10"/>
    </row>
    <row r="352" spans="1:17" x14ac:dyDescent="0.45">
      <c r="A352" s="13"/>
      <c r="B352" s="35"/>
      <c r="C352" s="9"/>
      <c r="D352" s="9"/>
      <c r="E352" s="35"/>
      <c r="F352" s="35"/>
      <c r="G352" s="9"/>
      <c r="H352" s="9"/>
      <c r="I352" s="35"/>
      <c r="J352" s="35"/>
      <c r="K352" s="35"/>
      <c r="L352" s="9"/>
      <c r="M352" s="35"/>
      <c r="N352" s="35"/>
      <c r="O352" s="35"/>
      <c r="P352" s="35"/>
      <c r="Q352" s="10"/>
    </row>
    <row r="353" spans="1:17" x14ac:dyDescent="0.45">
      <c r="A353" s="13"/>
      <c r="B353" s="35"/>
      <c r="C353" s="9"/>
      <c r="D353" s="9"/>
      <c r="E353" s="35"/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 x14ac:dyDescent="0.45">
      <c r="A354" s="13" t="s">
        <v>11</v>
      </c>
      <c r="B354" s="35"/>
      <c r="C354" s="9"/>
      <c r="D354" s="21">
        <v>2433.54</v>
      </c>
      <c r="E354" s="35" t="s">
        <v>76</v>
      </c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 x14ac:dyDescent="0.45">
      <c r="A355" s="13" t="s">
        <v>12</v>
      </c>
      <c r="B355" s="35"/>
      <c r="C355" s="9"/>
      <c r="D355" s="9">
        <f>H342</f>
        <v>88.885999999999967</v>
      </c>
      <c r="E355" s="35" t="s">
        <v>16</v>
      </c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 x14ac:dyDescent="0.45">
      <c r="A356" s="13" t="s">
        <v>13</v>
      </c>
      <c r="B356" s="35"/>
      <c r="C356" s="9"/>
      <c r="D356" s="9">
        <f>D354+D355</f>
        <v>2522.4259999999999</v>
      </c>
      <c r="E356" s="35"/>
      <c r="F356" s="35"/>
      <c r="G356" s="9"/>
      <c r="H356" s="9"/>
      <c r="I356" s="35"/>
      <c r="J356" s="35"/>
      <c r="K356" s="35"/>
      <c r="L356" s="35"/>
      <c r="M356" s="35"/>
      <c r="N356" s="35"/>
      <c r="O356" s="35"/>
      <c r="P356" s="35"/>
      <c r="Q356" s="10"/>
    </row>
    <row r="357" spans="1:17" x14ac:dyDescent="0.45">
      <c r="A357" s="13" t="s">
        <v>14</v>
      </c>
      <c r="B357" s="35"/>
      <c r="C357" s="9"/>
      <c r="D357" s="9">
        <f>H350</f>
        <v>79.864999999999839</v>
      </c>
      <c r="E357" s="35" t="s">
        <v>17</v>
      </c>
      <c r="F357" s="35"/>
      <c r="G357" s="9"/>
      <c r="H357" s="9"/>
      <c r="I357" s="35"/>
      <c r="J357" s="35"/>
      <c r="K357" s="35"/>
      <c r="L357" s="35"/>
      <c r="M357" s="35"/>
      <c r="N357" s="35"/>
      <c r="O357" s="35"/>
      <c r="P357" s="35"/>
      <c r="Q357" s="10"/>
    </row>
    <row r="358" spans="1:17" ht="14.65" thickBot="1" x14ac:dyDescent="0.5">
      <c r="A358" s="15" t="s">
        <v>13</v>
      </c>
      <c r="B358" s="16"/>
      <c r="C358" s="17"/>
      <c r="D358" s="46">
        <f>D356-D357</f>
        <v>2442.5610000000001</v>
      </c>
      <c r="E358" s="47" t="s">
        <v>18</v>
      </c>
      <c r="F358" s="16"/>
      <c r="G358" s="17"/>
      <c r="H358" s="17"/>
      <c r="I358" s="16"/>
      <c r="J358" s="16"/>
      <c r="K358" s="16"/>
      <c r="L358" s="16"/>
      <c r="M358" s="16"/>
      <c r="N358" s="16"/>
      <c r="O358" s="16"/>
      <c r="P358" s="16"/>
      <c r="Q358" s="18"/>
    </row>
    <row r="359" spans="1:17" ht="14.65" thickTop="1" x14ac:dyDescent="0.45"/>
    <row r="365" spans="1:17" ht="14.65" thickBot="1" x14ac:dyDescent="0.5"/>
    <row r="366" spans="1:17" ht="14.65" thickTop="1" x14ac:dyDescent="0.45">
      <c r="A366" s="2"/>
      <c r="B366" s="3"/>
      <c r="C366" s="4">
        <v>45444</v>
      </c>
      <c r="D366" s="5"/>
      <c r="E366" s="3"/>
      <c r="F366" s="3"/>
      <c r="G366" s="5"/>
      <c r="H366" s="5"/>
      <c r="I366" s="3"/>
      <c r="J366" s="3"/>
      <c r="K366" s="3"/>
      <c r="L366" s="20" t="s">
        <v>19</v>
      </c>
      <c r="M366" s="3"/>
      <c r="N366" s="3"/>
      <c r="O366" s="3"/>
      <c r="P366" s="3"/>
      <c r="Q366" s="6"/>
    </row>
    <row r="367" spans="1:17" x14ac:dyDescent="0.45">
      <c r="A367" s="7" t="s">
        <v>5</v>
      </c>
      <c r="B367" s="35"/>
      <c r="C367" s="9"/>
      <c r="D367" s="9"/>
      <c r="E367" s="35"/>
      <c r="F367" s="35"/>
      <c r="G367" s="9"/>
      <c r="H367" s="9"/>
      <c r="I367" s="35"/>
      <c r="J367" s="11" t="s">
        <v>24</v>
      </c>
      <c r="K367" s="35"/>
      <c r="L367" s="11" t="s">
        <v>10</v>
      </c>
      <c r="M367" s="35"/>
      <c r="N367" s="35"/>
      <c r="O367" s="35"/>
      <c r="P367" s="35"/>
      <c r="Q367" s="10"/>
    </row>
    <row r="368" spans="1:17" x14ac:dyDescent="0.45">
      <c r="A368" s="7" t="s">
        <v>0</v>
      </c>
      <c r="B368" s="11" t="s">
        <v>3</v>
      </c>
      <c r="C368" s="12" t="s">
        <v>1</v>
      </c>
      <c r="D368" s="12" t="s">
        <v>4</v>
      </c>
      <c r="E368" s="11" t="s">
        <v>7</v>
      </c>
      <c r="F368" s="37" t="s">
        <v>92</v>
      </c>
      <c r="G368" s="12" t="s">
        <v>8</v>
      </c>
      <c r="H368" s="12" t="s">
        <v>9</v>
      </c>
      <c r="I368" s="33" t="s">
        <v>70</v>
      </c>
      <c r="J368" s="11" t="s">
        <v>23</v>
      </c>
      <c r="K368" s="35"/>
      <c r="L368" s="31">
        <v>199942.66</v>
      </c>
      <c r="M368" s="35" t="s">
        <v>118</v>
      </c>
      <c r="N368" s="35"/>
      <c r="O368" s="35"/>
      <c r="P368" s="35"/>
      <c r="Q368" s="10"/>
    </row>
    <row r="369" spans="1:17" x14ac:dyDescent="0.45">
      <c r="A369" s="13" t="s">
        <v>166</v>
      </c>
      <c r="B369" s="35">
        <v>35</v>
      </c>
      <c r="C369" s="9">
        <v>45.64</v>
      </c>
      <c r="D369" s="9">
        <f>C369*B369</f>
        <v>1597.4</v>
      </c>
      <c r="E369" s="36" t="s">
        <v>37</v>
      </c>
      <c r="F369" s="38">
        <f>D369/D372</f>
        <v>0.22778088317495807</v>
      </c>
      <c r="G369" s="45">
        <v>46.49</v>
      </c>
      <c r="H369" s="9">
        <f>(B369*G369)-D369</f>
        <v>29.75</v>
      </c>
      <c r="I369" s="35" t="s">
        <v>71</v>
      </c>
      <c r="J369" s="36">
        <f>G369*B369</f>
        <v>1627.15</v>
      </c>
      <c r="K369" s="35" t="str">
        <f>"sell "&amp;B369&amp;" "&amp;A369&amp;" @ $"&amp;G369</f>
        <v>sell 35 APGE @ $46.49</v>
      </c>
      <c r="L369" s="9">
        <f>L368+(G369*B369)</f>
        <v>201569.81</v>
      </c>
      <c r="M369" s="35"/>
      <c r="N369" s="35"/>
      <c r="O369" s="35"/>
      <c r="P369" s="35"/>
      <c r="Q369" s="10"/>
    </row>
    <row r="370" spans="1:17" x14ac:dyDescent="0.45">
      <c r="A370" s="13" t="s">
        <v>167</v>
      </c>
      <c r="B370" s="35">
        <v>4</v>
      </c>
      <c r="C370" s="9">
        <v>143.78</v>
      </c>
      <c r="D370" s="9">
        <f>C370*B370</f>
        <v>575.12</v>
      </c>
      <c r="E370" s="36" t="s">
        <v>37</v>
      </c>
      <c r="F370" s="38">
        <f>D370/D372</f>
        <v>8.2009103250019949E-2</v>
      </c>
      <c r="G370" s="45">
        <v>146.66999999999999</v>
      </c>
      <c r="H370" s="9">
        <f>(B370*G370)-D370</f>
        <v>11.559999999999945</v>
      </c>
      <c r="I370" s="35" t="s">
        <v>71</v>
      </c>
      <c r="J370" s="36">
        <f>G370*B370</f>
        <v>586.67999999999995</v>
      </c>
      <c r="K370" s="35" t="str">
        <f>"sell "&amp;B370&amp;" "&amp;A370&amp;" @ $"&amp;G370</f>
        <v>sell 4 HOV @ $146.67</v>
      </c>
      <c r="L370" s="9">
        <f>L369+(G370*B370)</f>
        <v>202156.49</v>
      </c>
      <c r="M370" s="35"/>
      <c r="N370" s="35"/>
      <c r="O370" s="35"/>
      <c r="P370" s="35"/>
      <c r="Q370" s="10"/>
    </row>
    <row r="371" spans="1:17" x14ac:dyDescent="0.45">
      <c r="A371" s="13" t="s">
        <v>168</v>
      </c>
      <c r="B371" s="35">
        <v>28</v>
      </c>
      <c r="C371" s="9">
        <v>172.87</v>
      </c>
      <c r="D371" s="9">
        <f>C371*B371</f>
        <v>4840.3600000000006</v>
      </c>
      <c r="E371" s="36" t="s">
        <v>37</v>
      </c>
      <c r="F371" s="38">
        <f>D371/D372</f>
        <v>0.69021001357502199</v>
      </c>
      <c r="G371" s="45">
        <v>176.76</v>
      </c>
      <c r="H371" s="9">
        <f>(B371*G371)-D371</f>
        <v>108.91999999999916</v>
      </c>
      <c r="I371" s="35" t="s">
        <v>71</v>
      </c>
      <c r="J371" s="36">
        <f>G371*B371</f>
        <v>4949.28</v>
      </c>
      <c r="K371" s="35" t="str">
        <f>"sell "&amp;B371&amp;" "&amp;A371&amp;" @ $"&amp;G371</f>
        <v>sell 28 ANF @ $176.76</v>
      </c>
      <c r="L371" s="9">
        <f>L370+(G371*B371)</f>
        <v>207105.77</v>
      </c>
      <c r="M371" s="35" t="s">
        <v>22</v>
      </c>
      <c r="N371" s="35"/>
      <c r="O371" s="35"/>
      <c r="P371" s="35"/>
      <c r="Q371" s="10"/>
    </row>
    <row r="372" spans="1:17" x14ac:dyDescent="0.45">
      <c r="A372" s="13"/>
      <c r="B372" s="35"/>
      <c r="C372" s="9"/>
      <c r="D372" s="9">
        <f>SUM(D369:D371)</f>
        <v>7012.880000000001</v>
      </c>
      <c r="E372" s="36"/>
      <c r="F372" s="38">
        <f>SUM(F369:F371)</f>
        <v>1</v>
      </c>
      <c r="G372" s="41"/>
      <c r="H372" s="9">
        <f>SUM(H369:H371)</f>
        <v>150.22999999999911</v>
      </c>
      <c r="I372" s="35"/>
      <c r="J372" s="36">
        <f>SUM(J369:J371)</f>
        <v>7163.11</v>
      </c>
      <c r="K372" s="35"/>
      <c r="L372" s="9"/>
      <c r="M372" s="35"/>
      <c r="N372" s="35"/>
      <c r="O372" s="35"/>
      <c r="P372" s="35"/>
      <c r="Q372" s="10"/>
    </row>
    <row r="373" spans="1:17" x14ac:dyDescent="0.45">
      <c r="A373" s="13"/>
      <c r="B373" s="35"/>
      <c r="C373" s="9"/>
      <c r="D373" s="9"/>
      <c r="E373" s="35"/>
      <c r="F373" s="35"/>
      <c r="G373" s="41"/>
      <c r="H373" s="9"/>
      <c r="I373" s="35"/>
      <c r="J373" s="35"/>
      <c r="K373" s="35"/>
      <c r="L373" s="9"/>
      <c r="M373" s="35"/>
      <c r="N373" s="35"/>
      <c r="O373" s="35"/>
      <c r="P373" s="35"/>
      <c r="Q373" s="10"/>
    </row>
    <row r="374" spans="1:17" x14ac:dyDescent="0.45">
      <c r="A374" s="13"/>
      <c r="B374" s="35"/>
      <c r="C374" s="9"/>
      <c r="D374" s="9"/>
      <c r="E374" s="19"/>
      <c r="F374" s="35"/>
      <c r="G374" s="41"/>
      <c r="H374" s="9"/>
      <c r="I374" s="35"/>
      <c r="J374" s="35"/>
      <c r="K374" s="35"/>
      <c r="L374" s="9"/>
      <c r="M374" s="11" t="s">
        <v>20</v>
      </c>
      <c r="N374" s="35"/>
      <c r="O374" s="35"/>
      <c r="P374" s="35"/>
      <c r="Q374" s="10"/>
    </row>
    <row r="375" spans="1:17" x14ac:dyDescent="0.45">
      <c r="A375" s="7" t="s">
        <v>6</v>
      </c>
      <c r="B375" s="35"/>
      <c r="C375" s="9"/>
      <c r="D375" s="9"/>
      <c r="E375" s="19"/>
      <c r="F375" s="35"/>
      <c r="G375" s="41"/>
      <c r="H375" s="9"/>
      <c r="I375" s="35"/>
      <c r="J375" s="35"/>
      <c r="K375" s="35"/>
      <c r="L375" s="9"/>
      <c r="M375" s="11" t="s">
        <v>21</v>
      </c>
      <c r="N375" s="35"/>
      <c r="O375" s="35"/>
      <c r="P375" s="35"/>
      <c r="Q375" s="10"/>
    </row>
    <row r="376" spans="1:17" x14ac:dyDescent="0.45">
      <c r="A376" s="7" t="s">
        <v>0</v>
      </c>
      <c r="B376" s="11" t="s">
        <v>3</v>
      </c>
      <c r="C376" s="12" t="s">
        <v>1</v>
      </c>
      <c r="D376" s="12" t="s">
        <v>2</v>
      </c>
      <c r="E376" s="22" t="s">
        <v>7</v>
      </c>
      <c r="F376" s="39" t="s">
        <v>92</v>
      </c>
      <c r="G376" s="42" t="s">
        <v>8</v>
      </c>
      <c r="H376" s="12" t="s">
        <v>9</v>
      </c>
      <c r="I376" s="35"/>
      <c r="J376" s="35"/>
      <c r="K376" s="35"/>
      <c r="L376" s="9"/>
      <c r="M376" s="36">
        <v>206048.96</v>
      </c>
      <c r="N376" s="35"/>
      <c r="O376" s="44"/>
      <c r="P376" s="35"/>
      <c r="Q376" s="10"/>
    </row>
    <row r="377" spans="1:17" x14ac:dyDescent="0.45">
      <c r="A377" s="13" t="s">
        <v>169</v>
      </c>
      <c r="B377" s="35">
        <v>27</v>
      </c>
      <c r="C377" s="9">
        <v>38.89</v>
      </c>
      <c r="D377" s="9">
        <f>C377*B377</f>
        <v>1050.03</v>
      </c>
      <c r="E377" s="36" t="s">
        <v>37</v>
      </c>
      <c r="F377" s="38">
        <f>D377/D380</f>
        <v>0.16445674441332905</v>
      </c>
      <c r="G377" s="21">
        <v>40.33</v>
      </c>
      <c r="H377" s="9">
        <f>(B377*G377)-D377</f>
        <v>38.879999999999882</v>
      </c>
      <c r="I377" s="35" t="s">
        <v>71</v>
      </c>
      <c r="J377" s="35"/>
      <c r="K377" s="35" t="str">
        <f>"buy "&amp;B377&amp;" "&amp;A377&amp;" @ $"&amp;G377</f>
        <v>buy 27 SMTC @ $40.33</v>
      </c>
      <c r="L377" s="9">
        <f>L371-(G377*B377)</f>
        <v>206016.86</v>
      </c>
      <c r="M377" s="36">
        <f>L368-(G377*B377)</f>
        <v>198853.75</v>
      </c>
      <c r="N377" s="35"/>
      <c r="O377" s="35"/>
      <c r="P377" s="35"/>
      <c r="Q377" s="10"/>
    </row>
    <row r="378" spans="1:17" x14ac:dyDescent="0.45">
      <c r="A378" s="13" t="s">
        <v>170</v>
      </c>
      <c r="B378" s="35">
        <v>361</v>
      </c>
      <c r="C378" s="9">
        <v>6.24</v>
      </c>
      <c r="D378" s="9">
        <f>C378*B378</f>
        <v>2252.64</v>
      </c>
      <c r="E378" s="36" t="s">
        <v>37</v>
      </c>
      <c r="F378" s="38">
        <f>D378/D380</f>
        <v>0.35281072039393307</v>
      </c>
      <c r="G378" s="21">
        <v>6.25</v>
      </c>
      <c r="H378" s="9">
        <f>(B378*G378)-D378</f>
        <v>3.6100000000001273</v>
      </c>
      <c r="I378" s="35" t="s">
        <v>71</v>
      </c>
      <c r="J378" s="35"/>
      <c r="K378" s="35" t="str">
        <f>"buy "&amp;B378&amp;" "&amp;A378&amp;" @ $"&amp;G378</f>
        <v>buy 361 FSM @ $6.25</v>
      </c>
      <c r="L378" s="9">
        <f>L377-(G378*B378)</f>
        <v>203760.61</v>
      </c>
      <c r="M378" s="36">
        <f>M377-(G378*B378)</f>
        <v>196597.5</v>
      </c>
      <c r="N378" s="35"/>
      <c r="O378" s="35"/>
      <c r="P378" s="35"/>
      <c r="Q378" s="10"/>
    </row>
    <row r="379" spans="1:17" x14ac:dyDescent="0.45">
      <c r="A379" s="23" t="s">
        <v>171</v>
      </c>
      <c r="B379" s="24">
        <v>273</v>
      </c>
      <c r="C379" s="25">
        <v>11.29</v>
      </c>
      <c r="D379" s="25">
        <f>C379*B379</f>
        <v>3082.1699999999996</v>
      </c>
      <c r="E379" s="36" t="s">
        <v>37</v>
      </c>
      <c r="F379" s="38">
        <f>D379/D380</f>
        <v>0.48273253519273773</v>
      </c>
      <c r="G379" s="26">
        <v>11.29</v>
      </c>
      <c r="H379" s="25">
        <f>(B379*G379)-D379</f>
        <v>0</v>
      </c>
      <c r="I379" s="35" t="s">
        <v>71</v>
      </c>
      <c r="J379" s="35"/>
      <c r="K379" s="35" t="str">
        <f>"buy "&amp;B379&amp;" "&amp;A379&amp;" @ $"&amp;G379</f>
        <v>buy 273 BBAR @ $11.29</v>
      </c>
      <c r="L379" s="9">
        <f>L378-(G379*B379)</f>
        <v>200678.43999999997</v>
      </c>
      <c r="M379" s="36">
        <f>M378-(G379*B379)</f>
        <v>193515.33</v>
      </c>
      <c r="N379" s="35" t="str">
        <f>TEXT(ROUND(M379,2),"$#,##0.00")&amp;" will be the balance in the account after purchases.  "</f>
        <v xml:space="preserve">$193,515.33 will be the balance in the account after purchases.  </v>
      </c>
      <c r="O379" s="35"/>
      <c r="P379" s="35"/>
      <c r="Q379" s="10"/>
    </row>
    <row r="380" spans="1:17" x14ac:dyDescent="0.45">
      <c r="A380" s="13"/>
      <c r="B380" s="35"/>
      <c r="C380" s="9"/>
      <c r="D380" s="9">
        <f>SUM(D377:D379)</f>
        <v>6384.84</v>
      </c>
      <c r="E380" s="35"/>
      <c r="F380" s="38">
        <f>SUM(F377:F379)</f>
        <v>0.99999999999999989</v>
      </c>
      <c r="G380" s="9" t="s">
        <v>15</v>
      </c>
      <c r="H380" s="9">
        <f>SUM(H377:H379)</f>
        <v>42.490000000000009</v>
      </c>
      <c r="I380" s="35"/>
      <c r="J380" s="35"/>
      <c r="K380" s="35"/>
      <c r="L380" s="9"/>
      <c r="M380" s="35"/>
      <c r="N380" s="35" t="s">
        <v>27</v>
      </c>
      <c r="O380" s="35"/>
      <c r="P380" s="35"/>
      <c r="Q380" s="10"/>
    </row>
    <row r="381" spans="1:17" x14ac:dyDescent="0.45">
      <c r="A381" s="13"/>
      <c r="B381" s="35"/>
      <c r="C381" s="9"/>
      <c r="D381" s="9"/>
      <c r="E381" s="35"/>
      <c r="F381" s="35"/>
      <c r="G381" s="9"/>
      <c r="H381" s="9"/>
      <c r="I381" s="35"/>
      <c r="J381" s="35"/>
      <c r="K381" s="35"/>
      <c r="L381" s="9"/>
      <c r="M381" s="11" t="str">
        <f>IF(J372+M379&gt;0,"Credit Surplus","Credit Shortage")</f>
        <v>Credit Surplus</v>
      </c>
      <c r="N381" s="36">
        <f>J372+M379</f>
        <v>200678.43999999997</v>
      </c>
      <c r="O381" s="35" t="s">
        <v>60</v>
      </c>
      <c r="P381" s="35"/>
      <c r="Q381" s="10"/>
    </row>
    <row r="382" spans="1:17" x14ac:dyDescent="0.45">
      <c r="A382" s="13"/>
      <c r="B382" s="35"/>
      <c r="C382" s="9"/>
      <c r="D382" s="9"/>
      <c r="E382" s="35"/>
      <c r="F382" s="35"/>
      <c r="G382" s="9"/>
      <c r="H382" s="9"/>
      <c r="I382" s="35"/>
      <c r="J382" s="35"/>
      <c r="K382" s="35"/>
      <c r="L382" s="9"/>
      <c r="M382" s="35"/>
      <c r="N382" s="35"/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35"/>
      <c r="M383" s="35"/>
      <c r="N383" s="35"/>
      <c r="O383" s="35"/>
      <c r="P383" s="35"/>
      <c r="Q383" s="10"/>
    </row>
    <row r="384" spans="1:17" x14ac:dyDescent="0.45">
      <c r="A384" s="13" t="s">
        <v>11</v>
      </c>
      <c r="B384" s="35"/>
      <c r="C384" s="9"/>
      <c r="D384" s="21">
        <v>2212.6999999999998</v>
      </c>
      <c r="E384" s="35" t="s">
        <v>76</v>
      </c>
      <c r="F384" s="35"/>
      <c r="G384" s="9"/>
      <c r="H384" s="9"/>
      <c r="I384" s="35"/>
      <c r="J384" s="35"/>
      <c r="K384" s="35"/>
      <c r="L384" s="35"/>
      <c r="M384" s="35"/>
      <c r="N384" s="35"/>
      <c r="O384" s="35"/>
      <c r="P384" s="35"/>
      <c r="Q384" s="10"/>
    </row>
    <row r="385" spans="1:17" x14ac:dyDescent="0.45">
      <c r="A385" s="13" t="s">
        <v>12</v>
      </c>
      <c r="B385" s="35"/>
      <c r="C385" s="9"/>
      <c r="D385" s="9">
        <f>H372</f>
        <v>150.22999999999911</v>
      </c>
      <c r="E385" s="35" t="s">
        <v>16</v>
      </c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13</v>
      </c>
      <c r="B386" s="35"/>
      <c r="C386" s="9"/>
      <c r="D386" s="9">
        <f>D384+D385</f>
        <v>2362.9299999999989</v>
      </c>
      <c r="E386" s="35"/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14</v>
      </c>
      <c r="B387" s="35"/>
      <c r="C387" s="9"/>
      <c r="D387" s="9">
        <f>H380</f>
        <v>42.490000000000009</v>
      </c>
      <c r="E387" s="35" t="s">
        <v>17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ht="14.65" thickBot="1" x14ac:dyDescent="0.5">
      <c r="A388" s="15" t="s">
        <v>13</v>
      </c>
      <c r="B388" s="16"/>
      <c r="C388" s="17"/>
      <c r="D388" s="46">
        <f>D386-D387</f>
        <v>2320.4399999999987</v>
      </c>
      <c r="E388" s="47" t="s">
        <v>18</v>
      </c>
      <c r="F388" s="16"/>
      <c r="G388" s="17"/>
      <c r="H388" s="17"/>
      <c r="I388" s="16"/>
      <c r="J388" s="16"/>
      <c r="K388" s="16"/>
      <c r="L388" s="16"/>
      <c r="M388" s="16"/>
      <c r="N388" s="16"/>
      <c r="O388" s="16"/>
      <c r="P388" s="16"/>
      <c r="Q388" s="18"/>
    </row>
    <row r="389" spans="1:17" ht="14.65" thickTop="1" x14ac:dyDescent="0.45"/>
    <row r="395" spans="1:17" ht="14.65" thickBot="1" x14ac:dyDescent="0.5"/>
    <row r="396" spans="1:17" ht="14.65" thickTop="1" x14ac:dyDescent="0.45">
      <c r="A396" s="2"/>
      <c r="B396" s="3"/>
      <c r="C396" s="4">
        <v>45412</v>
      </c>
      <c r="D396" s="5"/>
      <c r="E396" s="3"/>
      <c r="F396" s="3"/>
      <c r="G396" s="5"/>
      <c r="H396" s="5"/>
      <c r="I396" s="3"/>
      <c r="J396" s="3"/>
      <c r="K396" s="3"/>
      <c r="L396" s="20" t="s">
        <v>19</v>
      </c>
      <c r="M396" s="3"/>
      <c r="N396" s="3"/>
      <c r="O396" s="3"/>
      <c r="P396" s="3"/>
      <c r="Q396" s="6"/>
    </row>
    <row r="397" spans="1:17" x14ac:dyDescent="0.45">
      <c r="A397" s="7" t="s">
        <v>5</v>
      </c>
      <c r="B397" s="35"/>
      <c r="C397" s="9"/>
      <c r="D397" s="9"/>
      <c r="E397" s="35"/>
      <c r="F397" s="35"/>
      <c r="G397" s="9"/>
      <c r="H397" s="9"/>
      <c r="I397" s="35"/>
      <c r="J397" s="11" t="s">
        <v>24</v>
      </c>
      <c r="K397" s="35"/>
      <c r="L397" s="11" t="s">
        <v>10</v>
      </c>
      <c r="M397" s="35"/>
      <c r="N397" s="35"/>
      <c r="O397" s="35"/>
      <c r="P397" s="35"/>
      <c r="Q397" s="10"/>
    </row>
    <row r="398" spans="1:17" x14ac:dyDescent="0.45">
      <c r="A398" s="7" t="s">
        <v>0</v>
      </c>
      <c r="B398" s="11" t="s">
        <v>3</v>
      </c>
      <c r="C398" s="12" t="s">
        <v>1</v>
      </c>
      <c r="D398" s="12" t="s">
        <v>4</v>
      </c>
      <c r="E398" s="11" t="s">
        <v>7</v>
      </c>
      <c r="F398" s="37" t="s">
        <v>92</v>
      </c>
      <c r="G398" s="12" t="s">
        <v>8</v>
      </c>
      <c r="H398" s="12" t="s">
        <v>9</v>
      </c>
      <c r="I398" s="33" t="s">
        <v>70</v>
      </c>
      <c r="J398" s="11" t="s">
        <v>23</v>
      </c>
      <c r="K398" s="35"/>
      <c r="L398" s="31">
        <v>200466.22</v>
      </c>
      <c r="M398" s="35" t="s">
        <v>118</v>
      </c>
      <c r="N398" s="35"/>
      <c r="O398" s="35"/>
      <c r="P398" s="35"/>
      <c r="Q398" s="10"/>
    </row>
    <row r="399" spans="1:17" x14ac:dyDescent="0.45">
      <c r="A399" s="13" t="s">
        <v>158</v>
      </c>
      <c r="B399" s="35">
        <v>45</v>
      </c>
      <c r="C399" s="9">
        <v>17.87</v>
      </c>
      <c r="D399" s="9">
        <f>C399*B399</f>
        <v>804.15000000000009</v>
      </c>
      <c r="E399" s="36" t="s">
        <v>37</v>
      </c>
      <c r="F399" s="38">
        <f>D399/D402</f>
        <v>0.17472899243199552</v>
      </c>
      <c r="G399" s="45">
        <v>17.91</v>
      </c>
      <c r="H399" s="9">
        <f>(B399*G399)-D399</f>
        <v>1.7999999999999545</v>
      </c>
      <c r="I399" s="35" t="s">
        <v>71</v>
      </c>
      <c r="J399" s="36">
        <f>G399*B399</f>
        <v>805.95</v>
      </c>
      <c r="K399" s="35" t="str">
        <f>"sell "&amp;B399&amp;" "&amp;A399&amp;" @ $"&amp;G399</f>
        <v>sell 45 XMTR @ $17.91</v>
      </c>
      <c r="L399" s="9">
        <f>L398+(G399*B399)</f>
        <v>201272.17</v>
      </c>
      <c r="M399" s="35"/>
      <c r="N399" s="35"/>
      <c r="O399" s="35"/>
      <c r="P399" s="35"/>
      <c r="Q399" s="10"/>
    </row>
    <row r="400" spans="1:17" x14ac:dyDescent="0.45">
      <c r="A400" s="13" t="s">
        <v>159</v>
      </c>
      <c r="B400" s="35">
        <v>63</v>
      </c>
      <c r="C400" s="9">
        <v>34.04</v>
      </c>
      <c r="D400" s="9">
        <f>C400*B400</f>
        <v>2144.52</v>
      </c>
      <c r="E400" s="36" t="s">
        <v>37</v>
      </c>
      <c r="F400" s="38">
        <f>D400/D402</f>
        <v>0.46597005390818003</v>
      </c>
      <c r="G400" s="45">
        <v>34.22</v>
      </c>
      <c r="H400" s="9">
        <f>(B400*G400)-D400</f>
        <v>11.340000000000146</v>
      </c>
      <c r="I400" s="35" t="s">
        <v>71</v>
      </c>
      <c r="J400" s="36">
        <f>G400*B400</f>
        <v>2155.86</v>
      </c>
      <c r="K400" s="35" t="str">
        <f>"sell "&amp;B400&amp;" "&amp;A400&amp;" @ $"&amp;G400</f>
        <v>sell 63 INBX @ $34.22</v>
      </c>
      <c r="L400" s="9">
        <f>L399+(G400*B400)</f>
        <v>203428.03</v>
      </c>
      <c r="M400" s="35"/>
      <c r="N400" s="35"/>
      <c r="O400" s="35"/>
      <c r="P400" s="35"/>
      <c r="Q400" s="10"/>
    </row>
    <row r="401" spans="1:17" x14ac:dyDescent="0.45">
      <c r="A401" s="13" t="s">
        <v>160</v>
      </c>
      <c r="B401" s="35">
        <v>106</v>
      </c>
      <c r="C401" s="9">
        <v>15.6</v>
      </c>
      <c r="D401" s="9">
        <f>C401*B401</f>
        <v>1653.6</v>
      </c>
      <c r="E401" s="36" t="s">
        <v>37</v>
      </c>
      <c r="F401" s="38">
        <f>D401/D402</f>
        <v>0.35930095365982434</v>
      </c>
      <c r="G401" s="45">
        <v>15.58</v>
      </c>
      <c r="H401" s="9">
        <f>(B401*G401)-D401</f>
        <v>-2.1199999999998909</v>
      </c>
      <c r="I401" s="35" t="s">
        <v>71</v>
      </c>
      <c r="J401" s="36">
        <f>G401*B401</f>
        <v>1651.48</v>
      </c>
      <c r="K401" s="35" t="str">
        <f>"sell "&amp;B401&amp;" "&amp;A401&amp;" @ $"&amp;G401</f>
        <v>sell 106 STNE @ $15.58</v>
      </c>
      <c r="L401" s="9">
        <f>L400+(G401*B401)</f>
        <v>205079.51</v>
      </c>
      <c r="M401" s="35" t="s">
        <v>22</v>
      </c>
      <c r="N401" s="35"/>
      <c r="O401" s="35"/>
      <c r="P401" s="35"/>
      <c r="Q401" s="10"/>
    </row>
    <row r="402" spans="1:17" x14ac:dyDescent="0.45">
      <c r="A402" s="13"/>
      <c r="B402" s="35"/>
      <c r="C402" s="9"/>
      <c r="D402" s="9">
        <f>SUM(D399:D401)</f>
        <v>4602.2700000000004</v>
      </c>
      <c r="E402" s="36"/>
      <c r="F402" s="38">
        <f>SUM(F399:F401)</f>
        <v>1</v>
      </c>
      <c r="G402" s="41"/>
      <c r="H402" s="9">
        <f>SUM(H399:H401)</f>
        <v>11.020000000000209</v>
      </c>
      <c r="I402" s="35"/>
      <c r="J402" s="36">
        <f>SUM(J399:J401)</f>
        <v>4613.2900000000009</v>
      </c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35"/>
      <c r="F403" s="35"/>
      <c r="G403" s="41"/>
      <c r="H403" s="9"/>
      <c r="I403" s="35"/>
      <c r="J403" s="35"/>
      <c r="K403" s="35"/>
      <c r="L403" s="9"/>
      <c r="M403" s="35"/>
      <c r="N403" s="35"/>
      <c r="O403" s="35"/>
      <c r="P403" s="35"/>
      <c r="Q403" s="10"/>
    </row>
    <row r="404" spans="1:17" x14ac:dyDescent="0.45">
      <c r="A404" s="13"/>
      <c r="B404" s="35"/>
      <c r="C404" s="9"/>
      <c r="D404" s="9"/>
      <c r="E404" s="19"/>
      <c r="F404" s="35"/>
      <c r="G404" s="41"/>
      <c r="H404" s="9"/>
      <c r="I404" s="35"/>
      <c r="J404" s="35"/>
      <c r="K404" s="35"/>
      <c r="L404" s="9"/>
      <c r="M404" s="11" t="s">
        <v>20</v>
      </c>
      <c r="N404" s="35"/>
      <c r="O404" s="35"/>
      <c r="P404" s="35"/>
      <c r="Q404" s="10"/>
    </row>
    <row r="405" spans="1:17" x14ac:dyDescent="0.45">
      <c r="A405" s="7" t="s">
        <v>6</v>
      </c>
      <c r="B405" s="35"/>
      <c r="C405" s="9"/>
      <c r="D405" s="9"/>
      <c r="E405" s="19"/>
      <c r="F405" s="35"/>
      <c r="G405" s="41"/>
      <c r="H405" s="9"/>
      <c r="I405" s="35"/>
      <c r="J405" s="35"/>
      <c r="K405" s="35"/>
      <c r="L405" s="9"/>
      <c r="M405" s="11" t="s">
        <v>21</v>
      </c>
      <c r="N405" s="35"/>
      <c r="O405" s="35"/>
      <c r="P405" s="35"/>
      <c r="Q405" s="10"/>
    </row>
    <row r="406" spans="1:17" x14ac:dyDescent="0.45">
      <c r="A406" s="7" t="s">
        <v>0</v>
      </c>
      <c r="B406" s="11" t="s">
        <v>3</v>
      </c>
      <c r="C406" s="12" t="s">
        <v>1</v>
      </c>
      <c r="D406" s="12" t="s">
        <v>2</v>
      </c>
      <c r="E406" s="22" t="s">
        <v>7</v>
      </c>
      <c r="F406" s="39" t="s">
        <v>92</v>
      </c>
      <c r="G406" s="42" t="s">
        <v>8</v>
      </c>
      <c r="H406" s="12" t="s">
        <v>9</v>
      </c>
      <c r="I406" s="35"/>
      <c r="J406" s="35"/>
      <c r="K406" s="35"/>
      <c r="L406" s="9"/>
      <c r="M406" s="36">
        <v>206048.96</v>
      </c>
      <c r="N406" s="35"/>
      <c r="O406" s="44"/>
      <c r="P406" s="35"/>
      <c r="Q406" s="10"/>
    </row>
    <row r="407" spans="1:17" x14ac:dyDescent="0.45">
      <c r="A407" s="13" t="s">
        <v>164</v>
      </c>
      <c r="B407" s="35">
        <v>15</v>
      </c>
      <c r="C407" s="9">
        <v>54.16</v>
      </c>
      <c r="D407" s="9">
        <f>C407*B407</f>
        <v>812.4</v>
      </c>
      <c r="E407" s="36" t="s">
        <v>37</v>
      </c>
      <c r="F407" s="38">
        <f>D407/D410</f>
        <v>0.15714219395571236</v>
      </c>
      <c r="G407" s="21">
        <v>53.71</v>
      </c>
      <c r="H407" s="9">
        <f>(B407*G407)-D407</f>
        <v>-6.75</v>
      </c>
      <c r="I407" s="35" t="s">
        <v>71</v>
      </c>
      <c r="J407" s="35"/>
      <c r="K407" s="35" t="str">
        <f>"buy "&amp;B407&amp;" "&amp;A407&amp;" @ $"&amp;G407</f>
        <v>buy 15 BMA @ $53.71</v>
      </c>
      <c r="L407" s="9">
        <f>L401-(G407*B407)</f>
        <v>204273.86000000002</v>
      </c>
      <c r="M407" s="36">
        <f>L398-(G407*B407)</f>
        <v>199660.57</v>
      </c>
      <c r="N407" s="35"/>
      <c r="O407" s="35"/>
      <c r="P407" s="35"/>
      <c r="Q407" s="10"/>
    </row>
    <row r="408" spans="1:17" x14ac:dyDescent="0.45">
      <c r="A408" s="13" t="s">
        <v>144</v>
      </c>
      <c r="B408" s="35">
        <v>27</v>
      </c>
      <c r="C408" s="9">
        <v>93</v>
      </c>
      <c r="D408" s="9">
        <f>C408*B408</f>
        <v>2511</v>
      </c>
      <c r="E408" s="36" t="s">
        <v>37</v>
      </c>
      <c r="F408" s="38">
        <f>D408/D410</f>
        <v>0.48570168515853485</v>
      </c>
      <c r="G408" s="21">
        <v>92.13</v>
      </c>
      <c r="H408" s="9">
        <f>(B408*G408)-D408</f>
        <v>-23.490000000000236</v>
      </c>
      <c r="I408" s="35" t="s">
        <v>71</v>
      </c>
      <c r="J408" s="35"/>
      <c r="K408" s="35" t="str">
        <f>"buy "&amp;B408&amp;" "&amp;A408&amp;" @ $"&amp;G408</f>
        <v>buy 27 VRT @ $92.13</v>
      </c>
      <c r="L408" s="9">
        <f>L407-(G408*B408)</f>
        <v>201786.35</v>
      </c>
      <c r="M408" s="36">
        <f>M407-(G408*B408)</f>
        <v>197173.06</v>
      </c>
      <c r="N408" s="35"/>
      <c r="O408" s="35"/>
      <c r="P408" s="35"/>
      <c r="Q408" s="10"/>
    </row>
    <row r="409" spans="1:17" x14ac:dyDescent="0.45">
      <c r="A409" s="23" t="s">
        <v>165</v>
      </c>
      <c r="B409" s="24">
        <v>69</v>
      </c>
      <c r="C409" s="25">
        <v>26.76</v>
      </c>
      <c r="D409" s="25">
        <f>C409*B409</f>
        <v>1846.44</v>
      </c>
      <c r="E409" s="36" t="s">
        <v>37</v>
      </c>
      <c r="F409" s="38">
        <f>D409/D410</f>
        <v>0.35715612088575277</v>
      </c>
      <c r="G409" s="26">
        <v>26.77</v>
      </c>
      <c r="H409" s="25">
        <f>(B409*G409)-D409</f>
        <v>0.6899999999998272</v>
      </c>
      <c r="I409" s="35" t="s">
        <v>71</v>
      </c>
      <c r="J409" s="35"/>
      <c r="K409" s="35" t="str">
        <f>"buy "&amp;B409&amp;" "&amp;A409&amp;" @ $"&amp;G409</f>
        <v>buy 69 VITL @ $26.77</v>
      </c>
      <c r="L409" s="9">
        <f>L408-(G409*B409)</f>
        <v>199939.22</v>
      </c>
      <c r="M409" s="36">
        <f>M408-(G409*B409)</f>
        <v>195325.93</v>
      </c>
      <c r="N409" s="35" t="str">
        <f>TEXT(ROUND(M409,2),"$#,##0.00")&amp;" will be the balance in the account after purchases.  "</f>
        <v xml:space="preserve">$195,325.93 will be the balance in the account after purchases.  </v>
      </c>
      <c r="O409" s="35"/>
      <c r="P409" s="35"/>
      <c r="Q409" s="10"/>
    </row>
    <row r="410" spans="1:17" x14ac:dyDescent="0.45">
      <c r="A410" s="13"/>
      <c r="B410" s="35"/>
      <c r="C410" s="9"/>
      <c r="D410" s="9">
        <f>SUM(D407:D409)</f>
        <v>5169.84</v>
      </c>
      <c r="E410" s="35"/>
      <c r="F410" s="38">
        <f>SUM(F407:F409)</f>
        <v>1</v>
      </c>
      <c r="G410" s="9" t="s">
        <v>15</v>
      </c>
      <c r="H410" s="9">
        <f>SUM(H407:H409)</f>
        <v>-29.550000000000409</v>
      </c>
      <c r="I410" s="35"/>
      <c r="J410" s="35"/>
      <c r="K410" s="35"/>
      <c r="L410" s="9"/>
      <c r="M410" s="35"/>
      <c r="N410" s="35" t="s">
        <v>27</v>
      </c>
      <c r="O410" s="35"/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11" t="str">
        <f>IF(J402+M409&gt;0,"Credit Surplus","Credit Shortage")</f>
        <v>Credit Surplus</v>
      </c>
      <c r="N411" s="36">
        <f>J402+M409</f>
        <v>199939.22</v>
      </c>
      <c r="O411" s="35" t="s">
        <v>60</v>
      </c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9"/>
      <c r="M412" s="35"/>
      <c r="N412" s="35"/>
      <c r="O412" s="35"/>
      <c r="P412" s="35"/>
      <c r="Q412" s="10"/>
    </row>
    <row r="413" spans="1:17" x14ac:dyDescent="0.45">
      <c r="A413" s="13"/>
      <c r="B413" s="35"/>
      <c r="C413" s="9"/>
      <c r="D413" s="9"/>
      <c r="E413" s="35"/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11</v>
      </c>
      <c r="B414" s="35"/>
      <c r="C414" s="9"/>
      <c r="D414" s="21">
        <v>44.09</v>
      </c>
      <c r="E414" s="35" t="s">
        <v>76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12</v>
      </c>
      <c r="B415" s="35"/>
      <c r="C415" s="9"/>
      <c r="D415" s="9">
        <f>H402</f>
        <v>11.020000000000209</v>
      </c>
      <c r="E415" s="35" t="s">
        <v>16</v>
      </c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13</v>
      </c>
      <c r="B416" s="35"/>
      <c r="C416" s="9"/>
      <c r="D416" s="9">
        <f>D414+D415</f>
        <v>55.110000000000213</v>
      </c>
      <c r="E416" s="35"/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14</v>
      </c>
      <c r="B417" s="35"/>
      <c r="C417" s="9"/>
      <c r="D417" s="9">
        <f>H410</f>
        <v>-29.550000000000409</v>
      </c>
      <c r="E417" s="35" t="s">
        <v>17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 t="s">
        <v>13</v>
      </c>
      <c r="B418" s="16"/>
      <c r="C418" s="17"/>
      <c r="D418" s="46">
        <f>D416-D417</f>
        <v>84.660000000000622</v>
      </c>
      <c r="E418" s="47" t="s">
        <v>18</v>
      </c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5" spans="1:17" ht="14.65" thickBot="1" x14ac:dyDescent="0.5"/>
    <row r="426" spans="1:17" ht="14.65" thickTop="1" x14ac:dyDescent="0.45">
      <c r="A426" s="2"/>
      <c r="B426" s="3"/>
      <c r="C426" s="4">
        <v>45379</v>
      </c>
      <c r="D426" s="5"/>
      <c r="E426" s="3"/>
      <c r="F426" s="3"/>
      <c r="G426" s="5"/>
      <c r="H426" s="5"/>
      <c r="I426" s="3"/>
      <c r="J426" s="3"/>
      <c r="K426" s="3"/>
      <c r="L426" s="20" t="s">
        <v>19</v>
      </c>
      <c r="M426" s="3"/>
      <c r="N426" s="3"/>
      <c r="O426" s="3"/>
      <c r="P426" s="3"/>
      <c r="Q426" s="6"/>
    </row>
    <row r="427" spans="1:17" x14ac:dyDescent="0.45">
      <c r="A427" s="7" t="s">
        <v>5</v>
      </c>
      <c r="B427" s="35"/>
      <c r="C427" s="9"/>
      <c r="D427" s="9"/>
      <c r="E427" s="35"/>
      <c r="F427" s="35"/>
      <c r="G427" s="9"/>
      <c r="H427" s="9"/>
      <c r="I427" s="35"/>
      <c r="J427" s="11" t="s">
        <v>24</v>
      </c>
      <c r="K427" s="35"/>
      <c r="L427" s="11" t="s">
        <v>10</v>
      </c>
      <c r="M427" s="35"/>
      <c r="N427" s="35"/>
      <c r="O427" s="35"/>
      <c r="P427" s="35"/>
      <c r="Q427" s="10"/>
    </row>
    <row r="428" spans="1:17" x14ac:dyDescent="0.45">
      <c r="A428" s="7" t="s">
        <v>0</v>
      </c>
      <c r="B428" s="11" t="s">
        <v>3</v>
      </c>
      <c r="C428" s="12" t="s">
        <v>1</v>
      </c>
      <c r="D428" s="12" t="s">
        <v>4</v>
      </c>
      <c r="E428" s="11" t="s">
        <v>7</v>
      </c>
      <c r="F428" s="37" t="s">
        <v>92</v>
      </c>
      <c r="G428" s="12" t="s">
        <v>8</v>
      </c>
      <c r="H428" s="12" t="s">
        <v>9</v>
      </c>
      <c r="I428" s="33" t="s">
        <v>70</v>
      </c>
      <c r="J428" s="11" t="s">
        <v>23</v>
      </c>
      <c r="K428" s="35"/>
      <c r="L428" s="31">
        <v>200489.76</v>
      </c>
      <c r="M428" s="35" t="s">
        <v>118</v>
      </c>
      <c r="N428" s="35"/>
      <c r="O428" s="35"/>
      <c r="P428" s="35"/>
      <c r="Q428" s="10"/>
    </row>
    <row r="429" spans="1:17" x14ac:dyDescent="0.45">
      <c r="A429" s="13" t="s">
        <v>155</v>
      </c>
      <c r="B429" s="35">
        <v>7</v>
      </c>
      <c r="C429" s="9">
        <v>265.12</v>
      </c>
      <c r="D429" s="9">
        <f>C429*B429</f>
        <v>1855.8400000000001</v>
      </c>
      <c r="E429" s="36" t="s">
        <v>37</v>
      </c>
      <c r="F429" s="38">
        <f>D429/D432</f>
        <v>0.33404732505102946</v>
      </c>
      <c r="G429" s="45">
        <v>261.87</v>
      </c>
      <c r="H429" s="9">
        <f>(B429*G429)-D429</f>
        <v>-22.75</v>
      </c>
      <c r="I429" s="35" t="s">
        <v>71</v>
      </c>
      <c r="J429" s="36">
        <f>G429*B429</f>
        <v>1833.0900000000001</v>
      </c>
      <c r="K429" s="35" t="str">
        <f>"sell "&amp;B429&amp;" "&amp;A429&amp;" @ $"&amp;G429</f>
        <v>sell 7 COIN @ $261.87</v>
      </c>
      <c r="L429" s="9">
        <f>L428+(G429*B429)</f>
        <v>202322.85</v>
      </c>
      <c r="M429" s="35"/>
      <c r="N429" s="35"/>
      <c r="O429" s="35"/>
      <c r="P429" s="35"/>
      <c r="Q429" s="10"/>
    </row>
    <row r="430" spans="1:17" x14ac:dyDescent="0.45">
      <c r="A430" s="13" t="s">
        <v>156</v>
      </c>
      <c r="B430" s="35">
        <v>111</v>
      </c>
      <c r="C430" s="9">
        <v>11.48</v>
      </c>
      <c r="D430" s="9">
        <f>C430*B430</f>
        <v>1274.28</v>
      </c>
      <c r="E430" s="36" t="s">
        <v>37</v>
      </c>
      <c r="F430" s="38">
        <f>D430/D432</f>
        <v>0.22936773933422372</v>
      </c>
      <c r="G430" s="45">
        <v>11.48</v>
      </c>
      <c r="H430" s="9">
        <f>(B430*G430)-D430</f>
        <v>0</v>
      </c>
      <c r="I430" s="35" t="s">
        <v>71</v>
      </c>
      <c r="J430" s="36">
        <f>G430*B430</f>
        <v>1274.28</v>
      </c>
      <c r="K430" s="35" t="str">
        <f>"sell "&amp;B430&amp;" "&amp;A430&amp;" @ $"&amp;G430</f>
        <v>sell 111 SNAP @ $11.48</v>
      </c>
      <c r="L430" s="9">
        <f>L429+(G430*B430)</f>
        <v>203597.13</v>
      </c>
      <c r="M430" s="35"/>
      <c r="N430" s="35"/>
      <c r="O430" s="35"/>
      <c r="P430" s="35"/>
      <c r="Q430" s="10"/>
    </row>
    <row r="431" spans="1:17" x14ac:dyDescent="0.45">
      <c r="A431" s="13" t="s">
        <v>157</v>
      </c>
      <c r="B431" s="35">
        <v>99</v>
      </c>
      <c r="C431" s="9">
        <v>24.5</v>
      </c>
      <c r="D431" s="9">
        <f>C431*B431</f>
        <v>2425.5</v>
      </c>
      <c r="E431" s="36" t="s">
        <v>37</v>
      </c>
      <c r="F431" s="38">
        <f>D431/D432</f>
        <v>0.43658493561474687</v>
      </c>
      <c r="G431" s="45">
        <v>24.59</v>
      </c>
      <c r="H431" s="9">
        <f>(B431*G431)-D431</f>
        <v>8.9099999999998545</v>
      </c>
      <c r="I431" s="35" t="s">
        <v>71</v>
      </c>
      <c r="J431" s="36">
        <f>G431*B431</f>
        <v>2434.41</v>
      </c>
      <c r="K431" s="35" t="str">
        <f>"sell "&amp;B431&amp;" "&amp;A431&amp;" @ $"&amp;G431</f>
        <v>sell 99 FYBR @ $24.59</v>
      </c>
      <c r="L431" s="9">
        <f>L430+(G431*B431)</f>
        <v>206031.54</v>
      </c>
      <c r="M431" s="35" t="s">
        <v>22</v>
      </c>
      <c r="N431" s="35"/>
      <c r="O431" s="35"/>
      <c r="P431" s="35"/>
      <c r="Q431" s="10"/>
    </row>
    <row r="432" spans="1:17" x14ac:dyDescent="0.45">
      <c r="A432" s="13"/>
      <c r="B432" s="35"/>
      <c r="C432" s="9"/>
      <c r="D432" s="9">
        <f>SUM(D429:D431)</f>
        <v>5555.62</v>
      </c>
      <c r="E432" s="36"/>
      <c r="F432" s="38">
        <f>SUM(F429:F431)</f>
        <v>1</v>
      </c>
      <c r="G432" s="41"/>
      <c r="H432" s="9">
        <f>SUM(H429:H431)</f>
        <v>-13.840000000000146</v>
      </c>
      <c r="I432" s="35"/>
      <c r="J432" s="36">
        <f>SUM(J429:J431)</f>
        <v>5541.78</v>
      </c>
      <c r="K432" s="35"/>
      <c r="L432" s="9"/>
      <c r="M432" s="35"/>
      <c r="N432" s="35"/>
      <c r="O432" s="35"/>
      <c r="P432" s="35"/>
      <c r="Q432" s="10"/>
    </row>
    <row r="433" spans="1:17" x14ac:dyDescent="0.45">
      <c r="A433" s="13"/>
      <c r="B433" s="35"/>
      <c r="C433" s="9"/>
      <c r="D433" s="9"/>
      <c r="E433" s="35"/>
      <c r="F433" s="35"/>
      <c r="G433" s="41"/>
      <c r="H433" s="9"/>
      <c r="I433" s="35"/>
      <c r="J433" s="35"/>
      <c r="K433" s="35"/>
      <c r="L433" s="9"/>
      <c r="M433" s="35"/>
      <c r="N433" s="35"/>
      <c r="O433" s="35"/>
      <c r="P433" s="35"/>
      <c r="Q433" s="10"/>
    </row>
    <row r="434" spans="1:17" x14ac:dyDescent="0.45">
      <c r="A434" s="13"/>
      <c r="B434" s="35"/>
      <c r="C434" s="9"/>
      <c r="D434" s="9"/>
      <c r="E434" s="19"/>
      <c r="F434" s="35"/>
      <c r="G434" s="41"/>
      <c r="H434" s="9"/>
      <c r="I434" s="35"/>
      <c r="J434" s="35"/>
      <c r="K434" s="35"/>
      <c r="L434" s="9"/>
      <c r="M434" s="11" t="s">
        <v>20</v>
      </c>
      <c r="N434" s="35"/>
      <c r="O434" s="35"/>
      <c r="P434" s="35"/>
      <c r="Q434" s="10"/>
    </row>
    <row r="435" spans="1:17" x14ac:dyDescent="0.45">
      <c r="A435" s="7" t="s">
        <v>6</v>
      </c>
      <c r="B435" s="35"/>
      <c r="C435" s="9"/>
      <c r="D435" s="9"/>
      <c r="E435" s="19"/>
      <c r="F435" s="35"/>
      <c r="G435" s="41"/>
      <c r="H435" s="9"/>
      <c r="I435" s="35"/>
      <c r="J435" s="35"/>
      <c r="K435" s="35"/>
      <c r="L435" s="9"/>
      <c r="M435" s="11" t="s">
        <v>21</v>
      </c>
      <c r="N435" s="35"/>
      <c r="O435" s="35"/>
      <c r="P435" s="35"/>
      <c r="Q435" s="10"/>
    </row>
    <row r="436" spans="1:17" x14ac:dyDescent="0.45">
      <c r="A436" s="7" t="s">
        <v>0</v>
      </c>
      <c r="B436" s="11" t="s">
        <v>3</v>
      </c>
      <c r="C436" s="12" t="s">
        <v>1</v>
      </c>
      <c r="D436" s="12" t="s">
        <v>2</v>
      </c>
      <c r="E436" s="22" t="s">
        <v>7</v>
      </c>
      <c r="F436" s="39" t="s">
        <v>92</v>
      </c>
      <c r="G436" s="42" t="s">
        <v>8</v>
      </c>
      <c r="H436" s="12" t="s">
        <v>9</v>
      </c>
      <c r="I436" s="35"/>
      <c r="J436" s="35"/>
      <c r="K436" s="35"/>
      <c r="L436" s="9"/>
      <c r="M436" s="36">
        <v>206048.96</v>
      </c>
      <c r="N436" s="35"/>
      <c r="O436" s="44"/>
      <c r="P436" s="35"/>
      <c r="Q436" s="10"/>
    </row>
    <row r="437" spans="1:17" x14ac:dyDescent="0.45">
      <c r="A437" s="13" t="s">
        <v>161</v>
      </c>
      <c r="B437" s="35">
        <v>52</v>
      </c>
      <c r="C437" s="9">
        <v>69.650000000000006</v>
      </c>
      <c r="D437" s="9">
        <f>C437*B437</f>
        <v>3621.8</v>
      </c>
      <c r="E437" s="36" t="s">
        <v>37</v>
      </c>
      <c r="F437" s="38">
        <f>D437/D440</f>
        <v>0.65233797367809609</v>
      </c>
      <c r="G437" s="21">
        <v>69.709999999999994</v>
      </c>
      <c r="H437" s="9">
        <f>(B437*G437)-D437</f>
        <v>3.1199999999994361</v>
      </c>
      <c r="I437" s="35" t="s">
        <v>71</v>
      </c>
      <c r="J437" s="35"/>
      <c r="K437" s="35" t="str">
        <f>"buy "&amp;B437&amp;" "&amp;A437&amp;" @ $"&amp;G437</f>
        <v>buy 52 VST @ $69.71</v>
      </c>
      <c r="L437" s="9">
        <f>L431-(G437*B437)</f>
        <v>202406.62</v>
      </c>
      <c r="M437" s="36">
        <f>L428-(G437*B437)</f>
        <v>196864.84</v>
      </c>
      <c r="N437" s="35"/>
      <c r="O437" s="35"/>
      <c r="P437" s="35"/>
      <c r="Q437" s="10"/>
    </row>
    <row r="438" spans="1:17" x14ac:dyDescent="0.45">
      <c r="A438" s="13" t="s">
        <v>162</v>
      </c>
      <c r="B438" s="35">
        <v>9</v>
      </c>
      <c r="C438" s="9">
        <v>95.19</v>
      </c>
      <c r="D438" s="9">
        <f>C438*B438</f>
        <v>856.71</v>
      </c>
      <c r="E438" s="36" t="s">
        <v>37</v>
      </c>
      <c r="F438" s="38">
        <f>D438/D440</f>
        <v>0.1543057224114423</v>
      </c>
      <c r="G438" s="21">
        <v>95.6</v>
      </c>
      <c r="H438" s="9">
        <f>(B438*G438)-D438</f>
        <v>3.6899999999999409</v>
      </c>
      <c r="I438" s="35" t="s">
        <v>71</v>
      </c>
      <c r="J438" s="35"/>
      <c r="K438" s="35" t="str">
        <f>"buy "&amp;B438&amp;" "&amp;A438&amp;" @ $"&amp;G438</f>
        <v>buy 9 MOD @ $95.6</v>
      </c>
      <c r="L438" s="9">
        <f>L437-(G438*B438)</f>
        <v>201546.22</v>
      </c>
      <c r="M438" s="36">
        <f>M437-(G438*B438)</f>
        <v>196004.44</v>
      </c>
      <c r="N438" s="35"/>
      <c r="O438" s="35"/>
      <c r="P438" s="35"/>
      <c r="Q438" s="10"/>
    </row>
    <row r="439" spans="1:17" x14ac:dyDescent="0.45">
      <c r="A439" s="23" t="s">
        <v>163</v>
      </c>
      <c r="B439" s="24">
        <v>28</v>
      </c>
      <c r="C439" s="25">
        <v>38.340000000000003</v>
      </c>
      <c r="D439" s="25">
        <f>C439*B439</f>
        <v>1073.52</v>
      </c>
      <c r="E439" s="36" t="s">
        <v>37</v>
      </c>
      <c r="F439" s="38">
        <f>D439/D440</f>
        <v>0.19335630391046155</v>
      </c>
      <c r="G439" s="26">
        <v>38.57</v>
      </c>
      <c r="H439" s="25">
        <f>(B439*G439)-D439</f>
        <v>6.4400000000000546</v>
      </c>
      <c r="I439" s="35" t="s">
        <v>71</v>
      </c>
      <c r="J439" s="35"/>
      <c r="K439" s="35" t="str">
        <f>"buy "&amp;B439&amp;" "&amp;A439&amp;" @ $"&amp;G439</f>
        <v>buy 28 BLBD @ $38.57</v>
      </c>
      <c r="L439" s="9">
        <f>L438-(G439*B439)</f>
        <v>200466.26</v>
      </c>
      <c r="M439" s="36">
        <f>M438-(G439*B439)</f>
        <v>194924.48</v>
      </c>
      <c r="N439" s="35" t="str">
        <f>TEXT(ROUND(M439,2),"$#,##0.00")&amp;" will be the balance in the account after purchases.  "</f>
        <v xml:space="preserve">$194,924.48 will be the balance in the account after purchases.  </v>
      </c>
      <c r="O439" s="35"/>
      <c r="P439" s="35"/>
      <c r="Q439" s="10"/>
    </row>
    <row r="440" spans="1:17" x14ac:dyDescent="0.45">
      <c r="A440" s="13"/>
      <c r="B440" s="35"/>
      <c r="C440" s="9"/>
      <c r="D440" s="9">
        <f>SUM(D437:D439)</f>
        <v>5552.0300000000007</v>
      </c>
      <c r="E440" s="35"/>
      <c r="F440" s="38">
        <f>SUM(F437:F439)</f>
        <v>1</v>
      </c>
      <c r="G440" s="9" t="s">
        <v>15</v>
      </c>
      <c r="H440" s="9">
        <f>SUM(H437:H439)</f>
        <v>13.249999999999432</v>
      </c>
      <c r="I440" s="35"/>
      <c r="J440" s="35"/>
      <c r="K440" s="35"/>
      <c r="L440" s="9"/>
      <c r="M440" s="35"/>
      <c r="N440" s="35" t="s">
        <v>27</v>
      </c>
      <c r="O440" s="35"/>
      <c r="P440" s="35"/>
      <c r="Q440" s="10"/>
    </row>
    <row r="441" spans="1:17" x14ac:dyDescent="0.45">
      <c r="A441" s="13"/>
      <c r="B441" s="35"/>
      <c r="C441" s="9"/>
      <c r="D441" s="9"/>
      <c r="E441" s="35"/>
      <c r="F441" s="35"/>
      <c r="G441" s="9"/>
      <c r="H441" s="9"/>
      <c r="I441" s="35"/>
      <c r="J441" s="35"/>
      <c r="K441" s="35"/>
      <c r="L441" s="9"/>
      <c r="M441" s="11" t="str">
        <f>IF(J432+M439&gt;0,"Credit Surplus","Credit Shortage")</f>
        <v>Credit Surplus</v>
      </c>
      <c r="N441" s="36">
        <f>J432+M439</f>
        <v>200466.26</v>
      </c>
      <c r="O441" s="35" t="s">
        <v>60</v>
      </c>
      <c r="P441" s="35"/>
      <c r="Q441" s="10"/>
    </row>
    <row r="442" spans="1:17" x14ac:dyDescent="0.45">
      <c r="A442" s="13"/>
      <c r="B442" s="35"/>
      <c r="C442" s="9"/>
      <c r="D442" s="9"/>
      <c r="E442" s="35"/>
      <c r="F442" s="35"/>
      <c r="G442" s="9"/>
      <c r="H442" s="9"/>
      <c r="I442" s="35"/>
      <c r="J442" s="35"/>
      <c r="K442" s="35"/>
      <c r="L442" s="9"/>
      <c r="M442" s="35"/>
      <c r="N442" s="35"/>
      <c r="O442" s="35"/>
      <c r="P442" s="35"/>
      <c r="Q442" s="10"/>
    </row>
    <row r="443" spans="1:17" x14ac:dyDescent="0.45">
      <c r="A443" s="13"/>
      <c r="B443" s="35"/>
      <c r="C443" s="9"/>
      <c r="D443" s="9"/>
      <c r="E443" s="35"/>
      <c r="F443" s="35"/>
      <c r="G443" s="9"/>
      <c r="H443" s="9"/>
      <c r="I443" s="35"/>
      <c r="J443" s="35"/>
      <c r="K443" s="35"/>
      <c r="L443" s="35"/>
      <c r="M443" s="35"/>
      <c r="N443" s="35"/>
      <c r="O443" s="35"/>
      <c r="P443" s="35"/>
      <c r="Q443" s="10"/>
    </row>
    <row r="444" spans="1:17" x14ac:dyDescent="0.45">
      <c r="A444" s="13" t="s">
        <v>11</v>
      </c>
      <c r="B444" s="35"/>
      <c r="C444" s="9"/>
      <c r="D444" s="21">
        <v>638.75</v>
      </c>
      <c r="E444" s="35" t="s">
        <v>76</v>
      </c>
      <c r="F444" s="35"/>
      <c r="G444" s="9"/>
      <c r="H444" s="9"/>
      <c r="I444" s="35"/>
      <c r="J444" s="35"/>
      <c r="K444" s="35"/>
      <c r="L444" s="35"/>
      <c r="M444" s="35"/>
      <c r="N444" s="35"/>
      <c r="O444" s="35"/>
      <c r="P444" s="35"/>
      <c r="Q444" s="10"/>
    </row>
    <row r="445" spans="1:17" x14ac:dyDescent="0.45">
      <c r="A445" s="13" t="s">
        <v>12</v>
      </c>
      <c r="B445" s="35"/>
      <c r="C445" s="9"/>
      <c r="D445" s="9">
        <f>H432</f>
        <v>-13.840000000000146</v>
      </c>
      <c r="E445" s="35" t="s">
        <v>16</v>
      </c>
      <c r="F445" s="35"/>
      <c r="G445" s="9"/>
      <c r="H445" s="9"/>
      <c r="I445" s="35"/>
      <c r="J445" s="35"/>
      <c r="K445" s="35"/>
      <c r="L445" s="35"/>
      <c r="M445" s="35"/>
      <c r="N445" s="35"/>
      <c r="O445" s="35"/>
      <c r="P445" s="35"/>
      <c r="Q445" s="10"/>
    </row>
    <row r="446" spans="1:17" x14ac:dyDescent="0.45">
      <c r="A446" s="13" t="s">
        <v>13</v>
      </c>
      <c r="B446" s="35"/>
      <c r="C446" s="9"/>
      <c r="D446" s="9">
        <f>D444+D445</f>
        <v>624.90999999999985</v>
      </c>
      <c r="E446" s="35"/>
      <c r="F446" s="35"/>
      <c r="G446" s="9"/>
      <c r="H446" s="9"/>
      <c r="I446" s="35"/>
      <c r="J446" s="35"/>
      <c r="K446" s="35"/>
      <c r="L446" s="35"/>
      <c r="M446" s="35"/>
      <c r="N446" s="35"/>
      <c r="O446" s="35"/>
      <c r="P446" s="35"/>
      <c r="Q446" s="10"/>
    </row>
    <row r="447" spans="1:17" x14ac:dyDescent="0.45">
      <c r="A447" s="13" t="s">
        <v>14</v>
      </c>
      <c r="B447" s="35"/>
      <c r="C447" s="9"/>
      <c r="D447" s="9">
        <f>H440</f>
        <v>13.249999999999432</v>
      </c>
      <c r="E447" s="35" t="s">
        <v>17</v>
      </c>
      <c r="F447" s="35"/>
      <c r="G447" s="9"/>
      <c r="H447" s="9"/>
      <c r="I447" s="35"/>
      <c r="J447" s="35"/>
      <c r="K447" s="35"/>
      <c r="L447" s="35"/>
      <c r="M447" s="35"/>
      <c r="N447" s="35"/>
      <c r="O447" s="35"/>
      <c r="P447" s="35"/>
      <c r="Q447" s="10"/>
    </row>
    <row r="448" spans="1:17" x14ac:dyDescent="0.45">
      <c r="A448" s="13" t="s">
        <v>13</v>
      </c>
      <c r="B448" s="35"/>
      <c r="C448" s="9"/>
      <c r="D448" s="27">
        <f>D446-D447</f>
        <v>611.66000000000042</v>
      </c>
      <c r="E448" s="19" t="s">
        <v>18</v>
      </c>
      <c r="F448" s="35"/>
      <c r="G448" s="9"/>
      <c r="H448" s="9"/>
      <c r="I448" s="35"/>
      <c r="J448" s="35"/>
      <c r="K448" s="35"/>
      <c r="L448" s="35"/>
      <c r="M448" s="35"/>
      <c r="N448" s="35"/>
      <c r="O448" s="35"/>
      <c r="P448" s="35"/>
      <c r="Q448" s="10"/>
    </row>
    <row r="449" spans="1:17" ht="14.65" thickBot="1" x14ac:dyDescent="0.5">
      <c r="A449" s="15"/>
      <c r="B449" s="16"/>
      <c r="C449" s="17"/>
      <c r="D449" s="17"/>
      <c r="E449" s="16"/>
      <c r="F449" s="16"/>
      <c r="G449" s="17"/>
      <c r="H449" s="17"/>
      <c r="I449" s="16"/>
      <c r="J449" s="16"/>
      <c r="K449" s="16"/>
      <c r="L449" s="16"/>
      <c r="M449" s="16"/>
      <c r="N449" s="16"/>
      <c r="O449" s="16"/>
      <c r="P449" s="16"/>
      <c r="Q449" s="18"/>
    </row>
    <row r="450" spans="1:17" ht="14.65" thickTop="1" x14ac:dyDescent="0.45"/>
    <row r="454" spans="1:17" ht="14.65" thickBot="1" x14ac:dyDescent="0.5"/>
    <row r="455" spans="1:17" ht="14.65" thickTop="1" x14ac:dyDescent="0.45">
      <c r="A455" s="2"/>
      <c r="B455" s="3"/>
      <c r="C455" s="4">
        <v>45322</v>
      </c>
      <c r="D455" s="5"/>
      <c r="E455" s="3"/>
      <c r="F455" s="3"/>
      <c r="G455" s="5"/>
      <c r="H455" s="5"/>
      <c r="I455" s="3"/>
      <c r="J455" s="3"/>
      <c r="K455" s="3"/>
      <c r="L455" s="20" t="s">
        <v>19</v>
      </c>
      <c r="M455" s="3"/>
      <c r="N455" s="3"/>
      <c r="O455" s="3"/>
      <c r="P455" s="3"/>
      <c r="Q455" s="6"/>
    </row>
    <row r="456" spans="1:17" x14ac:dyDescent="0.45">
      <c r="A456" s="7" t="s">
        <v>5</v>
      </c>
      <c r="B456" s="35"/>
      <c r="C456" s="9"/>
      <c r="D456" s="9"/>
      <c r="E456" s="35"/>
      <c r="F456" s="35"/>
      <c r="G456" s="9"/>
      <c r="H456" s="9"/>
      <c r="I456" s="35"/>
      <c r="J456" s="11" t="s">
        <v>24</v>
      </c>
      <c r="K456" s="35"/>
      <c r="L456" s="11" t="s">
        <v>10</v>
      </c>
      <c r="M456" s="35"/>
      <c r="N456" s="35"/>
      <c r="O456" s="35"/>
      <c r="P456" s="35"/>
      <c r="Q456" s="10"/>
    </row>
    <row r="457" spans="1:17" x14ac:dyDescent="0.45">
      <c r="A457" s="7" t="s">
        <v>0</v>
      </c>
      <c r="B457" s="11" t="s">
        <v>3</v>
      </c>
      <c r="C457" s="12" t="s">
        <v>1</v>
      </c>
      <c r="D457" s="12" t="s">
        <v>4</v>
      </c>
      <c r="E457" s="11" t="s">
        <v>7</v>
      </c>
      <c r="F457" s="37" t="s">
        <v>92</v>
      </c>
      <c r="G457" s="12" t="s">
        <v>8</v>
      </c>
      <c r="H457" s="12" t="s">
        <v>9</v>
      </c>
      <c r="I457" s="33" t="s">
        <v>70</v>
      </c>
      <c r="J457" s="11" t="s">
        <v>23</v>
      </c>
      <c r="K457" s="35"/>
      <c r="L457" s="31">
        <v>204962.18</v>
      </c>
      <c r="M457" s="35" t="s">
        <v>118</v>
      </c>
      <c r="N457" s="35"/>
      <c r="O457" s="35"/>
      <c r="P457" s="35"/>
      <c r="Q457" s="10"/>
    </row>
    <row r="458" spans="1:17" x14ac:dyDescent="0.45">
      <c r="A458" s="13" t="s">
        <v>151</v>
      </c>
      <c r="B458" s="35">
        <v>20</v>
      </c>
      <c r="C458" s="9">
        <v>50.75</v>
      </c>
      <c r="D458" s="9">
        <f>C458*B458</f>
        <v>1015</v>
      </c>
      <c r="E458" s="36" t="s">
        <v>93</v>
      </c>
      <c r="F458" s="38">
        <f>D458/D461</f>
        <v>1</v>
      </c>
      <c r="G458" s="40">
        <v>50.6</v>
      </c>
      <c r="H458" s="9">
        <f>(B458*G458)-D458</f>
        <v>-3</v>
      </c>
      <c r="I458" s="35" t="s">
        <v>71</v>
      </c>
      <c r="J458" s="36">
        <f>G458*B458</f>
        <v>1012</v>
      </c>
      <c r="K458" s="35" t="str">
        <f>"sell "&amp;B458&amp;" "&amp;A458&amp;" @ $"&amp;G458</f>
        <v>sell 20 NEAR @ $50.6</v>
      </c>
      <c r="L458" s="9">
        <f>L457+(G458*B458)</f>
        <v>205974.18</v>
      </c>
      <c r="M458" s="35"/>
      <c r="N458" s="35"/>
      <c r="O458" s="35"/>
      <c r="P458" s="35"/>
      <c r="Q458" s="10"/>
    </row>
    <row r="459" spans="1:17" x14ac:dyDescent="0.45">
      <c r="A459" s="13"/>
      <c r="B459" s="35"/>
      <c r="C459" s="9"/>
      <c r="D459" s="9">
        <f>C459*B459</f>
        <v>0</v>
      </c>
      <c r="E459" s="36" t="s">
        <v>93</v>
      </c>
      <c r="F459" s="38">
        <f>D459/D461</f>
        <v>0</v>
      </c>
      <c r="G459" s="40"/>
      <c r="H459" s="9">
        <f>(B459*G459)-D459</f>
        <v>0</v>
      </c>
      <c r="I459" s="35" t="s">
        <v>71</v>
      </c>
      <c r="J459" s="36">
        <f>G459*B459</f>
        <v>0</v>
      </c>
      <c r="K459" s="35" t="str">
        <f>"sell "&amp;B459&amp;" "&amp;A459&amp;" @ $"&amp;G459</f>
        <v>sell   @ $</v>
      </c>
      <c r="L459" s="9">
        <f>L458+(G459*B459)</f>
        <v>205974.18</v>
      </c>
      <c r="M459" s="35"/>
      <c r="N459" s="35"/>
      <c r="O459" s="35"/>
      <c r="P459" s="35"/>
      <c r="Q459" s="10"/>
    </row>
    <row r="460" spans="1:17" x14ac:dyDescent="0.45">
      <c r="A460" s="13"/>
      <c r="B460" s="35"/>
      <c r="C460" s="9"/>
      <c r="D460" s="9">
        <f>C460*B460</f>
        <v>0</v>
      </c>
      <c r="E460" s="36" t="s">
        <v>93</v>
      </c>
      <c r="F460" s="38">
        <f>D460/D461</f>
        <v>0</v>
      </c>
      <c r="G460" s="40"/>
      <c r="H460" s="9">
        <f>(B460*G460)-D460</f>
        <v>0</v>
      </c>
      <c r="I460" s="35" t="s">
        <v>71</v>
      </c>
      <c r="J460" s="36">
        <f>G460*B460</f>
        <v>0</v>
      </c>
      <c r="K460" s="35" t="str">
        <f>"sell "&amp;B460&amp;" "&amp;A460&amp;" @ $"&amp;G460</f>
        <v>sell   @ $</v>
      </c>
      <c r="L460" s="9">
        <f>L459+(G460*B460)</f>
        <v>205974.18</v>
      </c>
      <c r="M460" s="35" t="s">
        <v>22</v>
      </c>
      <c r="N460" s="35"/>
      <c r="O460" s="35"/>
      <c r="P460" s="35"/>
      <c r="Q460" s="10"/>
    </row>
    <row r="461" spans="1:17" x14ac:dyDescent="0.45">
      <c r="A461" s="13"/>
      <c r="B461" s="35"/>
      <c r="C461" s="9"/>
      <c r="D461" s="9">
        <f>SUM(D458:D460)</f>
        <v>1015</v>
      </c>
      <c r="E461" s="36"/>
      <c r="F461" s="38">
        <f>SUM(F458:F460)</f>
        <v>1</v>
      </c>
      <c r="G461" s="41"/>
      <c r="H461" s="9">
        <f>SUM(H458:H460)</f>
        <v>-3</v>
      </c>
      <c r="I461" s="35"/>
      <c r="J461" s="36">
        <f>SUM(J458:J460)</f>
        <v>1012</v>
      </c>
      <c r="K461" s="35"/>
      <c r="L461" s="9"/>
      <c r="M461" s="35"/>
      <c r="N461" s="35"/>
      <c r="O461" s="35"/>
      <c r="P461" s="35"/>
      <c r="Q461" s="10"/>
    </row>
    <row r="462" spans="1:17" x14ac:dyDescent="0.45">
      <c r="A462" s="13"/>
      <c r="B462" s="35"/>
      <c r="C462" s="9"/>
      <c r="D462" s="9"/>
      <c r="E462" s="35"/>
      <c r="F462" s="35"/>
      <c r="G462" s="41"/>
      <c r="H462" s="9"/>
      <c r="I462" s="35"/>
      <c r="J462" s="35"/>
      <c r="K462" s="35"/>
      <c r="L462" s="9"/>
      <c r="M462" s="35"/>
      <c r="N462" s="35"/>
      <c r="O462" s="35"/>
      <c r="P462" s="35"/>
      <c r="Q462" s="10"/>
    </row>
    <row r="463" spans="1:17" x14ac:dyDescent="0.45">
      <c r="A463" s="13"/>
      <c r="B463" s="35"/>
      <c r="C463" s="9"/>
      <c r="D463" s="9"/>
      <c r="E463" s="19"/>
      <c r="F463" s="35"/>
      <c r="G463" s="41"/>
      <c r="H463" s="9"/>
      <c r="I463" s="35"/>
      <c r="J463" s="35"/>
      <c r="K463" s="35"/>
      <c r="L463" s="9"/>
      <c r="M463" s="11" t="s">
        <v>20</v>
      </c>
      <c r="N463" s="35"/>
      <c r="O463" s="35"/>
      <c r="P463" s="35"/>
      <c r="Q463" s="10"/>
    </row>
    <row r="464" spans="1:17" x14ac:dyDescent="0.45">
      <c r="A464" s="7" t="s">
        <v>6</v>
      </c>
      <c r="B464" s="35"/>
      <c r="C464" s="9"/>
      <c r="D464" s="9"/>
      <c r="E464" s="19"/>
      <c r="F464" s="35"/>
      <c r="G464" s="41"/>
      <c r="H464" s="9"/>
      <c r="I464" s="35"/>
      <c r="J464" s="35"/>
      <c r="K464" s="35"/>
      <c r="L464" s="9"/>
      <c r="M464" s="11" t="s">
        <v>21</v>
      </c>
      <c r="N464" s="35"/>
      <c r="O464" s="35"/>
      <c r="P464" s="35"/>
      <c r="Q464" s="10"/>
    </row>
    <row r="465" spans="1:17" x14ac:dyDescent="0.45">
      <c r="A465" s="7" t="s">
        <v>0</v>
      </c>
      <c r="B465" s="11" t="s">
        <v>3</v>
      </c>
      <c r="C465" s="12" t="s">
        <v>1</v>
      </c>
      <c r="D465" s="12" t="s">
        <v>2</v>
      </c>
      <c r="E465" s="22" t="s">
        <v>7</v>
      </c>
      <c r="F465" s="39" t="s">
        <v>92</v>
      </c>
      <c r="G465" s="42" t="s">
        <v>8</v>
      </c>
      <c r="H465" s="12" t="s">
        <v>9</v>
      </c>
      <c r="I465" s="35"/>
      <c r="J465" s="35"/>
      <c r="K465" s="35"/>
      <c r="L465" s="9"/>
      <c r="M465" s="36">
        <v>206048.96</v>
      </c>
      <c r="N465" s="35"/>
      <c r="O465" s="44"/>
      <c r="P465" s="35"/>
      <c r="Q465" s="10"/>
    </row>
    <row r="466" spans="1:17" x14ac:dyDescent="0.45">
      <c r="A466" s="13" t="s">
        <v>158</v>
      </c>
      <c r="B466" s="35">
        <v>45</v>
      </c>
      <c r="C466" s="9">
        <v>32.18</v>
      </c>
      <c r="D466" s="9">
        <f>C466*B466</f>
        <v>1448.1</v>
      </c>
      <c r="E466" s="36" t="s">
        <v>93</v>
      </c>
      <c r="F466" s="38">
        <f>D466/D469</f>
        <v>0.25415830792803323</v>
      </c>
      <c r="G466" s="9">
        <v>33.020000000000003</v>
      </c>
      <c r="H466" s="9">
        <f>(B466*G466)-D466</f>
        <v>37.800000000000182</v>
      </c>
      <c r="I466" s="35" t="s">
        <v>71</v>
      </c>
      <c r="J466" s="35"/>
      <c r="K466" s="35" t="str">
        <f>"buy "&amp;B466&amp;" "&amp;A466&amp;" @ $"&amp;G466</f>
        <v>buy 45 XMTR @ $33.02</v>
      </c>
      <c r="L466" s="9">
        <f>L460-(G466*B466)</f>
        <v>204488.28</v>
      </c>
      <c r="M466" s="36">
        <f>L457-(G466*B466)</f>
        <v>203476.28</v>
      </c>
      <c r="N466" s="35"/>
      <c r="O466" s="35"/>
      <c r="P466" s="35"/>
      <c r="Q466" s="10"/>
    </row>
    <row r="467" spans="1:17" x14ac:dyDescent="0.45">
      <c r="A467" s="13" t="s">
        <v>159</v>
      </c>
      <c r="B467" s="35">
        <v>63</v>
      </c>
      <c r="C467" s="9">
        <v>38.53</v>
      </c>
      <c r="D467" s="9">
        <f>C467*B467</f>
        <v>2427.39</v>
      </c>
      <c r="E467" s="36" t="s">
        <v>93</v>
      </c>
      <c r="F467" s="38">
        <f>D467/D469</f>
        <v>0.42603503562007355</v>
      </c>
      <c r="G467" s="9">
        <v>38.72</v>
      </c>
      <c r="H467" s="9">
        <f>(B467*G467)-D467</f>
        <v>11.970000000000255</v>
      </c>
      <c r="I467" s="35" t="s">
        <v>71</v>
      </c>
      <c r="J467" s="35"/>
      <c r="K467" s="35" t="str">
        <f>"buy "&amp;B467&amp;" "&amp;A467&amp;" @ $"&amp;G467</f>
        <v>buy 63 INBX @ $38.72</v>
      </c>
      <c r="L467" s="9">
        <f>L466-(G467*B467)</f>
        <v>202048.92</v>
      </c>
      <c r="M467" s="36">
        <f>M466-(G467*B467)</f>
        <v>201036.92</v>
      </c>
      <c r="N467" s="35"/>
      <c r="O467" s="35"/>
      <c r="P467" s="35"/>
      <c r="Q467" s="10"/>
    </row>
    <row r="468" spans="1:17" x14ac:dyDescent="0.45">
      <c r="A468" s="23" t="s">
        <v>160</v>
      </c>
      <c r="B468" s="24">
        <v>106</v>
      </c>
      <c r="C468" s="25">
        <v>17.190000000000001</v>
      </c>
      <c r="D468" s="25">
        <f>C468*B468</f>
        <v>1822.14</v>
      </c>
      <c r="E468" s="36" t="s">
        <v>93</v>
      </c>
      <c r="F468" s="38">
        <f>D468/D469</f>
        <v>0.31980665645189316</v>
      </c>
      <c r="G468" s="25">
        <v>17.100000000000001</v>
      </c>
      <c r="H468" s="25">
        <f>(B468*G468)-D468</f>
        <v>-9.5399999999999636</v>
      </c>
      <c r="I468" s="35" t="s">
        <v>71</v>
      </c>
      <c r="J468" s="35"/>
      <c r="K468" s="35" t="str">
        <f>"buy "&amp;B468&amp;" "&amp;A468&amp;" @ $"&amp;G468</f>
        <v>buy 106 STNE @ $17.1</v>
      </c>
      <c r="L468" s="9">
        <f>L467-(G468*B468)</f>
        <v>200236.32</v>
      </c>
      <c r="M468" s="36">
        <f>M467-(G468*B468)</f>
        <v>199224.32000000001</v>
      </c>
      <c r="N468" s="35" t="str">
        <f>TEXT(ROUND(M468,2),"$#,##0.00")&amp;" will be the balance in the account after purchases.  "</f>
        <v xml:space="preserve">$199,224.32 will be the balance in the account after purchases.  </v>
      </c>
      <c r="O468" s="35"/>
      <c r="P468" s="35"/>
      <c r="Q468" s="10"/>
    </row>
    <row r="469" spans="1:17" x14ac:dyDescent="0.45">
      <c r="A469" s="13"/>
      <c r="B469" s="35"/>
      <c r="C469" s="9"/>
      <c r="D469" s="9">
        <f>SUM(D466:D468)</f>
        <v>5697.63</v>
      </c>
      <c r="E469" s="35"/>
      <c r="F469" s="38">
        <f>SUM(F466:F468)</f>
        <v>1</v>
      </c>
      <c r="G469" s="9" t="s">
        <v>15</v>
      </c>
      <c r="H469" s="9">
        <f>SUM(H466:H468)</f>
        <v>40.230000000000473</v>
      </c>
      <c r="I469" s="35"/>
      <c r="J469" s="35"/>
      <c r="K469" s="35"/>
      <c r="L469" s="9"/>
      <c r="M469" s="35"/>
      <c r="N469" s="35" t="s">
        <v>27</v>
      </c>
      <c r="O469" s="35"/>
      <c r="P469" s="35"/>
      <c r="Q469" s="10"/>
    </row>
    <row r="470" spans="1:17" x14ac:dyDescent="0.45">
      <c r="A470" s="13"/>
      <c r="B470" s="35"/>
      <c r="C470" s="9"/>
      <c r="D470" s="9"/>
      <c r="E470" s="35"/>
      <c r="F470" s="35"/>
      <c r="G470" s="9"/>
      <c r="H470" s="9"/>
      <c r="I470" s="35"/>
      <c r="J470" s="35"/>
      <c r="K470" s="35"/>
      <c r="L470" s="9"/>
      <c r="M470" s="11" t="str">
        <f>IF(J461+M468&gt;0,"Credit Surplus","Credit Shortage")</f>
        <v>Credit Surplus</v>
      </c>
      <c r="N470" s="36">
        <f>J461+M468</f>
        <v>200236.32</v>
      </c>
      <c r="O470" s="35" t="s">
        <v>60</v>
      </c>
      <c r="P470" s="35"/>
      <c r="Q470" s="10"/>
    </row>
    <row r="471" spans="1:17" x14ac:dyDescent="0.45">
      <c r="A471" s="13"/>
      <c r="B471" s="35"/>
      <c r="C471" s="9"/>
      <c r="D471" s="9"/>
      <c r="E471" s="35"/>
      <c r="F471" s="35"/>
      <c r="G471" s="9"/>
      <c r="H471" s="9"/>
      <c r="I471" s="35"/>
      <c r="J471" s="35"/>
      <c r="K471" s="35"/>
      <c r="L471" s="9"/>
      <c r="M471" s="35"/>
      <c r="N471" s="35"/>
      <c r="O471" s="35"/>
      <c r="P471" s="35"/>
      <c r="Q471" s="10"/>
    </row>
    <row r="472" spans="1:17" x14ac:dyDescent="0.45">
      <c r="A472" s="13"/>
      <c r="B472" s="35"/>
      <c r="C472" s="9"/>
      <c r="D472" s="9"/>
      <c r="E472" s="35"/>
      <c r="F472" s="35"/>
      <c r="G472" s="9"/>
      <c r="H472" s="9"/>
      <c r="I472" s="35"/>
      <c r="J472" s="35"/>
      <c r="K472" s="35"/>
      <c r="L472" s="35"/>
      <c r="M472" s="35"/>
      <c r="N472" s="35"/>
      <c r="O472" s="35"/>
      <c r="P472" s="35"/>
      <c r="Q472" s="10"/>
    </row>
    <row r="473" spans="1:17" x14ac:dyDescent="0.45">
      <c r="A473" s="13" t="s">
        <v>11</v>
      </c>
      <c r="B473" s="35"/>
      <c r="C473" s="9"/>
      <c r="D473" s="21">
        <v>456.81</v>
      </c>
      <c r="E473" s="35" t="s">
        <v>76</v>
      </c>
      <c r="F473" s="35"/>
      <c r="G473" s="9"/>
      <c r="H473" s="9"/>
      <c r="I473" s="35"/>
      <c r="J473" s="35"/>
      <c r="K473" s="35"/>
      <c r="L473" s="35"/>
      <c r="M473" s="35"/>
      <c r="N473" s="35"/>
      <c r="O473" s="35"/>
      <c r="P473" s="35"/>
      <c r="Q473" s="10"/>
    </row>
    <row r="474" spans="1:17" x14ac:dyDescent="0.45">
      <c r="A474" s="13" t="s">
        <v>12</v>
      </c>
      <c r="B474" s="35"/>
      <c r="C474" s="9"/>
      <c r="D474" s="9">
        <f>H461</f>
        <v>-3</v>
      </c>
      <c r="E474" s="35" t="s">
        <v>16</v>
      </c>
      <c r="F474" s="35"/>
      <c r="G474" s="9"/>
      <c r="H474" s="9"/>
      <c r="I474" s="35"/>
      <c r="J474" s="35"/>
      <c r="K474" s="35"/>
      <c r="L474" s="35"/>
      <c r="M474" s="35"/>
      <c r="N474" s="35"/>
      <c r="O474" s="35"/>
      <c r="P474" s="35"/>
      <c r="Q474" s="10"/>
    </row>
    <row r="475" spans="1:17" x14ac:dyDescent="0.45">
      <c r="A475" s="13" t="s">
        <v>13</v>
      </c>
      <c r="B475" s="35"/>
      <c r="C475" s="9"/>
      <c r="D475" s="9">
        <f>D473+D474</f>
        <v>453.81</v>
      </c>
      <c r="E475" s="35"/>
      <c r="F475" s="35"/>
      <c r="G475" s="9"/>
      <c r="H475" s="9"/>
      <c r="I475" s="35"/>
      <c r="J475" s="35"/>
      <c r="K475" s="35"/>
      <c r="L475" s="35"/>
      <c r="M475" s="35"/>
      <c r="N475" s="35"/>
      <c r="O475" s="35"/>
      <c r="P475" s="35"/>
      <c r="Q475" s="10"/>
    </row>
    <row r="476" spans="1:17" x14ac:dyDescent="0.45">
      <c r="A476" s="13" t="s">
        <v>14</v>
      </c>
      <c r="B476" s="35"/>
      <c r="C476" s="9"/>
      <c r="D476" s="9">
        <f>H469</f>
        <v>40.230000000000473</v>
      </c>
      <c r="E476" s="35" t="s">
        <v>17</v>
      </c>
      <c r="F476" s="35"/>
      <c r="G476" s="9"/>
      <c r="H476" s="9"/>
      <c r="I476" s="35"/>
      <c r="J476" s="35"/>
      <c r="K476" s="35"/>
      <c r="L476" s="35"/>
      <c r="M476" s="35"/>
      <c r="N476" s="35"/>
      <c r="O476" s="35"/>
      <c r="P476" s="35"/>
      <c r="Q476" s="10"/>
    </row>
    <row r="477" spans="1:17" x14ac:dyDescent="0.45">
      <c r="A477" s="13" t="s">
        <v>13</v>
      </c>
      <c r="B477" s="35"/>
      <c r="C477" s="9"/>
      <c r="D477" s="27">
        <f>D475-D476</f>
        <v>413.57999999999953</v>
      </c>
      <c r="E477" s="19" t="s">
        <v>18</v>
      </c>
      <c r="F477" s="35"/>
      <c r="G477" s="9"/>
      <c r="H477" s="9"/>
      <c r="I477" s="35"/>
      <c r="J477" s="35"/>
      <c r="K477" s="35"/>
      <c r="L477" s="35"/>
      <c r="M477" s="35"/>
      <c r="N477" s="35"/>
      <c r="O477" s="35"/>
      <c r="P477" s="35"/>
      <c r="Q477" s="10"/>
    </row>
    <row r="478" spans="1:17" ht="14.65" thickBot="1" x14ac:dyDescent="0.5">
      <c r="A478" s="15"/>
      <c r="B478" s="16"/>
      <c r="C478" s="17"/>
      <c r="D478" s="17"/>
      <c r="E478" s="16"/>
      <c r="F478" s="16"/>
      <c r="G478" s="17"/>
      <c r="H478" s="17"/>
      <c r="I478" s="16"/>
      <c r="J478" s="16"/>
      <c r="K478" s="16"/>
      <c r="L478" s="16"/>
      <c r="M478" s="16"/>
      <c r="N478" s="16"/>
      <c r="O478" s="16"/>
      <c r="P478" s="16"/>
      <c r="Q478" s="18"/>
    </row>
    <row r="479" spans="1:17" ht="14.65" thickTop="1" x14ac:dyDescent="0.45"/>
    <row r="483" spans="1:17" ht="14.65" thickBot="1" x14ac:dyDescent="0.5"/>
    <row r="484" spans="1:17" ht="14.65" thickTop="1" x14ac:dyDescent="0.45">
      <c r="A484" s="2"/>
      <c r="B484" s="3"/>
      <c r="C484" s="4">
        <v>45291</v>
      </c>
      <c r="D484" s="5"/>
      <c r="E484" s="3"/>
      <c r="F484" s="3"/>
      <c r="G484" s="5"/>
      <c r="H484" s="5"/>
      <c r="I484" s="3"/>
      <c r="J484" s="3"/>
      <c r="K484" s="3"/>
      <c r="L484" s="20" t="s">
        <v>19</v>
      </c>
      <c r="M484" s="3"/>
      <c r="N484" s="3"/>
      <c r="O484" s="3"/>
      <c r="P484" s="3"/>
      <c r="Q484" s="6"/>
    </row>
    <row r="485" spans="1:17" x14ac:dyDescent="0.45">
      <c r="A485" s="7" t="s">
        <v>5</v>
      </c>
      <c r="B485" s="35"/>
      <c r="C485" s="9"/>
      <c r="D485" s="9"/>
      <c r="E485" s="35"/>
      <c r="F485" s="35"/>
      <c r="G485" s="9"/>
      <c r="H485" s="9"/>
      <c r="I485" s="35"/>
      <c r="J485" s="11" t="s">
        <v>24</v>
      </c>
      <c r="K485" s="35"/>
      <c r="L485" s="11" t="s">
        <v>10</v>
      </c>
      <c r="M485" s="35"/>
      <c r="N485" s="35"/>
      <c r="O485" s="35"/>
      <c r="P485" s="35"/>
      <c r="Q485" s="10"/>
    </row>
    <row r="486" spans="1:17" x14ac:dyDescent="0.45">
      <c r="A486" s="7" t="s">
        <v>0</v>
      </c>
      <c r="B486" s="11" t="s">
        <v>3</v>
      </c>
      <c r="C486" s="12" t="s">
        <v>1</v>
      </c>
      <c r="D486" s="12" t="s">
        <v>4</v>
      </c>
      <c r="E486" s="11" t="s">
        <v>7</v>
      </c>
      <c r="F486" s="37" t="s">
        <v>92</v>
      </c>
      <c r="G486" s="12" t="s">
        <v>8</v>
      </c>
      <c r="H486" s="12" t="s">
        <v>9</v>
      </c>
      <c r="I486" s="33" t="s">
        <v>70</v>
      </c>
      <c r="J486" s="11" t="s">
        <v>23</v>
      </c>
      <c r="K486" s="35"/>
      <c r="L486" s="31">
        <v>204874.75</v>
      </c>
      <c r="M486" s="35" t="s">
        <v>118</v>
      </c>
      <c r="N486" s="35"/>
      <c r="O486" s="35"/>
      <c r="P486" s="35"/>
      <c r="Q486" s="10"/>
    </row>
    <row r="487" spans="1:17" x14ac:dyDescent="0.45">
      <c r="A487" s="13" t="s">
        <v>148</v>
      </c>
      <c r="B487" s="35">
        <v>198</v>
      </c>
      <c r="C487" s="9">
        <v>6.4</v>
      </c>
      <c r="D487" s="9">
        <f>C487*B487</f>
        <v>1267.2</v>
      </c>
      <c r="E487" s="36" t="s">
        <v>93</v>
      </c>
      <c r="F487" s="38">
        <f>D487/D490</f>
        <v>0.22441783654263353</v>
      </c>
      <c r="G487" s="40">
        <v>6.41</v>
      </c>
      <c r="H487" s="9">
        <f>(B487*G487)-D487</f>
        <v>1.9800000000000182</v>
      </c>
      <c r="I487" s="35" t="s">
        <v>71</v>
      </c>
      <c r="J487" s="36">
        <f>G487*B487</f>
        <v>1269.18</v>
      </c>
      <c r="K487" s="35" t="str">
        <f>"sell "&amp;B487&amp;" "&amp;A487&amp;" @ $"&amp;G487</f>
        <v>sell 198 UEC @ $6.41</v>
      </c>
      <c r="L487" s="9">
        <f>L486+(G487*B487)</f>
        <v>206143.93</v>
      </c>
      <c r="M487" s="35"/>
      <c r="N487" s="35"/>
      <c r="O487" s="35"/>
      <c r="P487" s="35"/>
      <c r="Q487" s="10"/>
    </row>
    <row r="488" spans="1:17" x14ac:dyDescent="0.45">
      <c r="A488" s="13" t="s">
        <v>149</v>
      </c>
      <c r="B488" s="35">
        <v>338</v>
      </c>
      <c r="C488" s="9">
        <v>10.28</v>
      </c>
      <c r="D488" s="9">
        <f>C488*B488</f>
        <v>3474.64</v>
      </c>
      <c r="E488" s="36" t="s">
        <v>93</v>
      </c>
      <c r="F488" s="38">
        <f>D488/D490</f>
        <v>0.61534974081794203</v>
      </c>
      <c r="G488" s="40">
        <v>10.15</v>
      </c>
      <c r="H488" s="9">
        <f>(B488*G488)-D488</f>
        <v>-43.9399999999996</v>
      </c>
      <c r="I488" s="35" t="s">
        <v>71</v>
      </c>
      <c r="J488" s="36">
        <f>G488*B488</f>
        <v>3430.7000000000003</v>
      </c>
      <c r="K488" s="35" t="str">
        <f>"sell "&amp;B488&amp;" "&amp;A488&amp;" @ $"&amp;G488</f>
        <v>sell 338 HLX @ $10.15</v>
      </c>
      <c r="L488" s="9">
        <f>L487+(G488*B488)</f>
        <v>209574.63</v>
      </c>
      <c r="M488" s="35"/>
      <c r="N488" s="35"/>
      <c r="O488" s="35"/>
      <c r="P488" s="35"/>
      <c r="Q488" s="10"/>
    </row>
    <row r="489" spans="1:17" x14ac:dyDescent="0.45">
      <c r="A489" s="13" t="s">
        <v>150</v>
      </c>
      <c r="B489" s="35">
        <v>9</v>
      </c>
      <c r="C489" s="9">
        <v>100.53</v>
      </c>
      <c r="D489" s="9">
        <f>C489*B489</f>
        <v>904.77</v>
      </c>
      <c r="E489" s="36" t="s">
        <v>93</v>
      </c>
      <c r="F489" s="38">
        <f>D489/D490</f>
        <v>0.16023242263942433</v>
      </c>
      <c r="G489" s="40">
        <v>101</v>
      </c>
      <c r="H489" s="9">
        <f>(B489*G489)-D489</f>
        <v>4.2300000000000182</v>
      </c>
      <c r="I489" s="35" t="s">
        <v>71</v>
      </c>
      <c r="J489" s="36">
        <f>G489*B489</f>
        <v>909</v>
      </c>
      <c r="K489" s="35" t="str">
        <f>"sell "&amp;B489&amp;" "&amp;A489&amp;" @ $"&amp;G489</f>
        <v>sell 9 CEIX @ $101</v>
      </c>
      <c r="L489" s="9">
        <f>L488+(G489*B489)</f>
        <v>210483.63</v>
      </c>
      <c r="M489" s="35" t="s">
        <v>22</v>
      </c>
      <c r="N489" s="35"/>
      <c r="O489" s="35"/>
      <c r="P489" s="35"/>
      <c r="Q489" s="10"/>
    </row>
    <row r="490" spans="1:17" x14ac:dyDescent="0.45">
      <c r="A490" s="13"/>
      <c r="B490" s="35"/>
      <c r="C490" s="9"/>
      <c r="D490" s="9">
        <f>SUM(D487:D489)</f>
        <v>5646.6100000000006</v>
      </c>
      <c r="E490" s="36"/>
      <c r="F490" s="38">
        <f>SUM(F487:F489)</f>
        <v>0.99999999999999978</v>
      </c>
      <c r="G490" s="41"/>
      <c r="H490" s="9">
        <f>SUM(H487:H489)</f>
        <v>-37.729999999999563</v>
      </c>
      <c r="I490" s="35"/>
      <c r="J490" s="36">
        <f>SUM(J487:J489)</f>
        <v>5608.88</v>
      </c>
      <c r="K490" s="35"/>
      <c r="L490" s="9"/>
      <c r="M490" s="35"/>
      <c r="N490" s="35"/>
      <c r="O490" s="35"/>
      <c r="P490" s="35"/>
      <c r="Q490" s="10"/>
    </row>
    <row r="491" spans="1:17" x14ac:dyDescent="0.45">
      <c r="A491" s="13"/>
      <c r="B491" s="35"/>
      <c r="C491" s="9"/>
      <c r="D491" s="9"/>
      <c r="E491" s="35"/>
      <c r="F491" s="35"/>
      <c r="G491" s="41"/>
      <c r="H491" s="9"/>
      <c r="I491" s="35"/>
      <c r="J491" s="35"/>
      <c r="K491" s="35"/>
      <c r="L491" s="9"/>
      <c r="M491" s="35"/>
      <c r="N491" s="35"/>
      <c r="O491" s="35"/>
      <c r="P491" s="35"/>
      <c r="Q491" s="10"/>
    </row>
    <row r="492" spans="1:17" x14ac:dyDescent="0.45">
      <c r="A492" s="13"/>
      <c r="B492" s="35"/>
      <c r="C492" s="9"/>
      <c r="D492" s="9"/>
      <c r="E492" s="19"/>
      <c r="F492" s="35"/>
      <c r="G492" s="41"/>
      <c r="H492" s="9"/>
      <c r="I492" s="35"/>
      <c r="J492" s="35"/>
      <c r="K492" s="35"/>
      <c r="L492" s="9"/>
      <c r="M492" s="11" t="s">
        <v>20</v>
      </c>
      <c r="N492" s="35"/>
      <c r="O492" s="35"/>
      <c r="P492" s="35"/>
      <c r="Q492" s="10"/>
    </row>
    <row r="493" spans="1:17" x14ac:dyDescent="0.45">
      <c r="A493" s="7" t="s">
        <v>6</v>
      </c>
      <c r="B493" s="35"/>
      <c r="C493" s="9"/>
      <c r="D493" s="9"/>
      <c r="E493" s="19"/>
      <c r="F493" s="35"/>
      <c r="G493" s="41"/>
      <c r="H493" s="9"/>
      <c r="I493" s="35"/>
      <c r="J493" s="35"/>
      <c r="K493" s="35"/>
      <c r="L493" s="9"/>
      <c r="M493" s="11" t="s">
        <v>21</v>
      </c>
      <c r="N493" s="35"/>
      <c r="O493" s="35"/>
      <c r="P493" s="35"/>
      <c r="Q493" s="10"/>
    </row>
    <row r="494" spans="1:17" x14ac:dyDescent="0.45">
      <c r="A494" s="7" t="s">
        <v>0</v>
      </c>
      <c r="B494" s="11" t="s">
        <v>3</v>
      </c>
      <c r="C494" s="12" t="s">
        <v>1</v>
      </c>
      <c r="D494" s="12" t="s">
        <v>2</v>
      </c>
      <c r="E494" s="22" t="s">
        <v>7</v>
      </c>
      <c r="F494" s="39" t="s">
        <v>92</v>
      </c>
      <c r="G494" s="42" t="s">
        <v>8</v>
      </c>
      <c r="H494" s="12" t="s">
        <v>9</v>
      </c>
      <c r="I494" s="35"/>
      <c r="J494" s="35"/>
      <c r="K494" s="35"/>
      <c r="L494" s="9"/>
      <c r="M494" s="36">
        <v>206048.96</v>
      </c>
      <c r="N494" s="35"/>
      <c r="O494" s="44"/>
      <c r="P494" s="35"/>
      <c r="Q494" s="10"/>
    </row>
    <row r="495" spans="1:17" x14ac:dyDescent="0.45">
      <c r="A495" s="13" t="s">
        <v>155</v>
      </c>
      <c r="B495" s="35">
        <v>7</v>
      </c>
      <c r="C495" s="9">
        <v>173.92</v>
      </c>
      <c r="D495" s="9">
        <f>C495*B495</f>
        <v>1217.4399999999998</v>
      </c>
      <c r="E495" s="36" t="s">
        <v>93</v>
      </c>
      <c r="F495" s="38">
        <f>D495/D498</f>
        <v>0.21719327854024648</v>
      </c>
      <c r="G495" s="9">
        <v>173.32</v>
      </c>
      <c r="H495" s="9">
        <f>(B495*G495)-D495</f>
        <v>-4.1999999999998181</v>
      </c>
      <c r="I495" s="35" t="s">
        <v>71</v>
      </c>
      <c r="J495" s="35"/>
      <c r="K495" s="35" t="str">
        <f>"buy "&amp;B495&amp;" "&amp;A495&amp;" @ $"&amp;G495</f>
        <v>buy 7 COIN @ $173.32</v>
      </c>
      <c r="L495" s="9">
        <f>L489-(G495*B495)</f>
        <v>209270.39</v>
      </c>
      <c r="M495" s="36">
        <f>L486-(G495*B495)</f>
        <v>203661.51</v>
      </c>
      <c r="N495" s="35"/>
      <c r="O495" s="35"/>
      <c r="P495" s="35"/>
      <c r="Q495" s="10"/>
    </row>
    <row r="496" spans="1:17" x14ac:dyDescent="0.45">
      <c r="A496" s="13" t="s">
        <v>156</v>
      </c>
      <c r="B496" s="35">
        <v>111</v>
      </c>
      <c r="C496" s="9">
        <v>16.93</v>
      </c>
      <c r="D496" s="9">
        <f>C496*B496</f>
        <v>1879.23</v>
      </c>
      <c r="E496" s="36" t="s">
        <v>93</v>
      </c>
      <c r="F496" s="38">
        <f>D496/D498</f>
        <v>0.33525769223221469</v>
      </c>
      <c r="G496" s="9">
        <v>16.53</v>
      </c>
      <c r="H496" s="9">
        <f>(B496*G496)-D496</f>
        <v>-44.399999999999864</v>
      </c>
      <c r="I496" s="35" t="s">
        <v>71</v>
      </c>
      <c r="J496" s="35"/>
      <c r="K496" s="35" t="str">
        <f>"buy "&amp;B496&amp;" "&amp;A496&amp;" @ $"&amp;G496</f>
        <v>buy 111 SNAP @ $16.53</v>
      </c>
      <c r="L496" s="9">
        <f>L495-(G496*B496)</f>
        <v>207435.56000000003</v>
      </c>
      <c r="M496" s="36">
        <f>M495-(G496*B496)</f>
        <v>201826.68000000002</v>
      </c>
      <c r="N496" s="35"/>
      <c r="O496" s="35"/>
      <c r="P496" s="35"/>
      <c r="Q496" s="10"/>
    </row>
    <row r="497" spans="1:17" x14ac:dyDescent="0.45">
      <c r="A497" s="23" t="s">
        <v>157</v>
      </c>
      <c r="B497" s="24">
        <v>99</v>
      </c>
      <c r="C497" s="25">
        <v>25.34</v>
      </c>
      <c r="D497" s="25">
        <f>C497*B497</f>
        <v>2508.66</v>
      </c>
      <c r="E497" s="36" t="s">
        <v>93</v>
      </c>
      <c r="F497" s="38">
        <f>D497/D498</f>
        <v>0.44754902922753875</v>
      </c>
      <c r="G497" s="25">
        <v>25</v>
      </c>
      <c r="H497" s="25">
        <f>(B497*G497)-D497</f>
        <v>-33.659999999999854</v>
      </c>
      <c r="I497" s="35" t="s">
        <v>71</v>
      </c>
      <c r="J497" s="35"/>
      <c r="K497" s="35" t="str">
        <f>"buy "&amp;B497&amp;" "&amp;A497&amp;" @ $"&amp;G497</f>
        <v>buy 99 FYBR @ $25</v>
      </c>
      <c r="L497" s="9">
        <f>L496-(G497*B497)</f>
        <v>204960.56000000003</v>
      </c>
      <c r="M497" s="36">
        <f>M496-(G497*B497)</f>
        <v>199351.68000000002</v>
      </c>
      <c r="N497" s="35" t="str">
        <f>TEXT(ROUND(M497,2),"$#,##0.00")&amp;" will be the balance in the account after purchases.  "</f>
        <v xml:space="preserve">$199,351.68 will be the balance in the account after purchases.  </v>
      </c>
      <c r="O497" s="35"/>
      <c r="P497" s="35"/>
      <c r="Q497" s="10"/>
    </row>
    <row r="498" spans="1:17" x14ac:dyDescent="0.45">
      <c r="A498" s="13"/>
      <c r="B498" s="35"/>
      <c r="C498" s="9"/>
      <c r="D498" s="9">
        <f>SUM(D495:D497)</f>
        <v>5605.33</v>
      </c>
      <c r="E498" s="35"/>
      <c r="F498" s="38">
        <f>SUM(F495:F497)</f>
        <v>1</v>
      </c>
      <c r="G498" s="9" t="s">
        <v>15</v>
      </c>
      <c r="H498" s="9">
        <f>SUM(H495:H497)</f>
        <v>-82.259999999999536</v>
      </c>
      <c r="I498" s="35"/>
      <c r="J498" s="35"/>
      <c r="K498" s="35"/>
      <c r="L498" s="9"/>
      <c r="M498" s="35"/>
      <c r="N498" s="35" t="s">
        <v>27</v>
      </c>
      <c r="O498" s="35"/>
      <c r="P498" s="35"/>
      <c r="Q498" s="10"/>
    </row>
    <row r="499" spans="1:17" x14ac:dyDescent="0.45">
      <c r="A499" s="13"/>
      <c r="B499" s="35"/>
      <c r="C499" s="9"/>
      <c r="D499" s="9"/>
      <c r="E499" s="35"/>
      <c r="F499" s="35"/>
      <c r="G499" s="9"/>
      <c r="H499" s="9"/>
      <c r="I499" s="35"/>
      <c r="J499" s="35"/>
      <c r="K499" s="35"/>
      <c r="L499" s="9"/>
      <c r="M499" s="11" t="str">
        <f>IF(J490+M497&gt;0,"Credit Surplus","Credit Shortage")</f>
        <v>Credit Surplus</v>
      </c>
      <c r="N499" s="36">
        <f>J490+M497</f>
        <v>204960.56000000003</v>
      </c>
      <c r="O499" s="35" t="s">
        <v>60</v>
      </c>
      <c r="P499" s="35"/>
      <c r="Q499" s="10"/>
    </row>
    <row r="500" spans="1:17" x14ac:dyDescent="0.45">
      <c r="A500" s="13"/>
      <c r="B500" s="35"/>
      <c r="C500" s="9"/>
      <c r="D500" s="9"/>
      <c r="E500" s="35"/>
      <c r="F500" s="35"/>
      <c r="G500" s="9"/>
      <c r="H500" s="9"/>
      <c r="I500" s="35"/>
      <c r="J500" s="35"/>
      <c r="K500" s="35"/>
      <c r="L500" s="9"/>
      <c r="M500" s="35"/>
      <c r="N500" s="35"/>
      <c r="O500" s="35"/>
      <c r="P500" s="35"/>
      <c r="Q500" s="10"/>
    </row>
    <row r="501" spans="1:17" x14ac:dyDescent="0.45">
      <c r="A501" s="13"/>
      <c r="B501" s="35"/>
      <c r="C501" s="9"/>
      <c r="D501" s="9"/>
      <c r="E501" s="35"/>
      <c r="F501" s="35"/>
      <c r="G501" s="9"/>
      <c r="H501" s="9"/>
      <c r="I501" s="35"/>
      <c r="J501" s="35"/>
      <c r="K501" s="35"/>
      <c r="L501" s="35"/>
      <c r="M501" s="35"/>
      <c r="N501" s="35"/>
      <c r="O501" s="35"/>
      <c r="P501" s="35"/>
      <c r="Q501" s="10"/>
    </row>
    <row r="502" spans="1:17" x14ac:dyDescent="0.45">
      <c r="A502" s="13" t="s">
        <v>11</v>
      </c>
      <c r="B502" s="35"/>
      <c r="C502" s="9"/>
      <c r="D502" s="21">
        <v>5094.91</v>
      </c>
      <c r="E502" s="35" t="s">
        <v>76</v>
      </c>
      <c r="F502" s="35"/>
      <c r="G502" s="9"/>
      <c r="H502" s="9"/>
      <c r="I502" s="35"/>
      <c r="J502" s="35"/>
      <c r="K502" s="35"/>
      <c r="L502" s="35"/>
      <c r="M502" s="35"/>
      <c r="N502" s="35"/>
      <c r="O502" s="35"/>
      <c r="P502" s="35"/>
      <c r="Q502" s="10"/>
    </row>
    <row r="503" spans="1:17" x14ac:dyDescent="0.45">
      <c r="A503" s="13" t="s">
        <v>12</v>
      </c>
      <c r="B503" s="35"/>
      <c r="C503" s="9"/>
      <c r="D503" s="9">
        <f>H490</f>
        <v>-37.729999999999563</v>
      </c>
      <c r="E503" s="35" t="s">
        <v>16</v>
      </c>
      <c r="F503" s="35"/>
      <c r="G503" s="9"/>
      <c r="H503" s="9"/>
      <c r="I503" s="35"/>
      <c r="J503" s="35"/>
      <c r="K503" s="35"/>
      <c r="L503" s="35"/>
      <c r="M503" s="35"/>
      <c r="N503" s="35"/>
      <c r="O503" s="35"/>
      <c r="P503" s="35"/>
      <c r="Q503" s="10"/>
    </row>
    <row r="504" spans="1:17" x14ac:dyDescent="0.45">
      <c r="A504" s="13" t="s">
        <v>13</v>
      </c>
      <c r="B504" s="35"/>
      <c r="C504" s="9"/>
      <c r="D504" s="9">
        <f>D502+D503</f>
        <v>5057.18</v>
      </c>
      <c r="E504" s="35"/>
      <c r="F504" s="35"/>
      <c r="G504" s="9"/>
      <c r="H504" s="9"/>
      <c r="I504" s="35"/>
      <c r="J504" s="35"/>
      <c r="K504" s="35"/>
      <c r="L504" s="35"/>
      <c r="M504" s="35"/>
      <c r="N504" s="35"/>
      <c r="O504" s="35"/>
      <c r="P504" s="35"/>
      <c r="Q504" s="10"/>
    </row>
    <row r="505" spans="1:17" x14ac:dyDescent="0.45">
      <c r="A505" s="13" t="s">
        <v>14</v>
      </c>
      <c r="B505" s="35"/>
      <c r="C505" s="9"/>
      <c r="D505" s="9">
        <f>H498</f>
        <v>-82.259999999999536</v>
      </c>
      <c r="E505" s="35" t="s">
        <v>17</v>
      </c>
      <c r="F505" s="35"/>
      <c r="G505" s="9"/>
      <c r="H505" s="9"/>
      <c r="I505" s="35"/>
      <c r="J505" s="35"/>
      <c r="K505" s="35"/>
      <c r="L505" s="35"/>
      <c r="M505" s="35"/>
      <c r="N505" s="35"/>
      <c r="O505" s="35"/>
      <c r="P505" s="35"/>
      <c r="Q505" s="10"/>
    </row>
    <row r="506" spans="1:17" x14ac:dyDescent="0.45">
      <c r="A506" s="13" t="s">
        <v>13</v>
      </c>
      <c r="B506" s="35"/>
      <c r="C506" s="9"/>
      <c r="D506" s="27">
        <f>D504-D505</f>
        <v>5139.4399999999996</v>
      </c>
      <c r="E506" s="19" t="s">
        <v>18</v>
      </c>
      <c r="F506" s="35"/>
      <c r="G506" s="9"/>
      <c r="H506" s="9"/>
      <c r="I506" s="35"/>
      <c r="J506" s="35"/>
      <c r="K506" s="35"/>
      <c r="L506" s="35"/>
      <c r="M506" s="35"/>
      <c r="N506" s="35"/>
      <c r="O506" s="35"/>
      <c r="P506" s="35"/>
      <c r="Q506" s="10"/>
    </row>
    <row r="507" spans="1:17" ht="14.65" thickBot="1" x14ac:dyDescent="0.5">
      <c r="A507" s="15"/>
      <c r="B507" s="16"/>
      <c r="C507" s="17"/>
      <c r="D507" s="17"/>
      <c r="E507" s="16"/>
      <c r="F507" s="16"/>
      <c r="G507" s="17"/>
      <c r="H507" s="17"/>
      <c r="I507" s="16"/>
      <c r="J507" s="16"/>
      <c r="K507" s="16"/>
      <c r="L507" s="16"/>
      <c r="M507" s="16"/>
      <c r="N507" s="16"/>
      <c r="O507" s="16"/>
      <c r="P507" s="16"/>
      <c r="Q507" s="18"/>
    </row>
    <row r="508" spans="1:17" ht="14.65" thickTop="1" x14ac:dyDescent="0.45"/>
    <row r="513" spans="1:17" ht="14.65" thickBot="1" x14ac:dyDescent="0.5">
      <c r="C513" s="1"/>
      <c r="D513" s="1"/>
      <c r="G513" s="1"/>
      <c r="H513" s="1"/>
    </row>
    <row r="514" spans="1:17" ht="14.65" thickTop="1" x14ac:dyDescent="0.45">
      <c r="A514" s="2"/>
      <c r="B514" s="3"/>
      <c r="C514" s="4">
        <v>45260</v>
      </c>
      <c r="D514" s="5"/>
      <c r="E514" s="3"/>
      <c r="F514" s="3"/>
      <c r="G514" s="5"/>
      <c r="H514" s="5"/>
      <c r="I514" s="3"/>
      <c r="J514" s="3"/>
      <c r="K514" s="3"/>
      <c r="L514" s="20" t="s">
        <v>19</v>
      </c>
      <c r="M514" s="3"/>
      <c r="N514" s="3"/>
      <c r="O514" s="3"/>
      <c r="P514" s="3"/>
      <c r="Q514" s="6"/>
    </row>
    <row r="515" spans="1:17" x14ac:dyDescent="0.45">
      <c r="A515" s="7" t="s">
        <v>5</v>
      </c>
      <c r="B515" s="35"/>
      <c r="C515" s="9"/>
      <c r="D515" s="9"/>
      <c r="E515" s="35"/>
      <c r="F515" s="35"/>
      <c r="G515" s="9"/>
      <c r="H515" s="9"/>
      <c r="I515" s="35"/>
      <c r="J515" s="11" t="s">
        <v>24</v>
      </c>
      <c r="K515" s="35"/>
      <c r="L515" s="11" t="s">
        <v>10</v>
      </c>
      <c r="M515" s="35"/>
      <c r="N515" s="35"/>
      <c r="O515" s="35"/>
      <c r="P515" s="35"/>
      <c r="Q515" s="10"/>
    </row>
    <row r="516" spans="1:17" x14ac:dyDescent="0.45">
      <c r="A516" s="7" t="s">
        <v>0</v>
      </c>
      <c r="B516" s="11" t="s">
        <v>3</v>
      </c>
      <c r="C516" s="12" t="s">
        <v>1</v>
      </c>
      <c r="D516" s="12" t="s">
        <v>4</v>
      </c>
      <c r="E516" s="11" t="s">
        <v>7</v>
      </c>
      <c r="F516" s="37" t="s">
        <v>92</v>
      </c>
      <c r="G516" s="12" t="s">
        <v>8</v>
      </c>
      <c r="H516" s="12" t="s">
        <v>9</v>
      </c>
      <c r="I516" s="33" t="s">
        <v>70</v>
      </c>
      <c r="J516" s="11" t="s">
        <v>23</v>
      </c>
      <c r="K516" s="35"/>
      <c r="L516" s="31">
        <v>206118.71</v>
      </c>
      <c r="M516" s="35" t="s">
        <v>118</v>
      </c>
      <c r="N516" s="35"/>
      <c r="O516" s="35"/>
      <c r="P516" s="35"/>
      <c r="Q516" s="10"/>
    </row>
    <row r="517" spans="1:17" x14ac:dyDescent="0.45">
      <c r="A517" s="13" t="s">
        <v>145</v>
      </c>
      <c r="B517" s="35">
        <v>139</v>
      </c>
      <c r="C517" s="9">
        <v>16.14</v>
      </c>
      <c r="D517" s="9">
        <f>C517*B517</f>
        <v>2243.46</v>
      </c>
      <c r="E517" s="36" t="s">
        <v>37</v>
      </c>
      <c r="F517" s="38">
        <f>D517/D520</f>
        <v>0.53072763144821322</v>
      </c>
      <c r="G517" s="40">
        <v>16.11</v>
      </c>
      <c r="H517" s="9">
        <f>(B517*G517)-D517</f>
        <v>-4.1700000000000728</v>
      </c>
      <c r="I517" s="35" t="s">
        <v>71</v>
      </c>
      <c r="J517" s="36">
        <f>G517*B517</f>
        <v>2239.29</v>
      </c>
      <c r="K517" s="35" t="str">
        <f>"sell "&amp;B517&amp;" "&amp;A517&amp;" @ $"&amp;G517</f>
        <v>sell 139 EXTR @ $16.11</v>
      </c>
      <c r="L517" s="9">
        <f>L516+(G517*B517)</f>
        <v>208358</v>
      </c>
      <c r="M517" s="35"/>
      <c r="N517" s="35"/>
      <c r="O517" s="35"/>
      <c r="P517" s="35"/>
      <c r="Q517" s="10"/>
    </row>
    <row r="518" spans="1:17" x14ac:dyDescent="0.45">
      <c r="A518" s="13" t="s">
        <v>146</v>
      </c>
      <c r="B518" s="35">
        <v>11</v>
      </c>
      <c r="C518" s="9">
        <v>86.28</v>
      </c>
      <c r="D518" s="9">
        <f>C518*B518</f>
        <v>949.08</v>
      </c>
      <c r="E518" s="36" t="s">
        <v>37</v>
      </c>
      <c r="F518" s="38">
        <f>D518/D520</f>
        <v>0.22452059785102929</v>
      </c>
      <c r="G518" s="40">
        <v>86.3</v>
      </c>
      <c r="H518" s="9">
        <f>(B518*G518)-D518</f>
        <v>0.2199999999999136</v>
      </c>
      <c r="I518" s="35" t="s">
        <v>71</v>
      </c>
      <c r="J518" s="36">
        <f>G518*B518</f>
        <v>949.3</v>
      </c>
      <c r="K518" s="35" t="str">
        <f>"sell "&amp;B518&amp;" "&amp;A518&amp;" @ $"&amp;G518</f>
        <v>sell 11 XPO @ $86.3</v>
      </c>
      <c r="L518" s="9">
        <f>L517+(G518*B518)</f>
        <v>209307.3</v>
      </c>
      <c r="M518" s="35"/>
      <c r="N518" s="35"/>
      <c r="O518" s="35"/>
      <c r="P518" s="35"/>
      <c r="Q518" s="10"/>
    </row>
    <row r="519" spans="1:17" x14ac:dyDescent="0.45">
      <c r="A519" s="13" t="s">
        <v>147</v>
      </c>
      <c r="B519" s="35">
        <v>28</v>
      </c>
      <c r="C519" s="9">
        <v>36.950000000000003</v>
      </c>
      <c r="D519" s="9">
        <f>C519*B519</f>
        <v>1034.6000000000001</v>
      </c>
      <c r="E519" s="36" t="s">
        <v>37</v>
      </c>
      <c r="F519" s="38">
        <f>D519/D520</f>
        <v>0.24475177070075749</v>
      </c>
      <c r="G519" s="40">
        <v>37.72</v>
      </c>
      <c r="H519" s="9">
        <f>(B519*G519)-D519</f>
        <v>21.559999999999718</v>
      </c>
      <c r="I519" s="35" t="s">
        <v>71</v>
      </c>
      <c r="J519" s="36">
        <f>G519*B519</f>
        <v>1056.1599999999999</v>
      </c>
      <c r="K519" s="35" t="str">
        <f>"sell "&amp;B519&amp;" "&amp;A519&amp;" @ $"&amp;G519</f>
        <v>sell 28 LI @ $37.72</v>
      </c>
      <c r="L519" s="9">
        <f>L518+(G519*B519)</f>
        <v>210363.46</v>
      </c>
      <c r="M519" s="35" t="s">
        <v>22</v>
      </c>
      <c r="N519" s="35"/>
      <c r="O519" s="35"/>
      <c r="P519" s="35"/>
      <c r="Q519" s="10"/>
    </row>
    <row r="520" spans="1:17" x14ac:dyDescent="0.45">
      <c r="A520" s="13"/>
      <c r="B520" s="35"/>
      <c r="C520" s="9"/>
      <c r="D520" s="9">
        <f>SUM(D517:D519)</f>
        <v>4227.1400000000003</v>
      </c>
      <c r="E520" s="36"/>
      <c r="F520" s="38">
        <f>SUM(F517:F519)</f>
        <v>1</v>
      </c>
      <c r="G520" s="41"/>
      <c r="H520" s="9">
        <f>SUM(H517:H519)</f>
        <v>17.609999999999559</v>
      </c>
      <c r="I520" s="35"/>
      <c r="J520" s="36">
        <f>SUM(J517:J519)</f>
        <v>4244.75</v>
      </c>
      <c r="K520" s="35"/>
      <c r="L520" s="9"/>
      <c r="M520" s="35"/>
      <c r="N520" s="35"/>
      <c r="O520" s="35"/>
      <c r="P520" s="35"/>
      <c r="Q520" s="10"/>
    </row>
    <row r="521" spans="1:17" x14ac:dyDescent="0.45">
      <c r="A521" s="13"/>
      <c r="B521" s="35"/>
      <c r="C521" s="9"/>
      <c r="D521" s="9"/>
      <c r="E521" s="35"/>
      <c r="F521" s="35"/>
      <c r="G521" s="41"/>
      <c r="H521" s="9"/>
      <c r="I521" s="35"/>
      <c r="J521" s="35"/>
      <c r="K521" s="35"/>
      <c r="L521" s="9"/>
      <c r="M521" s="35"/>
      <c r="N521" s="35"/>
      <c r="O521" s="35"/>
      <c r="P521" s="35"/>
      <c r="Q521" s="10"/>
    </row>
    <row r="522" spans="1:17" x14ac:dyDescent="0.45">
      <c r="A522" s="13"/>
      <c r="B522" s="35"/>
      <c r="C522" s="9"/>
      <c r="D522" s="9"/>
      <c r="E522" s="19"/>
      <c r="F522" s="35"/>
      <c r="G522" s="41"/>
      <c r="H522" s="9"/>
      <c r="I522" s="35"/>
      <c r="J522" s="35"/>
      <c r="K522" s="35"/>
      <c r="L522" s="9"/>
      <c r="M522" s="11" t="s">
        <v>20</v>
      </c>
      <c r="N522" s="35"/>
      <c r="O522" s="35"/>
      <c r="P522" s="35"/>
      <c r="Q522" s="10"/>
    </row>
    <row r="523" spans="1:17" x14ac:dyDescent="0.45">
      <c r="A523" s="7" t="s">
        <v>6</v>
      </c>
      <c r="B523" s="35"/>
      <c r="C523" s="9"/>
      <c r="D523" s="9"/>
      <c r="E523" s="19"/>
      <c r="F523" s="35"/>
      <c r="G523" s="41"/>
      <c r="H523" s="9"/>
      <c r="I523" s="35"/>
      <c r="J523" s="35"/>
      <c r="K523" s="35"/>
      <c r="L523" s="9"/>
      <c r="M523" s="11" t="s">
        <v>21</v>
      </c>
      <c r="N523" s="35"/>
      <c r="O523" s="35"/>
      <c r="P523" s="35"/>
      <c r="Q523" s="10"/>
    </row>
    <row r="524" spans="1:17" x14ac:dyDescent="0.45">
      <c r="A524" s="7" t="s">
        <v>0</v>
      </c>
      <c r="B524" s="11" t="s">
        <v>3</v>
      </c>
      <c r="C524" s="12" t="s">
        <v>1</v>
      </c>
      <c r="D524" s="12" t="s">
        <v>2</v>
      </c>
      <c r="E524" s="22" t="s">
        <v>7</v>
      </c>
      <c r="F524" s="39" t="s">
        <v>92</v>
      </c>
      <c r="G524" s="42" t="s">
        <v>8</v>
      </c>
      <c r="H524" s="12" t="s">
        <v>9</v>
      </c>
      <c r="I524" s="35"/>
      <c r="J524" s="35"/>
      <c r="K524" s="35"/>
      <c r="L524" s="9"/>
      <c r="M524" s="36">
        <v>206048.96</v>
      </c>
      <c r="N524" s="35"/>
      <c r="O524" s="44"/>
      <c r="P524" s="35"/>
      <c r="Q524" s="10"/>
    </row>
    <row r="525" spans="1:17" x14ac:dyDescent="0.45">
      <c r="A525" s="13" t="s">
        <v>152</v>
      </c>
      <c r="B525" s="35">
        <v>11</v>
      </c>
      <c r="C525" s="9">
        <v>81.38</v>
      </c>
      <c r="D525" s="9">
        <f>C525*B525</f>
        <v>895.18</v>
      </c>
      <c r="E525" s="36" t="s">
        <v>37</v>
      </c>
      <c r="F525" s="38">
        <f>D525/D528</f>
        <v>0.16234645929187652</v>
      </c>
      <c r="G525" s="9">
        <v>81.739999999999995</v>
      </c>
      <c r="H525" s="9">
        <f>(B525*G525)-D525</f>
        <v>3.9600000000000364</v>
      </c>
      <c r="I525" s="35" t="s">
        <v>71</v>
      </c>
      <c r="J525" s="35"/>
      <c r="K525" s="35" t="str">
        <f>"buy "&amp;B525&amp;" "&amp;A525&amp;" @ $"&amp;G525</f>
        <v>buy 11 EDU @ $81.74</v>
      </c>
      <c r="L525" s="9">
        <f>L519-(G525*B525)</f>
        <v>209464.31999999998</v>
      </c>
      <c r="M525" s="36">
        <f>L516-(G525*B525)</f>
        <v>205219.56999999998</v>
      </c>
      <c r="N525" s="35"/>
      <c r="O525" s="35"/>
      <c r="P525" s="35"/>
      <c r="Q525" s="10"/>
    </row>
    <row r="526" spans="1:17" x14ac:dyDescent="0.45">
      <c r="A526" s="13" t="s">
        <v>153</v>
      </c>
      <c r="B526" s="35">
        <v>445</v>
      </c>
      <c r="C526" s="9">
        <v>8.19</v>
      </c>
      <c r="D526" s="9">
        <f>C526*B526</f>
        <v>3644.5499999999997</v>
      </c>
      <c r="E526" s="36" t="s">
        <v>37</v>
      </c>
      <c r="F526" s="38">
        <f>D526/D528</f>
        <v>0.66096180456691234</v>
      </c>
      <c r="G526" s="9">
        <v>8.16</v>
      </c>
      <c r="H526" s="9">
        <f>(B526*G526)-D526</f>
        <v>-13.349999999999454</v>
      </c>
      <c r="I526" s="35" t="s">
        <v>71</v>
      </c>
      <c r="J526" s="35"/>
      <c r="K526" s="35" t="str">
        <f>"buy "&amp;B526&amp;" "&amp;A526&amp;" @ $"&amp;G526</f>
        <v>buy 445 AVPT @ $8.16</v>
      </c>
      <c r="L526" s="9">
        <f>L525-(G526*B526)</f>
        <v>205833.11999999997</v>
      </c>
      <c r="M526" s="36">
        <f>M525-(G526*B526)</f>
        <v>201588.36999999997</v>
      </c>
      <c r="N526" s="35"/>
      <c r="O526" s="35"/>
      <c r="P526" s="35"/>
      <c r="Q526" s="10"/>
    </row>
    <row r="527" spans="1:17" x14ac:dyDescent="0.45">
      <c r="A527" s="23" t="s">
        <v>154</v>
      </c>
      <c r="B527" s="24">
        <v>23</v>
      </c>
      <c r="C527" s="25">
        <v>42.36</v>
      </c>
      <c r="D527" s="25">
        <f>C527*B527</f>
        <v>974.28</v>
      </c>
      <c r="E527" s="36" t="s">
        <v>37</v>
      </c>
      <c r="F527" s="38">
        <f>D527/D528</f>
        <v>0.17669173614121123</v>
      </c>
      <c r="G527" s="25">
        <v>42.22</v>
      </c>
      <c r="H527" s="25">
        <f>(B527*G527)-D527</f>
        <v>-3.2200000000000273</v>
      </c>
      <c r="I527" s="35" t="s">
        <v>71</v>
      </c>
      <c r="J527" s="35"/>
      <c r="K527" s="35" t="str">
        <f>"buy "&amp;B527&amp;" "&amp;A527&amp;" @ $"&amp;G527</f>
        <v>buy 23 LPG @ $42.22</v>
      </c>
      <c r="L527" s="9">
        <f>L526-(G527*B527)</f>
        <v>204862.05999999997</v>
      </c>
      <c r="M527" s="36">
        <f>M526-(G527*B527)</f>
        <v>200617.30999999997</v>
      </c>
      <c r="N527" s="35" t="str">
        <f>TEXT(ROUND(M527,2),"$#,##0.00")&amp;" will be the balance in the account after purchases.  "</f>
        <v xml:space="preserve">$200,617.31 will be the balance in the account after purchases.  </v>
      </c>
      <c r="O527" s="35"/>
      <c r="P527" s="35"/>
      <c r="Q527" s="10"/>
    </row>
    <row r="528" spans="1:17" x14ac:dyDescent="0.45">
      <c r="A528" s="13"/>
      <c r="B528" s="35"/>
      <c r="C528" s="9"/>
      <c r="D528" s="9">
        <f>SUM(D525:D527)</f>
        <v>5514.0099999999993</v>
      </c>
      <c r="E528" s="35"/>
      <c r="F528" s="38">
        <f>SUM(F525:F527)</f>
        <v>1</v>
      </c>
      <c r="G528" s="9" t="s">
        <v>15</v>
      </c>
      <c r="H528" s="9">
        <f>SUM(H525:H527)</f>
        <v>-12.609999999999445</v>
      </c>
      <c r="I528" s="35"/>
      <c r="J528" s="35"/>
      <c r="K528" s="35"/>
      <c r="L528" s="9"/>
      <c r="M528" s="35"/>
      <c r="N528" s="35" t="s">
        <v>27</v>
      </c>
      <c r="O528" s="35"/>
      <c r="P528" s="35"/>
      <c r="Q528" s="10"/>
    </row>
    <row r="529" spans="1:17" x14ac:dyDescent="0.45">
      <c r="A529" s="13"/>
      <c r="B529" s="35"/>
      <c r="C529" s="9"/>
      <c r="D529" s="9"/>
      <c r="E529" s="35"/>
      <c r="F529" s="35"/>
      <c r="G529" s="9"/>
      <c r="H529" s="9"/>
      <c r="I529" s="35"/>
      <c r="J529" s="35"/>
      <c r="K529" s="35"/>
      <c r="L529" s="9"/>
      <c r="M529" s="11" t="str">
        <f>IF(J520+M527&gt;0,"Credit Surplus","Credit Shortage")</f>
        <v>Credit Surplus</v>
      </c>
      <c r="N529" s="36">
        <f>J520+M527</f>
        <v>204862.05999999997</v>
      </c>
      <c r="O529" s="35" t="s">
        <v>60</v>
      </c>
      <c r="P529" s="35"/>
      <c r="Q529" s="10"/>
    </row>
    <row r="530" spans="1:17" x14ac:dyDescent="0.45">
      <c r="A530" s="13"/>
      <c r="B530" s="35"/>
      <c r="C530" s="9"/>
      <c r="D530" s="9"/>
      <c r="E530" s="35"/>
      <c r="F530" s="35"/>
      <c r="G530" s="9"/>
      <c r="H530" s="9"/>
      <c r="I530" s="35"/>
      <c r="J530" s="35"/>
      <c r="K530" s="35"/>
      <c r="L530" s="9"/>
      <c r="M530" s="35"/>
      <c r="N530" s="35"/>
      <c r="O530" s="35"/>
      <c r="P530" s="35"/>
      <c r="Q530" s="10"/>
    </row>
    <row r="531" spans="1:17" x14ac:dyDescent="0.45">
      <c r="A531" s="13"/>
      <c r="B531" s="35"/>
      <c r="C531" s="9"/>
      <c r="D531" s="9"/>
      <c r="E531" s="35"/>
      <c r="F531" s="35"/>
      <c r="G531" s="9"/>
      <c r="H531" s="9"/>
      <c r="I531" s="35"/>
      <c r="J531" s="35"/>
      <c r="K531" s="35"/>
      <c r="L531" s="35"/>
      <c r="M531" s="35"/>
      <c r="N531" s="35"/>
      <c r="O531" s="35"/>
      <c r="P531" s="35"/>
      <c r="Q531" s="10"/>
    </row>
    <row r="532" spans="1:17" x14ac:dyDescent="0.45">
      <c r="A532" s="13" t="s">
        <v>11</v>
      </c>
      <c r="B532" s="35"/>
      <c r="C532" s="9"/>
      <c r="D532" s="21">
        <v>5023.41</v>
      </c>
      <c r="E532" s="35" t="s">
        <v>76</v>
      </c>
      <c r="F532" s="35"/>
      <c r="G532" s="9"/>
      <c r="H532" s="9"/>
      <c r="I532" s="35"/>
      <c r="J532" s="35"/>
      <c r="K532" s="35"/>
      <c r="L532" s="35"/>
      <c r="M532" s="35"/>
      <c r="N532" s="35"/>
      <c r="O532" s="35"/>
      <c r="P532" s="35"/>
      <c r="Q532" s="10"/>
    </row>
    <row r="533" spans="1:17" x14ac:dyDescent="0.45">
      <c r="A533" s="13" t="s">
        <v>12</v>
      </c>
      <c r="B533" s="35"/>
      <c r="C533" s="9"/>
      <c r="D533" s="9">
        <f>H520</f>
        <v>17.609999999999559</v>
      </c>
      <c r="E533" s="35" t="s">
        <v>16</v>
      </c>
      <c r="F533" s="35"/>
      <c r="G533" s="9"/>
      <c r="H533" s="9"/>
      <c r="I533" s="35"/>
      <c r="J533" s="35"/>
      <c r="K533" s="35"/>
      <c r="L533" s="35"/>
      <c r="M533" s="35"/>
      <c r="N533" s="35"/>
      <c r="O533" s="35"/>
      <c r="P533" s="35"/>
      <c r="Q533" s="10"/>
    </row>
    <row r="534" spans="1:17" x14ac:dyDescent="0.45">
      <c r="A534" s="13" t="s">
        <v>13</v>
      </c>
      <c r="B534" s="35"/>
      <c r="C534" s="9"/>
      <c r="D534" s="9">
        <f>D532+D533</f>
        <v>5041.0199999999995</v>
      </c>
      <c r="E534" s="35"/>
      <c r="F534" s="35"/>
      <c r="G534" s="9"/>
      <c r="H534" s="9"/>
      <c r="I534" s="35"/>
      <c r="J534" s="35"/>
      <c r="K534" s="35"/>
      <c r="L534" s="35"/>
      <c r="M534" s="35"/>
      <c r="N534" s="35"/>
      <c r="O534" s="35"/>
      <c r="P534" s="35"/>
      <c r="Q534" s="10"/>
    </row>
    <row r="535" spans="1:17" x14ac:dyDescent="0.45">
      <c r="A535" s="13" t="s">
        <v>14</v>
      </c>
      <c r="B535" s="35"/>
      <c r="C535" s="9"/>
      <c r="D535" s="9">
        <f>H528</f>
        <v>-12.609999999999445</v>
      </c>
      <c r="E535" s="35" t="s">
        <v>17</v>
      </c>
      <c r="F535" s="35"/>
      <c r="G535" s="9"/>
      <c r="H535" s="9"/>
      <c r="I535" s="35"/>
      <c r="J535" s="35"/>
      <c r="K535" s="35"/>
      <c r="L535" s="35"/>
      <c r="M535" s="35"/>
      <c r="N535" s="35"/>
      <c r="O535" s="35"/>
      <c r="P535" s="35"/>
      <c r="Q535" s="10"/>
    </row>
    <row r="536" spans="1:17" x14ac:dyDescent="0.45">
      <c r="A536" s="13" t="s">
        <v>13</v>
      </c>
      <c r="B536" s="35"/>
      <c r="C536" s="9"/>
      <c r="D536" s="27">
        <f>D534-D535</f>
        <v>5053.6299999999992</v>
      </c>
      <c r="E536" s="19" t="s">
        <v>18</v>
      </c>
      <c r="F536" s="35"/>
      <c r="G536" s="9"/>
      <c r="H536" s="9"/>
      <c r="I536" s="35"/>
      <c r="J536" s="35"/>
      <c r="K536" s="35"/>
      <c r="L536" s="35"/>
      <c r="M536" s="35"/>
      <c r="N536" s="35"/>
      <c r="O536" s="35"/>
      <c r="P536" s="35"/>
      <c r="Q536" s="10"/>
    </row>
    <row r="537" spans="1:17" ht="14.65" thickBot="1" x14ac:dyDescent="0.5">
      <c r="A537" s="15"/>
      <c r="B537" s="16"/>
      <c r="C537" s="17"/>
      <c r="D537" s="17"/>
      <c r="E537" s="16"/>
      <c r="F537" s="16"/>
      <c r="G537" s="17"/>
      <c r="H537" s="17"/>
      <c r="I537" s="16"/>
      <c r="J537" s="16"/>
      <c r="K537" s="16"/>
      <c r="L537" s="16"/>
      <c r="M537" s="16"/>
      <c r="N537" s="16"/>
      <c r="O537" s="16"/>
      <c r="P537" s="16"/>
      <c r="Q537" s="18"/>
    </row>
    <row r="538" spans="1:17" ht="14.65" thickTop="1" x14ac:dyDescent="0.45"/>
    <row r="542" spans="1:17" ht="14.65" thickBot="1" x14ac:dyDescent="0.5"/>
    <row r="543" spans="1:17" ht="14.65" thickTop="1" x14ac:dyDescent="0.45">
      <c r="A543" s="2"/>
      <c r="B543" s="3"/>
      <c r="C543" s="4">
        <v>45230</v>
      </c>
      <c r="D543" s="5"/>
      <c r="E543" s="3"/>
      <c r="F543" s="3"/>
      <c r="G543" s="5"/>
      <c r="H543" s="5"/>
      <c r="I543" s="3"/>
      <c r="J543" s="3"/>
      <c r="K543" s="3"/>
      <c r="L543" s="20" t="s">
        <v>19</v>
      </c>
      <c r="M543" s="3"/>
      <c r="N543" s="3"/>
      <c r="O543" s="3"/>
      <c r="P543" s="3"/>
      <c r="Q543" s="6"/>
    </row>
    <row r="544" spans="1:17" x14ac:dyDescent="0.45">
      <c r="A544" s="7" t="s">
        <v>5</v>
      </c>
      <c r="B544" s="35"/>
      <c r="C544" s="9"/>
      <c r="D544" s="9"/>
      <c r="E544" s="35"/>
      <c r="F544" s="35"/>
      <c r="G544" s="9"/>
      <c r="H544" s="9"/>
      <c r="I544" s="35"/>
      <c r="J544" s="11" t="s">
        <v>24</v>
      </c>
      <c r="K544" s="35"/>
      <c r="L544" s="11" t="s">
        <v>10</v>
      </c>
      <c r="M544" s="35"/>
      <c r="N544" s="35"/>
      <c r="O544" s="35"/>
      <c r="P544" s="35"/>
      <c r="Q544" s="10"/>
    </row>
    <row r="545" spans="1:17" x14ac:dyDescent="0.45">
      <c r="A545" s="7" t="s">
        <v>0</v>
      </c>
      <c r="B545" s="11" t="s">
        <v>3</v>
      </c>
      <c r="C545" s="12" t="s">
        <v>1</v>
      </c>
      <c r="D545" s="12" t="s">
        <v>4</v>
      </c>
      <c r="E545" s="11" t="s">
        <v>7</v>
      </c>
      <c r="F545" s="37" t="s">
        <v>92</v>
      </c>
      <c r="G545" s="12" t="s">
        <v>8</v>
      </c>
      <c r="H545" s="12" t="s">
        <v>9</v>
      </c>
      <c r="I545" s="33" t="s">
        <v>70</v>
      </c>
      <c r="J545" s="11" t="s">
        <v>23</v>
      </c>
      <c r="K545" s="35"/>
      <c r="L545" s="31">
        <v>200591.49</v>
      </c>
      <c r="M545" s="35" t="s">
        <v>118</v>
      </c>
      <c r="N545" s="35"/>
      <c r="O545" s="35"/>
      <c r="P545" s="35"/>
      <c r="Q545" s="10"/>
    </row>
    <row r="546" spans="1:17" x14ac:dyDescent="0.45">
      <c r="A546" s="13" t="s">
        <v>142</v>
      </c>
      <c r="B546" s="35">
        <v>224</v>
      </c>
      <c r="C546" s="9">
        <v>4.45</v>
      </c>
      <c r="D546" s="9">
        <f>C546*B546</f>
        <v>996.80000000000007</v>
      </c>
      <c r="E546" s="36" t="s">
        <v>93</v>
      </c>
      <c r="F546" s="38">
        <f>D546/D549</f>
        <v>0.15374554248978936</v>
      </c>
      <c r="G546" s="40">
        <v>4.57</v>
      </c>
      <c r="H546" s="9">
        <f>(B546*G546)-D546</f>
        <v>26.879999999999995</v>
      </c>
      <c r="I546" s="35" t="s">
        <v>71</v>
      </c>
      <c r="J546" s="36">
        <f>G546*B546</f>
        <v>1023.6800000000001</v>
      </c>
      <c r="K546" s="35" t="str">
        <f>"sell "&amp;B546&amp;" "&amp;A546&amp;" @ $"&amp;G546</f>
        <v>sell 224 INTR @ $4.57</v>
      </c>
      <c r="L546" s="9">
        <f>L545+(G546*B546)</f>
        <v>201615.16999999998</v>
      </c>
      <c r="M546" s="35"/>
      <c r="N546" s="35"/>
      <c r="O546" s="35"/>
      <c r="P546" s="35"/>
      <c r="Q546" s="10"/>
    </row>
    <row r="547" spans="1:17" x14ac:dyDescent="0.45">
      <c r="A547" s="13" t="s">
        <v>143</v>
      </c>
      <c r="B547" s="35">
        <v>47</v>
      </c>
      <c r="C547" s="9">
        <v>11.46</v>
      </c>
      <c r="D547" s="9">
        <f>C547*B547</f>
        <v>538.62</v>
      </c>
      <c r="E547" s="36" t="s">
        <v>93</v>
      </c>
      <c r="F547" s="38">
        <f>D547/D549</f>
        <v>8.3076268153942964E-2</v>
      </c>
      <c r="G547" s="40">
        <v>11.45</v>
      </c>
      <c r="H547" s="9">
        <f>(B547*G547)-D547</f>
        <v>-0.47000000000002728</v>
      </c>
      <c r="I547" s="35" t="s">
        <v>71</v>
      </c>
      <c r="J547" s="36">
        <f>G547*B547</f>
        <v>538.15</v>
      </c>
      <c r="K547" s="35" t="str">
        <f>"sell "&amp;B547&amp;" "&amp;A547&amp;" @ $"&amp;G547</f>
        <v>sell 47 CCL @ $11.45</v>
      </c>
      <c r="L547" s="9">
        <f>L546+(G547*B547)</f>
        <v>202153.31999999998</v>
      </c>
      <c r="M547" s="35"/>
      <c r="N547" s="35"/>
      <c r="O547" s="35"/>
      <c r="P547" s="35"/>
      <c r="Q547" s="10"/>
    </row>
    <row r="548" spans="1:17" x14ac:dyDescent="0.45">
      <c r="A548" s="13" t="s">
        <v>144</v>
      </c>
      <c r="B548" s="35">
        <v>126</v>
      </c>
      <c r="C548" s="9">
        <v>39.270000000000003</v>
      </c>
      <c r="D548" s="9">
        <f>C548*B548</f>
        <v>4948.0200000000004</v>
      </c>
      <c r="E548" s="36" t="s">
        <v>93</v>
      </c>
      <c r="F548" s="38">
        <f>D548/D549</f>
        <v>0.76317818935626769</v>
      </c>
      <c r="G548" s="40">
        <v>39.35</v>
      </c>
      <c r="H548" s="9">
        <f>(B548*G548)-D548</f>
        <v>10.079999999999927</v>
      </c>
      <c r="I548" s="35" t="s">
        <v>71</v>
      </c>
      <c r="J548" s="36">
        <f>G548*B548</f>
        <v>4958.1000000000004</v>
      </c>
      <c r="K548" s="35" t="str">
        <f>"sell "&amp;B548&amp;" "&amp;A548&amp;" @ $"&amp;G548</f>
        <v>sell 126 VRT @ $39.35</v>
      </c>
      <c r="L548" s="9">
        <f>L547+(G548*B548)</f>
        <v>207111.41999999998</v>
      </c>
      <c r="M548" s="35" t="s">
        <v>22</v>
      </c>
      <c r="N548" s="35"/>
      <c r="O548" s="35"/>
      <c r="P548" s="35"/>
      <c r="Q548" s="10"/>
    </row>
    <row r="549" spans="1:17" x14ac:dyDescent="0.45">
      <c r="A549" s="13"/>
      <c r="B549" s="35"/>
      <c r="C549" s="9"/>
      <c r="D549" s="9">
        <f>SUM(D546:D548)</f>
        <v>6483.4400000000005</v>
      </c>
      <c r="E549" s="36"/>
      <c r="F549" s="38">
        <f>SUM(F546:F548)</f>
        <v>1</v>
      </c>
      <c r="G549" s="41"/>
      <c r="H549" s="9">
        <f>SUM(H546:H548)</f>
        <v>36.489999999999895</v>
      </c>
      <c r="I549" s="35"/>
      <c r="J549" s="36">
        <f>SUM(J546:J548)</f>
        <v>6519.93</v>
      </c>
      <c r="K549" s="35"/>
      <c r="L549" s="9"/>
      <c r="M549" s="35"/>
      <c r="N549" s="35"/>
      <c r="O549" s="35"/>
      <c r="P549" s="35"/>
      <c r="Q549" s="10"/>
    </row>
    <row r="550" spans="1:17" x14ac:dyDescent="0.45">
      <c r="A550" s="13"/>
      <c r="B550" s="35"/>
      <c r="C550" s="9"/>
      <c r="D550" s="9"/>
      <c r="E550" s="35"/>
      <c r="F550" s="35"/>
      <c r="G550" s="41"/>
      <c r="H550" s="9"/>
      <c r="I550" s="35"/>
      <c r="J550" s="35"/>
      <c r="K550" s="35"/>
      <c r="L550" s="9"/>
      <c r="M550" s="35"/>
      <c r="N550" s="35"/>
      <c r="O550" s="35"/>
      <c r="P550" s="35"/>
      <c r="Q550" s="10"/>
    </row>
    <row r="551" spans="1:17" x14ac:dyDescent="0.45">
      <c r="A551" s="13"/>
      <c r="B551" s="35"/>
      <c r="C551" s="9"/>
      <c r="D551" s="9"/>
      <c r="E551" s="19"/>
      <c r="F551" s="35"/>
      <c r="G551" s="41"/>
      <c r="H551" s="9"/>
      <c r="I551" s="35"/>
      <c r="J551" s="35"/>
      <c r="K551" s="35"/>
      <c r="L551" s="9"/>
      <c r="M551" s="11" t="s">
        <v>20</v>
      </c>
      <c r="N551" s="35"/>
      <c r="O551" s="35"/>
      <c r="P551" s="35"/>
      <c r="Q551" s="10"/>
    </row>
    <row r="552" spans="1:17" x14ac:dyDescent="0.45">
      <c r="A552" s="7" t="s">
        <v>6</v>
      </c>
      <c r="B552" s="35"/>
      <c r="C552" s="9"/>
      <c r="D552" s="9"/>
      <c r="E552" s="19"/>
      <c r="F552" s="35"/>
      <c r="G552" s="41"/>
      <c r="H552" s="9"/>
      <c r="I552" s="35"/>
      <c r="J552" s="35"/>
      <c r="K552" s="35"/>
      <c r="L552" s="9"/>
      <c r="M552" s="11" t="s">
        <v>21</v>
      </c>
      <c r="N552" s="35"/>
      <c r="O552" s="35"/>
      <c r="P552" s="35"/>
      <c r="Q552" s="10"/>
    </row>
    <row r="553" spans="1:17" x14ac:dyDescent="0.45">
      <c r="A553" s="7" t="s">
        <v>0</v>
      </c>
      <c r="B553" s="11" t="s">
        <v>3</v>
      </c>
      <c r="C553" s="12" t="s">
        <v>1</v>
      </c>
      <c r="D553" s="12" t="s">
        <v>2</v>
      </c>
      <c r="E553" s="22" t="s">
        <v>7</v>
      </c>
      <c r="F553" s="39" t="s">
        <v>92</v>
      </c>
      <c r="G553" s="42" t="s">
        <v>8</v>
      </c>
      <c r="H553" s="12" t="s">
        <v>9</v>
      </c>
      <c r="I553" s="35"/>
      <c r="J553" s="35"/>
      <c r="K553" s="35"/>
      <c r="L553" s="9"/>
      <c r="M553" s="36">
        <v>206048.96</v>
      </c>
      <c r="N553" s="35"/>
      <c r="O553" s="44"/>
      <c r="P553" s="35"/>
      <c r="Q553" s="10"/>
    </row>
    <row r="554" spans="1:17" x14ac:dyDescent="0.45">
      <c r="A554" s="13" t="s">
        <v>151</v>
      </c>
      <c r="B554" s="35">
        <v>20</v>
      </c>
      <c r="C554" s="9">
        <v>49.92</v>
      </c>
      <c r="D554" s="9">
        <f>C554*B554</f>
        <v>998.40000000000009</v>
      </c>
      <c r="E554" s="36" t="s">
        <v>93</v>
      </c>
      <c r="F554" s="38">
        <f>D554/D557</f>
        <v>1</v>
      </c>
      <c r="G554" s="9">
        <v>49.72</v>
      </c>
      <c r="H554" s="9">
        <f>(B554*G554)-D554</f>
        <v>-4.0000000000001137</v>
      </c>
      <c r="I554" s="35" t="s">
        <v>71</v>
      </c>
      <c r="J554" s="35"/>
      <c r="K554" s="35" t="str">
        <f>"buy "&amp;B554&amp;" "&amp;A554&amp;" @ $"&amp;G554</f>
        <v>buy 20 NEAR @ $49.72</v>
      </c>
      <c r="L554" s="9">
        <f>L548-(G554*B554)</f>
        <v>206117.02</v>
      </c>
      <c r="M554" s="36">
        <f>L545-(G554*B554)</f>
        <v>199597.09</v>
      </c>
      <c r="N554" s="35"/>
      <c r="O554" s="35"/>
      <c r="P554" s="35"/>
      <c r="Q554" s="10"/>
    </row>
    <row r="555" spans="1:17" x14ac:dyDescent="0.45">
      <c r="A555" s="13"/>
      <c r="B555" s="35"/>
      <c r="C555" s="9">
        <v>0</v>
      </c>
      <c r="D555" s="9">
        <f>C555*B555</f>
        <v>0</v>
      </c>
      <c r="E555" s="36" t="s">
        <v>93</v>
      </c>
      <c r="F555" s="38">
        <f>D555/D557</f>
        <v>0</v>
      </c>
      <c r="G555" s="9">
        <v>0</v>
      </c>
      <c r="H555" s="9">
        <f>(B555*G555)-D555</f>
        <v>0</v>
      </c>
      <c r="I555" s="35" t="s">
        <v>71</v>
      </c>
      <c r="J555" s="35"/>
      <c r="K555" s="35" t="str">
        <f>"buy "&amp;B555&amp;" "&amp;A555&amp;" @ $"&amp;G555</f>
        <v>buy   @ $0</v>
      </c>
      <c r="L555" s="9">
        <f>L554-(G555*B555)</f>
        <v>206117.02</v>
      </c>
      <c r="M555" s="36">
        <f>M554-(G555*B555)</f>
        <v>199597.09</v>
      </c>
      <c r="N555" s="35"/>
      <c r="O555" s="35"/>
      <c r="P555" s="35"/>
      <c r="Q555" s="10"/>
    </row>
    <row r="556" spans="1:17" x14ac:dyDescent="0.45">
      <c r="A556" s="23"/>
      <c r="B556" s="24"/>
      <c r="C556" s="25">
        <v>0</v>
      </c>
      <c r="D556" s="25">
        <f>C556*B556</f>
        <v>0</v>
      </c>
      <c r="E556" s="36" t="s">
        <v>93</v>
      </c>
      <c r="F556" s="38">
        <f>D556/D557</f>
        <v>0</v>
      </c>
      <c r="G556" s="25">
        <v>0</v>
      </c>
      <c r="H556" s="25">
        <f>(B556*G556)-D556</f>
        <v>0</v>
      </c>
      <c r="I556" s="35" t="s">
        <v>71</v>
      </c>
      <c r="J556" s="35"/>
      <c r="K556" s="35" t="str">
        <f>"buy "&amp;B556&amp;" "&amp;A556&amp;" @ $"&amp;G556</f>
        <v>buy   @ $0</v>
      </c>
      <c r="L556" s="9">
        <f>L555-(G556*B556)</f>
        <v>206117.02</v>
      </c>
      <c r="M556" s="36">
        <f>M555-(G556*B556)</f>
        <v>199597.09</v>
      </c>
      <c r="N556" s="35" t="str">
        <f>TEXT(ROUND(M556,2),"$#,##0.00")&amp;" will be the balance in the account after purchases.  "</f>
        <v xml:space="preserve">$199,597.09 will be the balance in the account after purchases.  </v>
      </c>
      <c r="O556" s="35"/>
      <c r="P556" s="35"/>
      <c r="Q556" s="10"/>
    </row>
    <row r="557" spans="1:17" x14ac:dyDescent="0.45">
      <c r="A557" s="13"/>
      <c r="B557" s="35"/>
      <c r="C557" s="9"/>
      <c r="D557" s="9">
        <f>SUM(D554:D556)</f>
        <v>998.40000000000009</v>
      </c>
      <c r="E557" s="35"/>
      <c r="F557" s="38">
        <f>SUM(F554:F556)</f>
        <v>1</v>
      </c>
      <c r="G557" s="9" t="s">
        <v>15</v>
      </c>
      <c r="H557" s="9">
        <f>SUM(H554:H556)</f>
        <v>-4.0000000000001137</v>
      </c>
      <c r="I557" s="35"/>
      <c r="J557" s="35"/>
      <c r="K557" s="35"/>
      <c r="L557" s="9"/>
      <c r="M557" s="35"/>
      <c r="N557" s="35" t="s">
        <v>27</v>
      </c>
      <c r="O557" s="35"/>
      <c r="P557" s="35"/>
      <c r="Q557" s="10"/>
    </row>
    <row r="558" spans="1:17" x14ac:dyDescent="0.45">
      <c r="A558" s="13"/>
      <c r="B558" s="35"/>
      <c r="C558" s="9"/>
      <c r="D558" s="9"/>
      <c r="E558" s="35"/>
      <c r="F558" s="35"/>
      <c r="G558" s="9"/>
      <c r="H558" s="9"/>
      <c r="I558" s="35"/>
      <c r="J558" s="35"/>
      <c r="K558" s="35"/>
      <c r="L558" s="9"/>
      <c r="M558" s="11" t="str">
        <f>IF(J549+M556&gt;0,"Credit Surplus","Credit Shortage")</f>
        <v>Credit Surplus</v>
      </c>
      <c r="N558" s="36">
        <f>J549+M556</f>
        <v>206117.02</v>
      </c>
      <c r="O558" s="35" t="s">
        <v>60</v>
      </c>
      <c r="P558" s="35"/>
      <c r="Q558" s="10"/>
    </row>
    <row r="559" spans="1:17" x14ac:dyDescent="0.45">
      <c r="A559" s="13"/>
      <c r="B559" s="35"/>
      <c r="C559" s="9"/>
      <c r="D559" s="9"/>
      <c r="E559" s="35"/>
      <c r="F559" s="35"/>
      <c r="G559" s="9"/>
      <c r="H559" s="9"/>
      <c r="I559" s="35"/>
      <c r="J559" s="35"/>
      <c r="K559" s="35"/>
      <c r="L559" s="9"/>
      <c r="M559" s="35"/>
      <c r="N559" s="35"/>
      <c r="O559" s="35"/>
      <c r="P559" s="35"/>
      <c r="Q559" s="10"/>
    </row>
    <row r="560" spans="1:17" x14ac:dyDescent="0.45">
      <c r="A560" s="13"/>
      <c r="B560" s="35"/>
      <c r="C560" s="9"/>
      <c r="D560" s="9"/>
      <c r="E560" s="35"/>
      <c r="F560" s="35"/>
      <c r="G560" s="9"/>
      <c r="H560" s="9"/>
      <c r="I560" s="35"/>
      <c r="J560" s="35"/>
      <c r="K560" s="35"/>
      <c r="L560" s="35"/>
      <c r="M560" s="35"/>
      <c r="N560" s="35"/>
      <c r="O560" s="35"/>
      <c r="P560" s="35"/>
      <c r="Q560" s="10"/>
    </row>
    <row r="561" spans="1:17" x14ac:dyDescent="0.45">
      <c r="A561" s="13" t="s">
        <v>11</v>
      </c>
      <c r="B561" s="35"/>
      <c r="C561" s="9"/>
      <c r="D561" s="21">
        <v>6269.79</v>
      </c>
      <c r="E561" s="35" t="s">
        <v>76</v>
      </c>
      <c r="F561" s="35"/>
      <c r="G561" s="9"/>
      <c r="H561" s="9"/>
      <c r="I561" s="35"/>
      <c r="J561" s="35"/>
      <c r="K561" s="35"/>
      <c r="L561" s="35"/>
      <c r="M561" s="35"/>
      <c r="N561" s="35"/>
      <c r="O561" s="35"/>
      <c r="P561" s="35"/>
      <c r="Q561" s="10"/>
    </row>
    <row r="562" spans="1:17" x14ac:dyDescent="0.45">
      <c r="A562" s="13" t="s">
        <v>12</v>
      </c>
      <c r="B562" s="35"/>
      <c r="C562" s="9"/>
      <c r="D562" s="9">
        <f>H549</f>
        <v>36.489999999999895</v>
      </c>
      <c r="E562" s="35" t="s">
        <v>16</v>
      </c>
      <c r="F562" s="35"/>
      <c r="G562" s="9"/>
      <c r="H562" s="9"/>
      <c r="I562" s="35"/>
      <c r="J562" s="35"/>
      <c r="K562" s="35"/>
      <c r="L562" s="35"/>
      <c r="M562" s="35"/>
      <c r="N562" s="35"/>
      <c r="O562" s="35"/>
      <c r="P562" s="35"/>
      <c r="Q562" s="10"/>
    </row>
    <row r="563" spans="1:17" x14ac:dyDescent="0.45">
      <c r="A563" s="13" t="s">
        <v>13</v>
      </c>
      <c r="B563" s="35"/>
      <c r="C563" s="9"/>
      <c r="D563" s="9">
        <f>D561+D562</f>
        <v>6306.28</v>
      </c>
      <c r="E563" s="35"/>
      <c r="F563" s="35"/>
      <c r="G563" s="9"/>
      <c r="H563" s="9"/>
      <c r="I563" s="35"/>
      <c r="J563" s="35"/>
      <c r="K563" s="35"/>
      <c r="L563" s="35"/>
      <c r="M563" s="35"/>
      <c r="N563" s="35"/>
      <c r="O563" s="35"/>
      <c r="P563" s="35"/>
      <c r="Q563" s="10"/>
    </row>
    <row r="564" spans="1:17" x14ac:dyDescent="0.45">
      <c r="A564" s="13" t="s">
        <v>14</v>
      </c>
      <c r="B564" s="35"/>
      <c r="C564" s="9"/>
      <c r="D564" s="9">
        <f>H557</f>
        <v>-4.0000000000001137</v>
      </c>
      <c r="E564" s="35" t="s">
        <v>17</v>
      </c>
      <c r="F564" s="35"/>
      <c r="G564" s="9"/>
      <c r="H564" s="9"/>
      <c r="I564" s="35"/>
      <c r="J564" s="35"/>
      <c r="K564" s="35"/>
      <c r="L564" s="35"/>
      <c r="M564" s="35"/>
      <c r="N564" s="35"/>
      <c r="O564" s="35"/>
      <c r="P564" s="35"/>
      <c r="Q564" s="10"/>
    </row>
    <row r="565" spans="1:17" x14ac:dyDescent="0.45">
      <c r="A565" s="13" t="s">
        <v>13</v>
      </c>
      <c r="B565" s="35"/>
      <c r="C565" s="9"/>
      <c r="D565" s="27">
        <f>D563-D564</f>
        <v>6310.28</v>
      </c>
      <c r="E565" s="19" t="s">
        <v>18</v>
      </c>
      <c r="F565" s="35"/>
      <c r="G565" s="9"/>
      <c r="H565" s="9"/>
      <c r="I565" s="35"/>
      <c r="J565" s="35"/>
      <c r="K565" s="35"/>
      <c r="L565" s="35"/>
      <c r="M565" s="35"/>
      <c r="N565" s="35"/>
      <c r="O565" s="35"/>
      <c r="P565" s="35"/>
      <c r="Q565" s="10"/>
    </row>
    <row r="566" spans="1:17" ht="14.65" thickBot="1" x14ac:dyDescent="0.5">
      <c r="A566" s="15"/>
      <c r="B566" s="16"/>
      <c r="C566" s="17"/>
      <c r="D566" s="17"/>
      <c r="E566" s="16"/>
      <c r="F566" s="16"/>
      <c r="G566" s="17"/>
      <c r="H566" s="17"/>
      <c r="I566" s="16"/>
      <c r="J566" s="16"/>
      <c r="K566" s="16"/>
      <c r="L566" s="16"/>
      <c r="M566" s="16"/>
      <c r="N566" s="16"/>
      <c r="O566" s="16"/>
      <c r="P566" s="16"/>
      <c r="Q566" s="18"/>
    </row>
    <row r="567" spans="1:17" ht="14.65" thickTop="1" x14ac:dyDescent="0.45"/>
    <row r="569" spans="1:17" ht="14.65" thickBot="1" x14ac:dyDescent="0.5"/>
    <row r="570" spans="1:17" ht="14.65" thickTop="1" x14ac:dyDescent="0.45">
      <c r="A570" s="2"/>
      <c r="B570" s="3"/>
      <c r="C570" s="4">
        <v>45201</v>
      </c>
      <c r="D570" s="5"/>
      <c r="E570" s="3"/>
      <c r="F570" s="3"/>
      <c r="G570" s="5"/>
      <c r="H570" s="5"/>
      <c r="I570" s="3"/>
      <c r="J570" s="3"/>
      <c r="K570" s="3"/>
      <c r="L570" s="20" t="s">
        <v>19</v>
      </c>
      <c r="M570" s="3"/>
      <c r="N570" s="3"/>
      <c r="O570" s="3"/>
      <c r="P570" s="3"/>
      <c r="Q570" s="6"/>
    </row>
    <row r="571" spans="1:17" x14ac:dyDescent="0.45">
      <c r="A571" s="7" t="s">
        <v>5</v>
      </c>
      <c r="B571" s="35"/>
      <c r="C571" s="9"/>
      <c r="D571" s="9"/>
      <c r="E571" s="35"/>
      <c r="F571" s="35"/>
      <c r="G571" s="9"/>
      <c r="H571" s="9"/>
      <c r="I571" s="35"/>
      <c r="J571" s="11" t="s">
        <v>24</v>
      </c>
      <c r="K571" s="35"/>
      <c r="L571" s="11" t="s">
        <v>10</v>
      </c>
      <c r="M571" s="35"/>
      <c r="N571" s="35"/>
      <c r="O571" s="35"/>
      <c r="P571" s="35"/>
      <c r="Q571" s="10"/>
    </row>
    <row r="572" spans="1:17" x14ac:dyDescent="0.45">
      <c r="A572" s="7" t="s">
        <v>0</v>
      </c>
      <c r="B572" s="11" t="s">
        <v>3</v>
      </c>
      <c r="C572" s="12" t="s">
        <v>1</v>
      </c>
      <c r="D572" s="12" t="s">
        <v>4</v>
      </c>
      <c r="E572" s="11" t="s">
        <v>7</v>
      </c>
      <c r="F572" s="37" t="s">
        <v>92</v>
      </c>
      <c r="G572" s="12" t="s">
        <v>8</v>
      </c>
      <c r="H572" s="12" t="s">
        <v>9</v>
      </c>
      <c r="I572" s="33" t="s">
        <v>70</v>
      </c>
      <c r="J572" s="11" t="s">
        <v>23</v>
      </c>
      <c r="K572" s="35"/>
      <c r="L572" s="31">
        <v>202495.58</v>
      </c>
      <c r="M572" s="35" t="s">
        <v>118</v>
      </c>
      <c r="N572" s="35"/>
      <c r="O572" s="35"/>
      <c r="P572" s="35"/>
      <c r="Q572" s="10"/>
    </row>
    <row r="573" spans="1:17" x14ac:dyDescent="0.45">
      <c r="A573" s="13" t="s">
        <v>139</v>
      </c>
      <c r="B573" s="35">
        <v>87</v>
      </c>
      <c r="C573" s="9">
        <v>24.44</v>
      </c>
      <c r="D573" s="9">
        <f>C573*B573</f>
        <v>2126.2800000000002</v>
      </c>
      <c r="E573" s="36" t="s">
        <v>93</v>
      </c>
      <c r="F573" s="38">
        <f>D573/D576</f>
        <v>0.51708012227358835</v>
      </c>
      <c r="G573" s="40">
        <v>22</v>
      </c>
      <c r="H573" s="9">
        <f>(B573*G573)-D573</f>
        <v>-212.2800000000002</v>
      </c>
      <c r="I573" s="35" t="s">
        <v>71</v>
      </c>
      <c r="J573" s="36">
        <f>G573*B573</f>
        <v>1914</v>
      </c>
      <c r="K573" s="35" t="str">
        <f>"sell "&amp;B573&amp;" "&amp;A573&amp;" @ $"&amp;G573</f>
        <v>sell 87 DFH @ $22</v>
      </c>
      <c r="L573" s="9">
        <f>L572+(G573*B573)</f>
        <v>204409.58</v>
      </c>
      <c r="M573" s="35"/>
      <c r="N573" s="35"/>
      <c r="O573" s="35"/>
      <c r="P573" s="35"/>
      <c r="Q573" s="10"/>
    </row>
    <row r="574" spans="1:17" x14ac:dyDescent="0.45">
      <c r="A574" s="13" t="s">
        <v>140</v>
      </c>
      <c r="B574" s="35">
        <v>31</v>
      </c>
      <c r="C574" s="9">
        <v>23.59</v>
      </c>
      <c r="D574" s="9">
        <f>C574*B574</f>
        <v>731.29</v>
      </c>
      <c r="E574" s="36" t="s">
        <v>93</v>
      </c>
      <c r="F574" s="38">
        <f>D574/D576</f>
        <v>0.17783900644197961</v>
      </c>
      <c r="G574" s="40">
        <v>22.82</v>
      </c>
      <c r="H574" s="9">
        <f>(B574*G574)-D574</f>
        <v>-23.870000000000005</v>
      </c>
      <c r="I574" s="35" t="s">
        <v>71</v>
      </c>
      <c r="J574" s="36">
        <f>G574*B574</f>
        <v>707.42</v>
      </c>
      <c r="K574" s="35" t="str">
        <f>"sell "&amp;B574&amp;" "&amp;A574&amp;" @ $"&amp;G574</f>
        <v>sell 31 XP @ $22.82</v>
      </c>
      <c r="L574" s="9">
        <f>L573+(G574*B574)</f>
        <v>205117</v>
      </c>
      <c r="M574" s="35"/>
      <c r="N574" s="35"/>
      <c r="O574" s="35"/>
      <c r="P574" s="35"/>
      <c r="Q574" s="10"/>
    </row>
    <row r="575" spans="1:17" x14ac:dyDescent="0.45">
      <c r="A575" s="13" t="s">
        <v>141</v>
      </c>
      <c r="B575" s="35">
        <v>158</v>
      </c>
      <c r="C575" s="9">
        <v>7.94</v>
      </c>
      <c r="D575" s="9">
        <f>C575*B575</f>
        <v>1254.52</v>
      </c>
      <c r="E575" s="36" t="s">
        <v>93</v>
      </c>
      <c r="F575" s="38">
        <f>D575/D576</f>
        <v>0.30508087128443201</v>
      </c>
      <c r="G575" s="40">
        <v>7.24</v>
      </c>
      <c r="H575" s="9">
        <f>(B575*G575)-D575</f>
        <v>-110.59999999999991</v>
      </c>
      <c r="I575" s="35" t="s">
        <v>71</v>
      </c>
      <c r="J575" s="36">
        <f>G575*B575</f>
        <v>1143.92</v>
      </c>
      <c r="K575" s="35" t="str">
        <f>"sell "&amp;B575&amp;" "&amp;A575&amp;" @ $"&amp;G575</f>
        <v>sell 158 NU @ $7.24</v>
      </c>
      <c r="L575" s="9">
        <f>L574+(G575*B575)</f>
        <v>206260.92</v>
      </c>
      <c r="M575" s="35" t="s">
        <v>22</v>
      </c>
      <c r="N575" s="35"/>
      <c r="O575" s="35"/>
      <c r="P575" s="35"/>
      <c r="Q575" s="10"/>
    </row>
    <row r="576" spans="1:17" x14ac:dyDescent="0.45">
      <c r="A576" s="13"/>
      <c r="B576" s="35"/>
      <c r="C576" s="9"/>
      <c r="D576" s="9">
        <f>SUM(D573:D575)</f>
        <v>4112.09</v>
      </c>
      <c r="E576" s="36"/>
      <c r="F576" s="38">
        <f>SUM(F573:F575)</f>
        <v>1</v>
      </c>
      <c r="G576" s="41"/>
      <c r="H576" s="9">
        <f>SUM(H573:H575)</f>
        <v>-346.75000000000011</v>
      </c>
      <c r="I576" s="35"/>
      <c r="J576" s="36">
        <f>SUM(J573:J575)</f>
        <v>3765.34</v>
      </c>
      <c r="K576" s="35"/>
      <c r="L576" s="9"/>
      <c r="M576" s="35"/>
      <c r="N576" s="35"/>
      <c r="O576" s="35"/>
      <c r="P576" s="35"/>
      <c r="Q576" s="10"/>
    </row>
    <row r="577" spans="1:17" x14ac:dyDescent="0.45">
      <c r="A577" s="13"/>
      <c r="B577" s="35"/>
      <c r="C577" s="9"/>
      <c r="D577" s="9"/>
      <c r="E577" s="35"/>
      <c r="F577" s="35"/>
      <c r="G577" s="41"/>
      <c r="H577" s="9"/>
      <c r="I577" s="35"/>
      <c r="J577" s="35"/>
      <c r="K577" s="35"/>
      <c r="L577" s="9"/>
      <c r="M577" s="35"/>
      <c r="N577" s="35"/>
      <c r="O577" s="35"/>
      <c r="P577" s="35"/>
      <c r="Q577" s="10"/>
    </row>
    <row r="578" spans="1:17" x14ac:dyDescent="0.45">
      <c r="A578" s="13"/>
      <c r="B578" s="35"/>
      <c r="C578" s="9"/>
      <c r="D578" s="9"/>
      <c r="E578" s="19"/>
      <c r="F578" s="35"/>
      <c r="G578" s="41"/>
      <c r="H578" s="9"/>
      <c r="I578" s="35"/>
      <c r="J578" s="35"/>
      <c r="K578" s="35"/>
      <c r="L578" s="9"/>
      <c r="M578" s="11" t="s">
        <v>20</v>
      </c>
      <c r="N578" s="35"/>
      <c r="O578" s="35"/>
      <c r="P578" s="35"/>
      <c r="Q578" s="10"/>
    </row>
    <row r="579" spans="1:17" x14ac:dyDescent="0.45">
      <c r="A579" s="7" t="s">
        <v>6</v>
      </c>
      <c r="B579" s="35"/>
      <c r="C579" s="9"/>
      <c r="D579" s="9"/>
      <c r="E579" s="19"/>
      <c r="F579" s="35"/>
      <c r="G579" s="41"/>
      <c r="H579" s="9"/>
      <c r="I579" s="35"/>
      <c r="J579" s="35"/>
      <c r="K579" s="35"/>
      <c r="L579" s="9"/>
      <c r="M579" s="11" t="s">
        <v>21</v>
      </c>
      <c r="N579" s="35"/>
      <c r="O579" s="35"/>
      <c r="P579" s="35"/>
      <c r="Q579" s="10"/>
    </row>
    <row r="580" spans="1:17" x14ac:dyDescent="0.45">
      <c r="A580" s="7" t="s">
        <v>0</v>
      </c>
      <c r="B580" s="11" t="s">
        <v>3</v>
      </c>
      <c r="C580" s="12" t="s">
        <v>1</v>
      </c>
      <c r="D580" s="12" t="s">
        <v>2</v>
      </c>
      <c r="E580" s="22" t="s">
        <v>7</v>
      </c>
      <c r="F580" s="39" t="s">
        <v>92</v>
      </c>
      <c r="G580" s="42" t="s">
        <v>8</v>
      </c>
      <c r="H580" s="12" t="s">
        <v>9</v>
      </c>
      <c r="I580" s="35"/>
      <c r="J580" s="35"/>
      <c r="K580" s="35"/>
      <c r="L580" s="9"/>
      <c r="M580" s="36">
        <v>206048.96</v>
      </c>
      <c r="N580" s="35"/>
      <c r="O580" s="44"/>
      <c r="P580" s="35"/>
      <c r="Q580" s="10"/>
    </row>
    <row r="581" spans="1:17" x14ac:dyDescent="0.45">
      <c r="A581" s="13" t="s">
        <v>148</v>
      </c>
      <c r="B581" s="35">
        <v>198</v>
      </c>
      <c r="C581" s="9">
        <v>5.15</v>
      </c>
      <c r="D581" s="9">
        <f>C581*B581</f>
        <v>1019.7</v>
      </c>
      <c r="E581" s="36" t="s">
        <v>93</v>
      </c>
      <c r="F581" s="38">
        <f>D581/D584</f>
        <v>0.17766820284526996</v>
      </c>
      <c r="G581" s="9">
        <v>5.0199999999999996</v>
      </c>
      <c r="H581" s="9">
        <f>(B581*G581)-D581</f>
        <v>-25.740000000000123</v>
      </c>
      <c r="I581" s="35" t="s">
        <v>71</v>
      </c>
      <c r="J581" s="35"/>
      <c r="K581" s="35" t="str">
        <f>"buy "&amp;B581&amp;" "&amp;A581&amp;" @ $"&amp;G581</f>
        <v>buy 198 UEC @ $5.02</v>
      </c>
      <c r="L581" s="9">
        <f>L575-(G581*B581)</f>
        <v>205266.96000000002</v>
      </c>
      <c r="M581" s="36">
        <f>L572-(G581*B581)</f>
        <v>201501.62</v>
      </c>
      <c r="N581" s="35"/>
      <c r="O581" s="35"/>
      <c r="P581" s="35"/>
      <c r="Q581" s="10"/>
    </row>
    <row r="582" spans="1:17" x14ac:dyDescent="0.45">
      <c r="A582" s="13" t="s">
        <v>149</v>
      </c>
      <c r="B582" s="35">
        <v>338</v>
      </c>
      <c r="C582" s="9">
        <v>11.17</v>
      </c>
      <c r="D582" s="9">
        <f>C582*B582</f>
        <v>3775.46</v>
      </c>
      <c r="E582" s="36" t="s">
        <v>93</v>
      </c>
      <c r="F582" s="38">
        <f>D582/D584</f>
        <v>0.65782013642659887</v>
      </c>
      <c r="G582" s="9">
        <v>11.02</v>
      </c>
      <c r="H582" s="9">
        <f>(B582*G582)-D582</f>
        <v>-50.700000000000273</v>
      </c>
      <c r="I582" s="35" t="s">
        <v>71</v>
      </c>
      <c r="J582" s="35"/>
      <c r="K582" s="35" t="str">
        <f>"buy "&amp;B582&amp;" "&amp;A582&amp;" @ $"&amp;G582</f>
        <v>buy 338 HLX @ $11.02</v>
      </c>
      <c r="L582" s="9">
        <f>L581-(G582*B582)</f>
        <v>201542.2</v>
      </c>
      <c r="M582" s="36">
        <f>M581-(G582*B582)</f>
        <v>197776.86</v>
      </c>
      <c r="N582" s="35"/>
      <c r="O582" s="35"/>
      <c r="P582" s="35"/>
      <c r="Q582" s="10"/>
    </row>
    <row r="583" spans="1:17" x14ac:dyDescent="0.45">
      <c r="A583" s="23" t="s">
        <v>150</v>
      </c>
      <c r="B583" s="24">
        <v>9</v>
      </c>
      <c r="C583" s="25">
        <v>104.91</v>
      </c>
      <c r="D583" s="25">
        <f>C583*B583</f>
        <v>944.18999999999994</v>
      </c>
      <c r="E583" s="36" t="s">
        <v>93</v>
      </c>
      <c r="F583" s="38">
        <f>D583/D584</f>
        <v>0.16451166072813123</v>
      </c>
      <c r="G583" s="25">
        <v>103.81</v>
      </c>
      <c r="H583" s="25">
        <f>(B583*G583)-D583</f>
        <v>-9.8999999999999773</v>
      </c>
      <c r="I583" s="35" t="s">
        <v>71</v>
      </c>
      <c r="J583" s="35"/>
      <c r="K583" s="35" t="str">
        <f>"buy "&amp;B583&amp;" "&amp;A583&amp;" @ $"&amp;G583</f>
        <v>buy 9 CEIX @ $103.81</v>
      </c>
      <c r="L583" s="9">
        <f>L582-(G583*B583)</f>
        <v>200607.91</v>
      </c>
      <c r="M583" s="36">
        <f>M582-(G583*B583)</f>
        <v>196842.56999999998</v>
      </c>
      <c r="N583" s="35" t="str">
        <f>TEXT(ROUND(M583,2),"$#,##0.00")&amp;" will be the balance in the account after purchases.  "</f>
        <v xml:space="preserve">$196,842.57 will be the balance in the account after purchases.  </v>
      </c>
      <c r="O583" s="35"/>
      <c r="P583" s="35"/>
      <c r="Q583" s="10"/>
    </row>
    <row r="584" spans="1:17" x14ac:dyDescent="0.45">
      <c r="A584" s="13"/>
      <c r="B584" s="35"/>
      <c r="C584" s="9"/>
      <c r="D584" s="9">
        <f>SUM(D581:D583)</f>
        <v>5739.3499999999995</v>
      </c>
      <c r="E584" s="35"/>
      <c r="F584" s="38">
        <f>SUM(F581:F583)</f>
        <v>1</v>
      </c>
      <c r="G584" s="9" t="s">
        <v>15</v>
      </c>
      <c r="H584" s="9">
        <f>SUM(H581:H583)</f>
        <v>-86.340000000000373</v>
      </c>
      <c r="I584" s="35"/>
      <c r="J584" s="35"/>
      <c r="K584" s="35"/>
      <c r="L584" s="9"/>
      <c r="M584" s="35"/>
      <c r="N584" s="35" t="s">
        <v>27</v>
      </c>
      <c r="O584" s="35"/>
      <c r="P584" s="35"/>
      <c r="Q584" s="10"/>
    </row>
    <row r="585" spans="1:17" x14ac:dyDescent="0.45">
      <c r="A585" s="13"/>
      <c r="B585" s="35"/>
      <c r="C585" s="9"/>
      <c r="D585" s="9"/>
      <c r="E585" s="35"/>
      <c r="F585" s="35"/>
      <c r="G585" s="9"/>
      <c r="H585" s="9"/>
      <c r="I585" s="35"/>
      <c r="J585" s="35"/>
      <c r="K585" s="35"/>
      <c r="L585" s="9"/>
      <c r="M585" s="11" t="str">
        <f>IF(J576+M583&gt;0,"Credit Surplus","Credit Shortage")</f>
        <v>Credit Surplus</v>
      </c>
      <c r="N585" s="36">
        <f>J576+M583</f>
        <v>200607.90999999997</v>
      </c>
      <c r="O585" s="35" t="s">
        <v>60</v>
      </c>
      <c r="P585" s="35"/>
      <c r="Q585" s="10"/>
    </row>
    <row r="586" spans="1:17" x14ac:dyDescent="0.45">
      <c r="A586" s="13"/>
      <c r="B586" s="35"/>
      <c r="C586" s="9"/>
      <c r="D586" s="9"/>
      <c r="E586" s="35"/>
      <c r="F586" s="35"/>
      <c r="G586" s="9"/>
      <c r="H586" s="9"/>
      <c r="I586" s="35"/>
      <c r="J586" s="35"/>
      <c r="K586" s="35"/>
      <c r="L586" s="9"/>
      <c r="M586" s="35"/>
      <c r="N586" s="35"/>
      <c r="O586" s="35"/>
      <c r="P586" s="35"/>
      <c r="Q586" s="10"/>
    </row>
    <row r="587" spans="1:17" x14ac:dyDescent="0.45">
      <c r="A587" s="13"/>
      <c r="B587" s="35"/>
      <c r="C587" s="9"/>
      <c r="D587" s="9"/>
      <c r="E587" s="35"/>
      <c r="F587" s="35"/>
      <c r="G587" s="9"/>
      <c r="H587" s="9"/>
      <c r="I587" s="35"/>
      <c r="J587" s="35"/>
      <c r="K587" s="35"/>
      <c r="L587" s="35"/>
      <c r="M587" s="35"/>
      <c r="N587" s="35"/>
      <c r="O587" s="35"/>
      <c r="P587" s="35"/>
      <c r="Q587" s="10"/>
    </row>
    <row r="588" spans="1:17" x14ac:dyDescent="0.45">
      <c r="A588" s="13" t="s">
        <v>11</v>
      </c>
      <c r="B588" s="35"/>
      <c r="C588" s="9"/>
      <c r="D588" s="21">
        <v>1045.1600000000001</v>
      </c>
      <c r="E588" s="35" t="s">
        <v>76</v>
      </c>
      <c r="F588" s="35"/>
      <c r="G588" s="9"/>
      <c r="H588" s="9"/>
      <c r="I588" s="35"/>
      <c r="J588" s="35"/>
      <c r="K588" s="35"/>
      <c r="L588" s="35"/>
      <c r="M588" s="35"/>
      <c r="N588" s="35"/>
      <c r="O588" s="35"/>
      <c r="P588" s="35"/>
      <c r="Q588" s="10"/>
    </row>
    <row r="589" spans="1:17" x14ac:dyDescent="0.45">
      <c r="A589" s="13" t="s">
        <v>12</v>
      </c>
      <c r="B589" s="35"/>
      <c r="C589" s="9"/>
      <c r="D589" s="9">
        <f>H576</f>
        <v>-346.75000000000011</v>
      </c>
      <c r="E589" s="35" t="s">
        <v>16</v>
      </c>
      <c r="F589" s="35"/>
      <c r="G589" s="9"/>
      <c r="H589" s="9"/>
      <c r="I589" s="35"/>
      <c r="J589" s="35"/>
      <c r="K589" s="35"/>
      <c r="L589" s="35"/>
      <c r="M589" s="35"/>
      <c r="N589" s="35"/>
      <c r="O589" s="35"/>
      <c r="P589" s="35"/>
      <c r="Q589" s="10"/>
    </row>
    <row r="590" spans="1:17" x14ac:dyDescent="0.45">
      <c r="A590" s="13" t="s">
        <v>13</v>
      </c>
      <c r="B590" s="35"/>
      <c r="C590" s="9"/>
      <c r="D590" s="9">
        <f>D588+D589</f>
        <v>698.41</v>
      </c>
      <c r="E590" s="35"/>
      <c r="F590" s="35"/>
      <c r="G590" s="9"/>
      <c r="H590" s="9"/>
      <c r="I590" s="35"/>
      <c r="J590" s="35"/>
      <c r="K590" s="35"/>
      <c r="L590" s="35"/>
      <c r="M590" s="35"/>
      <c r="N590" s="35"/>
      <c r="O590" s="35"/>
      <c r="P590" s="35"/>
      <c r="Q590" s="10"/>
    </row>
    <row r="591" spans="1:17" x14ac:dyDescent="0.45">
      <c r="A591" s="13" t="s">
        <v>14</v>
      </c>
      <c r="B591" s="35"/>
      <c r="C591" s="9"/>
      <c r="D591" s="9">
        <f>H584</f>
        <v>-86.340000000000373</v>
      </c>
      <c r="E591" s="35" t="s">
        <v>17</v>
      </c>
      <c r="F591" s="35"/>
      <c r="G591" s="9"/>
      <c r="H591" s="9"/>
      <c r="I591" s="35"/>
      <c r="J591" s="35"/>
      <c r="K591" s="35"/>
      <c r="L591" s="35"/>
      <c r="M591" s="35"/>
      <c r="N591" s="35"/>
      <c r="O591" s="35"/>
      <c r="P591" s="35"/>
      <c r="Q591" s="10"/>
    </row>
    <row r="592" spans="1:17" x14ac:dyDescent="0.45">
      <c r="A592" s="13" t="s">
        <v>13</v>
      </c>
      <c r="B592" s="35"/>
      <c r="C592" s="9"/>
      <c r="D592" s="27">
        <f>D590-D591</f>
        <v>784.75000000000034</v>
      </c>
      <c r="E592" s="19" t="s">
        <v>18</v>
      </c>
      <c r="F592" s="35"/>
      <c r="G592" s="9"/>
      <c r="H592" s="9"/>
      <c r="I592" s="35"/>
      <c r="J592" s="35"/>
      <c r="K592" s="35"/>
      <c r="L592" s="35"/>
      <c r="M592" s="35"/>
      <c r="N592" s="35"/>
      <c r="O592" s="35"/>
      <c r="P592" s="35"/>
      <c r="Q592" s="10"/>
    </row>
    <row r="593" spans="1:17" ht="14.65" thickBot="1" x14ac:dyDescent="0.5">
      <c r="A593" s="15"/>
      <c r="B593" s="16"/>
      <c r="C593" s="17"/>
      <c r="D593" s="17"/>
      <c r="E593" s="16"/>
      <c r="F593" s="16"/>
      <c r="G593" s="17"/>
      <c r="H593" s="17"/>
      <c r="I593" s="16"/>
      <c r="J593" s="16"/>
      <c r="K593" s="16"/>
      <c r="L593" s="16"/>
      <c r="M593" s="16"/>
      <c r="N593" s="16"/>
      <c r="O593" s="16"/>
      <c r="P593" s="16"/>
      <c r="Q593" s="18"/>
    </row>
    <row r="594" spans="1:17" ht="14.65" thickTop="1" x14ac:dyDescent="0.45"/>
    <row r="596" spans="1:17" ht="14.65" thickBot="1" x14ac:dyDescent="0.5"/>
    <row r="597" spans="1:17" ht="14.65" thickTop="1" x14ac:dyDescent="0.45">
      <c r="A597" s="2"/>
      <c r="B597" s="3"/>
      <c r="C597" s="4">
        <v>45169</v>
      </c>
      <c r="D597" s="5"/>
      <c r="E597" s="3"/>
      <c r="F597" s="3"/>
      <c r="G597" s="5"/>
      <c r="H597" s="5"/>
      <c r="I597" s="3"/>
      <c r="J597" s="3"/>
      <c r="K597" s="3"/>
      <c r="L597" s="20" t="s">
        <v>19</v>
      </c>
      <c r="M597" s="3"/>
      <c r="N597" s="3"/>
      <c r="O597" s="3"/>
      <c r="P597" s="3"/>
      <c r="Q597" s="6"/>
    </row>
    <row r="598" spans="1:17" x14ac:dyDescent="0.45">
      <c r="A598" s="7" t="s">
        <v>5</v>
      </c>
      <c r="B598" s="35"/>
      <c r="C598" s="9"/>
      <c r="D598" s="9"/>
      <c r="E598" s="35"/>
      <c r="F598" s="35"/>
      <c r="G598" s="9"/>
      <c r="H598" s="9"/>
      <c r="I598" s="35"/>
      <c r="J598" s="11" t="s">
        <v>24</v>
      </c>
      <c r="K598" s="35"/>
      <c r="L598" s="11" t="s">
        <v>10</v>
      </c>
      <c r="M598" s="35"/>
      <c r="N598" s="35"/>
      <c r="O598" s="35"/>
      <c r="P598" s="35"/>
      <c r="Q598" s="10"/>
    </row>
    <row r="599" spans="1:17" x14ac:dyDescent="0.45">
      <c r="A599" s="7" t="s">
        <v>0</v>
      </c>
      <c r="B599" s="11" t="s">
        <v>3</v>
      </c>
      <c r="C599" s="12" t="s">
        <v>1</v>
      </c>
      <c r="D599" s="12" t="s">
        <v>4</v>
      </c>
      <c r="E599" s="11" t="s">
        <v>7</v>
      </c>
      <c r="F599" s="37" t="s">
        <v>92</v>
      </c>
      <c r="G599" s="12" t="s">
        <v>8</v>
      </c>
      <c r="H599" s="12" t="s">
        <v>9</v>
      </c>
      <c r="I599" s="33" t="s">
        <v>70</v>
      </c>
      <c r="J599" s="11" t="s">
        <v>23</v>
      </c>
      <c r="K599" s="35"/>
      <c r="L599" s="31">
        <v>205313.9</v>
      </c>
      <c r="M599" s="35" t="s">
        <v>118</v>
      </c>
      <c r="N599" s="35"/>
      <c r="O599" s="35"/>
      <c r="P599" s="35"/>
      <c r="Q599" s="10"/>
    </row>
    <row r="600" spans="1:17" x14ac:dyDescent="0.45">
      <c r="A600" s="13" t="s">
        <v>136</v>
      </c>
      <c r="B600" s="35">
        <v>43</v>
      </c>
      <c r="C600" s="9">
        <v>13.84</v>
      </c>
      <c r="D600" s="9">
        <f>C600*B600</f>
        <v>595.12</v>
      </c>
      <c r="E600" s="36" t="s">
        <v>93</v>
      </c>
      <c r="F600" s="38">
        <f>D600/D603</f>
        <v>0.19977039429073992</v>
      </c>
      <c r="G600" s="40">
        <v>13.74</v>
      </c>
      <c r="H600" s="9">
        <f>(B600*G600)-D600</f>
        <v>-4.2999999999999545</v>
      </c>
      <c r="I600" s="35" t="s">
        <v>71</v>
      </c>
      <c r="J600" s="36">
        <f>G600*B600</f>
        <v>590.82000000000005</v>
      </c>
      <c r="K600" s="35" t="str">
        <f>"sell "&amp;B600&amp;" "&amp;A600&amp;" @ $"&amp;G600</f>
        <v>sell 43 AVDL @ $13.74</v>
      </c>
      <c r="L600" s="9">
        <f>L599+(G600*B600)</f>
        <v>205904.72</v>
      </c>
      <c r="M600" s="35"/>
      <c r="N600" s="35"/>
      <c r="O600" s="35"/>
      <c r="P600" s="35"/>
      <c r="Q600" s="10"/>
    </row>
    <row r="601" spans="1:17" x14ac:dyDescent="0.45">
      <c r="A601" s="13" t="s">
        <v>137</v>
      </c>
      <c r="B601" s="35">
        <v>147</v>
      </c>
      <c r="C601" s="9">
        <v>10.220000000000001</v>
      </c>
      <c r="D601" s="9">
        <f>C601*B601</f>
        <v>1502.3400000000001</v>
      </c>
      <c r="E601" s="36" t="s">
        <v>93</v>
      </c>
      <c r="F601" s="38">
        <f>D601/D603</f>
        <v>0.50430678545293428</v>
      </c>
      <c r="G601" s="40">
        <v>10.28</v>
      </c>
      <c r="H601" s="9">
        <f>(B601*G601)-D601</f>
        <v>8.819999999999709</v>
      </c>
      <c r="I601" s="35" t="s">
        <v>71</v>
      </c>
      <c r="J601" s="36">
        <f>G601*B601</f>
        <v>1511.1599999999999</v>
      </c>
      <c r="K601" s="35" t="str">
        <f>"sell "&amp;B601&amp;" "&amp;A601&amp;" @ $"&amp;G601</f>
        <v>sell 147 DRD @ $10.28</v>
      </c>
      <c r="L601" s="9">
        <f>L600+(G601*B601)</f>
        <v>207415.88</v>
      </c>
      <c r="M601" s="35"/>
      <c r="N601" s="35"/>
      <c r="O601" s="35"/>
      <c r="P601" s="35"/>
      <c r="Q601" s="10"/>
    </row>
    <row r="602" spans="1:17" x14ac:dyDescent="0.45">
      <c r="A602" s="13" t="s">
        <v>138</v>
      </c>
      <c r="B602" s="35">
        <v>4</v>
      </c>
      <c r="C602" s="9">
        <v>220.39</v>
      </c>
      <c r="D602" s="9">
        <f>C602*B602</f>
        <v>881.56</v>
      </c>
      <c r="E602" s="36" t="s">
        <v>93</v>
      </c>
      <c r="F602" s="38">
        <f>D602/D603</f>
        <v>0.29592282025632588</v>
      </c>
      <c r="G602" s="40">
        <v>221.22</v>
      </c>
      <c r="H602" s="9">
        <f>(B602*G602)-D602</f>
        <v>3.32000000000005</v>
      </c>
      <c r="I602" s="35" t="s">
        <v>71</v>
      </c>
      <c r="J602" s="36">
        <f>G602*B602</f>
        <v>884.88</v>
      </c>
      <c r="K602" s="35" t="str">
        <f>"sell "&amp;B602&amp;" "&amp;A602&amp;" @ $"&amp;G602</f>
        <v>sell 4 SWAV @ $221.22</v>
      </c>
      <c r="L602" s="9">
        <f>L601+(G602*B602)</f>
        <v>208300.76</v>
      </c>
      <c r="M602" s="35" t="s">
        <v>22</v>
      </c>
      <c r="N602" s="35"/>
      <c r="O602" s="35"/>
      <c r="P602" s="35"/>
      <c r="Q602" s="10"/>
    </row>
    <row r="603" spans="1:17" x14ac:dyDescent="0.45">
      <c r="A603" s="13"/>
      <c r="B603" s="35"/>
      <c r="C603" s="9"/>
      <c r="D603" s="9">
        <f>SUM(D600:D602)</f>
        <v>2979.02</v>
      </c>
      <c r="E603" s="36"/>
      <c r="F603" s="38">
        <f>SUM(F600:F602)</f>
        <v>1</v>
      </c>
      <c r="G603" s="41"/>
      <c r="H603" s="9">
        <f>SUM(H600:H602)</f>
        <v>7.8399999999998045</v>
      </c>
      <c r="I603" s="35"/>
      <c r="J603" s="36">
        <f>SUM(J600:J602)</f>
        <v>2986.86</v>
      </c>
      <c r="K603" s="35"/>
      <c r="L603" s="9"/>
      <c r="M603" s="35"/>
      <c r="N603" s="35"/>
      <c r="O603" s="35"/>
      <c r="P603" s="35"/>
      <c r="Q603" s="10"/>
    </row>
    <row r="604" spans="1:17" x14ac:dyDescent="0.45">
      <c r="A604" s="13"/>
      <c r="B604" s="35"/>
      <c r="C604" s="9"/>
      <c r="D604" s="9"/>
      <c r="E604" s="35"/>
      <c r="F604" s="35"/>
      <c r="G604" s="41"/>
      <c r="H604" s="9"/>
      <c r="I604" s="35"/>
      <c r="J604" s="35"/>
      <c r="K604" s="35"/>
      <c r="L604" s="9"/>
      <c r="M604" s="35"/>
      <c r="N604" s="35"/>
      <c r="O604" s="35"/>
      <c r="P604" s="35"/>
      <c r="Q604" s="10"/>
    </row>
    <row r="605" spans="1:17" x14ac:dyDescent="0.45">
      <c r="A605" s="13"/>
      <c r="B605" s="35"/>
      <c r="C605" s="9"/>
      <c r="D605" s="9"/>
      <c r="E605" s="19"/>
      <c r="F605" s="35"/>
      <c r="G605" s="41"/>
      <c r="H605" s="9"/>
      <c r="I605" s="35"/>
      <c r="J605" s="35"/>
      <c r="K605" s="35"/>
      <c r="L605" s="9"/>
      <c r="M605" s="11" t="s">
        <v>20</v>
      </c>
      <c r="N605" s="35"/>
      <c r="O605" s="35"/>
      <c r="P605" s="35"/>
      <c r="Q605" s="10"/>
    </row>
    <row r="606" spans="1:17" x14ac:dyDescent="0.45">
      <c r="A606" s="7" t="s">
        <v>6</v>
      </c>
      <c r="B606" s="35"/>
      <c r="C606" s="9"/>
      <c r="D606" s="9"/>
      <c r="E606" s="19"/>
      <c r="F606" s="35"/>
      <c r="G606" s="41"/>
      <c r="H606" s="9"/>
      <c r="I606" s="35"/>
      <c r="J606" s="35"/>
      <c r="K606" s="35"/>
      <c r="L606" s="9"/>
      <c r="M606" s="11" t="s">
        <v>21</v>
      </c>
      <c r="N606" s="35"/>
      <c r="O606" s="35"/>
      <c r="P606" s="35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2</v>
      </c>
      <c r="E607" s="22" t="s">
        <v>7</v>
      </c>
      <c r="F607" s="39" t="s">
        <v>92</v>
      </c>
      <c r="G607" s="42" t="s">
        <v>8</v>
      </c>
      <c r="H607" s="12" t="s">
        <v>9</v>
      </c>
      <c r="I607" s="35"/>
      <c r="J607" s="35"/>
      <c r="K607" s="35"/>
      <c r="L607" s="9"/>
      <c r="M607" s="36">
        <v>206048.96</v>
      </c>
      <c r="N607" s="35"/>
      <c r="O607" s="44"/>
      <c r="P607" s="35"/>
      <c r="Q607" s="10"/>
    </row>
    <row r="608" spans="1:17" x14ac:dyDescent="0.45">
      <c r="A608" s="13" t="s">
        <v>145</v>
      </c>
      <c r="B608" s="35">
        <v>139</v>
      </c>
      <c r="C608" s="9">
        <v>27.45</v>
      </c>
      <c r="D608" s="9">
        <f>C608*B608</f>
        <v>3815.5499999999997</v>
      </c>
      <c r="E608" s="36" t="s">
        <v>93</v>
      </c>
      <c r="F608" s="38">
        <f>D608/D611</f>
        <v>0.65754961500548026</v>
      </c>
      <c r="G608" s="9">
        <v>27.5</v>
      </c>
      <c r="H608" s="9">
        <f>(B608*G608)-D608</f>
        <v>6.9500000000002728</v>
      </c>
      <c r="I608" s="35" t="s">
        <v>71</v>
      </c>
      <c r="J608" s="35"/>
      <c r="K608" s="35" t="str">
        <f>"buy "&amp;B608&amp;" "&amp;A608&amp;" @ $"&amp;G608</f>
        <v>buy 139 EXTR @ $27.5</v>
      </c>
      <c r="L608" s="9">
        <f>L602-(G608*B608)</f>
        <v>204478.26</v>
      </c>
      <c r="M608" s="36">
        <f>L599-(G608*B608)</f>
        <v>201491.4</v>
      </c>
      <c r="N608" s="35"/>
      <c r="O608" s="35"/>
      <c r="P608" s="35"/>
      <c r="Q608" s="10"/>
    </row>
    <row r="609" spans="1:17" x14ac:dyDescent="0.45">
      <c r="A609" s="13" t="s">
        <v>146</v>
      </c>
      <c r="B609" s="35">
        <v>11</v>
      </c>
      <c r="C609" s="9">
        <v>74.63</v>
      </c>
      <c r="D609" s="9">
        <f>C609*B609</f>
        <v>820.93</v>
      </c>
      <c r="E609" s="36" t="s">
        <v>93</v>
      </c>
      <c r="F609" s="38">
        <f>D609/D611</f>
        <v>0.14147428429622175</v>
      </c>
      <c r="G609" s="9">
        <v>75</v>
      </c>
      <c r="H609" s="9">
        <f>(B609*G609)-D609</f>
        <v>4.07000000000005</v>
      </c>
      <c r="I609" s="35" t="s">
        <v>71</v>
      </c>
      <c r="J609" s="35"/>
      <c r="K609" s="35" t="str">
        <f>"buy "&amp;B609&amp;" "&amp;A609&amp;" @ $"&amp;G609</f>
        <v>buy 11 XPO @ $75</v>
      </c>
      <c r="L609" s="9">
        <f>L608-(G609*B609)</f>
        <v>203653.26</v>
      </c>
      <c r="M609" s="36">
        <f>M608-(G609*B609)</f>
        <v>200666.4</v>
      </c>
      <c r="N609" s="35"/>
      <c r="O609" s="35"/>
      <c r="P609" s="35"/>
      <c r="Q609" s="10"/>
    </row>
    <row r="610" spans="1:17" x14ac:dyDescent="0.45">
      <c r="A610" s="23" t="s">
        <v>147</v>
      </c>
      <c r="B610" s="24">
        <v>28</v>
      </c>
      <c r="C610" s="25">
        <v>41.65</v>
      </c>
      <c r="D610" s="25">
        <f>C610*B610</f>
        <v>1166.2</v>
      </c>
      <c r="E610" s="36" t="s">
        <v>93</v>
      </c>
      <c r="F610" s="38">
        <f>D610/D611</f>
        <v>0.20097610069829805</v>
      </c>
      <c r="G610" s="25">
        <v>42.7</v>
      </c>
      <c r="H610" s="25">
        <f>(B610*G610)-D610</f>
        <v>29.400000000000091</v>
      </c>
      <c r="I610" s="35" t="s">
        <v>71</v>
      </c>
      <c r="J610" s="35"/>
      <c r="K610" s="35" t="str">
        <f>"buy "&amp;B610&amp;" "&amp;A610&amp;" @ $"&amp;G610</f>
        <v>buy 28 LI @ $42.7</v>
      </c>
      <c r="L610" s="9">
        <f>L609-(G610*B610)</f>
        <v>202457.66</v>
      </c>
      <c r="M610" s="36">
        <f>M609-(G610*B610)</f>
        <v>199470.8</v>
      </c>
      <c r="N610" s="35" t="str">
        <f>TEXT(ROUND(M610,2),"$#,##0.00")&amp;" will be the balance in the account after purchases.  "</f>
        <v xml:space="preserve">$199,470.80 will be the balance in the account after purchases.  </v>
      </c>
      <c r="O610" s="35"/>
      <c r="P610" s="35"/>
      <c r="Q610" s="10"/>
    </row>
    <row r="611" spans="1:17" x14ac:dyDescent="0.45">
      <c r="A611" s="13"/>
      <c r="B611" s="35"/>
      <c r="C611" s="9"/>
      <c r="D611" s="9">
        <f>SUM(D608:D610)</f>
        <v>5802.6799999999994</v>
      </c>
      <c r="E611" s="35"/>
      <c r="F611" s="38">
        <f>SUM(F608:F610)</f>
        <v>1</v>
      </c>
      <c r="G611" s="9" t="s">
        <v>15</v>
      </c>
      <c r="H611" s="9">
        <f>SUM(H608:H610)</f>
        <v>40.420000000000414</v>
      </c>
      <c r="I611" s="35"/>
      <c r="J611" s="35"/>
      <c r="K611" s="35"/>
      <c r="L611" s="9"/>
      <c r="M611" s="35"/>
      <c r="N611" s="35" t="s">
        <v>27</v>
      </c>
      <c r="O611" s="35"/>
      <c r="P611" s="35"/>
      <c r="Q611" s="10"/>
    </row>
    <row r="612" spans="1:17" x14ac:dyDescent="0.45">
      <c r="A612" s="13"/>
      <c r="B612" s="35"/>
      <c r="C612" s="9"/>
      <c r="D612" s="9"/>
      <c r="E612" s="35"/>
      <c r="F612" s="35"/>
      <c r="G612" s="9"/>
      <c r="H612" s="9"/>
      <c r="I612" s="35"/>
      <c r="J612" s="35"/>
      <c r="K612" s="35"/>
      <c r="L612" s="9"/>
      <c r="M612" s="11" t="str">
        <f>IF(J603+M610&gt;0,"Credit Surplus","Credit Shortage")</f>
        <v>Credit Surplus</v>
      </c>
      <c r="N612" s="36">
        <f>J603+M610</f>
        <v>202457.65999999997</v>
      </c>
      <c r="O612" s="35" t="s">
        <v>60</v>
      </c>
      <c r="P612" s="35"/>
      <c r="Q612" s="10"/>
    </row>
    <row r="613" spans="1:17" x14ac:dyDescent="0.45">
      <c r="A613" s="13"/>
      <c r="B613" s="35"/>
      <c r="C613" s="9"/>
      <c r="D613" s="9"/>
      <c r="E613" s="35"/>
      <c r="F613" s="35"/>
      <c r="G613" s="9"/>
      <c r="H613" s="9"/>
      <c r="I613" s="35"/>
      <c r="J613" s="35"/>
      <c r="K613" s="35"/>
      <c r="L613" s="9"/>
      <c r="M613" s="35"/>
      <c r="N613" s="35"/>
      <c r="O613" s="35"/>
      <c r="P613" s="35"/>
      <c r="Q613" s="10"/>
    </row>
    <row r="614" spans="1:17" x14ac:dyDescent="0.45">
      <c r="A614" s="13"/>
      <c r="B614" s="35"/>
      <c r="C614" s="9"/>
      <c r="D614" s="9"/>
      <c r="E614" s="35"/>
      <c r="F614" s="35"/>
      <c r="G614" s="9"/>
      <c r="H614" s="9"/>
      <c r="I614" s="35"/>
      <c r="J614" s="35"/>
      <c r="K614" s="35"/>
      <c r="L614" s="35"/>
      <c r="M614" s="35"/>
      <c r="N614" s="35"/>
      <c r="O614" s="35"/>
      <c r="P614" s="35"/>
      <c r="Q614" s="10"/>
    </row>
    <row r="615" spans="1:17" x14ac:dyDescent="0.45">
      <c r="A615" s="13" t="s">
        <v>11</v>
      </c>
      <c r="B615" s="35"/>
      <c r="C615" s="9"/>
      <c r="D615" s="21">
        <v>3023.03</v>
      </c>
      <c r="E615" s="35" t="s">
        <v>76</v>
      </c>
      <c r="F615" s="35"/>
      <c r="G615" s="9"/>
      <c r="H615" s="9"/>
      <c r="I615" s="35"/>
      <c r="J615" s="35"/>
      <c r="K615" s="35"/>
      <c r="L615" s="35"/>
      <c r="M615" s="35"/>
      <c r="N615" s="35"/>
      <c r="O615" s="35"/>
      <c r="P615" s="35"/>
      <c r="Q615" s="10"/>
    </row>
    <row r="616" spans="1:17" x14ac:dyDescent="0.45">
      <c r="A616" s="13" t="s">
        <v>12</v>
      </c>
      <c r="B616" s="35"/>
      <c r="C616" s="9"/>
      <c r="D616" s="9">
        <f>H603</f>
        <v>7.8399999999998045</v>
      </c>
      <c r="E616" s="35" t="s">
        <v>16</v>
      </c>
      <c r="F616" s="35"/>
      <c r="G616" s="9"/>
      <c r="H616" s="9"/>
      <c r="I616" s="35"/>
      <c r="J616" s="35"/>
      <c r="K616" s="35"/>
      <c r="L616" s="35"/>
      <c r="M616" s="35"/>
      <c r="N616" s="35"/>
      <c r="O616" s="35"/>
      <c r="P616" s="35"/>
      <c r="Q616" s="10"/>
    </row>
    <row r="617" spans="1:17" x14ac:dyDescent="0.45">
      <c r="A617" s="13" t="s">
        <v>13</v>
      </c>
      <c r="B617" s="35"/>
      <c r="C617" s="9"/>
      <c r="D617" s="9">
        <f>D615+D616</f>
        <v>3030.87</v>
      </c>
      <c r="E617" s="35"/>
      <c r="F617" s="35"/>
      <c r="G617" s="9"/>
      <c r="H617" s="9"/>
      <c r="I617" s="35"/>
      <c r="J617" s="35"/>
      <c r="K617" s="35"/>
      <c r="L617" s="35"/>
      <c r="M617" s="35"/>
      <c r="N617" s="35"/>
      <c r="O617" s="35"/>
      <c r="P617" s="35"/>
      <c r="Q617" s="10"/>
    </row>
    <row r="618" spans="1:17" x14ac:dyDescent="0.45">
      <c r="A618" s="13" t="s">
        <v>14</v>
      </c>
      <c r="B618" s="35"/>
      <c r="C618" s="9"/>
      <c r="D618" s="9">
        <f>H611</f>
        <v>40.420000000000414</v>
      </c>
      <c r="E618" s="35" t="s">
        <v>17</v>
      </c>
      <c r="F618" s="35"/>
      <c r="G618" s="9"/>
      <c r="H618" s="9"/>
      <c r="I618" s="35"/>
      <c r="J618" s="35"/>
      <c r="K618" s="35"/>
      <c r="L618" s="35"/>
      <c r="M618" s="35"/>
      <c r="N618" s="35"/>
      <c r="O618" s="35"/>
      <c r="P618" s="35"/>
      <c r="Q618" s="10"/>
    </row>
    <row r="619" spans="1:17" x14ac:dyDescent="0.45">
      <c r="A619" s="13" t="s">
        <v>13</v>
      </c>
      <c r="B619" s="35"/>
      <c r="C619" s="9"/>
      <c r="D619" s="27">
        <f>D617-D618</f>
        <v>2990.4499999999994</v>
      </c>
      <c r="E619" s="19" t="s">
        <v>18</v>
      </c>
      <c r="F619" s="35"/>
      <c r="G619" s="9"/>
      <c r="H619" s="9"/>
      <c r="I619" s="35"/>
      <c r="J619" s="35"/>
      <c r="K619" s="35"/>
      <c r="L619" s="35"/>
      <c r="M619" s="35"/>
      <c r="N619" s="35"/>
      <c r="O619" s="35"/>
      <c r="P619" s="35"/>
      <c r="Q619" s="10"/>
    </row>
    <row r="620" spans="1:17" ht="14.65" thickBot="1" x14ac:dyDescent="0.5">
      <c r="A620" s="15"/>
      <c r="B620" s="16"/>
      <c r="C620" s="17"/>
      <c r="D620" s="17"/>
      <c r="E620" s="16"/>
      <c r="F620" s="16"/>
      <c r="G620" s="17"/>
      <c r="H620" s="17"/>
      <c r="I620" s="16"/>
      <c r="J620" s="16"/>
      <c r="K620" s="16"/>
      <c r="L620" s="16"/>
      <c r="M620" s="16"/>
      <c r="N620" s="16"/>
      <c r="O620" s="16"/>
      <c r="P620" s="16"/>
      <c r="Q620" s="18"/>
    </row>
    <row r="621" spans="1:17" ht="14.65" thickTop="1" x14ac:dyDescent="0.45"/>
    <row r="624" spans="1:17" ht="14.65" thickBot="1" x14ac:dyDescent="0.5"/>
    <row r="625" spans="1:17" ht="14.65" thickTop="1" x14ac:dyDescent="0.45">
      <c r="A625" s="2"/>
      <c r="B625" s="3"/>
      <c r="C625" s="4">
        <v>45138</v>
      </c>
      <c r="D625" s="5"/>
      <c r="E625" s="3"/>
      <c r="F625" s="3"/>
      <c r="G625" s="5"/>
      <c r="H625" s="5"/>
      <c r="I625" s="3"/>
      <c r="J625" s="3"/>
      <c r="K625" s="3"/>
      <c r="L625" s="20" t="s">
        <v>19</v>
      </c>
      <c r="M625" s="3"/>
      <c r="N625" s="3"/>
      <c r="O625" s="3"/>
      <c r="P625" s="3"/>
      <c r="Q625" s="6"/>
    </row>
    <row r="626" spans="1:17" x14ac:dyDescent="0.45">
      <c r="A626" s="7" t="s">
        <v>5</v>
      </c>
      <c r="B626" s="35"/>
      <c r="C626" s="9"/>
      <c r="D626" s="9"/>
      <c r="E626" s="35"/>
      <c r="F626" s="35"/>
      <c r="G626" s="9"/>
      <c r="H626" s="9"/>
      <c r="I626" s="35"/>
      <c r="J626" s="11" t="s">
        <v>24</v>
      </c>
      <c r="K626" s="35"/>
      <c r="L626" s="11" t="s">
        <v>10</v>
      </c>
      <c r="M626" s="35"/>
      <c r="N626" s="35"/>
      <c r="O626" s="35"/>
      <c r="P626" s="35"/>
      <c r="Q626" s="10"/>
    </row>
    <row r="627" spans="1:17" x14ac:dyDescent="0.45">
      <c r="A627" s="7" t="s">
        <v>0</v>
      </c>
      <c r="B627" s="11" t="s">
        <v>3</v>
      </c>
      <c r="C627" s="12" t="s">
        <v>1</v>
      </c>
      <c r="D627" s="12" t="s">
        <v>4</v>
      </c>
      <c r="E627" s="11" t="s">
        <v>7</v>
      </c>
      <c r="F627" s="37" t="s">
        <v>92</v>
      </c>
      <c r="G627" s="12" t="s">
        <v>8</v>
      </c>
      <c r="H627" s="12" t="s">
        <v>9</v>
      </c>
      <c r="I627" s="33" t="s">
        <v>70</v>
      </c>
      <c r="J627" s="11" t="s">
        <v>23</v>
      </c>
      <c r="K627" s="35"/>
      <c r="L627" s="31">
        <v>206504.85</v>
      </c>
      <c r="M627" s="35" t="s">
        <v>118</v>
      </c>
      <c r="N627" s="35"/>
      <c r="O627" s="35"/>
      <c r="P627" s="35"/>
      <c r="Q627" s="10"/>
    </row>
    <row r="628" spans="1:17" x14ac:dyDescent="0.45">
      <c r="A628" s="13" t="s">
        <v>132</v>
      </c>
      <c r="B628" s="35">
        <v>2</v>
      </c>
      <c r="C628" s="9">
        <v>467.29</v>
      </c>
      <c r="D628" s="9">
        <f>C628*B628</f>
        <v>934.58</v>
      </c>
      <c r="E628" s="36" t="s">
        <v>33</v>
      </c>
      <c r="F628" s="38">
        <f>D628/D631</f>
        <v>0.22092731888820072</v>
      </c>
      <c r="G628" s="40">
        <v>464.56</v>
      </c>
      <c r="H628" s="9">
        <f>(B628*G628)-D628</f>
        <v>-5.4600000000000364</v>
      </c>
      <c r="I628" s="35" t="s">
        <v>71</v>
      </c>
      <c r="J628" s="36">
        <f>G628*B628</f>
        <v>929.12</v>
      </c>
      <c r="K628" s="35" t="str">
        <f>"sell "&amp;B628&amp;" "&amp;A628&amp;" @ $"&amp;G628</f>
        <v>sell 2 NVDA @ $464.56</v>
      </c>
      <c r="L628" s="9">
        <f>L627+(G628*B628)</f>
        <v>207433.97</v>
      </c>
      <c r="M628" s="35"/>
      <c r="N628" s="35"/>
      <c r="O628" s="35"/>
      <c r="P628" s="35"/>
      <c r="Q628" s="10"/>
    </row>
    <row r="629" spans="1:17" x14ac:dyDescent="0.45">
      <c r="A629" s="13" t="s">
        <v>133</v>
      </c>
      <c r="B629" s="35">
        <v>102</v>
      </c>
      <c r="C629" s="9">
        <v>26.42</v>
      </c>
      <c r="D629" s="9">
        <f>C629*B629</f>
        <v>2694.84</v>
      </c>
      <c r="E629" s="36" t="s">
        <v>33</v>
      </c>
      <c r="F629" s="38">
        <f>D629/D631</f>
        <v>0.63703885813165151</v>
      </c>
      <c r="G629" s="40">
        <v>26.42</v>
      </c>
      <c r="H629" s="9">
        <f>(B629*G629)-D629</f>
        <v>0</v>
      </c>
      <c r="I629" s="35" t="s">
        <v>71</v>
      </c>
      <c r="J629" s="36">
        <f>G629*B629</f>
        <v>2694.84</v>
      </c>
      <c r="K629" s="35" t="str">
        <f>"sell "&amp;B629&amp;" "&amp;A629&amp;" @ $"&amp;G629</f>
        <v>sell 102 COCO @ $26.42</v>
      </c>
      <c r="L629" s="9">
        <f>L628+(G629*B629)</f>
        <v>210128.81</v>
      </c>
      <c r="M629" s="35"/>
      <c r="N629" s="35"/>
      <c r="O629" s="35"/>
      <c r="P629" s="35"/>
      <c r="Q629" s="10"/>
    </row>
    <row r="630" spans="1:17" x14ac:dyDescent="0.45">
      <c r="A630" s="13" t="s">
        <v>134</v>
      </c>
      <c r="B630" s="35">
        <v>36</v>
      </c>
      <c r="C630" s="9">
        <v>16.690000000000001</v>
      </c>
      <c r="D630" s="9">
        <f>C630*B630</f>
        <v>600.84</v>
      </c>
      <c r="E630" s="36" t="s">
        <v>33</v>
      </c>
      <c r="F630" s="38">
        <f>D630/D631</f>
        <v>0.1420338229801478</v>
      </c>
      <c r="G630" s="40">
        <v>16.48</v>
      </c>
      <c r="H630" s="9">
        <f>(B630*G630)-D630</f>
        <v>-7.5600000000000591</v>
      </c>
      <c r="I630" s="35" t="s">
        <v>71</v>
      </c>
      <c r="J630" s="36">
        <f>G630*B630</f>
        <v>593.28</v>
      </c>
      <c r="K630" s="35" t="str">
        <f>"sell "&amp;B630&amp;" "&amp;A630&amp;" @ $"&amp;G630</f>
        <v>sell 36 CNK @ $16.48</v>
      </c>
      <c r="L630" s="9">
        <f>L629+(G630*B630)</f>
        <v>210722.09</v>
      </c>
      <c r="M630" s="35" t="s">
        <v>22</v>
      </c>
      <c r="N630" s="35"/>
      <c r="O630" s="35"/>
      <c r="P630" s="35"/>
      <c r="Q630" s="10"/>
    </row>
    <row r="631" spans="1:17" x14ac:dyDescent="0.45">
      <c r="A631" s="13"/>
      <c r="B631" s="35"/>
      <c r="C631" s="9"/>
      <c r="D631" s="9">
        <f>SUM(D628:D630)</f>
        <v>4230.26</v>
      </c>
      <c r="E631" s="36"/>
      <c r="F631" s="38">
        <f>SUM(F628:F630)</f>
        <v>1</v>
      </c>
      <c r="G631" s="41"/>
      <c r="H631" s="9">
        <f>SUM(H628:H630)</f>
        <v>-13.020000000000095</v>
      </c>
      <c r="I631" s="35"/>
      <c r="J631" s="36">
        <f>SUM(J628:J630)</f>
        <v>4217.24</v>
      </c>
      <c r="K631" s="35"/>
      <c r="L631" s="9"/>
      <c r="M631" s="35"/>
      <c r="N631" s="35"/>
      <c r="O631" s="35"/>
      <c r="P631" s="35"/>
      <c r="Q631" s="10"/>
    </row>
    <row r="632" spans="1:17" x14ac:dyDescent="0.45">
      <c r="A632" s="13"/>
      <c r="B632" s="35"/>
      <c r="C632" s="9"/>
      <c r="D632" s="9"/>
      <c r="E632" s="35"/>
      <c r="F632" s="35"/>
      <c r="G632" s="41"/>
      <c r="H632" s="9"/>
      <c r="I632" s="35"/>
      <c r="J632" s="35"/>
      <c r="K632" s="35"/>
      <c r="L632" s="9"/>
      <c r="M632" s="35"/>
      <c r="N632" s="35"/>
      <c r="O632" s="35"/>
      <c r="P632" s="35"/>
      <c r="Q632" s="10"/>
    </row>
    <row r="633" spans="1:17" x14ac:dyDescent="0.45">
      <c r="A633" s="13"/>
      <c r="B633" s="35"/>
      <c r="C633" s="9"/>
      <c r="D633" s="9"/>
      <c r="E633" s="19"/>
      <c r="F633" s="35"/>
      <c r="G633" s="41"/>
      <c r="H633" s="9"/>
      <c r="I633" s="35"/>
      <c r="J633" s="35"/>
      <c r="K633" s="35"/>
      <c r="L633" s="9"/>
      <c r="M633" s="11" t="s">
        <v>20</v>
      </c>
      <c r="N633" s="35"/>
      <c r="O633" s="35"/>
      <c r="P633" s="35"/>
      <c r="Q633" s="10"/>
    </row>
    <row r="634" spans="1:17" x14ac:dyDescent="0.45">
      <c r="A634" s="7" t="s">
        <v>6</v>
      </c>
      <c r="B634" s="35"/>
      <c r="C634" s="9"/>
      <c r="D634" s="9"/>
      <c r="E634" s="19"/>
      <c r="F634" s="35"/>
      <c r="G634" s="41"/>
      <c r="H634" s="9"/>
      <c r="I634" s="35"/>
      <c r="J634" s="35"/>
      <c r="K634" s="35"/>
      <c r="L634" s="9"/>
      <c r="M634" s="11" t="s">
        <v>21</v>
      </c>
      <c r="N634" s="35"/>
      <c r="O634" s="35"/>
      <c r="P634" s="35"/>
      <c r="Q634" s="10"/>
    </row>
    <row r="635" spans="1:17" x14ac:dyDescent="0.45">
      <c r="A635" s="7" t="s">
        <v>0</v>
      </c>
      <c r="B635" s="11" t="s">
        <v>3</v>
      </c>
      <c r="C635" s="12" t="s">
        <v>1</v>
      </c>
      <c r="D635" s="12" t="s">
        <v>2</v>
      </c>
      <c r="E635" s="22" t="s">
        <v>7</v>
      </c>
      <c r="F635" s="39" t="s">
        <v>92</v>
      </c>
      <c r="G635" s="42" t="s">
        <v>8</v>
      </c>
      <c r="H635" s="12" t="s">
        <v>9</v>
      </c>
      <c r="I635" s="35"/>
      <c r="J635" s="35"/>
      <c r="K635" s="35"/>
      <c r="L635" s="9"/>
      <c r="M635" s="36">
        <v>206048.96</v>
      </c>
      <c r="N635" s="35"/>
      <c r="O635" s="44"/>
      <c r="P635" s="35"/>
      <c r="Q635" s="10"/>
    </row>
    <row r="636" spans="1:17" x14ac:dyDescent="0.45">
      <c r="A636" s="13" t="s">
        <v>142</v>
      </c>
      <c r="B636" s="35">
        <v>224</v>
      </c>
      <c r="C636" s="9">
        <v>3.95</v>
      </c>
      <c r="D636" s="9">
        <f>C636*B636</f>
        <v>884.80000000000007</v>
      </c>
      <c r="E636" s="36" t="s">
        <v>33</v>
      </c>
      <c r="F636" s="38">
        <f>D636/D639</f>
        <v>0.17529331119713759</v>
      </c>
      <c r="G636" s="40">
        <v>3.87</v>
      </c>
      <c r="H636" s="9">
        <f>(B636*G636)-D636</f>
        <v>-17.920000000000073</v>
      </c>
      <c r="I636" s="35" t="s">
        <v>71</v>
      </c>
      <c r="J636" s="35"/>
      <c r="K636" s="35" t="str">
        <f>"buy "&amp;B636&amp;" "&amp;A636&amp;" @ $"&amp;G636</f>
        <v>buy 224 INTR @ $3.87</v>
      </c>
      <c r="L636" s="9">
        <f>L630-(G636*B636)</f>
        <v>209855.21</v>
      </c>
      <c r="M636" s="36">
        <f>L627-(G636*B636)</f>
        <v>205637.97</v>
      </c>
      <c r="N636" s="35"/>
      <c r="O636" s="35"/>
      <c r="P636" s="35"/>
      <c r="Q636" s="10"/>
    </row>
    <row r="637" spans="1:17" x14ac:dyDescent="0.45">
      <c r="A637" s="13" t="s">
        <v>143</v>
      </c>
      <c r="B637" s="35">
        <v>47</v>
      </c>
      <c r="C637" s="9">
        <v>18.84</v>
      </c>
      <c r="D637" s="9">
        <f>C637*B637</f>
        <v>885.48</v>
      </c>
      <c r="E637" s="36" t="s">
        <v>33</v>
      </c>
      <c r="F637" s="38">
        <f>D637/D639</f>
        <v>0.17542803028802145</v>
      </c>
      <c r="G637" s="40">
        <v>18.14</v>
      </c>
      <c r="H637" s="9">
        <f>(B637*G637)-D637</f>
        <v>-32.899999999999977</v>
      </c>
      <c r="I637" s="35" t="s">
        <v>71</v>
      </c>
      <c r="J637" s="35"/>
      <c r="K637" s="35" t="str">
        <f>"buy "&amp;B637&amp;" "&amp;A637&amp;" @ $"&amp;G637</f>
        <v>buy 47 CCL @ $18.14</v>
      </c>
      <c r="L637" s="9">
        <f>L636-(G637*B637)</f>
        <v>209002.63</v>
      </c>
      <c r="M637" s="36">
        <f>M636-(G637*B637)</f>
        <v>204785.39</v>
      </c>
      <c r="N637" s="35"/>
      <c r="O637" s="35"/>
      <c r="P637" s="35"/>
      <c r="Q637" s="10"/>
    </row>
    <row r="638" spans="1:17" x14ac:dyDescent="0.45">
      <c r="A638" s="23" t="s">
        <v>144</v>
      </c>
      <c r="B638" s="24">
        <v>126</v>
      </c>
      <c r="C638" s="25">
        <v>26.01</v>
      </c>
      <c r="D638" s="25">
        <f>C638*B638</f>
        <v>3277.26</v>
      </c>
      <c r="E638" s="36" t="s">
        <v>33</v>
      </c>
      <c r="F638" s="38">
        <f>D638/D639</f>
        <v>0.64927865851484079</v>
      </c>
      <c r="G638" s="43">
        <v>25.67</v>
      </c>
      <c r="H638" s="25">
        <f>(B638*G638)-D638</f>
        <v>-42.840000000000146</v>
      </c>
      <c r="I638" s="35" t="s">
        <v>71</v>
      </c>
      <c r="J638" s="35"/>
      <c r="K638" s="35" t="str">
        <f>"buy "&amp;B638&amp;" "&amp;A638&amp;" @ $"&amp;G638</f>
        <v>buy 126 VRT @ $25.67</v>
      </c>
      <c r="L638" s="9">
        <f>L637-(G638*B638)</f>
        <v>205768.21</v>
      </c>
      <c r="M638" s="36">
        <f>M637-(G638*B638)</f>
        <v>201550.97</v>
      </c>
      <c r="N638" s="35" t="str">
        <f>TEXT(ROUND(M638,2),"$#,##0.00")&amp;" will be the balance in the account after purchases.  "</f>
        <v xml:space="preserve">$201,550.97 will be the balance in the account after purchases.  </v>
      </c>
      <c r="O638" s="35"/>
      <c r="P638" s="35"/>
      <c r="Q638" s="10"/>
    </row>
    <row r="639" spans="1:17" x14ac:dyDescent="0.45">
      <c r="A639" s="13"/>
      <c r="B639" s="35"/>
      <c r="C639" s="9"/>
      <c r="D639" s="9">
        <f>SUM(D636:D638)</f>
        <v>5047.5400000000009</v>
      </c>
      <c r="E639" s="35"/>
      <c r="F639" s="38">
        <f>SUM(F636:F638)</f>
        <v>0.99999999999999978</v>
      </c>
      <c r="G639" s="9" t="s">
        <v>15</v>
      </c>
      <c r="H639" s="9">
        <f>SUM(H636:H638)</f>
        <v>-93.660000000000196</v>
      </c>
      <c r="I639" s="35"/>
      <c r="J639" s="35"/>
      <c r="K639" s="35"/>
      <c r="L639" s="9"/>
      <c r="M639" s="35"/>
      <c r="N639" s="35" t="s">
        <v>27</v>
      </c>
      <c r="O639" s="35"/>
      <c r="P639" s="35"/>
      <c r="Q639" s="10"/>
    </row>
    <row r="640" spans="1:17" x14ac:dyDescent="0.45">
      <c r="A640" s="13"/>
      <c r="B640" s="35"/>
      <c r="C640" s="9"/>
      <c r="D640" s="9"/>
      <c r="E640" s="35"/>
      <c r="F640" s="35"/>
      <c r="G640" s="9"/>
      <c r="H640" s="9"/>
      <c r="I640" s="35"/>
      <c r="J640" s="35"/>
      <c r="K640" s="35"/>
      <c r="L640" s="9"/>
      <c r="M640" s="11" t="str">
        <f>IF(J631+M638&gt;0,"Credit Surplus","Credit Shortage")</f>
        <v>Credit Surplus</v>
      </c>
      <c r="N640" s="36">
        <f>J631+M638</f>
        <v>205768.21</v>
      </c>
      <c r="O640" s="35" t="s">
        <v>60</v>
      </c>
      <c r="P640" s="35"/>
      <c r="Q640" s="10"/>
    </row>
    <row r="641" spans="1:17" x14ac:dyDescent="0.45">
      <c r="A641" s="13"/>
      <c r="B641" s="35"/>
      <c r="C641" s="9"/>
      <c r="D641" s="9"/>
      <c r="E641" s="35"/>
      <c r="F641" s="35"/>
      <c r="G641" s="9"/>
      <c r="H641" s="9"/>
      <c r="I641" s="35"/>
      <c r="J641" s="35"/>
      <c r="K641" s="35"/>
      <c r="L641" s="9"/>
      <c r="M641" s="35"/>
      <c r="N641" s="35"/>
      <c r="O641" s="35"/>
      <c r="P641" s="35"/>
      <c r="Q641" s="10"/>
    </row>
    <row r="642" spans="1:17" x14ac:dyDescent="0.45">
      <c r="A642" s="13"/>
      <c r="B642" s="35"/>
      <c r="C642" s="9"/>
      <c r="D642" s="9"/>
      <c r="E642" s="35"/>
      <c r="F642" s="35"/>
      <c r="G642" s="9"/>
      <c r="H642" s="9"/>
      <c r="I642" s="35"/>
      <c r="J642" s="35"/>
      <c r="K642" s="35"/>
      <c r="L642" s="35"/>
      <c r="M642" s="35"/>
      <c r="N642" s="35"/>
      <c r="O642" s="35"/>
      <c r="P642" s="35"/>
      <c r="Q642" s="10"/>
    </row>
    <row r="643" spans="1:17" x14ac:dyDescent="0.45">
      <c r="A643" s="13" t="s">
        <v>11</v>
      </c>
      <c r="B643" s="35"/>
      <c r="C643" s="9"/>
      <c r="D643" s="21">
        <v>2780.24</v>
      </c>
      <c r="E643" s="35" t="s">
        <v>76</v>
      </c>
      <c r="F643" s="35"/>
      <c r="G643" s="9"/>
      <c r="H643" s="9"/>
      <c r="I643" s="35"/>
      <c r="J643" s="35"/>
      <c r="K643" s="35"/>
      <c r="L643" s="35"/>
      <c r="M643" s="35"/>
      <c r="N643" s="35"/>
      <c r="O643" s="35"/>
      <c r="P643" s="35"/>
      <c r="Q643" s="10"/>
    </row>
    <row r="644" spans="1:17" x14ac:dyDescent="0.45">
      <c r="A644" s="13" t="s">
        <v>12</v>
      </c>
      <c r="B644" s="35"/>
      <c r="C644" s="9"/>
      <c r="D644" s="9">
        <f>H631</f>
        <v>-13.020000000000095</v>
      </c>
      <c r="E644" s="35" t="s">
        <v>16</v>
      </c>
      <c r="F644" s="35"/>
      <c r="G644" s="9"/>
      <c r="H644" s="9"/>
      <c r="I644" s="35"/>
      <c r="J644" s="35"/>
      <c r="K644" s="35"/>
      <c r="L644" s="35"/>
      <c r="M644" s="35"/>
      <c r="N644" s="35"/>
      <c r="O644" s="35"/>
      <c r="P644" s="35"/>
      <c r="Q644" s="10"/>
    </row>
    <row r="645" spans="1:17" x14ac:dyDescent="0.45">
      <c r="A645" s="13" t="s">
        <v>13</v>
      </c>
      <c r="B645" s="35"/>
      <c r="C645" s="9"/>
      <c r="D645" s="9">
        <f>D643+D644</f>
        <v>2767.22</v>
      </c>
      <c r="E645" s="35"/>
      <c r="F645" s="35"/>
      <c r="G645" s="9"/>
      <c r="H645" s="9"/>
      <c r="I645" s="35"/>
      <c r="J645" s="35"/>
      <c r="K645" s="35"/>
      <c r="L645" s="35"/>
      <c r="M645" s="35"/>
      <c r="N645" s="35"/>
      <c r="O645" s="35"/>
      <c r="P645" s="35"/>
      <c r="Q645" s="10"/>
    </row>
    <row r="646" spans="1:17" x14ac:dyDescent="0.45">
      <c r="A646" s="13" t="s">
        <v>14</v>
      </c>
      <c r="B646" s="35"/>
      <c r="C646" s="9"/>
      <c r="D646" s="9">
        <f>H639</f>
        <v>-93.660000000000196</v>
      </c>
      <c r="E646" s="35" t="s">
        <v>17</v>
      </c>
      <c r="F646" s="35"/>
      <c r="G646" s="9"/>
      <c r="H646" s="9"/>
      <c r="I646" s="35"/>
      <c r="J646" s="35"/>
      <c r="K646" s="35"/>
      <c r="L646" s="35"/>
      <c r="M646" s="35"/>
      <c r="N646" s="35"/>
      <c r="O646" s="35"/>
      <c r="P646" s="35"/>
      <c r="Q646" s="10"/>
    </row>
    <row r="647" spans="1:17" x14ac:dyDescent="0.45">
      <c r="A647" s="13" t="s">
        <v>13</v>
      </c>
      <c r="B647" s="35"/>
      <c r="C647" s="9"/>
      <c r="D647" s="27">
        <f>D645-D646</f>
        <v>2860.88</v>
      </c>
      <c r="E647" s="19" t="s">
        <v>18</v>
      </c>
      <c r="F647" s="35"/>
      <c r="G647" s="9"/>
      <c r="H647" s="9"/>
      <c r="I647" s="35"/>
      <c r="J647" s="35"/>
      <c r="K647" s="35"/>
      <c r="L647" s="35"/>
      <c r="M647" s="35"/>
      <c r="N647" s="35"/>
      <c r="O647" s="35"/>
      <c r="P647" s="35"/>
      <c r="Q647" s="10"/>
    </row>
    <row r="648" spans="1:17" ht="14.65" thickBot="1" x14ac:dyDescent="0.5">
      <c r="A648" s="15"/>
      <c r="B648" s="16"/>
      <c r="C648" s="17"/>
      <c r="D648" s="17"/>
      <c r="E648" s="16"/>
      <c r="F648" s="16"/>
      <c r="G648" s="17"/>
      <c r="H648" s="17"/>
      <c r="I648" s="16"/>
      <c r="J648" s="16"/>
      <c r="K648" s="16"/>
      <c r="L648" s="16"/>
      <c r="M648" s="16"/>
      <c r="N648" s="16"/>
      <c r="O648" s="16"/>
      <c r="P648" s="16"/>
      <c r="Q648" s="18"/>
    </row>
    <row r="649" spans="1:17" ht="14.65" thickTop="1" x14ac:dyDescent="0.45"/>
    <row r="650" spans="1:17" ht="14.65" thickBot="1" x14ac:dyDescent="0.5"/>
    <row r="651" spans="1:17" ht="14.65" thickTop="1" x14ac:dyDescent="0.45">
      <c r="A651" s="2"/>
      <c r="B651" s="3"/>
      <c r="C651" s="4">
        <v>45107</v>
      </c>
      <c r="D651" s="5"/>
      <c r="E651" s="3"/>
      <c r="F651" s="3"/>
      <c r="G651" s="5"/>
      <c r="H651" s="5"/>
      <c r="I651" s="3"/>
      <c r="J651" s="3"/>
      <c r="K651" s="3"/>
      <c r="L651" s="20" t="s">
        <v>19</v>
      </c>
      <c r="M651" s="3"/>
      <c r="N651" s="3"/>
      <c r="O651" s="3"/>
      <c r="P651" s="3"/>
      <c r="Q651" s="6"/>
    </row>
    <row r="652" spans="1:17" x14ac:dyDescent="0.45">
      <c r="A652" s="7" t="s">
        <v>5</v>
      </c>
      <c r="B652" s="35"/>
      <c r="C652" s="9"/>
      <c r="D652" s="9"/>
      <c r="E652" s="35"/>
      <c r="F652" s="35"/>
      <c r="G652" s="9"/>
      <c r="H652" s="9"/>
      <c r="I652" s="35"/>
      <c r="J652" s="11" t="s">
        <v>24</v>
      </c>
      <c r="K652" s="35"/>
      <c r="L652" s="11" t="s">
        <v>10</v>
      </c>
      <c r="M652" s="35"/>
      <c r="N652" s="35"/>
      <c r="O652" s="35"/>
      <c r="P652" s="35"/>
      <c r="Q652" s="10"/>
    </row>
    <row r="653" spans="1:17" x14ac:dyDescent="0.45">
      <c r="A653" s="7" t="s">
        <v>0</v>
      </c>
      <c r="B653" s="11" t="s">
        <v>3</v>
      </c>
      <c r="C653" s="12" t="s">
        <v>1</v>
      </c>
      <c r="D653" s="12" t="s">
        <v>4</v>
      </c>
      <c r="E653" s="11" t="s">
        <v>7</v>
      </c>
      <c r="F653" s="37" t="s">
        <v>92</v>
      </c>
      <c r="G653" s="12" t="s">
        <v>8</v>
      </c>
      <c r="H653" s="12" t="s">
        <v>9</v>
      </c>
      <c r="I653" s="33" t="s">
        <v>70</v>
      </c>
      <c r="J653" s="11" t="s">
        <v>23</v>
      </c>
      <c r="K653" s="35"/>
      <c r="L653" s="31">
        <v>206504.85</v>
      </c>
      <c r="M653" s="35" t="s">
        <v>118</v>
      </c>
      <c r="N653" s="35"/>
      <c r="O653" s="35"/>
      <c r="P653" s="35"/>
      <c r="Q653" s="10"/>
    </row>
    <row r="654" spans="1:17" x14ac:dyDescent="0.45">
      <c r="A654" s="13" t="s">
        <v>126</v>
      </c>
      <c r="B654" s="35">
        <v>31</v>
      </c>
      <c r="C654" s="9">
        <v>16.989999999999998</v>
      </c>
      <c r="D654" s="9">
        <f>C654*B654</f>
        <v>526.68999999999994</v>
      </c>
      <c r="E654" s="36" t="s">
        <v>93</v>
      </c>
      <c r="F654" s="38">
        <f>D654/D657</f>
        <v>0.14426582448374753</v>
      </c>
      <c r="G654" s="40">
        <v>17.38</v>
      </c>
      <c r="H654" s="9">
        <f>(B654*G654)-D654</f>
        <v>12.090000000000032</v>
      </c>
      <c r="I654" s="35" t="s">
        <v>71</v>
      </c>
      <c r="J654" s="36">
        <f>G654*B654</f>
        <v>538.78</v>
      </c>
      <c r="K654" s="35" t="str">
        <f>"sell "&amp;B654&amp;" "&amp;A654&amp;" @ $"&amp;G654</f>
        <v>sell 31 MNSO @ $17.38</v>
      </c>
      <c r="L654" s="9">
        <f>L653+(G654*B654)</f>
        <v>207043.63</v>
      </c>
      <c r="M654" s="35"/>
      <c r="N654" s="35"/>
      <c r="O654" s="35"/>
      <c r="P654" s="35"/>
      <c r="Q654" s="10"/>
    </row>
    <row r="655" spans="1:17" x14ac:dyDescent="0.45">
      <c r="A655" s="13" t="s">
        <v>127</v>
      </c>
      <c r="B655" s="35">
        <v>9</v>
      </c>
      <c r="C655" s="9">
        <v>160.55000000000001</v>
      </c>
      <c r="D655" s="9">
        <f>C655*B655</f>
        <v>1444.95</v>
      </c>
      <c r="E655" s="36" t="s">
        <v>93</v>
      </c>
      <c r="F655" s="38">
        <f>D655/D657</f>
        <v>0.39578671151491579</v>
      </c>
      <c r="G655" s="40">
        <v>160.85</v>
      </c>
      <c r="H655" s="9">
        <f>(B655*G655)-D655</f>
        <v>2.6999999999998181</v>
      </c>
      <c r="I655" s="35" t="s">
        <v>71</v>
      </c>
      <c r="J655" s="36">
        <f>G655*B655</f>
        <v>1447.6499999999999</v>
      </c>
      <c r="K655" s="35" t="str">
        <f>"sell "&amp;B655&amp;" "&amp;A655&amp;" @ $"&amp;G655</f>
        <v>sell 9 SPOT @ $160.85</v>
      </c>
      <c r="L655" s="9">
        <f>L654+(G655*B655)</f>
        <v>208491.28</v>
      </c>
      <c r="M655" s="35"/>
      <c r="N655" s="35"/>
      <c r="O655" s="35"/>
      <c r="P655" s="35"/>
      <c r="Q655" s="10"/>
    </row>
    <row r="656" spans="1:17" x14ac:dyDescent="0.45">
      <c r="A656" s="13" t="s">
        <v>128</v>
      </c>
      <c r="B656" s="35">
        <v>223</v>
      </c>
      <c r="C656" s="9">
        <v>7.53</v>
      </c>
      <c r="D656" s="9">
        <f>C656*B656</f>
        <v>1679.19</v>
      </c>
      <c r="E656" s="36" t="s">
        <v>93</v>
      </c>
      <c r="F656" s="38">
        <f>D656/D657</f>
        <v>0.45994746400133668</v>
      </c>
      <c r="G656" s="40">
        <v>7.48</v>
      </c>
      <c r="H656" s="9">
        <f>(B656*G656)-D656</f>
        <v>-11.149999999999864</v>
      </c>
      <c r="I656" s="35" t="s">
        <v>71</v>
      </c>
      <c r="J656" s="36">
        <f>G656*B656</f>
        <v>1668.0400000000002</v>
      </c>
      <c r="K656" s="35" t="str">
        <f>"sell "&amp;B656&amp;" "&amp;A656&amp;" @ $"&amp;G656</f>
        <v>sell 223 BORR @ $7.48</v>
      </c>
      <c r="L656" s="9">
        <f>L655+(G656*B656)</f>
        <v>210159.32</v>
      </c>
      <c r="M656" s="35" t="s">
        <v>22</v>
      </c>
      <c r="N656" s="35"/>
      <c r="O656" s="35"/>
      <c r="P656" s="35"/>
      <c r="Q656" s="10"/>
    </row>
    <row r="657" spans="1:17" x14ac:dyDescent="0.45">
      <c r="A657" s="13"/>
      <c r="B657" s="35"/>
      <c r="C657" s="9"/>
      <c r="D657" s="9">
        <f>SUM(D654:D656)</f>
        <v>3650.83</v>
      </c>
      <c r="E657" s="36"/>
      <c r="F657" s="38">
        <f>SUM(F654:F656)</f>
        <v>1</v>
      </c>
      <c r="G657" s="41"/>
      <c r="H657" s="9">
        <f>SUM(H654:H656)</f>
        <v>3.6399999999999864</v>
      </c>
      <c r="I657" s="35"/>
      <c r="J657" s="36">
        <f>SUM(J654:J656)</f>
        <v>3654.4700000000003</v>
      </c>
      <c r="K657" s="35"/>
      <c r="L657" s="9"/>
      <c r="M657" s="35"/>
      <c r="N657" s="35"/>
      <c r="O657" s="35"/>
      <c r="P657" s="35"/>
      <c r="Q657" s="10"/>
    </row>
    <row r="658" spans="1:17" x14ac:dyDescent="0.45">
      <c r="A658" s="13"/>
      <c r="B658" s="35"/>
      <c r="C658" s="9"/>
      <c r="D658" s="9"/>
      <c r="E658" s="35"/>
      <c r="F658" s="35"/>
      <c r="G658" s="41"/>
      <c r="H658" s="9"/>
      <c r="I658" s="35"/>
      <c r="J658" s="35"/>
      <c r="K658" s="35"/>
      <c r="L658" s="9"/>
      <c r="M658" s="35"/>
      <c r="N658" s="35"/>
      <c r="O658" s="35"/>
      <c r="P658" s="35"/>
      <c r="Q658" s="10"/>
    </row>
    <row r="659" spans="1:17" x14ac:dyDescent="0.45">
      <c r="A659" s="13"/>
      <c r="B659" s="35"/>
      <c r="C659" s="9"/>
      <c r="D659" s="9"/>
      <c r="E659" s="19"/>
      <c r="F659" s="35"/>
      <c r="G659" s="41"/>
      <c r="H659" s="9"/>
      <c r="I659" s="35"/>
      <c r="J659" s="35"/>
      <c r="K659" s="35"/>
      <c r="L659" s="9"/>
      <c r="M659" s="11" t="s">
        <v>20</v>
      </c>
      <c r="N659" s="35"/>
      <c r="O659" s="35"/>
      <c r="P659" s="35"/>
      <c r="Q659" s="10"/>
    </row>
    <row r="660" spans="1:17" x14ac:dyDescent="0.45">
      <c r="A660" s="7" t="s">
        <v>6</v>
      </c>
      <c r="B660" s="35"/>
      <c r="C660" s="9"/>
      <c r="D660" s="9"/>
      <c r="E660" s="19"/>
      <c r="F660" s="35"/>
      <c r="G660" s="41"/>
      <c r="H660" s="9"/>
      <c r="I660" s="35"/>
      <c r="J660" s="35"/>
      <c r="K660" s="35"/>
      <c r="L660" s="9"/>
      <c r="M660" s="11" t="s">
        <v>21</v>
      </c>
      <c r="N660" s="35"/>
      <c r="O660" s="35"/>
      <c r="P660" s="35"/>
      <c r="Q660" s="10"/>
    </row>
    <row r="661" spans="1:17" x14ac:dyDescent="0.45">
      <c r="A661" s="7" t="s">
        <v>0</v>
      </c>
      <c r="B661" s="11" t="s">
        <v>3</v>
      </c>
      <c r="C661" s="12" t="s">
        <v>1</v>
      </c>
      <c r="D661" s="12" t="s">
        <v>2</v>
      </c>
      <c r="E661" s="22" t="s">
        <v>7</v>
      </c>
      <c r="F661" s="39" t="s">
        <v>92</v>
      </c>
      <c r="G661" s="42" t="s">
        <v>8</v>
      </c>
      <c r="H661" s="12" t="s">
        <v>9</v>
      </c>
      <c r="I661" s="35"/>
      <c r="J661" s="35"/>
      <c r="K661" s="35"/>
      <c r="L661" s="9"/>
      <c r="M661" s="36">
        <f>L656</f>
        <v>210159.32</v>
      </c>
      <c r="N661" s="35"/>
      <c r="O661" s="35"/>
      <c r="P661" s="35"/>
      <c r="Q661" s="10"/>
    </row>
    <row r="662" spans="1:17" x14ac:dyDescent="0.45">
      <c r="A662" s="13" t="s">
        <v>139</v>
      </c>
      <c r="B662" s="35">
        <v>87</v>
      </c>
      <c r="C662" s="9">
        <v>24.59</v>
      </c>
      <c r="D662" s="9">
        <f>C662*B662</f>
        <v>2139.33</v>
      </c>
      <c r="E662" s="36" t="s">
        <v>93</v>
      </c>
      <c r="F662" s="38">
        <f>D662/D665</f>
        <v>0.52011202929099165</v>
      </c>
      <c r="G662" s="40">
        <v>24.44</v>
      </c>
      <c r="H662" s="9">
        <f>(B662*G662)-D662</f>
        <v>-13.049999999999727</v>
      </c>
      <c r="I662" s="35" t="s">
        <v>71</v>
      </c>
      <c r="J662" s="35"/>
      <c r="K662" s="35" t="str">
        <f>"buy "&amp;B662&amp;" "&amp;A662&amp;" @ $"&amp;G662</f>
        <v>buy 87 DFH @ $24.44</v>
      </c>
      <c r="L662" s="9">
        <f>L656-(G662*B662)</f>
        <v>208033.04</v>
      </c>
      <c r="M662" s="36">
        <f>L653-(G662*B662)</f>
        <v>204378.57</v>
      </c>
      <c r="N662" s="35"/>
      <c r="O662" s="35"/>
      <c r="P662" s="35"/>
      <c r="Q662" s="10"/>
    </row>
    <row r="663" spans="1:17" x14ac:dyDescent="0.45">
      <c r="A663" s="13" t="s">
        <v>140</v>
      </c>
      <c r="B663" s="35">
        <v>31</v>
      </c>
      <c r="C663" s="9">
        <v>23.46</v>
      </c>
      <c r="D663" s="9">
        <f>C663*B663</f>
        <v>727.26</v>
      </c>
      <c r="E663" s="36" t="s">
        <v>93</v>
      </c>
      <c r="F663" s="38">
        <f>D663/D665</f>
        <v>0.17681081199355247</v>
      </c>
      <c r="G663" s="40">
        <v>23.59</v>
      </c>
      <c r="H663" s="9">
        <f>(B663*G663)-D663</f>
        <v>4.0299999999999727</v>
      </c>
      <c r="I663" s="35" t="s">
        <v>71</v>
      </c>
      <c r="J663" s="35"/>
      <c r="K663" s="35" t="str">
        <f>"buy "&amp;B663&amp;" "&amp;A663&amp;" @ $"&amp;G663</f>
        <v>buy 31 XP @ $23.59</v>
      </c>
      <c r="L663" s="9">
        <f>L662-(G663*B663)</f>
        <v>207301.75</v>
      </c>
      <c r="M663" s="36">
        <f>M662-(G663*B663)</f>
        <v>203647.28</v>
      </c>
      <c r="N663" s="35"/>
      <c r="O663" s="35"/>
      <c r="P663" s="35"/>
      <c r="Q663" s="10"/>
    </row>
    <row r="664" spans="1:17" x14ac:dyDescent="0.45">
      <c r="A664" s="23" t="s">
        <v>141</v>
      </c>
      <c r="B664" s="24">
        <v>158</v>
      </c>
      <c r="C664" s="25">
        <v>7.89</v>
      </c>
      <c r="D664" s="25">
        <f>C664*B664</f>
        <v>1246.6199999999999</v>
      </c>
      <c r="E664" s="36" t="s">
        <v>93</v>
      </c>
      <c r="F664" s="38">
        <f>D664/D665</f>
        <v>0.30307715871545576</v>
      </c>
      <c r="G664" s="43">
        <v>7.94</v>
      </c>
      <c r="H664" s="25">
        <f>(B664*G664)-D664</f>
        <v>7.9000000000000909</v>
      </c>
      <c r="I664" s="35" t="s">
        <v>71</v>
      </c>
      <c r="J664" s="35"/>
      <c r="K664" s="35" t="str">
        <f>"buy "&amp;B664&amp;" "&amp;A664&amp;" @ $"&amp;G664</f>
        <v>buy 158 NU @ $7.94</v>
      </c>
      <c r="L664" s="9">
        <f>L663-(G664*B664)</f>
        <v>206047.23</v>
      </c>
      <c r="M664" s="36">
        <f>M663-(G664*B664)</f>
        <v>202392.76</v>
      </c>
      <c r="N664" s="35" t="str">
        <f>TEXT(ROUND(M664,2),"$#,##0.00")&amp;" will be the balance in the account after purchases.  "</f>
        <v xml:space="preserve">$202,392.76 will be the balance in the account after purchases.  </v>
      </c>
      <c r="O664" s="35"/>
      <c r="P664" s="35"/>
      <c r="Q664" s="10"/>
    </row>
    <row r="665" spans="1:17" x14ac:dyDescent="0.45">
      <c r="A665" s="13"/>
      <c r="B665" s="35"/>
      <c r="C665" s="9"/>
      <c r="D665" s="9">
        <f>SUM(D662:D664)</f>
        <v>4113.21</v>
      </c>
      <c r="E665" s="35"/>
      <c r="F665" s="38">
        <f>SUM(F662:F664)</f>
        <v>0.99999999999999978</v>
      </c>
      <c r="G665" s="9" t="s">
        <v>15</v>
      </c>
      <c r="H665" s="9">
        <f>SUM(H662:H664)</f>
        <v>-1.1199999999996635</v>
      </c>
      <c r="I665" s="35"/>
      <c r="J665" s="35"/>
      <c r="K665" s="35"/>
      <c r="L665" s="9"/>
      <c r="M665" s="35"/>
      <c r="N665" s="35" t="s">
        <v>27</v>
      </c>
      <c r="O665" s="35"/>
      <c r="P665" s="35"/>
      <c r="Q665" s="10"/>
    </row>
    <row r="666" spans="1:17" x14ac:dyDescent="0.45">
      <c r="A666" s="13"/>
      <c r="B666" s="35"/>
      <c r="C666" s="9"/>
      <c r="D666" s="9"/>
      <c r="E666" s="35"/>
      <c r="F666" s="35"/>
      <c r="G666" s="9"/>
      <c r="H666" s="9"/>
      <c r="I666" s="35"/>
      <c r="J666" s="35"/>
      <c r="K666" s="35"/>
      <c r="L666" s="9"/>
      <c r="M666" s="11" t="str">
        <f>IF(J657+M664&gt;0,"Credit Surplus","Credit Shortage")</f>
        <v>Credit Surplus</v>
      </c>
      <c r="N666" s="36">
        <f>J657+M664</f>
        <v>206047.23</v>
      </c>
      <c r="O666" s="35" t="s">
        <v>60</v>
      </c>
      <c r="P666" s="35"/>
      <c r="Q666" s="10"/>
    </row>
    <row r="667" spans="1:17" x14ac:dyDescent="0.45">
      <c r="A667" s="13"/>
      <c r="B667" s="35"/>
      <c r="C667" s="9"/>
      <c r="D667" s="9"/>
      <c r="E667" s="35"/>
      <c r="F667" s="35"/>
      <c r="G667" s="9"/>
      <c r="H667" s="9"/>
      <c r="I667" s="35"/>
      <c r="J667" s="35"/>
      <c r="K667" s="35"/>
      <c r="L667" s="9"/>
      <c r="M667" s="35"/>
      <c r="N667" s="35"/>
      <c r="O667" s="35"/>
      <c r="P667" s="35"/>
      <c r="Q667" s="10"/>
    </row>
    <row r="668" spans="1:17" x14ac:dyDescent="0.45">
      <c r="A668" s="13"/>
      <c r="B668" s="35"/>
      <c r="C668" s="9"/>
      <c r="D668" s="9"/>
      <c r="E668" s="35"/>
      <c r="F668" s="35"/>
      <c r="G668" s="9"/>
      <c r="H668" s="9"/>
      <c r="I668" s="35"/>
      <c r="J668" s="35"/>
      <c r="K668" s="35"/>
      <c r="L668" s="35"/>
      <c r="M668" s="35"/>
      <c r="N668" s="35"/>
      <c r="O668" s="35"/>
      <c r="P668" s="35"/>
      <c r="Q668" s="10"/>
    </row>
    <row r="669" spans="1:17" x14ac:dyDescent="0.45">
      <c r="A669" s="13" t="s">
        <v>11</v>
      </c>
      <c r="B669" s="35"/>
      <c r="C669" s="9"/>
      <c r="D669" s="21">
        <v>1592.76</v>
      </c>
      <c r="E669" s="35" t="s">
        <v>76</v>
      </c>
      <c r="F669" s="35"/>
      <c r="G669" s="9"/>
      <c r="H669" s="9"/>
      <c r="I669" s="35"/>
      <c r="J669" s="35"/>
      <c r="K669" s="35"/>
      <c r="L669" s="35"/>
      <c r="M669" s="35"/>
      <c r="N669" s="35"/>
      <c r="O669" s="35"/>
      <c r="P669" s="35"/>
      <c r="Q669" s="10"/>
    </row>
    <row r="670" spans="1:17" x14ac:dyDescent="0.45">
      <c r="A670" s="13" t="s">
        <v>12</v>
      </c>
      <c r="B670" s="35"/>
      <c r="C670" s="9"/>
      <c r="D670" s="9">
        <f>H657</f>
        <v>3.6399999999999864</v>
      </c>
      <c r="E670" s="35" t="s">
        <v>16</v>
      </c>
      <c r="F670" s="35"/>
      <c r="G670" s="9"/>
      <c r="H670" s="9"/>
      <c r="I670" s="35"/>
      <c r="J670" s="35"/>
      <c r="K670" s="35"/>
      <c r="L670" s="35"/>
      <c r="M670" s="35"/>
      <c r="N670" s="35"/>
      <c r="O670" s="35"/>
      <c r="P670" s="35"/>
      <c r="Q670" s="10"/>
    </row>
    <row r="671" spans="1:17" x14ac:dyDescent="0.45">
      <c r="A671" s="13" t="s">
        <v>13</v>
      </c>
      <c r="B671" s="35"/>
      <c r="C671" s="9"/>
      <c r="D671" s="9">
        <f>D669+D670</f>
        <v>1596.4</v>
      </c>
      <c r="E671" s="35"/>
      <c r="F671" s="35"/>
      <c r="G671" s="9"/>
      <c r="H671" s="9"/>
      <c r="I671" s="35"/>
      <c r="J671" s="35"/>
      <c r="K671" s="35"/>
      <c r="L671" s="35"/>
      <c r="M671" s="35"/>
      <c r="N671" s="35"/>
      <c r="O671" s="35"/>
      <c r="P671" s="35"/>
      <c r="Q671" s="10"/>
    </row>
    <row r="672" spans="1:17" x14ac:dyDescent="0.45">
      <c r="A672" s="13" t="s">
        <v>14</v>
      </c>
      <c r="B672" s="35"/>
      <c r="C672" s="9"/>
      <c r="D672" s="9">
        <f>H665</f>
        <v>-1.1199999999996635</v>
      </c>
      <c r="E672" s="35" t="s">
        <v>17</v>
      </c>
      <c r="F672" s="35"/>
      <c r="G672" s="9"/>
      <c r="H672" s="9"/>
      <c r="I672" s="35"/>
      <c r="J672" s="35"/>
      <c r="K672" s="35"/>
      <c r="L672" s="35"/>
      <c r="M672" s="35"/>
      <c r="N672" s="35"/>
      <c r="O672" s="35"/>
      <c r="P672" s="35"/>
      <c r="Q672" s="10"/>
    </row>
    <row r="673" spans="1:17" x14ac:dyDescent="0.45">
      <c r="A673" s="13" t="s">
        <v>13</v>
      </c>
      <c r="B673" s="35"/>
      <c r="C673" s="9"/>
      <c r="D673" s="27">
        <f>D671-D672</f>
        <v>1597.5199999999998</v>
      </c>
      <c r="E673" s="19" t="s">
        <v>18</v>
      </c>
      <c r="F673" s="35"/>
      <c r="G673" s="9"/>
      <c r="H673" s="9"/>
      <c r="I673" s="35"/>
      <c r="J673" s="35"/>
      <c r="K673" s="35"/>
      <c r="L673" s="35"/>
      <c r="M673" s="35"/>
      <c r="N673" s="35"/>
      <c r="O673" s="35"/>
      <c r="P673" s="35"/>
      <c r="Q673" s="10"/>
    </row>
    <row r="674" spans="1:17" ht="14.65" thickBot="1" x14ac:dyDescent="0.5">
      <c r="A674" s="15"/>
      <c r="B674" s="16"/>
      <c r="C674" s="17"/>
      <c r="D674" s="17"/>
      <c r="E674" s="16"/>
      <c r="F674" s="16"/>
      <c r="G674" s="17"/>
      <c r="H674" s="17"/>
      <c r="I674" s="16"/>
      <c r="J674" s="16"/>
      <c r="K674" s="16"/>
      <c r="L674" s="16"/>
      <c r="M674" s="16"/>
      <c r="N674" s="16"/>
      <c r="O674" s="16"/>
      <c r="P674" s="16"/>
      <c r="Q674" s="18"/>
    </row>
    <row r="675" spans="1:17" ht="14.65" thickTop="1" x14ac:dyDescent="0.45"/>
    <row r="677" spans="1:17" ht="14.65" thickBot="1" x14ac:dyDescent="0.5"/>
    <row r="678" spans="1:17" ht="14.65" thickTop="1" x14ac:dyDescent="0.45">
      <c r="A678" s="2"/>
      <c r="B678" s="3"/>
      <c r="C678" s="4">
        <v>45077</v>
      </c>
      <c r="D678" s="5"/>
      <c r="E678" s="3"/>
      <c r="F678" s="3"/>
      <c r="G678" s="5"/>
      <c r="H678" s="5"/>
      <c r="I678" s="3"/>
      <c r="J678" s="3"/>
      <c r="K678" s="3"/>
      <c r="L678" s="20" t="s">
        <v>19</v>
      </c>
      <c r="M678" s="3"/>
      <c r="N678" s="3"/>
      <c r="O678" s="3"/>
      <c r="P678" s="3"/>
      <c r="Q678" s="6"/>
    </row>
    <row r="679" spans="1:17" x14ac:dyDescent="0.45">
      <c r="A679" s="7" t="s">
        <v>5</v>
      </c>
      <c r="B679" s="35"/>
      <c r="C679" s="9"/>
      <c r="D679" s="9"/>
      <c r="E679" s="35"/>
      <c r="F679" s="35"/>
      <c r="G679" s="9"/>
      <c r="H679" s="9"/>
      <c r="I679" s="35"/>
      <c r="J679" s="11" t="s">
        <v>24</v>
      </c>
      <c r="K679" s="35"/>
      <c r="L679" s="11" t="s">
        <v>10</v>
      </c>
      <c r="M679" s="35"/>
      <c r="N679" s="35"/>
      <c r="O679" s="35"/>
      <c r="P679" s="35"/>
      <c r="Q679" s="10"/>
    </row>
    <row r="680" spans="1:17" x14ac:dyDescent="0.45">
      <c r="A680" s="7" t="s">
        <v>0</v>
      </c>
      <c r="B680" s="11" t="s">
        <v>3</v>
      </c>
      <c r="C680" s="12" t="s">
        <v>1</v>
      </c>
      <c r="D680" s="12" t="s">
        <v>4</v>
      </c>
      <c r="E680" s="11" t="s">
        <v>7</v>
      </c>
      <c r="F680" s="37" t="s">
        <v>92</v>
      </c>
      <c r="G680" s="12" t="s">
        <v>8</v>
      </c>
      <c r="H680" s="12" t="s">
        <v>9</v>
      </c>
      <c r="I680" s="33" t="s">
        <v>70</v>
      </c>
      <c r="J680" s="11" t="s">
        <v>23</v>
      </c>
      <c r="K680" s="35"/>
      <c r="L680" s="31">
        <v>206637.92</v>
      </c>
      <c r="M680" s="35" t="s">
        <v>118</v>
      </c>
      <c r="N680" s="35"/>
      <c r="O680" s="35"/>
      <c r="P680" s="35"/>
      <c r="Q680" s="10"/>
    </row>
    <row r="681" spans="1:17" x14ac:dyDescent="0.45">
      <c r="A681" s="13" t="s">
        <v>123</v>
      </c>
      <c r="B681" s="35">
        <v>2</v>
      </c>
      <c r="C681" s="9">
        <v>157.55000000000001</v>
      </c>
      <c r="D681" s="9">
        <f>C681*B681</f>
        <v>315.10000000000002</v>
      </c>
      <c r="E681" s="36" t="s">
        <v>33</v>
      </c>
      <c r="F681" s="38">
        <f>D681/D684</f>
        <v>9.6533849651056644E-2</v>
      </c>
      <c r="G681" s="40">
        <v>157.86000000000001</v>
      </c>
      <c r="H681" s="9">
        <f>(B681*G681)-D681</f>
        <v>0.62000000000000455</v>
      </c>
      <c r="I681" s="35" t="s">
        <v>71</v>
      </c>
      <c r="J681" s="36">
        <f>G681*B681</f>
        <v>315.72000000000003</v>
      </c>
      <c r="K681" s="35" t="str">
        <f>"sell "&amp;B681&amp;" "&amp;A681&amp;" @ $"&amp;G681</f>
        <v>sell 2 ACLS @ $157.86</v>
      </c>
      <c r="L681" s="9">
        <f>L680+(G681*B681)</f>
        <v>206953.64</v>
      </c>
      <c r="M681" s="35"/>
      <c r="N681" s="35"/>
      <c r="O681" s="35"/>
      <c r="P681" s="35"/>
      <c r="Q681" s="10"/>
    </row>
    <row r="682" spans="1:17" x14ac:dyDescent="0.45">
      <c r="A682" s="13" t="s">
        <v>124</v>
      </c>
      <c r="B682" s="35">
        <v>10</v>
      </c>
      <c r="C682" s="9">
        <v>98.7</v>
      </c>
      <c r="D682" s="9">
        <f>C682*B682</f>
        <v>987</v>
      </c>
      <c r="E682" s="36" t="s">
        <v>33</v>
      </c>
      <c r="F682" s="38">
        <f>D682/D684</f>
        <v>0.30237673629194828</v>
      </c>
      <c r="G682" s="40">
        <v>97.51</v>
      </c>
      <c r="H682" s="9">
        <f>(B682*G682)-D682</f>
        <v>-11.899999999999977</v>
      </c>
      <c r="I682" s="35" t="s">
        <v>71</v>
      </c>
      <c r="J682" s="36">
        <f>G682*B682</f>
        <v>975.1</v>
      </c>
      <c r="K682" s="35" t="str">
        <f>"sell "&amp;B682&amp;" "&amp;A682&amp;" @ $"&amp;G682</f>
        <v>sell 10 WYNN @ $97.51</v>
      </c>
      <c r="L682" s="9">
        <f>L681+(G682*B682)</f>
        <v>207928.74000000002</v>
      </c>
      <c r="M682" s="35"/>
      <c r="N682" s="35"/>
      <c r="O682" s="35"/>
      <c r="P682" s="35"/>
      <c r="Q682" s="10"/>
    </row>
    <row r="683" spans="1:17" x14ac:dyDescent="0.45">
      <c r="A683" s="13" t="s">
        <v>125</v>
      </c>
      <c r="B683" s="35">
        <v>181</v>
      </c>
      <c r="C683" s="9">
        <v>10.84</v>
      </c>
      <c r="D683" s="9">
        <f>C683*B683</f>
        <v>1962.04</v>
      </c>
      <c r="E683" s="36" t="s">
        <v>33</v>
      </c>
      <c r="F683" s="38">
        <f>D683/D684</f>
        <v>0.60108941405699512</v>
      </c>
      <c r="G683" s="40">
        <v>10.81</v>
      </c>
      <c r="H683" s="9">
        <f>(B683*G683)-D683</f>
        <v>-5.4299999999998363</v>
      </c>
      <c r="I683" s="35" t="s">
        <v>71</v>
      </c>
      <c r="J683" s="36">
        <f>G683*B683</f>
        <v>1956.6100000000001</v>
      </c>
      <c r="K683" s="35" t="str">
        <f>"sell "&amp;B683&amp;" "&amp;A683&amp;" @ $"&amp;G683</f>
        <v>sell 181 COTY @ $10.81</v>
      </c>
      <c r="L683" s="9">
        <f>L682+(G683*B683)</f>
        <v>209885.35</v>
      </c>
      <c r="M683" s="35" t="s">
        <v>22</v>
      </c>
      <c r="N683" s="35"/>
      <c r="O683" s="35"/>
      <c r="P683" s="35"/>
      <c r="Q683" s="10"/>
    </row>
    <row r="684" spans="1:17" x14ac:dyDescent="0.45">
      <c r="A684" s="13"/>
      <c r="B684" s="35"/>
      <c r="C684" s="9"/>
      <c r="D684" s="9">
        <f>SUM(D681:D683)</f>
        <v>3264.14</v>
      </c>
      <c r="E684" s="36"/>
      <c r="F684" s="38">
        <f>SUM(F681:F683)</f>
        <v>1</v>
      </c>
      <c r="G684" s="41"/>
      <c r="H684" s="9">
        <f>SUM(H681:H683)</f>
        <v>-16.709999999999809</v>
      </c>
      <c r="I684" s="35"/>
      <c r="J684" s="36">
        <f>SUM(J681:J683)</f>
        <v>3247.4300000000003</v>
      </c>
      <c r="K684" s="35"/>
      <c r="L684" s="9"/>
      <c r="M684" s="35"/>
      <c r="N684" s="35"/>
      <c r="O684" s="35"/>
      <c r="P684" s="35"/>
      <c r="Q684" s="10"/>
    </row>
    <row r="685" spans="1:17" x14ac:dyDescent="0.45">
      <c r="A685" s="13"/>
      <c r="B685" s="35"/>
      <c r="C685" s="9"/>
      <c r="D685" s="9"/>
      <c r="E685" s="35"/>
      <c r="F685" s="35"/>
      <c r="G685" s="41"/>
      <c r="H685" s="9"/>
      <c r="I685" s="35"/>
      <c r="J685" s="35"/>
      <c r="K685" s="35"/>
      <c r="L685" s="9"/>
      <c r="M685" s="35"/>
      <c r="N685" s="35"/>
      <c r="O685" s="35"/>
      <c r="P685" s="35"/>
      <c r="Q685" s="10"/>
    </row>
    <row r="686" spans="1:17" x14ac:dyDescent="0.45">
      <c r="A686" s="13"/>
      <c r="B686" s="35"/>
      <c r="C686" s="9"/>
      <c r="D686" s="9"/>
      <c r="E686" s="19"/>
      <c r="F686" s="35"/>
      <c r="G686" s="41"/>
      <c r="H686" s="9"/>
      <c r="I686" s="35"/>
      <c r="J686" s="35"/>
      <c r="K686" s="35"/>
      <c r="L686" s="9"/>
      <c r="M686" s="11" t="s">
        <v>20</v>
      </c>
      <c r="N686" s="35"/>
      <c r="O686" s="35"/>
      <c r="P686" s="35"/>
      <c r="Q686" s="10"/>
    </row>
    <row r="687" spans="1:17" x14ac:dyDescent="0.45">
      <c r="A687" s="7" t="s">
        <v>6</v>
      </c>
      <c r="B687" s="35"/>
      <c r="C687" s="9"/>
      <c r="D687" s="9"/>
      <c r="E687" s="19"/>
      <c r="F687" s="35"/>
      <c r="G687" s="41"/>
      <c r="H687" s="9"/>
      <c r="I687" s="35"/>
      <c r="J687" s="35"/>
      <c r="K687" s="35"/>
      <c r="L687" s="9"/>
      <c r="M687" s="11" t="s">
        <v>21</v>
      </c>
      <c r="N687" s="35"/>
      <c r="O687" s="35"/>
      <c r="P687" s="35"/>
      <c r="Q687" s="10"/>
    </row>
    <row r="688" spans="1:17" x14ac:dyDescent="0.45">
      <c r="A688" s="7" t="s">
        <v>0</v>
      </c>
      <c r="B688" s="11" t="s">
        <v>3</v>
      </c>
      <c r="C688" s="12" t="s">
        <v>1</v>
      </c>
      <c r="D688" s="12" t="s">
        <v>2</v>
      </c>
      <c r="E688" s="22" t="s">
        <v>7</v>
      </c>
      <c r="F688" s="39" t="s">
        <v>92</v>
      </c>
      <c r="G688" s="42" t="s">
        <v>8</v>
      </c>
      <c r="H688" s="12" t="s">
        <v>9</v>
      </c>
      <c r="I688" s="35"/>
      <c r="J688" s="35"/>
      <c r="K688" s="35"/>
      <c r="L688" s="9"/>
      <c r="M688" s="36">
        <f>L683</f>
        <v>209885.35</v>
      </c>
      <c r="N688" s="35"/>
      <c r="O688" s="35"/>
      <c r="P688" s="35"/>
      <c r="Q688" s="10"/>
    </row>
    <row r="689" spans="1:17" x14ac:dyDescent="0.45">
      <c r="A689" s="13" t="s">
        <v>136</v>
      </c>
      <c r="B689" s="35">
        <v>43</v>
      </c>
      <c r="C689" s="9">
        <v>13.85</v>
      </c>
      <c r="D689" s="9">
        <f>C689*B689</f>
        <v>595.54999999999995</v>
      </c>
      <c r="E689" s="36" t="s">
        <v>33</v>
      </c>
      <c r="F689" s="38">
        <f>D689/D692</f>
        <v>0.17533193982394676</v>
      </c>
      <c r="G689" s="40">
        <v>13.84</v>
      </c>
      <c r="H689" s="9">
        <f>(B689*G689)-D689</f>
        <v>-0.42999999999994998</v>
      </c>
      <c r="I689" s="35" t="s">
        <v>71</v>
      </c>
      <c r="J689" s="35"/>
      <c r="K689" s="35" t="str">
        <f>"buy "&amp;B689&amp;" "&amp;A689&amp;" @ $"&amp;G689</f>
        <v>buy 43 AVDL @ $13.84</v>
      </c>
      <c r="L689" s="9">
        <f>L683-(G689*B689)</f>
        <v>209290.23</v>
      </c>
      <c r="M689" s="36">
        <f>L680-(G689*B689)</f>
        <v>206042.80000000002</v>
      </c>
      <c r="N689" s="35"/>
      <c r="O689" s="35"/>
      <c r="P689" s="35"/>
      <c r="Q689" s="10"/>
    </row>
    <row r="690" spans="1:17" x14ac:dyDescent="0.45">
      <c r="A690" s="13" t="s">
        <v>137</v>
      </c>
      <c r="B690" s="35">
        <v>147</v>
      </c>
      <c r="C690" s="9">
        <v>11.57</v>
      </c>
      <c r="D690" s="9">
        <f>C690*B690</f>
        <v>1700.79</v>
      </c>
      <c r="E690" s="36" t="s">
        <v>33</v>
      </c>
      <c r="F690" s="38">
        <f>D690/D692</f>
        <v>0.50071834427532602</v>
      </c>
      <c r="G690" s="40">
        <v>11.51</v>
      </c>
      <c r="H690" s="9">
        <f>(B690*G690)-D690</f>
        <v>-8.8199999999999363</v>
      </c>
      <c r="I690" s="35" t="s">
        <v>71</v>
      </c>
      <c r="J690" s="35"/>
      <c r="K690" s="35" t="str">
        <f>"buy "&amp;B690&amp;" "&amp;A690&amp;" @ $"&amp;G690</f>
        <v>buy 147 DRD @ $11.51</v>
      </c>
      <c r="L690" s="9">
        <f>L689-(G690*B690)</f>
        <v>207598.26</v>
      </c>
      <c r="M690" s="36">
        <f>M689-(G690*B690)</f>
        <v>204350.83000000002</v>
      </c>
      <c r="N690" s="35"/>
      <c r="O690" s="35"/>
      <c r="P690" s="35"/>
      <c r="Q690" s="10"/>
    </row>
    <row r="691" spans="1:17" x14ac:dyDescent="0.45">
      <c r="A691" s="23" t="s">
        <v>138</v>
      </c>
      <c r="B691" s="24">
        <v>4</v>
      </c>
      <c r="C691" s="25">
        <v>275.08999999999997</v>
      </c>
      <c r="D691" s="25">
        <f>C691*B691</f>
        <v>1100.3599999999999</v>
      </c>
      <c r="E691" s="36" t="s">
        <v>33</v>
      </c>
      <c r="F691" s="38">
        <f>D691/D692</f>
        <v>0.32394971590072719</v>
      </c>
      <c r="G691" s="43">
        <v>274.43</v>
      </c>
      <c r="H691" s="25">
        <f>(B691*G691)-D691</f>
        <v>-2.6399999999998727</v>
      </c>
      <c r="I691" s="35" t="s">
        <v>71</v>
      </c>
      <c r="J691" s="35"/>
      <c r="K691" s="35" t="str">
        <f>"buy "&amp;B691&amp;" "&amp;A691&amp;" @ $"&amp;G691</f>
        <v>buy 4 SWAV @ $274.43</v>
      </c>
      <c r="L691" s="9">
        <f>L690-(G691*B691)</f>
        <v>206500.54</v>
      </c>
      <c r="M691" s="36">
        <f>M690-(G691*B691)</f>
        <v>203253.11000000002</v>
      </c>
      <c r="N691" s="35" t="str">
        <f>TEXT(ROUND(M691,2),"$#,##0.00")&amp;" will be the balance in the account after purchases.  "</f>
        <v xml:space="preserve">$203,253.11 will be the balance in the account after purchases.  </v>
      </c>
      <c r="O691" s="35"/>
      <c r="P691" s="35"/>
      <c r="Q691" s="10"/>
    </row>
    <row r="692" spans="1:17" x14ac:dyDescent="0.45">
      <c r="A692" s="13"/>
      <c r="B692" s="35"/>
      <c r="C692" s="9"/>
      <c r="D692" s="9">
        <f>SUM(D689:D691)</f>
        <v>3396.7</v>
      </c>
      <c r="E692" s="35"/>
      <c r="F692" s="38">
        <f>SUM(F689:F691)</f>
        <v>1</v>
      </c>
      <c r="G692" s="9" t="s">
        <v>15</v>
      </c>
      <c r="H692" s="9">
        <f>SUM(H689:H691)</f>
        <v>-11.889999999999759</v>
      </c>
      <c r="I692" s="35"/>
      <c r="J692" s="35"/>
      <c r="K692" s="35"/>
      <c r="L692" s="9"/>
      <c r="M692" s="35"/>
      <c r="N692" s="35" t="s">
        <v>27</v>
      </c>
      <c r="O692" s="35"/>
      <c r="P692" s="35"/>
      <c r="Q692" s="10"/>
    </row>
    <row r="693" spans="1:17" x14ac:dyDescent="0.45">
      <c r="A693" s="13"/>
      <c r="B693" s="35"/>
      <c r="C693" s="9"/>
      <c r="D693" s="9"/>
      <c r="E693" s="35"/>
      <c r="F693" s="35"/>
      <c r="G693" s="9"/>
      <c r="H693" s="9"/>
      <c r="I693" s="35"/>
      <c r="J693" s="35"/>
      <c r="K693" s="35"/>
      <c r="L693" s="9"/>
      <c r="M693" s="11" t="str">
        <f>IF(J684+M691&gt;0,"Credit Surplus","Credit Shortage")</f>
        <v>Credit Surplus</v>
      </c>
      <c r="N693" s="36">
        <f>J684+M691</f>
        <v>206500.54</v>
      </c>
      <c r="O693" s="35" t="s">
        <v>60</v>
      </c>
      <c r="P693" s="35"/>
      <c r="Q693" s="10"/>
    </row>
    <row r="694" spans="1:17" x14ac:dyDescent="0.45">
      <c r="A694" s="13"/>
      <c r="B694" s="35"/>
      <c r="C694" s="9"/>
      <c r="D694" s="9"/>
      <c r="E694" s="35"/>
      <c r="F694" s="35"/>
      <c r="G694" s="9"/>
      <c r="H694" s="9"/>
      <c r="I694" s="35"/>
      <c r="J694" s="35"/>
      <c r="K694" s="35"/>
      <c r="L694" s="9"/>
      <c r="M694" s="35"/>
      <c r="N694" s="35"/>
      <c r="O694" s="35"/>
      <c r="P694" s="35"/>
      <c r="Q694" s="10"/>
    </row>
    <row r="695" spans="1:17" x14ac:dyDescent="0.45">
      <c r="A695" s="13"/>
      <c r="B695" s="35"/>
      <c r="C695" s="9"/>
      <c r="D695" s="9"/>
      <c r="E695" s="35"/>
      <c r="F695" s="35"/>
      <c r="G695" s="9"/>
      <c r="H695" s="9"/>
      <c r="I695" s="35"/>
      <c r="J695" s="35"/>
      <c r="K695" s="35"/>
      <c r="L695" s="35"/>
      <c r="M695" s="35"/>
      <c r="N695" s="35"/>
      <c r="O695" s="35"/>
      <c r="P695" s="35"/>
      <c r="Q695" s="10"/>
    </row>
    <row r="696" spans="1:17" x14ac:dyDescent="0.45">
      <c r="A696" s="13" t="s">
        <v>11</v>
      </c>
      <c r="B696" s="35"/>
      <c r="C696" s="9"/>
      <c r="D696" s="21">
        <v>59.96</v>
      </c>
      <c r="E696" s="35" t="s">
        <v>76</v>
      </c>
      <c r="F696" s="35"/>
      <c r="G696" s="9"/>
      <c r="H696" s="9"/>
      <c r="I696" s="35"/>
      <c r="J696" s="35"/>
      <c r="K696" s="35"/>
      <c r="L696" s="35"/>
      <c r="M696" s="35"/>
      <c r="N696" s="35"/>
      <c r="O696" s="35"/>
      <c r="P696" s="35"/>
      <c r="Q696" s="10"/>
    </row>
    <row r="697" spans="1:17" x14ac:dyDescent="0.45">
      <c r="A697" s="13" t="s">
        <v>12</v>
      </c>
      <c r="B697" s="35"/>
      <c r="C697" s="9"/>
      <c r="D697" s="9">
        <f>H684</f>
        <v>-16.709999999999809</v>
      </c>
      <c r="E697" s="35" t="s">
        <v>16</v>
      </c>
      <c r="F697" s="35"/>
      <c r="G697" s="9"/>
      <c r="H697" s="9"/>
      <c r="I697" s="35"/>
      <c r="J697" s="35"/>
      <c r="K697" s="35"/>
      <c r="L697" s="35"/>
      <c r="M697" s="35"/>
      <c r="N697" s="35"/>
      <c r="O697" s="35"/>
      <c r="P697" s="35"/>
      <c r="Q697" s="10"/>
    </row>
    <row r="698" spans="1:17" x14ac:dyDescent="0.45">
      <c r="A698" s="13" t="s">
        <v>13</v>
      </c>
      <c r="B698" s="35"/>
      <c r="C698" s="9"/>
      <c r="D698" s="9">
        <f>D696+D697</f>
        <v>43.250000000000192</v>
      </c>
      <c r="E698" s="35"/>
      <c r="F698" s="35"/>
      <c r="G698" s="9"/>
      <c r="H698" s="9"/>
      <c r="I698" s="35"/>
      <c r="J698" s="35"/>
      <c r="K698" s="35"/>
      <c r="L698" s="35"/>
      <c r="M698" s="35"/>
      <c r="N698" s="35"/>
      <c r="O698" s="35"/>
      <c r="P698" s="35"/>
      <c r="Q698" s="10"/>
    </row>
    <row r="699" spans="1:17" x14ac:dyDescent="0.45">
      <c r="A699" s="13" t="s">
        <v>14</v>
      </c>
      <c r="B699" s="35"/>
      <c r="C699" s="9"/>
      <c r="D699" s="9">
        <f>H692</f>
        <v>-11.889999999999759</v>
      </c>
      <c r="E699" s="35" t="s">
        <v>17</v>
      </c>
      <c r="F699" s="35"/>
      <c r="G699" s="9"/>
      <c r="H699" s="9"/>
      <c r="I699" s="35"/>
      <c r="J699" s="35"/>
      <c r="K699" s="35"/>
      <c r="L699" s="35"/>
      <c r="M699" s="35"/>
      <c r="N699" s="35"/>
      <c r="O699" s="35"/>
      <c r="P699" s="35"/>
      <c r="Q699" s="10"/>
    </row>
    <row r="700" spans="1:17" x14ac:dyDescent="0.45">
      <c r="A700" s="13" t="s">
        <v>13</v>
      </c>
      <c r="B700" s="35"/>
      <c r="C700" s="9"/>
      <c r="D700" s="27">
        <f>D698-D699</f>
        <v>55.139999999999951</v>
      </c>
      <c r="E700" s="19" t="s">
        <v>18</v>
      </c>
      <c r="F700" s="35"/>
      <c r="G700" s="9"/>
      <c r="H700" s="9"/>
      <c r="I700" s="35"/>
      <c r="J700" s="35"/>
      <c r="K700" s="35"/>
      <c r="L700" s="35"/>
      <c r="M700" s="35"/>
      <c r="N700" s="35"/>
      <c r="O700" s="35"/>
      <c r="P700" s="35"/>
      <c r="Q700" s="10"/>
    </row>
    <row r="701" spans="1:17" ht="14.65" thickBot="1" x14ac:dyDescent="0.5">
      <c r="A701" s="15"/>
      <c r="B701" s="16"/>
      <c r="C701" s="17"/>
      <c r="D701" s="17"/>
      <c r="E701" s="16"/>
      <c r="F701" s="16"/>
      <c r="G701" s="17"/>
      <c r="H701" s="17"/>
      <c r="I701" s="16"/>
      <c r="J701" s="16"/>
      <c r="K701" s="16"/>
      <c r="L701" s="16"/>
      <c r="M701" s="16"/>
      <c r="N701" s="16"/>
      <c r="O701" s="16"/>
      <c r="P701" s="16"/>
      <c r="Q701" s="18"/>
    </row>
    <row r="702" spans="1:17" ht="14.65" thickTop="1" x14ac:dyDescent="0.45"/>
    <row r="704" spans="1:17" ht="14.65" thickBot="1" x14ac:dyDescent="0.5"/>
    <row r="705" spans="1:17" ht="14.65" thickTop="1" x14ac:dyDescent="0.45">
      <c r="A705" s="2"/>
      <c r="B705" s="3"/>
      <c r="C705" s="4">
        <v>45046</v>
      </c>
      <c r="D705" s="5"/>
      <c r="E705" s="3"/>
      <c r="F705" s="3"/>
      <c r="G705" s="5"/>
      <c r="H705" s="5"/>
      <c r="I705" s="3"/>
      <c r="J705" s="3"/>
      <c r="K705" s="3"/>
      <c r="L705" s="20" t="s">
        <v>19</v>
      </c>
      <c r="M705" s="3"/>
      <c r="N705" s="3"/>
      <c r="O705" s="3"/>
      <c r="P705" s="3"/>
      <c r="Q705" s="6"/>
    </row>
    <row r="706" spans="1:17" x14ac:dyDescent="0.45">
      <c r="A706" s="7" t="s">
        <v>5</v>
      </c>
      <c r="B706" s="35"/>
      <c r="C706" s="9"/>
      <c r="D706" s="9"/>
      <c r="E706" s="35"/>
      <c r="F706" s="35"/>
      <c r="G706" s="9"/>
      <c r="H706" s="9"/>
      <c r="I706" s="35"/>
      <c r="J706" s="11" t="s">
        <v>24</v>
      </c>
      <c r="K706" s="35"/>
      <c r="L706" s="11" t="s">
        <v>10</v>
      </c>
      <c r="M706" s="35"/>
      <c r="N706" s="35"/>
      <c r="O706" s="35"/>
      <c r="P706" s="35"/>
      <c r="Q706" s="10"/>
    </row>
    <row r="707" spans="1:17" x14ac:dyDescent="0.45">
      <c r="A707" s="7" t="s">
        <v>0</v>
      </c>
      <c r="B707" s="11" t="s">
        <v>3</v>
      </c>
      <c r="C707" s="12" t="s">
        <v>1</v>
      </c>
      <c r="D707" s="12" t="s">
        <v>4</v>
      </c>
      <c r="E707" s="11" t="s">
        <v>7</v>
      </c>
      <c r="F707" s="37" t="s">
        <v>92</v>
      </c>
      <c r="G707" s="12" t="s">
        <v>8</v>
      </c>
      <c r="H707" s="12" t="s">
        <v>9</v>
      </c>
      <c r="I707" s="33" t="s">
        <v>70</v>
      </c>
      <c r="J707" s="11" t="s">
        <v>23</v>
      </c>
      <c r="K707" s="35"/>
      <c r="L707" s="31">
        <v>206837.51</v>
      </c>
      <c r="M707" s="35" t="s">
        <v>118</v>
      </c>
      <c r="N707" s="35"/>
      <c r="O707" s="35"/>
      <c r="P707" s="35"/>
      <c r="Q707" s="10"/>
    </row>
    <row r="708" spans="1:17" x14ac:dyDescent="0.45">
      <c r="A708" s="13" t="s">
        <v>129</v>
      </c>
      <c r="B708" s="35">
        <v>123</v>
      </c>
      <c r="C708" s="9">
        <v>15.89</v>
      </c>
      <c r="D708" s="9">
        <f>C708*B708</f>
        <v>1954.47</v>
      </c>
      <c r="E708" s="36" t="s">
        <v>33</v>
      </c>
      <c r="F708" s="38">
        <f>D708/D711</f>
        <v>0.60843320984964044</v>
      </c>
      <c r="G708" s="40">
        <v>15.59</v>
      </c>
      <c r="H708" s="9">
        <f>(B708*G708)-D708</f>
        <v>-36.900000000000091</v>
      </c>
      <c r="I708" s="35" t="s">
        <v>71</v>
      </c>
      <c r="J708" s="36">
        <f>G708*B708</f>
        <v>1917.57</v>
      </c>
      <c r="K708" s="35" t="str">
        <f>"sell "&amp;B708&amp;" "&amp;A708&amp;" @ $"&amp;G708</f>
        <v>sell 123 VIPS @ $15.59</v>
      </c>
      <c r="L708" s="9">
        <f>L707+(G708*B708)</f>
        <v>208755.08000000002</v>
      </c>
      <c r="M708" s="35"/>
      <c r="N708" s="35"/>
      <c r="O708" s="35"/>
      <c r="P708" s="35"/>
      <c r="Q708" s="10"/>
    </row>
    <row r="709" spans="1:17" x14ac:dyDescent="0.45">
      <c r="A709" s="13" t="s">
        <v>130</v>
      </c>
      <c r="B709" s="35">
        <v>5</v>
      </c>
      <c r="C709" s="9">
        <v>90.02</v>
      </c>
      <c r="D709" s="9">
        <f>C709*B709</f>
        <v>450.09999999999997</v>
      </c>
      <c r="E709" s="36" t="s">
        <v>33</v>
      </c>
      <c r="F709" s="38">
        <f>D709/D711</f>
        <v>0.14011767269557637</v>
      </c>
      <c r="G709" s="40">
        <v>85.36</v>
      </c>
      <c r="H709" s="9">
        <f>(B709*G709)-D709</f>
        <v>-23.299999999999955</v>
      </c>
      <c r="I709" s="35" t="s">
        <v>71</v>
      </c>
      <c r="J709" s="36">
        <f>G709*B709</f>
        <v>426.8</v>
      </c>
      <c r="K709" s="35" t="str">
        <f>"sell "&amp;B709&amp;" "&amp;A709&amp;" @ $"&amp;G709</f>
        <v>sell 5 PVH @ $85.36</v>
      </c>
      <c r="L709" s="9">
        <f>L708+(G709*B709)</f>
        <v>209181.88</v>
      </c>
      <c r="M709" s="35"/>
      <c r="N709" s="35"/>
      <c r="O709" s="35"/>
      <c r="P709" s="35"/>
      <c r="Q709" s="10"/>
    </row>
    <row r="710" spans="1:17" x14ac:dyDescent="0.45">
      <c r="A710" s="13" t="s">
        <v>131</v>
      </c>
      <c r="B710" s="35">
        <v>77</v>
      </c>
      <c r="C710" s="9">
        <v>10.49</v>
      </c>
      <c r="D710" s="9">
        <f>C710*B710</f>
        <v>807.73</v>
      </c>
      <c r="E710" s="36" t="s">
        <v>33</v>
      </c>
      <c r="F710" s="38">
        <f>D710/D711</f>
        <v>0.25144911745478316</v>
      </c>
      <c r="G710" s="40">
        <v>10.62</v>
      </c>
      <c r="H710" s="9">
        <f>(B710*G710)-D710</f>
        <v>10.009999999999877</v>
      </c>
      <c r="I710" s="35" t="s">
        <v>71</v>
      </c>
      <c r="J710" s="36">
        <f>G710*B710</f>
        <v>817.7399999999999</v>
      </c>
      <c r="K710" s="35" t="str">
        <f>"sell "&amp;B710&amp;" "&amp;A710&amp;" @ $"&amp;G710</f>
        <v>sell 77 DLAKY @ $10.62</v>
      </c>
      <c r="L710" s="9">
        <f>L709+(G710*B710)</f>
        <v>209999.62</v>
      </c>
      <c r="M710" s="35" t="s">
        <v>22</v>
      </c>
      <c r="N710" s="35"/>
      <c r="O710" s="35"/>
      <c r="P710" s="35"/>
      <c r="Q710" s="10"/>
    </row>
    <row r="711" spans="1:17" x14ac:dyDescent="0.45">
      <c r="A711" s="13"/>
      <c r="B711" s="35"/>
      <c r="C711" s="9"/>
      <c r="D711" s="9">
        <f>SUM(D708:D710)</f>
        <v>3212.3</v>
      </c>
      <c r="E711" s="36"/>
      <c r="F711" s="38">
        <f>SUM(F708:F710)</f>
        <v>1</v>
      </c>
      <c r="G711" s="41"/>
      <c r="H711" s="9">
        <f>SUM(H708:H710)</f>
        <v>-50.190000000000168</v>
      </c>
      <c r="I711" s="35"/>
      <c r="J711" s="36">
        <f>SUM(J708:J710)</f>
        <v>3162.1099999999997</v>
      </c>
      <c r="K711" s="35"/>
      <c r="L711" s="9"/>
      <c r="M711" s="35"/>
      <c r="N711" s="35"/>
      <c r="O711" s="35"/>
      <c r="P711" s="35"/>
      <c r="Q711" s="10"/>
    </row>
    <row r="712" spans="1:17" x14ac:dyDescent="0.45">
      <c r="A712" s="13"/>
      <c r="B712" s="35"/>
      <c r="C712" s="9"/>
      <c r="D712" s="9"/>
      <c r="E712" s="35"/>
      <c r="F712" s="35"/>
      <c r="G712" s="41"/>
      <c r="H712" s="9"/>
      <c r="I712" s="35"/>
      <c r="J712" s="35"/>
      <c r="K712" s="35"/>
      <c r="L712" s="9"/>
      <c r="M712" s="35"/>
      <c r="N712" s="35"/>
      <c r="O712" s="35"/>
      <c r="P712" s="35"/>
      <c r="Q712" s="10"/>
    </row>
    <row r="713" spans="1:17" x14ac:dyDescent="0.45">
      <c r="A713" s="13"/>
      <c r="B713" s="35"/>
      <c r="C713" s="9"/>
      <c r="D713" s="9"/>
      <c r="E713" s="19"/>
      <c r="F713" s="35"/>
      <c r="G713" s="41"/>
      <c r="H713" s="9"/>
      <c r="I713" s="35"/>
      <c r="J713" s="35"/>
      <c r="K713" s="35"/>
      <c r="L713" s="9"/>
      <c r="M713" s="11" t="s">
        <v>20</v>
      </c>
      <c r="N713" s="35"/>
      <c r="O713" s="35"/>
      <c r="P713" s="35"/>
      <c r="Q713" s="10"/>
    </row>
    <row r="714" spans="1:17" x14ac:dyDescent="0.45">
      <c r="A714" s="7" t="s">
        <v>6</v>
      </c>
      <c r="B714" s="35"/>
      <c r="C714" s="9"/>
      <c r="D714" s="9"/>
      <c r="E714" s="19"/>
      <c r="F714" s="35"/>
      <c r="G714" s="41"/>
      <c r="H714" s="9"/>
      <c r="I714" s="35"/>
      <c r="J714" s="35"/>
      <c r="K714" s="35"/>
      <c r="L714" s="9"/>
      <c r="M714" s="11" t="s">
        <v>21</v>
      </c>
      <c r="N714" s="35"/>
      <c r="O714" s="35"/>
      <c r="P714" s="35"/>
      <c r="Q714" s="10"/>
    </row>
    <row r="715" spans="1:17" x14ac:dyDescent="0.45">
      <c r="A715" s="7" t="s">
        <v>0</v>
      </c>
      <c r="B715" s="11" t="s">
        <v>3</v>
      </c>
      <c r="C715" s="12" t="s">
        <v>1</v>
      </c>
      <c r="D715" s="12" t="s">
        <v>2</v>
      </c>
      <c r="E715" s="22" t="s">
        <v>7</v>
      </c>
      <c r="F715" s="39" t="s">
        <v>92</v>
      </c>
      <c r="G715" s="42" t="s">
        <v>8</v>
      </c>
      <c r="H715" s="12" t="s">
        <v>9</v>
      </c>
      <c r="I715" s="35"/>
      <c r="J715" s="35"/>
      <c r="K715" s="35"/>
      <c r="L715" s="9"/>
      <c r="M715" s="36">
        <f>L710</f>
        <v>209999.62</v>
      </c>
      <c r="N715" s="35"/>
      <c r="O715" s="35"/>
      <c r="P715" s="35"/>
      <c r="Q715" s="10"/>
    </row>
    <row r="716" spans="1:17" x14ac:dyDescent="0.45">
      <c r="A716" s="13" t="s">
        <v>132</v>
      </c>
      <c r="B716" s="35">
        <v>2</v>
      </c>
      <c r="C716" s="9">
        <v>277.49</v>
      </c>
      <c r="D716" s="9">
        <f>C716*B716</f>
        <v>554.98</v>
      </c>
      <c r="E716" s="36" t="s">
        <v>33</v>
      </c>
      <c r="F716" s="38">
        <f>D716/D719</f>
        <v>0.16463559342145861</v>
      </c>
      <c r="G716" s="40">
        <v>278.49</v>
      </c>
      <c r="H716" s="9">
        <f>(B716*G716)-D716</f>
        <v>2</v>
      </c>
      <c r="I716" s="35" t="s">
        <v>71</v>
      </c>
      <c r="J716" s="35"/>
      <c r="K716" s="35" t="str">
        <f>"buy "&amp;B716&amp;" "&amp;A716&amp;" @ $"&amp;G716</f>
        <v>buy 2 NVDA @ $278.49</v>
      </c>
      <c r="L716" s="9">
        <f>L710-(G716*B716)</f>
        <v>209442.63999999998</v>
      </c>
      <c r="M716" s="36">
        <f>L707-(G716*B716)</f>
        <v>206280.53</v>
      </c>
      <c r="N716" s="35"/>
      <c r="O716" s="35"/>
      <c r="P716" s="35"/>
      <c r="Q716" s="10"/>
    </row>
    <row r="717" spans="1:17" x14ac:dyDescent="0.45">
      <c r="A717" s="13" t="s">
        <v>133</v>
      </c>
      <c r="B717" s="35">
        <v>102</v>
      </c>
      <c r="C717" s="9">
        <v>21.65</v>
      </c>
      <c r="D717" s="9">
        <f>C717*B717</f>
        <v>2208.2999999999997</v>
      </c>
      <c r="E717" s="36" t="s">
        <v>33</v>
      </c>
      <c r="F717" s="38">
        <f>D717/D719</f>
        <v>0.65509528442936138</v>
      </c>
      <c r="G717" s="40">
        <v>21.56</v>
      </c>
      <c r="H717" s="9">
        <f>(B717*G717)-D717</f>
        <v>-9.1799999999998363</v>
      </c>
      <c r="I717" s="35" t="s">
        <v>71</v>
      </c>
      <c r="J717" s="35"/>
      <c r="K717" s="35" t="str">
        <f>"buy "&amp;B717&amp;" "&amp;A717&amp;" @ $"&amp;G717</f>
        <v>buy 102 COCO @ $21.56</v>
      </c>
      <c r="L717" s="9">
        <f>L716-(G717*B717)</f>
        <v>207243.51999999999</v>
      </c>
      <c r="M717" s="36">
        <f>M716-(G717*B717)</f>
        <v>204081.41</v>
      </c>
      <c r="N717" s="35"/>
      <c r="O717" s="35"/>
      <c r="P717" s="35"/>
      <c r="Q717" s="10"/>
    </row>
    <row r="718" spans="1:17" x14ac:dyDescent="0.45">
      <c r="A718" s="23" t="s">
        <v>134</v>
      </c>
      <c r="B718" s="24">
        <v>36</v>
      </c>
      <c r="C718" s="25">
        <v>16.88</v>
      </c>
      <c r="D718" s="25">
        <f>C718*B718</f>
        <v>607.67999999999995</v>
      </c>
      <c r="E718" s="36" t="s">
        <v>33</v>
      </c>
      <c r="F718" s="38">
        <f>D718/D719</f>
        <v>0.18026912214918006</v>
      </c>
      <c r="G718" s="43">
        <v>16.82</v>
      </c>
      <c r="H718" s="25">
        <f>(B718*G718)-D718</f>
        <v>-2.1599999999999682</v>
      </c>
      <c r="I718" s="35" t="s">
        <v>71</v>
      </c>
      <c r="J718" s="35"/>
      <c r="K718" s="35" t="str">
        <f>"buy "&amp;B718&amp;" "&amp;A718&amp;" @ $"&amp;G718</f>
        <v>buy 36 CNK @ $16.82</v>
      </c>
      <c r="L718" s="9">
        <f>L717-(G718*B718)</f>
        <v>206638</v>
      </c>
      <c r="M718" s="36">
        <f>M717-(G718*B718)</f>
        <v>203475.89</v>
      </c>
      <c r="N718" s="35" t="str">
        <f>TEXT(ROUND(M718,2),"$#,##0.00")&amp;" will be the balance in the account after purchases.  "</f>
        <v xml:space="preserve">$203,475.89 will be the balance in the account after purchases.  </v>
      </c>
      <c r="O718" s="35"/>
      <c r="P718" s="35"/>
      <c r="Q718" s="10"/>
    </row>
    <row r="719" spans="1:17" x14ac:dyDescent="0.45">
      <c r="A719" s="13"/>
      <c r="B719" s="35"/>
      <c r="C719" s="9"/>
      <c r="D719" s="9">
        <f>SUM(D716:D718)</f>
        <v>3370.9599999999996</v>
      </c>
      <c r="E719" s="35"/>
      <c r="F719" s="38">
        <f>SUM(F716:F718)</f>
        <v>1</v>
      </c>
      <c r="G719" s="9" t="s">
        <v>15</v>
      </c>
      <c r="H719" s="9">
        <f>SUM(H716:H718)</f>
        <v>-9.3399999999998045</v>
      </c>
      <c r="I719" s="35"/>
      <c r="J719" s="35"/>
      <c r="K719" s="35"/>
      <c r="L719" s="9"/>
      <c r="M719" s="35"/>
      <c r="N719" s="35" t="s">
        <v>27</v>
      </c>
      <c r="O719" s="35"/>
      <c r="P719" s="35"/>
      <c r="Q719" s="10"/>
    </row>
    <row r="720" spans="1:17" x14ac:dyDescent="0.45">
      <c r="A720" s="13"/>
      <c r="B720" s="35"/>
      <c r="C720" s="9"/>
      <c r="D720" s="9"/>
      <c r="E720" s="35"/>
      <c r="F720" s="35"/>
      <c r="G720" s="9"/>
      <c r="H720" s="9"/>
      <c r="I720" s="35"/>
      <c r="J720" s="35"/>
      <c r="K720" s="35"/>
      <c r="L720" s="9"/>
      <c r="M720" s="11" t="str">
        <f>IF(J711+M718&gt;0,"Credit Surplus","Credit Shortage")</f>
        <v>Credit Surplus</v>
      </c>
      <c r="N720" s="36">
        <f>J711+M718</f>
        <v>206638</v>
      </c>
      <c r="O720" s="35" t="s">
        <v>60</v>
      </c>
      <c r="P720" s="35"/>
      <c r="Q720" s="10"/>
    </row>
    <row r="721" spans="1:17" x14ac:dyDescent="0.45">
      <c r="A721" s="13"/>
      <c r="B721" s="35"/>
      <c r="C721" s="9"/>
      <c r="D721" s="9"/>
      <c r="E721" s="35"/>
      <c r="F721" s="35"/>
      <c r="G721" s="9"/>
      <c r="H721" s="9"/>
      <c r="I721" s="35"/>
      <c r="J721" s="35"/>
      <c r="K721" s="35"/>
      <c r="L721" s="9"/>
      <c r="M721" s="35"/>
      <c r="N721" s="35"/>
      <c r="O721" s="35"/>
      <c r="P721" s="35"/>
      <c r="Q721" s="10"/>
    </row>
    <row r="722" spans="1:17" x14ac:dyDescent="0.45">
      <c r="A722" s="13"/>
      <c r="B722" s="35"/>
      <c r="C722" s="9"/>
      <c r="D722" s="9"/>
      <c r="E722" s="35"/>
      <c r="F722" s="35"/>
      <c r="G722" s="9"/>
      <c r="H722" s="9"/>
      <c r="I722" s="35"/>
      <c r="J722" s="35"/>
      <c r="K722" s="35"/>
      <c r="L722" s="35"/>
      <c r="M722" s="35"/>
      <c r="N722" s="35"/>
      <c r="O722" s="35"/>
      <c r="P722" s="35"/>
      <c r="Q722" s="10"/>
    </row>
    <row r="723" spans="1:17" x14ac:dyDescent="0.45">
      <c r="A723" s="13" t="s">
        <v>11</v>
      </c>
      <c r="B723" s="35"/>
      <c r="C723" s="9"/>
      <c r="D723" s="21">
        <v>233.37</v>
      </c>
      <c r="E723" s="35" t="s">
        <v>76</v>
      </c>
      <c r="F723" s="35"/>
      <c r="G723" s="9"/>
      <c r="H723" s="9"/>
      <c r="I723" s="35"/>
      <c r="J723" s="35"/>
      <c r="K723" s="35"/>
      <c r="L723" s="35"/>
      <c r="M723" s="35"/>
      <c r="N723" s="35"/>
      <c r="O723" s="35"/>
      <c r="P723" s="35"/>
      <c r="Q723" s="10"/>
    </row>
    <row r="724" spans="1:17" x14ac:dyDescent="0.45">
      <c r="A724" s="13" t="s">
        <v>12</v>
      </c>
      <c r="B724" s="35"/>
      <c r="C724" s="9"/>
      <c r="D724" s="9">
        <f>H711</f>
        <v>-50.190000000000168</v>
      </c>
      <c r="E724" s="35" t="s">
        <v>16</v>
      </c>
      <c r="F724" s="35"/>
      <c r="G724" s="9"/>
      <c r="H724" s="9"/>
      <c r="I724" s="35"/>
      <c r="J724" s="35"/>
      <c r="K724" s="35"/>
      <c r="L724" s="35"/>
      <c r="M724" s="35"/>
      <c r="N724" s="35"/>
      <c r="O724" s="35"/>
      <c r="P724" s="35"/>
      <c r="Q724" s="10"/>
    </row>
    <row r="725" spans="1:17" x14ac:dyDescent="0.45">
      <c r="A725" s="13" t="s">
        <v>13</v>
      </c>
      <c r="B725" s="35"/>
      <c r="C725" s="9"/>
      <c r="D725" s="9">
        <f>D723+D724</f>
        <v>183.17999999999984</v>
      </c>
      <c r="E725" s="35"/>
      <c r="F725" s="35"/>
      <c r="G725" s="9"/>
      <c r="H725" s="9"/>
      <c r="I725" s="35"/>
      <c r="J725" s="35"/>
      <c r="K725" s="35"/>
      <c r="L725" s="35"/>
      <c r="M725" s="35"/>
      <c r="N725" s="35"/>
      <c r="O725" s="35"/>
      <c r="P725" s="35"/>
      <c r="Q725" s="10"/>
    </row>
    <row r="726" spans="1:17" x14ac:dyDescent="0.45">
      <c r="A726" s="13" t="s">
        <v>14</v>
      </c>
      <c r="B726" s="35"/>
      <c r="C726" s="9"/>
      <c r="D726" s="9">
        <f>H719</f>
        <v>-9.3399999999998045</v>
      </c>
      <c r="E726" s="35" t="s">
        <v>17</v>
      </c>
      <c r="F726" s="35"/>
      <c r="G726" s="9"/>
      <c r="H726" s="9"/>
      <c r="I726" s="35"/>
      <c r="J726" s="35"/>
      <c r="K726" s="35"/>
      <c r="L726" s="35"/>
      <c r="M726" s="35"/>
      <c r="N726" s="35"/>
      <c r="O726" s="35"/>
      <c r="P726" s="35"/>
      <c r="Q726" s="10"/>
    </row>
    <row r="727" spans="1:17" x14ac:dyDescent="0.45">
      <c r="A727" s="13" t="s">
        <v>13</v>
      </c>
      <c r="B727" s="35"/>
      <c r="C727" s="9"/>
      <c r="D727" s="27">
        <f>D725-D726</f>
        <v>192.51999999999964</v>
      </c>
      <c r="E727" s="19" t="s">
        <v>18</v>
      </c>
      <c r="F727" s="35"/>
      <c r="G727" s="9"/>
      <c r="H727" s="9"/>
      <c r="I727" s="35"/>
      <c r="J727" s="35"/>
      <c r="K727" s="35"/>
      <c r="L727" s="35"/>
      <c r="M727" s="35"/>
      <c r="N727" s="35"/>
      <c r="O727" s="35"/>
      <c r="P727" s="35"/>
      <c r="Q727" s="10"/>
    </row>
    <row r="728" spans="1:17" ht="14.65" thickBot="1" x14ac:dyDescent="0.5">
      <c r="A728" s="15"/>
      <c r="B728" s="16"/>
      <c r="C728" s="17"/>
      <c r="D728" s="17"/>
      <c r="E728" s="16"/>
      <c r="F728" s="16"/>
      <c r="G728" s="17"/>
      <c r="H728" s="17"/>
      <c r="I728" s="16"/>
      <c r="J728" s="16"/>
      <c r="K728" s="16"/>
      <c r="L728" s="16"/>
      <c r="M728" s="16"/>
      <c r="N728" s="16"/>
      <c r="O728" s="16"/>
      <c r="P728" s="16"/>
      <c r="Q728" s="18"/>
    </row>
    <row r="729" spans="1:17" ht="14.65" thickTop="1" x14ac:dyDescent="0.45"/>
    <row r="731" spans="1:17" ht="14.65" thickBot="1" x14ac:dyDescent="0.5"/>
    <row r="732" spans="1:17" ht="14.65" thickTop="1" x14ac:dyDescent="0.45">
      <c r="A732" s="2"/>
      <c r="B732" s="3"/>
      <c r="C732" s="4">
        <v>45016</v>
      </c>
      <c r="D732" s="5"/>
      <c r="E732" s="3"/>
      <c r="F732" s="3"/>
      <c r="G732" s="5"/>
      <c r="H732" s="5"/>
      <c r="I732" s="3"/>
      <c r="J732" s="3"/>
      <c r="K732" s="3"/>
      <c r="L732" s="20" t="s">
        <v>19</v>
      </c>
      <c r="M732" s="3"/>
      <c r="N732" s="3"/>
      <c r="O732" s="3"/>
      <c r="P732" s="3"/>
      <c r="Q732" s="6"/>
    </row>
    <row r="733" spans="1:17" x14ac:dyDescent="0.45">
      <c r="A733" s="7" t="s">
        <v>5</v>
      </c>
      <c r="B733" s="35"/>
      <c r="C733" s="9"/>
      <c r="D733" s="9"/>
      <c r="E733" s="35"/>
      <c r="F733" s="35"/>
      <c r="G733" s="9"/>
      <c r="H733" s="9"/>
      <c r="I733" s="35"/>
      <c r="J733" s="11" t="s">
        <v>24</v>
      </c>
      <c r="K733" s="35"/>
      <c r="L733" s="11" t="s">
        <v>10</v>
      </c>
      <c r="M733" s="35"/>
      <c r="N733" s="35"/>
      <c r="O733" s="35"/>
      <c r="P733" s="35"/>
      <c r="Q733" s="10"/>
    </row>
    <row r="734" spans="1:17" x14ac:dyDescent="0.45">
      <c r="A734" s="7" t="s">
        <v>0</v>
      </c>
      <c r="B734" s="11" t="s">
        <v>3</v>
      </c>
      <c r="C734" s="12" t="s">
        <v>1</v>
      </c>
      <c r="D734" s="12" t="s">
        <v>4</v>
      </c>
      <c r="E734" s="11" t="s">
        <v>7</v>
      </c>
      <c r="F734" s="37" t="s">
        <v>92</v>
      </c>
      <c r="G734" s="12" t="s">
        <v>8</v>
      </c>
      <c r="H734" s="12" t="s">
        <v>9</v>
      </c>
      <c r="I734" s="33" t="s">
        <v>70</v>
      </c>
      <c r="J734" s="11" t="s">
        <v>23</v>
      </c>
      <c r="K734" s="35"/>
      <c r="L734" s="31">
        <v>209289.69</v>
      </c>
      <c r="M734" s="35" t="s">
        <v>118</v>
      </c>
      <c r="N734" s="35"/>
      <c r="O734" s="35"/>
      <c r="P734" s="35"/>
      <c r="Q734" s="10"/>
    </row>
    <row r="735" spans="1:17" x14ac:dyDescent="0.45">
      <c r="A735" s="13" t="s">
        <v>122</v>
      </c>
      <c r="B735" s="35">
        <v>16</v>
      </c>
      <c r="C735" s="9">
        <v>66.849999999999994</v>
      </c>
      <c r="D735" s="9">
        <f>C735*B735</f>
        <v>1069.5999999999999</v>
      </c>
      <c r="E735" s="36"/>
      <c r="F735" s="38">
        <f>D735/D738</f>
        <v>1</v>
      </c>
      <c r="G735" s="40">
        <v>67.03</v>
      </c>
      <c r="H735" s="9">
        <f>(B735*G735)-D735</f>
        <v>2.8800000000001091</v>
      </c>
      <c r="I735" s="35" t="s">
        <v>71</v>
      </c>
      <c r="J735" s="36">
        <f>G735*B735</f>
        <v>1072.48</v>
      </c>
      <c r="K735" s="35" t="str">
        <f>"sell "&amp;B735&amp;" "&amp;A735&amp;" @ $"&amp;G735</f>
        <v>sell 16 IEFA @ $67.03</v>
      </c>
      <c r="L735" s="9">
        <f>L734+(G735*B735)</f>
        <v>210362.17</v>
      </c>
      <c r="M735" s="35"/>
      <c r="N735" s="35"/>
      <c r="O735" s="35"/>
      <c r="P735" s="35"/>
      <c r="Q735" s="10"/>
    </row>
    <row r="736" spans="1:17" x14ac:dyDescent="0.45">
      <c r="A736" s="13"/>
      <c r="B736" s="35"/>
      <c r="C736" s="9"/>
      <c r="D736" s="9">
        <f>C736*B736</f>
        <v>0</v>
      </c>
      <c r="E736" s="36"/>
      <c r="F736" s="38">
        <f>D736/D738</f>
        <v>0</v>
      </c>
      <c r="G736" s="40"/>
      <c r="H736" s="9">
        <f>(B736*G736)-D736</f>
        <v>0</v>
      </c>
      <c r="I736" s="35"/>
      <c r="J736" s="36">
        <f>G736*B736</f>
        <v>0</v>
      </c>
      <c r="K736" s="35" t="str">
        <f>"sell "&amp;B736&amp;" "&amp;A736&amp;" @ $"&amp;G736</f>
        <v>sell   @ $</v>
      </c>
      <c r="L736" s="9">
        <f>L735+(G736*B736)</f>
        <v>210362.17</v>
      </c>
      <c r="M736" s="35"/>
      <c r="N736" s="35"/>
      <c r="O736" s="35"/>
      <c r="P736" s="35"/>
      <c r="Q736" s="10"/>
    </row>
    <row r="737" spans="1:17" x14ac:dyDescent="0.45">
      <c r="A737" s="13"/>
      <c r="B737" s="35"/>
      <c r="C737" s="9"/>
      <c r="D737" s="9">
        <f>C737*B737</f>
        <v>0</v>
      </c>
      <c r="E737" s="36"/>
      <c r="F737" s="38">
        <f>D737/D738</f>
        <v>0</v>
      </c>
      <c r="G737" s="40"/>
      <c r="H737" s="9">
        <f>(B737*G737)-D737</f>
        <v>0</v>
      </c>
      <c r="I737" s="35"/>
      <c r="J737" s="36">
        <f>G737*B737</f>
        <v>0</v>
      </c>
      <c r="K737" s="35" t="str">
        <f>"sell "&amp;B737&amp;" "&amp;A737&amp;" @ $"&amp;G737</f>
        <v>sell   @ $</v>
      </c>
      <c r="L737" s="9">
        <f>L736+(G737*B737)</f>
        <v>210362.17</v>
      </c>
      <c r="M737" s="35" t="s">
        <v>22</v>
      </c>
      <c r="N737" s="35"/>
      <c r="O737" s="35"/>
      <c r="P737" s="35"/>
      <c r="Q737" s="10"/>
    </row>
    <row r="738" spans="1:17" x14ac:dyDescent="0.45">
      <c r="A738" s="13"/>
      <c r="B738" s="35"/>
      <c r="C738" s="9"/>
      <c r="D738" s="9">
        <f>SUM(D735:D737)</f>
        <v>1069.5999999999999</v>
      </c>
      <c r="E738" s="36"/>
      <c r="F738" s="38">
        <f>SUM(F735:F737)</f>
        <v>1</v>
      </c>
      <c r="G738" s="41"/>
      <c r="H738" s="9">
        <f>SUM(H735:H737)</f>
        <v>2.8800000000001091</v>
      </c>
      <c r="I738" s="35"/>
      <c r="J738" s="36">
        <f>SUM(J735:J737)</f>
        <v>1072.48</v>
      </c>
      <c r="K738" s="35"/>
      <c r="L738" s="9"/>
      <c r="M738" s="35"/>
      <c r="N738" s="35"/>
      <c r="O738" s="35"/>
      <c r="P738" s="35"/>
      <c r="Q738" s="10"/>
    </row>
    <row r="739" spans="1:17" x14ac:dyDescent="0.45">
      <c r="A739" s="13"/>
      <c r="B739" s="35"/>
      <c r="C739" s="9"/>
      <c r="D739" s="9"/>
      <c r="E739" s="35"/>
      <c r="F739" s="35"/>
      <c r="G739" s="41"/>
      <c r="H739" s="9"/>
      <c r="I739" s="35"/>
      <c r="J739" s="35"/>
      <c r="K739" s="35"/>
      <c r="L739" s="9"/>
      <c r="M739" s="35"/>
      <c r="N739" s="35"/>
      <c r="O739" s="35"/>
      <c r="P739" s="35"/>
      <c r="Q739" s="10"/>
    </row>
    <row r="740" spans="1:17" x14ac:dyDescent="0.45">
      <c r="A740" s="13"/>
      <c r="B740" s="35"/>
      <c r="C740" s="9"/>
      <c r="D740" s="9"/>
      <c r="E740" s="19"/>
      <c r="F740" s="35"/>
      <c r="G740" s="41"/>
      <c r="H740" s="9"/>
      <c r="I740" s="35"/>
      <c r="J740" s="35"/>
      <c r="K740" s="35"/>
      <c r="L740" s="9"/>
      <c r="M740" s="11" t="s">
        <v>20</v>
      </c>
      <c r="N740" s="35"/>
      <c r="O740" s="35"/>
      <c r="P740" s="35"/>
      <c r="Q740" s="10"/>
    </row>
    <row r="741" spans="1:17" x14ac:dyDescent="0.45">
      <c r="A741" s="7" t="s">
        <v>6</v>
      </c>
      <c r="B741" s="35"/>
      <c r="C741" s="9"/>
      <c r="D741" s="9"/>
      <c r="E741" s="19"/>
      <c r="F741" s="35"/>
      <c r="G741" s="41"/>
      <c r="H741" s="9"/>
      <c r="I741" s="35"/>
      <c r="J741" s="35"/>
      <c r="K741" s="35"/>
      <c r="L741" s="9"/>
      <c r="M741" s="11" t="s">
        <v>21</v>
      </c>
      <c r="N741" s="35"/>
      <c r="O741" s="35"/>
      <c r="P741" s="35"/>
      <c r="Q741" s="10"/>
    </row>
    <row r="742" spans="1:17" x14ac:dyDescent="0.45">
      <c r="A742" s="7" t="s">
        <v>0</v>
      </c>
      <c r="B742" s="11" t="s">
        <v>3</v>
      </c>
      <c r="C742" s="12" t="s">
        <v>1</v>
      </c>
      <c r="D742" s="12" t="s">
        <v>2</v>
      </c>
      <c r="E742" s="22" t="s">
        <v>7</v>
      </c>
      <c r="F742" s="39" t="s">
        <v>92</v>
      </c>
      <c r="G742" s="42" t="s">
        <v>8</v>
      </c>
      <c r="H742" s="12" t="s">
        <v>9</v>
      </c>
      <c r="I742" s="35"/>
      <c r="J742" s="35"/>
      <c r="K742" s="35"/>
      <c r="L742" s="9"/>
      <c r="M742" s="36">
        <f>L737</f>
        <v>210362.17</v>
      </c>
      <c r="N742" s="35"/>
      <c r="O742" s="35"/>
      <c r="P742" s="35"/>
      <c r="Q742" s="10"/>
    </row>
    <row r="743" spans="1:17" x14ac:dyDescent="0.45">
      <c r="A743" s="13" t="s">
        <v>126</v>
      </c>
      <c r="B743" s="35">
        <v>31</v>
      </c>
      <c r="C743" s="9">
        <v>17.739999999999998</v>
      </c>
      <c r="D743" s="9">
        <f>C743*B743</f>
        <v>549.93999999999994</v>
      </c>
      <c r="E743" s="36"/>
      <c r="F743" s="38">
        <f>D743/D746</f>
        <v>0.15973347739960381</v>
      </c>
      <c r="G743" s="40">
        <v>17.989999999999998</v>
      </c>
      <c r="H743" s="9">
        <f>(B743*G743)-D743</f>
        <v>7.75</v>
      </c>
      <c r="I743" s="35" t="s">
        <v>71</v>
      </c>
      <c r="J743" s="35"/>
      <c r="K743" s="35" t="str">
        <f>"buy "&amp;B743&amp;" "&amp;A743&amp;" @ $"&amp;G743</f>
        <v>buy 31 MNSO @ $17.99</v>
      </c>
      <c r="L743" s="9">
        <f>L737-(G743*B743)</f>
        <v>209804.48</v>
      </c>
      <c r="M743" s="36">
        <f>L734-(G743*B743)</f>
        <v>208732</v>
      </c>
      <c r="N743" s="35"/>
      <c r="O743" s="35"/>
      <c r="P743" s="35"/>
      <c r="Q743" s="10"/>
    </row>
    <row r="744" spans="1:17" x14ac:dyDescent="0.45">
      <c r="A744" s="13" t="s">
        <v>127</v>
      </c>
      <c r="B744" s="35">
        <v>9</v>
      </c>
      <c r="C744" s="9">
        <v>133.62</v>
      </c>
      <c r="D744" s="9">
        <f>C744*B744</f>
        <v>1202.58</v>
      </c>
      <c r="E744" s="36"/>
      <c r="F744" s="38">
        <f>D744/D746</f>
        <v>0.34929680556281695</v>
      </c>
      <c r="G744" s="40">
        <v>132.37</v>
      </c>
      <c r="H744" s="9">
        <f>(B744*G744)-D744</f>
        <v>-11.25</v>
      </c>
      <c r="I744" s="35" t="s">
        <v>71</v>
      </c>
      <c r="J744" s="35"/>
      <c r="K744" s="35" t="str">
        <f>"buy "&amp;B744&amp;" "&amp;A744&amp;" @ $"&amp;G744</f>
        <v>buy 9 SPOT @ $132.37</v>
      </c>
      <c r="L744" s="9">
        <f>L743-(G744*B744)</f>
        <v>208613.15000000002</v>
      </c>
      <c r="M744" s="36">
        <f>M743-(G744*B744)</f>
        <v>207540.67</v>
      </c>
      <c r="N744" s="35"/>
      <c r="O744" s="35"/>
      <c r="P744" s="35"/>
      <c r="Q744" s="10"/>
    </row>
    <row r="745" spans="1:17" x14ac:dyDescent="0.45">
      <c r="A745" s="23" t="s">
        <v>128</v>
      </c>
      <c r="B745" s="24">
        <v>223</v>
      </c>
      <c r="C745" s="25">
        <v>7.58</v>
      </c>
      <c r="D745" s="25">
        <f>C745*B745</f>
        <v>1690.34</v>
      </c>
      <c r="E745" s="36"/>
      <c r="F745" s="38">
        <f>D745/D746</f>
        <v>0.49096971703757925</v>
      </c>
      <c r="G745" s="43">
        <v>7.97</v>
      </c>
      <c r="H745" s="25">
        <f>(B745*G745)-D745</f>
        <v>86.970000000000027</v>
      </c>
      <c r="I745" s="35" t="s">
        <v>71</v>
      </c>
      <c r="J745" s="35"/>
      <c r="K745" s="35" t="str">
        <f>"buy "&amp;B745&amp;" "&amp;A745&amp;" @ $"&amp;G745</f>
        <v>buy 223 BORR @ $7.97</v>
      </c>
      <c r="L745" s="9">
        <f>L744-(G745*B745)</f>
        <v>206835.84000000003</v>
      </c>
      <c r="M745" s="36">
        <f>M744-(G745*B745)</f>
        <v>205763.36000000002</v>
      </c>
      <c r="N745" s="35" t="str">
        <f>TEXT(ROUND(M745,2),"$#,##0.00")&amp;" will be the balance in the account after purchases.  "</f>
        <v xml:space="preserve">$205,763.36 will be the balance in the account after purchases.  </v>
      </c>
      <c r="O745" s="35"/>
      <c r="P745" s="35"/>
      <c r="Q745" s="10"/>
    </row>
    <row r="746" spans="1:17" x14ac:dyDescent="0.45">
      <c r="A746" s="13"/>
      <c r="B746" s="35"/>
      <c r="C746" s="9"/>
      <c r="D746" s="9">
        <f>SUM(D743:D745)</f>
        <v>3442.8599999999997</v>
      </c>
      <c r="E746" s="35"/>
      <c r="F746" s="38">
        <f>SUM(F743:F745)</f>
        <v>1</v>
      </c>
      <c r="G746" s="9" t="s">
        <v>15</v>
      </c>
      <c r="H746" s="9">
        <f>SUM(H743:H745)</f>
        <v>83.470000000000027</v>
      </c>
      <c r="I746" s="35"/>
      <c r="J746" s="35"/>
      <c r="K746" s="35"/>
      <c r="L746" s="9"/>
      <c r="M746" s="35"/>
      <c r="N746" s="35" t="s">
        <v>27</v>
      </c>
      <c r="O746" s="35"/>
      <c r="P746" s="35"/>
      <c r="Q746" s="10"/>
    </row>
    <row r="747" spans="1:17" x14ac:dyDescent="0.45">
      <c r="A747" s="13"/>
      <c r="B747" s="35"/>
      <c r="C747" s="9"/>
      <c r="D747" s="9"/>
      <c r="E747" s="35"/>
      <c r="F747" s="35"/>
      <c r="G747" s="9"/>
      <c r="H747" s="9"/>
      <c r="I747" s="35"/>
      <c r="J747" s="35"/>
      <c r="K747" s="35"/>
      <c r="L747" s="9"/>
      <c r="M747" s="11" t="str">
        <f>IF(J738+M745&gt;0,"Credit Surplus","Credit Shortage")</f>
        <v>Credit Surplus</v>
      </c>
      <c r="N747" s="36">
        <f>J738+M745</f>
        <v>206835.84000000003</v>
      </c>
      <c r="O747" s="35" t="s">
        <v>60</v>
      </c>
      <c r="P747" s="35"/>
      <c r="Q747" s="10"/>
    </row>
    <row r="748" spans="1:17" x14ac:dyDescent="0.45">
      <c r="A748" s="13"/>
      <c r="B748" s="35"/>
      <c r="C748" s="9"/>
      <c r="D748" s="9"/>
      <c r="E748" s="35"/>
      <c r="F748" s="35"/>
      <c r="G748" s="9"/>
      <c r="H748" s="9"/>
      <c r="I748" s="35"/>
      <c r="J748" s="35"/>
      <c r="K748" s="35"/>
      <c r="L748" s="9"/>
      <c r="M748" s="35"/>
      <c r="N748" s="35"/>
      <c r="O748" s="35"/>
      <c r="P748" s="35"/>
      <c r="Q748" s="10"/>
    </row>
    <row r="749" spans="1:17" x14ac:dyDescent="0.45">
      <c r="A749" s="13"/>
      <c r="B749" s="35"/>
      <c r="C749" s="9"/>
      <c r="D749" s="9"/>
      <c r="E749" s="35"/>
      <c r="F749" s="35"/>
      <c r="G749" s="9"/>
      <c r="H749" s="9"/>
      <c r="I749" s="35"/>
      <c r="J749" s="35"/>
      <c r="K749" s="35"/>
      <c r="L749" s="35"/>
      <c r="M749" s="35"/>
      <c r="N749" s="35"/>
      <c r="O749" s="35"/>
      <c r="P749" s="35"/>
      <c r="Q749" s="10"/>
    </row>
    <row r="750" spans="1:17" x14ac:dyDescent="0.45">
      <c r="A750" s="13" t="s">
        <v>11</v>
      </c>
      <c r="B750" s="35"/>
      <c r="C750" s="9"/>
      <c r="D750" s="21">
        <v>502.4</v>
      </c>
      <c r="E750" s="35" t="s">
        <v>76</v>
      </c>
      <c r="F750" s="35"/>
      <c r="G750" s="9"/>
      <c r="H750" s="9"/>
      <c r="I750" s="35"/>
      <c r="J750" s="35"/>
      <c r="K750" s="35"/>
      <c r="L750" s="35"/>
      <c r="M750" s="35"/>
      <c r="N750" s="35"/>
      <c r="O750" s="35"/>
      <c r="P750" s="35"/>
      <c r="Q750" s="10"/>
    </row>
    <row r="751" spans="1:17" x14ac:dyDescent="0.45">
      <c r="A751" s="13" t="s">
        <v>12</v>
      </c>
      <c r="B751" s="35"/>
      <c r="C751" s="9"/>
      <c r="D751" s="9">
        <f>H738</f>
        <v>2.8800000000001091</v>
      </c>
      <c r="E751" s="35" t="s">
        <v>16</v>
      </c>
      <c r="F751" s="35"/>
      <c r="G751" s="9"/>
      <c r="H751" s="9"/>
      <c r="I751" s="35"/>
      <c r="J751" s="35"/>
      <c r="K751" s="35"/>
      <c r="L751" s="35"/>
      <c r="M751" s="35"/>
      <c r="N751" s="35"/>
      <c r="O751" s="35"/>
      <c r="P751" s="35"/>
      <c r="Q751" s="10"/>
    </row>
    <row r="752" spans="1:17" x14ac:dyDescent="0.45">
      <c r="A752" s="13" t="s">
        <v>13</v>
      </c>
      <c r="B752" s="35"/>
      <c r="C752" s="9"/>
      <c r="D752" s="9">
        <f>D750+D751</f>
        <v>505.28000000000009</v>
      </c>
      <c r="E752" s="35"/>
      <c r="F752" s="35"/>
      <c r="G752" s="9"/>
      <c r="H752" s="9"/>
      <c r="I752" s="35"/>
      <c r="J752" s="35"/>
      <c r="K752" s="35"/>
      <c r="L752" s="35"/>
      <c r="M752" s="35"/>
      <c r="N752" s="35"/>
      <c r="O752" s="35"/>
      <c r="P752" s="35"/>
      <c r="Q752" s="10"/>
    </row>
    <row r="753" spans="1:17" x14ac:dyDescent="0.45">
      <c r="A753" s="13" t="s">
        <v>14</v>
      </c>
      <c r="B753" s="35"/>
      <c r="C753" s="9"/>
      <c r="D753" s="9">
        <f>H746</f>
        <v>83.470000000000027</v>
      </c>
      <c r="E753" s="35" t="s">
        <v>17</v>
      </c>
      <c r="F753" s="35"/>
      <c r="G753" s="9"/>
      <c r="H753" s="9"/>
      <c r="I753" s="35"/>
      <c r="J753" s="35"/>
      <c r="K753" s="35"/>
      <c r="L753" s="35"/>
      <c r="M753" s="35"/>
      <c r="N753" s="35"/>
      <c r="O753" s="35"/>
      <c r="P753" s="35"/>
      <c r="Q753" s="10"/>
    </row>
    <row r="754" spans="1:17" x14ac:dyDescent="0.45">
      <c r="A754" s="13" t="s">
        <v>13</v>
      </c>
      <c r="B754" s="35"/>
      <c r="C754" s="9"/>
      <c r="D754" s="27">
        <f>D752-D753</f>
        <v>421.81000000000006</v>
      </c>
      <c r="E754" s="19" t="s">
        <v>18</v>
      </c>
      <c r="F754" s="35"/>
      <c r="G754" s="9"/>
      <c r="H754" s="9"/>
      <c r="I754" s="35"/>
      <c r="J754" s="35"/>
      <c r="K754" s="35"/>
      <c r="L754" s="35"/>
      <c r="M754" s="35"/>
      <c r="N754" s="35"/>
      <c r="O754" s="35"/>
      <c r="P754" s="35"/>
      <c r="Q754" s="10"/>
    </row>
    <row r="755" spans="1:17" ht="14.65" thickBot="1" x14ac:dyDescent="0.5">
      <c r="A755" s="15"/>
      <c r="B755" s="16"/>
      <c r="C755" s="17"/>
      <c r="D755" s="17"/>
      <c r="E755" s="16"/>
      <c r="F755" s="16"/>
      <c r="G755" s="17"/>
      <c r="H755" s="17"/>
      <c r="I755" s="16"/>
      <c r="J755" s="16"/>
      <c r="K755" s="16"/>
      <c r="L755" s="16"/>
      <c r="M755" s="16"/>
      <c r="N755" s="16"/>
      <c r="O755" s="16"/>
      <c r="P755" s="16"/>
      <c r="Q755" s="18"/>
    </row>
    <row r="756" spans="1:17" ht="14.65" thickTop="1" x14ac:dyDescent="0.45"/>
    <row r="758" spans="1:17" ht="14.65" thickBot="1" x14ac:dyDescent="0.5"/>
    <row r="759" spans="1:17" ht="14.65" thickTop="1" x14ac:dyDescent="0.45">
      <c r="A759" s="2"/>
      <c r="B759" s="3"/>
      <c r="C759" s="4">
        <v>44985</v>
      </c>
      <c r="D759" s="5"/>
      <c r="E759" s="3"/>
      <c r="F759" s="3"/>
      <c r="G759" s="5"/>
      <c r="H759" s="5"/>
      <c r="I759" s="3"/>
      <c r="J759" s="3"/>
      <c r="K759" s="3"/>
      <c r="L759" s="20" t="s">
        <v>19</v>
      </c>
      <c r="M759" s="3"/>
      <c r="N759" s="3"/>
      <c r="O759" s="3"/>
      <c r="P759" s="3"/>
      <c r="Q759" s="6"/>
    </row>
    <row r="760" spans="1:17" x14ac:dyDescent="0.45">
      <c r="A760" s="7" t="s">
        <v>5</v>
      </c>
      <c r="B760" s="35"/>
      <c r="C760" s="9"/>
      <c r="D760" s="9"/>
      <c r="E760" s="35"/>
      <c r="F760" s="35"/>
      <c r="G760" s="9"/>
      <c r="H760" s="9"/>
      <c r="I760" s="35"/>
      <c r="J760" s="11" t="s">
        <v>24</v>
      </c>
      <c r="K760" s="35"/>
      <c r="L760" s="11" t="s">
        <v>10</v>
      </c>
      <c r="M760" s="35"/>
      <c r="N760" s="35"/>
      <c r="O760" s="35"/>
      <c r="P760" s="35"/>
      <c r="Q760" s="10"/>
    </row>
    <row r="761" spans="1:17" x14ac:dyDescent="0.45">
      <c r="A761" s="7" t="s">
        <v>0</v>
      </c>
      <c r="B761" s="11" t="s">
        <v>3</v>
      </c>
      <c r="C761" s="12" t="s">
        <v>1</v>
      </c>
      <c r="D761" s="12" t="s">
        <v>4</v>
      </c>
      <c r="E761" s="11" t="s">
        <v>7</v>
      </c>
      <c r="F761" s="37" t="s">
        <v>92</v>
      </c>
      <c r="G761" s="12" t="s">
        <v>8</v>
      </c>
      <c r="H761" s="12" t="s">
        <v>9</v>
      </c>
      <c r="I761" s="33" t="s">
        <v>70</v>
      </c>
      <c r="J761" s="11" t="s">
        <v>23</v>
      </c>
      <c r="K761" s="35"/>
      <c r="L761" s="31">
        <v>208689.72</v>
      </c>
      <c r="M761" s="35" t="s">
        <v>118</v>
      </c>
      <c r="N761" s="35"/>
      <c r="O761" s="35"/>
      <c r="P761" s="35"/>
      <c r="Q761" s="10"/>
    </row>
    <row r="762" spans="1:17" x14ac:dyDescent="0.45">
      <c r="A762" s="13" t="s">
        <v>119</v>
      </c>
      <c r="B762" s="35">
        <v>109</v>
      </c>
      <c r="C762" s="9">
        <v>11.77</v>
      </c>
      <c r="D762" s="9">
        <f>C762*B762</f>
        <v>1282.93</v>
      </c>
      <c r="E762" s="36" t="s">
        <v>33</v>
      </c>
      <c r="F762" s="38">
        <f>D762/D765</f>
        <v>0.32146544120594955</v>
      </c>
      <c r="G762" s="40">
        <v>11.71</v>
      </c>
      <c r="H762" s="9">
        <f>(B762*G762)-D762</f>
        <v>-6.5399999999999636</v>
      </c>
      <c r="I762" s="35" t="s">
        <v>71</v>
      </c>
      <c r="J762" s="36">
        <f>G762*B762</f>
        <v>1276.3900000000001</v>
      </c>
      <c r="K762" s="35" t="str">
        <f>"sell "&amp;B762&amp;" "&amp;A762&amp;" @ $"&amp;G762</f>
        <v>sell 109 YPF @ $11.71</v>
      </c>
      <c r="L762" s="9">
        <f>L761+(G762*B762)</f>
        <v>209966.11000000002</v>
      </c>
      <c r="M762" s="35"/>
      <c r="N762" s="35"/>
      <c r="O762" s="35"/>
      <c r="P762" s="35"/>
      <c r="Q762" s="10"/>
    </row>
    <row r="763" spans="1:17" x14ac:dyDescent="0.45">
      <c r="A763" s="13" t="s">
        <v>120</v>
      </c>
      <c r="B763" s="35">
        <v>41</v>
      </c>
      <c r="C763" s="9">
        <v>51.44</v>
      </c>
      <c r="D763" s="9">
        <f>C763*B763</f>
        <v>2109.04</v>
      </c>
      <c r="E763" s="36" t="s">
        <v>33</v>
      </c>
      <c r="F763" s="38">
        <f>D763/D765</f>
        <v>0.52846489997193602</v>
      </c>
      <c r="G763" s="40">
        <v>51.87</v>
      </c>
      <c r="H763" s="9">
        <f>(B763*G763)-D763</f>
        <v>17.630000000000109</v>
      </c>
      <c r="I763" s="35"/>
      <c r="J763" s="36">
        <f>G763*B763</f>
        <v>2126.67</v>
      </c>
      <c r="K763" s="35" t="str">
        <f>"sell "&amp;B763&amp;" "&amp;A763&amp;" @ $"&amp;G763</f>
        <v>sell 41 INSW @ $51.87</v>
      </c>
      <c r="L763" s="9">
        <f>L762+(G763*B763)</f>
        <v>212092.78000000003</v>
      </c>
      <c r="M763" s="35"/>
      <c r="N763" s="35"/>
      <c r="O763" s="35"/>
      <c r="P763" s="35"/>
      <c r="Q763" s="10"/>
    </row>
    <row r="764" spans="1:17" x14ac:dyDescent="0.45">
      <c r="A764" s="13" t="s">
        <v>121</v>
      </c>
      <c r="B764" s="35">
        <v>17</v>
      </c>
      <c r="C764" s="9">
        <v>35.229999999999997</v>
      </c>
      <c r="D764" s="9">
        <f>C764*B764</f>
        <v>598.91</v>
      </c>
      <c r="E764" s="36" t="s">
        <v>33</v>
      </c>
      <c r="F764" s="38">
        <f>D764/D765</f>
        <v>0.1500696588221144</v>
      </c>
      <c r="G764" s="40">
        <v>36.25</v>
      </c>
      <c r="H764" s="9">
        <f>(B764*G764)-D764</f>
        <v>17.340000000000032</v>
      </c>
      <c r="I764" s="35"/>
      <c r="J764" s="36">
        <f>G764*B764</f>
        <v>616.25</v>
      </c>
      <c r="K764" s="35" t="str">
        <f>"sell "&amp;B764&amp;" "&amp;A764&amp;" @ $"&amp;G764</f>
        <v>sell 17 TRMD @ $36.25</v>
      </c>
      <c r="L764" s="9">
        <f>L763+(G764*B764)</f>
        <v>212709.03000000003</v>
      </c>
      <c r="M764" s="35" t="s">
        <v>22</v>
      </c>
      <c r="N764" s="35"/>
      <c r="O764" s="35"/>
      <c r="P764" s="35"/>
      <c r="Q764" s="10"/>
    </row>
    <row r="765" spans="1:17" x14ac:dyDescent="0.45">
      <c r="A765" s="13"/>
      <c r="B765" s="35"/>
      <c r="C765" s="9"/>
      <c r="D765" s="9">
        <f>SUM(D762:D764)</f>
        <v>3990.88</v>
      </c>
      <c r="E765" s="36"/>
      <c r="F765" s="38">
        <f>SUM(F762:F764)</f>
        <v>1</v>
      </c>
      <c r="G765" s="41"/>
      <c r="H765" s="9">
        <f>SUM(H762:H764)</f>
        <v>28.430000000000177</v>
      </c>
      <c r="I765" s="35"/>
      <c r="J765" s="36">
        <f>SUM(J762:J764)</f>
        <v>4019.3100000000004</v>
      </c>
      <c r="K765" s="35"/>
      <c r="L765" s="9"/>
      <c r="M765" s="35"/>
      <c r="N765" s="35"/>
      <c r="O765" s="35"/>
      <c r="P765" s="35"/>
      <c r="Q765" s="10"/>
    </row>
    <row r="766" spans="1:17" x14ac:dyDescent="0.45">
      <c r="A766" s="13"/>
      <c r="B766" s="35"/>
      <c r="C766" s="9"/>
      <c r="D766" s="9"/>
      <c r="E766" s="35"/>
      <c r="F766" s="35"/>
      <c r="G766" s="41"/>
      <c r="H766" s="9"/>
      <c r="I766" s="35"/>
      <c r="J766" s="35"/>
      <c r="K766" s="35"/>
      <c r="L766" s="9"/>
      <c r="M766" s="35"/>
      <c r="N766" s="35"/>
      <c r="O766" s="35"/>
      <c r="P766" s="35"/>
      <c r="Q766" s="10"/>
    </row>
    <row r="767" spans="1:17" x14ac:dyDescent="0.45">
      <c r="A767" s="13"/>
      <c r="B767" s="35"/>
      <c r="C767" s="9"/>
      <c r="D767" s="9"/>
      <c r="E767" s="19"/>
      <c r="F767" s="35"/>
      <c r="G767" s="41"/>
      <c r="H767" s="9"/>
      <c r="I767" s="35"/>
      <c r="J767" s="35"/>
      <c r="K767" s="35"/>
      <c r="L767" s="9"/>
      <c r="M767" s="11" t="s">
        <v>20</v>
      </c>
      <c r="N767" s="35"/>
      <c r="O767" s="35"/>
      <c r="P767" s="35"/>
      <c r="Q767" s="10"/>
    </row>
    <row r="768" spans="1:17" x14ac:dyDescent="0.45">
      <c r="A768" s="7" t="s">
        <v>6</v>
      </c>
      <c r="B768" s="35"/>
      <c r="C768" s="9"/>
      <c r="D768" s="9"/>
      <c r="E768" s="19"/>
      <c r="F768" s="35"/>
      <c r="G768" s="41"/>
      <c r="H768" s="9"/>
      <c r="I768" s="35"/>
      <c r="J768" s="35"/>
      <c r="K768" s="35"/>
      <c r="L768" s="9"/>
      <c r="M768" s="11" t="s">
        <v>21</v>
      </c>
      <c r="N768" s="35"/>
      <c r="O768" s="35"/>
      <c r="P768" s="35"/>
      <c r="Q768" s="10"/>
    </row>
    <row r="769" spans="1:17" x14ac:dyDescent="0.45">
      <c r="A769" s="7" t="s">
        <v>0</v>
      </c>
      <c r="B769" s="11" t="s">
        <v>3</v>
      </c>
      <c r="C769" s="12" t="s">
        <v>1</v>
      </c>
      <c r="D769" s="12" t="s">
        <v>2</v>
      </c>
      <c r="E769" s="22" t="s">
        <v>7</v>
      </c>
      <c r="F769" s="39" t="s">
        <v>92</v>
      </c>
      <c r="G769" s="42" t="s">
        <v>8</v>
      </c>
      <c r="H769" s="12" t="s">
        <v>9</v>
      </c>
      <c r="I769" s="35"/>
      <c r="J769" s="35"/>
      <c r="K769" s="35"/>
      <c r="L769" s="9"/>
      <c r="M769" s="36">
        <f>L764</f>
        <v>212709.03000000003</v>
      </c>
      <c r="N769" s="35"/>
      <c r="O769" s="35"/>
      <c r="P769" s="35"/>
      <c r="Q769" s="10"/>
    </row>
    <row r="770" spans="1:17" x14ac:dyDescent="0.45">
      <c r="A770" s="13" t="s">
        <v>123</v>
      </c>
      <c r="B770" s="35">
        <v>2</v>
      </c>
      <c r="C770" s="9">
        <v>128.54</v>
      </c>
      <c r="D770" s="9">
        <f>C770*B770</f>
        <v>257.08</v>
      </c>
      <c r="E770" s="36" t="s">
        <v>33</v>
      </c>
      <c r="F770" s="38">
        <f>D770/D773</f>
        <v>7.5922600765486931E-2</v>
      </c>
      <c r="G770" s="40">
        <v>129.72</v>
      </c>
      <c r="H770" s="9">
        <f>(B770*G770)-D770</f>
        <v>2.3600000000000136</v>
      </c>
      <c r="I770" s="35" t="s">
        <v>71</v>
      </c>
      <c r="J770" s="35"/>
      <c r="K770" s="35" t="str">
        <f>"buy "&amp;B770&amp;" "&amp;A770&amp;" @ $"&amp;G770</f>
        <v>buy 2 ACLS @ $129.72</v>
      </c>
      <c r="L770" s="9">
        <f>L764-(G770*B770)</f>
        <v>212449.59000000003</v>
      </c>
      <c r="M770" s="36">
        <f>L761-(G770*B770)</f>
        <v>208430.28</v>
      </c>
      <c r="N770" s="35"/>
      <c r="O770" s="35"/>
      <c r="P770" s="35"/>
      <c r="Q770" s="10"/>
    </row>
    <row r="771" spans="1:17" x14ac:dyDescent="0.45">
      <c r="A771" s="13" t="s">
        <v>124</v>
      </c>
      <c r="B771" s="35">
        <v>10</v>
      </c>
      <c r="C771" s="9">
        <v>108.37</v>
      </c>
      <c r="D771" s="9">
        <f>C771*B771</f>
        <v>1083.7</v>
      </c>
      <c r="E771" s="36" t="s">
        <v>33</v>
      </c>
      <c r="F771" s="38">
        <f>D771/D773</f>
        <v>0.32004559845012526</v>
      </c>
      <c r="G771" s="40">
        <v>110</v>
      </c>
      <c r="H771" s="9">
        <f>(B771*G771)-D771</f>
        <v>16.299999999999955</v>
      </c>
      <c r="I771" s="35" t="s">
        <v>71</v>
      </c>
      <c r="J771" s="35"/>
      <c r="K771" s="35" t="str">
        <f>"buy "&amp;B771&amp;" "&amp;A771&amp;" @ $"&amp;G771</f>
        <v>buy 10 WYNN @ $110</v>
      </c>
      <c r="L771" s="9">
        <f>L770-(G771*B771)</f>
        <v>211349.59000000003</v>
      </c>
      <c r="M771" s="36">
        <f>M770-(G771*B771)</f>
        <v>207330.28</v>
      </c>
      <c r="N771" s="35"/>
      <c r="O771" s="35"/>
      <c r="P771" s="35"/>
      <c r="Q771" s="10"/>
    </row>
    <row r="772" spans="1:17" x14ac:dyDescent="0.45">
      <c r="A772" s="23" t="s">
        <v>125</v>
      </c>
      <c r="B772" s="24">
        <v>181</v>
      </c>
      <c r="C772" s="25">
        <v>11.3</v>
      </c>
      <c r="D772" s="25">
        <f>C772*B772</f>
        <v>2045.3000000000002</v>
      </c>
      <c r="E772" s="36" t="s">
        <v>33</v>
      </c>
      <c r="F772" s="38">
        <f>D772/D773</f>
        <v>0.6040318007843879</v>
      </c>
      <c r="G772" s="43">
        <v>11.4</v>
      </c>
      <c r="H772" s="25">
        <f>(B772*G772)-D772</f>
        <v>18.099999999999909</v>
      </c>
      <c r="I772" s="35" t="s">
        <v>71</v>
      </c>
      <c r="J772" s="35"/>
      <c r="K772" s="35" t="str">
        <f>"buy "&amp;B772&amp;" "&amp;A772&amp;" @ $"&amp;G772</f>
        <v>buy 181 COTY @ $11.4</v>
      </c>
      <c r="L772" s="9">
        <f>L771-(G772*B772)</f>
        <v>209286.19000000003</v>
      </c>
      <c r="M772" s="36">
        <f>M771-(G772*B772)</f>
        <v>205266.88</v>
      </c>
      <c r="N772" s="35" t="str">
        <f>TEXT(ROUND(M772,2),"$#,##0.00")&amp;" will be the balance in the account after purchases.  "</f>
        <v xml:space="preserve">$205,266.88 will be the balance in the account after purchases.  </v>
      </c>
      <c r="O772" s="35"/>
      <c r="P772" s="35"/>
      <c r="Q772" s="10"/>
    </row>
    <row r="773" spans="1:17" x14ac:dyDescent="0.45">
      <c r="A773" s="13"/>
      <c r="B773" s="35"/>
      <c r="C773" s="9"/>
      <c r="D773" s="9">
        <f>SUM(D770:D772)</f>
        <v>3386.08</v>
      </c>
      <c r="E773" s="35"/>
      <c r="F773" s="38">
        <f>SUM(F770:F772)</f>
        <v>1</v>
      </c>
      <c r="G773" s="9" t="s">
        <v>15</v>
      </c>
      <c r="H773" s="9">
        <f>SUM(H770:H772)</f>
        <v>36.759999999999877</v>
      </c>
      <c r="I773" s="35"/>
      <c r="J773" s="35"/>
      <c r="K773" s="35"/>
      <c r="L773" s="9"/>
      <c r="M773" s="35"/>
      <c r="N773" s="35" t="s">
        <v>27</v>
      </c>
      <c r="O773" s="35"/>
      <c r="P773" s="35"/>
      <c r="Q773" s="10"/>
    </row>
    <row r="774" spans="1:17" x14ac:dyDescent="0.45">
      <c r="A774" s="13"/>
      <c r="B774" s="35"/>
      <c r="C774" s="9"/>
      <c r="D774" s="9"/>
      <c r="E774" s="35"/>
      <c r="F774" s="35"/>
      <c r="G774" s="9"/>
      <c r="H774" s="9"/>
      <c r="I774" s="35"/>
      <c r="J774" s="35"/>
      <c r="K774" s="35"/>
      <c r="L774" s="9"/>
      <c r="M774" s="11" t="str">
        <f>IF(J765+M772&gt;0,"Credit Surplus","Credit Shortage")</f>
        <v>Credit Surplus</v>
      </c>
      <c r="N774" s="36">
        <f>J765+M772</f>
        <v>209286.19</v>
      </c>
      <c r="O774" s="35" t="s">
        <v>60</v>
      </c>
      <c r="P774" s="35"/>
      <c r="Q774" s="10"/>
    </row>
    <row r="775" spans="1:17" x14ac:dyDescent="0.45">
      <c r="A775" s="13"/>
      <c r="B775" s="35"/>
      <c r="C775" s="9"/>
      <c r="D775" s="9"/>
      <c r="E775" s="35"/>
      <c r="F775" s="35"/>
      <c r="G775" s="9"/>
      <c r="H775" s="9"/>
      <c r="I775" s="35"/>
      <c r="J775" s="35"/>
      <c r="K775" s="35"/>
      <c r="L775" s="9"/>
      <c r="M775" s="35"/>
      <c r="N775" s="35"/>
      <c r="O775" s="35"/>
      <c r="P775" s="35"/>
      <c r="Q775" s="10"/>
    </row>
    <row r="776" spans="1:17" x14ac:dyDescent="0.45">
      <c r="A776" s="13"/>
      <c r="B776" s="35"/>
      <c r="C776" s="9"/>
      <c r="D776" s="9"/>
      <c r="E776" s="35"/>
      <c r="F776" s="35"/>
      <c r="G776" s="9"/>
      <c r="H776" s="9"/>
      <c r="I776" s="35"/>
      <c r="J776" s="35"/>
      <c r="K776" s="35"/>
      <c r="L776" s="35"/>
      <c r="M776" s="35"/>
      <c r="N776" s="35"/>
      <c r="O776" s="35"/>
      <c r="P776" s="35"/>
      <c r="Q776" s="10"/>
    </row>
    <row r="777" spans="1:17" x14ac:dyDescent="0.45">
      <c r="A777" s="13" t="s">
        <v>11</v>
      </c>
      <c r="B777" s="35"/>
      <c r="C777" s="9"/>
      <c r="D777" s="21">
        <v>2883.99</v>
      </c>
      <c r="E777" s="35" t="s">
        <v>76</v>
      </c>
      <c r="F777" s="35"/>
      <c r="G777" s="9"/>
      <c r="H777" s="9"/>
      <c r="I777" s="35"/>
      <c r="J777" s="35"/>
      <c r="K777" s="35"/>
      <c r="L777" s="35"/>
      <c r="M777" s="35"/>
      <c r="N777" s="35"/>
      <c r="O777" s="35"/>
      <c r="P777" s="35"/>
      <c r="Q777" s="10"/>
    </row>
    <row r="778" spans="1:17" x14ac:dyDescent="0.45">
      <c r="A778" s="13" t="s">
        <v>12</v>
      </c>
      <c r="B778" s="35"/>
      <c r="C778" s="9"/>
      <c r="D778" s="9">
        <f>H765</f>
        <v>28.430000000000177</v>
      </c>
      <c r="E778" s="35" t="s">
        <v>16</v>
      </c>
      <c r="F778" s="35"/>
      <c r="G778" s="9"/>
      <c r="H778" s="9"/>
      <c r="I778" s="35"/>
      <c r="J778" s="35"/>
      <c r="K778" s="35"/>
      <c r="L778" s="35"/>
      <c r="M778" s="35"/>
      <c r="N778" s="35"/>
      <c r="O778" s="35"/>
      <c r="P778" s="35"/>
      <c r="Q778" s="10"/>
    </row>
    <row r="779" spans="1:17" x14ac:dyDescent="0.45">
      <c r="A779" s="13" t="s">
        <v>13</v>
      </c>
      <c r="B779" s="35"/>
      <c r="C779" s="9"/>
      <c r="D779" s="9">
        <f>D777+D778</f>
        <v>2912.42</v>
      </c>
      <c r="E779" s="35"/>
      <c r="F779" s="35"/>
      <c r="G779" s="9"/>
      <c r="H779" s="9"/>
      <c r="I779" s="35"/>
      <c r="J779" s="35"/>
      <c r="K779" s="35"/>
      <c r="L779" s="35"/>
      <c r="M779" s="35"/>
      <c r="N779" s="35"/>
      <c r="O779" s="35"/>
      <c r="P779" s="35"/>
      <c r="Q779" s="10"/>
    </row>
    <row r="780" spans="1:17" x14ac:dyDescent="0.45">
      <c r="A780" s="13" t="s">
        <v>14</v>
      </c>
      <c r="B780" s="35"/>
      <c r="C780" s="9"/>
      <c r="D780" s="9">
        <f>H773</f>
        <v>36.759999999999877</v>
      </c>
      <c r="E780" s="35" t="s">
        <v>17</v>
      </c>
      <c r="F780" s="35"/>
      <c r="G780" s="9"/>
      <c r="H780" s="9"/>
      <c r="I780" s="35"/>
      <c r="J780" s="35"/>
      <c r="K780" s="35"/>
      <c r="L780" s="35"/>
      <c r="M780" s="35"/>
      <c r="N780" s="35"/>
      <c r="O780" s="35"/>
      <c r="P780" s="35"/>
      <c r="Q780" s="10"/>
    </row>
    <row r="781" spans="1:17" x14ac:dyDescent="0.45">
      <c r="A781" s="13" t="s">
        <v>13</v>
      </c>
      <c r="B781" s="35"/>
      <c r="C781" s="9"/>
      <c r="D781" s="27">
        <f>D779-D780</f>
        <v>2875.6600000000003</v>
      </c>
      <c r="E781" s="19" t="s">
        <v>18</v>
      </c>
      <c r="F781" s="35"/>
      <c r="G781" s="9"/>
      <c r="H781" s="9"/>
      <c r="I781" s="35"/>
      <c r="J781" s="35"/>
      <c r="K781" s="35"/>
      <c r="L781" s="35"/>
      <c r="M781" s="35"/>
      <c r="N781" s="35"/>
      <c r="O781" s="35"/>
      <c r="P781" s="35"/>
      <c r="Q781" s="10"/>
    </row>
    <row r="782" spans="1:17" ht="14.65" thickBot="1" x14ac:dyDescent="0.5">
      <c r="A782" s="15"/>
      <c r="B782" s="16"/>
      <c r="C782" s="17"/>
      <c r="D782" s="17"/>
      <c r="E782" s="16"/>
      <c r="F782" s="16"/>
      <c r="G782" s="17"/>
      <c r="H782" s="17"/>
      <c r="I782" s="16"/>
      <c r="J782" s="16"/>
      <c r="K782" s="16"/>
      <c r="L782" s="16"/>
      <c r="M782" s="16"/>
      <c r="N782" s="16"/>
      <c r="O782" s="16"/>
      <c r="P782" s="16"/>
      <c r="Q782" s="18"/>
    </row>
    <row r="783" spans="1:17" ht="14.65" thickTop="1" x14ac:dyDescent="0.45"/>
    <row r="785" spans="1:17" ht="14.65" thickBot="1" x14ac:dyDescent="0.5"/>
    <row r="786" spans="1:17" ht="14.65" thickTop="1" x14ac:dyDescent="0.45">
      <c r="A786" s="2"/>
      <c r="B786" s="3"/>
      <c r="C786" s="4">
        <v>44957</v>
      </c>
      <c r="D786" s="5"/>
      <c r="E786" s="3"/>
      <c r="F786" s="3"/>
      <c r="G786" s="5"/>
      <c r="H786" s="5"/>
      <c r="I786" s="3"/>
      <c r="J786" s="3"/>
      <c r="K786" s="3"/>
      <c r="L786" s="20" t="s">
        <v>19</v>
      </c>
      <c r="M786" s="3"/>
      <c r="N786" s="3"/>
      <c r="O786" s="3"/>
      <c r="P786" s="3"/>
      <c r="Q786" s="6"/>
    </row>
    <row r="787" spans="1:17" x14ac:dyDescent="0.45">
      <c r="A787" s="7" t="s">
        <v>5</v>
      </c>
      <c r="B787" s="35"/>
      <c r="C787" s="9"/>
      <c r="D787" s="9"/>
      <c r="E787" s="35"/>
      <c r="F787" s="35"/>
      <c r="G787" s="9"/>
      <c r="H787" s="9"/>
      <c r="I787" s="35"/>
      <c r="J787" s="11" t="s">
        <v>24</v>
      </c>
      <c r="K787" s="35"/>
      <c r="L787" s="11" t="s">
        <v>10</v>
      </c>
      <c r="M787" s="35"/>
      <c r="N787" s="35"/>
      <c r="O787" s="35"/>
      <c r="P787" s="35"/>
      <c r="Q787" s="10"/>
    </row>
    <row r="788" spans="1:17" x14ac:dyDescent="0.45">
      <c r="A788" s="7" t="s">
        <v>0</v>
      </c>
      <c r="B788" s="11" t="s">
        <v>3</v>
      </c>
      <c r="C788" s="12" t="s">
        <v>1</v>
      </c>
      <c r="D788" s="12" t="s">
        <v>4</v>
      </c>
      <c r="E788" s="11" t="s">
        <v>7</v>
      </c>
      <c r="F788" s="37" t="s">
        <v>92</v>
      </c>
      <c r="G788" s="12" t="s">
        <v>8</v>
      </c>
      <c r="H788" s="12" t="s">
        <v>9</v>
      </c>
      <c r="I788" s="33" t="s">
        <v>70</v>
      </c>
      <c r="J788" s="11" t="s">
        <v>23</v>
      </c>
      <c r="K788" s="35"/>
      <c r="L788" s="31">
        <v>208689.72</v>
      </c>
      <c r="M788" s="35" t="s">
        <v>118</v>
      </c>
      <c r="N788" s="35"/>
      <c r="O788" s="35"/>
      <c r="P788" s="35"/>
      <c r="Q788" s="10"/>
    </row>
    <row r="789" spans="1:17" x14ac:dyDescent="0.45">
      <c r="A789" s="13" t="s">
        <v>119</v>
      </c>
      <c r="B789" s="35">
        <v>109</v>
      </c>
      <c r="C789" s="9">
        <v>11.77</v>
      </c>
      <c r="D789" s="9">
        <f>C789*B789</f>
        <v>1282.93</v>
      </c>
      <c r="E789" s="36" t="s">
        <v>33</v>
      </c>
      <c r="F789" s="38">
        <f>D789/D792</f>
        <v>0.32146544120594955</v>
      </c>
      <c r="G789" s="40">
        <v>11.71</v>
      </c>
      <c r="H789" s="9">
        <f>(B789*G789)-D789</f>
        <v>-6.5399999999999636</v>
      </c>
      <c r="I789" s="35" t="s">
        <v>71</v>
      </c>
      <c r="J789" s="36">
        <f>G789*B789</f>
        <v>1276.3900000000001</v>
      </c>
      <c r="K789" s="35" t="str">
        <f>"sell "&amp;B789&amp;" "&amp;A789&amp;" @ $"&amp;G789</f>
        <v>sell 109 YPF @ $11.71</v>
      </c>
      <c r="L789" s="9">
        <f>L788+(G789*B789)</f>
        <v>209966.11000000002</v>
      </c>
      <c r="M789" s="35"/>
      <c r="N789" s="35"/>
      <c r="O789" s="35"/>
      <c r="P789" s="35"/>
      <c r="Q789" s="10"/>
    </row>
    <row r="790" spans="1:17" x14ac:dyDescent="0.45">
      <c r="A790" s="13" t="s">
        <v>120</v>
      </c>
      <c r="B790" s="35">
        <v>41</v>
      </c>
      <c r="C790" s="9">
        <v>51.44</v>
      </c>
      <c r="D790" s="9">
        <f>C790*B790</f>
        <v>2109.04</v>
      </c>
      <c r="E790" s="36" t="s">
        <v>33</v>
      </c>
      <c r="F790" s="38">
        <f>D790/D792</f>
        <v>0.52846489997193602</v>
      </c>
      <c r="G790" s="40">
        <v>51.87</v>
      </c>
      <c r="H790" s="9">
        <f>(B790*G790)-D790</f>
        <v>17.630000000000109</v>
      </c>
      <c r="I790" s="35"/>
      <c r="J790" s="36">
        <f>G790*B790</f>
        <v>2126.67</v>
      </c>
      <c r="K790" s="35" t="str">
        <f>"sell "&amp;B790&amp;" "&amp;A790&amp;" @ $"&amp;G790</f>
        <v>sell 41 INSW @ $51.87</v>
      </c>
      <c r="L790" s="9">
        <f>L789+(G790*B790)</f>
        <v>212092.78000000003</v>
      </c>
      <c r="M790" s="35"/>
      <c r="N790" s="35"/>
      <c r="O790" s="35"/>
      <c r="P790" s="35"/>
      <c r="Q790" s="10"/>
    </row>
    <row r="791" spans="1:17" x14ac:dyDescent="0.45">
      <c r="A791" s="13" t="s">
        <v>121</v>
      </c>
      <c r="B791" s="35">
        <v>17</v>
      </c>
      <c r="C791" s="9">
        <v>35.229999999999997</v>
      </c>
      <c r="D791" s="9">
        <f>C791*B791</f>
        <v>598.91</v>
      </c>
      <c r="E791" s="36" t="s">
        <v>33</v>
      </c>
      <c r="F791" s="38">
        <f>D791/D792</f>
        <v>0.1500696588221144</v>
      </c>
      <c r="G791" s="40">
        <v>36.25</v>
      </c>
      <c r="H791" s="9">
        <f>(B791*G791)-D791</f>
        <v>17.340000000000032</v>
      </c>
      <c r="I791" s="35"/>
      <c r="J791" s="36">
        <f>G791*B791</f>
        <v>616.25</v>
      </c>
      <c r="K791" s="35" t="str">
        <f>"sell "&amp;B791&amp;" "&amp;A791&amp;" @ $"&amp;G791</f>
        <v>sell 17 TRMD @ $36.25</v>
      </c>
      <c r="L791" s="9">
        <f>L790+(G791*B791)</f>
        <v>212709.03000000003</v>
      </c>
      <c r="M791" s="35" t="s">
        <v>22</v>
      </c>
      <c r="N791" s="35"/>
      <c r="O791" s="35"/>
      <c r="P791" s="35"/>
      <c r="Q791" s="10"/>
    </row>
    <row r="792" spans="1:17" x14ac:dyDescent="0.45">
      <c r="A792" s="13"/>
      <c r="B792" s="35"/>
      <c r="C792" s="9"/>
      <c r="D792" s="9">
        <f>SUM(D789:D791)</f>
        <v>3990.88</v>
      </c>
      <c r="E792" s="36"/>
      <c r="F792" s="38">
        <f>SUM(F789:F791)</f>
        <v>1</v>
      </c>
      <c r="G792" s="41"/>
      <c r="H792" s="9">
        <f>SUM(H789:H791)</f>
        <v>28.430000000000177</v>
      </c>
      <c r="I792" s="35"/>
      <c r="J792" s="36">
        <f>SUM(J789:J791)</f>
        <v>4019.3100000000004</v>
      </c>
      <c r="K792" s="35"/>
      <c r="L792" s="9"/>
      <c r="M792" s="35"/>
      <c r="N792" s="35"/>
      <c r="O792" s="35"/>
      <c r="P792" s="35"/>
      <c r="Q792" s="10"/>
    </row>
    <row r="793" spans="1:17" x14ac:dyDescent="0.45">
      <c r="A793" s="13"/>
      <c r="B793" s="35"/>
      <c r="C793" s="9"/>
      <c r="D793" s="9"/>
      <c r="E793" s="35"/>
      <c r="F793" s="35"/>
      <c r="G793" s="41"/>
      <c r="H793" s="9"/>
      <c r="I793" s="35"/>
      <c r="J793" s="35"/>
      <c r="K793" s="35"/>
      <c r="L793" s="9"/>
      <c r="M793" s="35"/>
      <c r="N793" s="35"/>
      <c r="O793" s="35"/>
      <c r="P793" s="35"/>
      <c r="Q793" s="10"/>
    </row>
    <row r="794" spans="1:17" x14ac:dyDescent="0.45">
      <c r="A794" s="13"/>
      <c r="B794" s="35"/>
      <c r="C794" s="9"/>
      <c r="D794" s="9"/>
      <c r="E794" s="19"/>
      <c r="F794" s="35"/>
      <c r="G794" s="41"/>
      <c r="H794" s="9"/>
      <c r="I794" s="35"/>
      <c r="J794" s="35"/>
      <c r="K794" s="35"/>
      <c r="L794" s="9"/>
      <c r="M794" s="11" t="s">
        <v>20</v>
      </c>
      <c r="N794" s="35"/>
      <c r="O794" s="35"/>
      <c r="P794" s="35"/>
      <c r="Q794" s="10"/>
    </row>
    <row r="795" spans="1:17" x14ac:dyDescent="0.45">
      <c r="A795" s="7" t="s">
        <v>6</v>
      </c>
      <c r="B795" s="35"/>
      <c r="C795" s="9"/>
      <c r="D795" s="9"/>
      <c r="E795" s="19"/>
      <c r="F795" s="35"/>
      <c r="G795" s="41"/>
      <c r="H795" s="9"/>
      <c r="I795" s="35"/>
      <c r="J795" s="35"/>
      <c r="K795" s="35"/>
      <c r="L795" s="9"/>
      <c r="M795" s="11" t="s">
        <v>21</v>
      </c>
      <c r="N795" s="35"/>
      <c r="O795" s="35"/>
      <c r="P795" s="35"/>
      <c r="Q795" s="10"/>
    </row>
    <row r="796" spans="1:17" x14ac:dyDescent="0.45">
      <c r="A796" s="7" t="s">
        <v>0</v>
      </c>
      <c r="B796" s="11" t="s">
        <v>3</v>
      </c>
      <c r="C796" s="12" t="s">
        <v>1</v>
      </c>
      <c r="D796" s="12" t="s">
        <v>2</v>
      </c>
      <c r="E796" s="22" t="s">
        <v>7</v>
      </c>
      <c r="F796" s="39" t="s">
        <v>92</v>
      </c>
      <c r="G796" s="42" t="s">
        <v>8</v>
      </c>
      <c r="H796" s="12" t="s">
        <v>9</v>
      </c>
      <c r="I796" s="35"/>
      <c r="J796" s="35"/>
      <c r="K796" s="35"/>
      <c r="L796" s="9"/>
      <c r="M796" s="36">
        <f>L791</f>
        <v>212709.03000000003</v>
      </c>
      <c r="N796" s="35"/>
      <c r="O796" s="35"/>
      <c r="P796" s="35"/>
      <c r="Q796" s="10"/>
    </row>
    <row r="797" spans="1:17" x14ac:dyDescent="0.45">
      <c r="A797" s="13" t="s">
        <v>123</v>
      </c>
      <c r="B797" s="35">
        <v>2</v>
      </c>
      <c r="C797" s="9">
        <v>128.54</v>
      </c>
      <c r="D797" s="9">
        <f>C797*B797</f>
        <v>257.08</v>
      </c>
      <c r="E797" s="36" t="s">
        <v>33</v>
      </c>
      <c r="F797" s="38">
        <f>D797/D800</f>
        <v>7.5922600765486931E-2</v>
      </c>
      <c r="G797" s="40">
        <v>129.72</v>
      </c>
      <c r="H797" s="9">
        <f>(B797*G797)-D797</f>
        <v>2.3600000000000136</v>
      </c>
      <c r="I797" s="35" t="s">
        <v>71</v>
      </c>
      <c r="J797" s="35"/>
      <c r="K797" s="35" t="str">
        <f>"buy "&amp;B797&amp;" "&amp;A797&amp;" @ $"&amp;G797</f>
        <v>buy 2 ACLS @ $129.72</v>
      </c>
      <c r="L797" s="9">
        <f>L791-(G797*B797)</f>
        <v>212449.59000000003</v>
      </c>
      <c r="M797" s="36">
        <f>L788-(G797*B797)</f>
        <v>208430.28</v>
      </c>
      <c r="N797" s="35"/>
      <c r="O797" s="35"/>
      <c r="P797" s="35"/>
      <c r="Q797" s="10"/>
    </row>
    <row r="798" spans="1:17" x14ac:dyDescent="0.45">
      <c r="A798" s="13" t="s">
        <v>124</v>
      </c>
      <c r="B798" s="35">
        <v>10</v>
      </c>
      <c r="C798" s="9">
        <v>108.37</v>
      </c>
      <c r="D798" s="9">
        <f>C798*B798</f>
        <v>1083.7</v>
      </c>
      <c r="E798" s="36" t="s">
        <v>33</v>
      </c>
      <c r="F798" s="38">
        <f>D798/D800</f>
        <v>0.32004559845012526</v>
      </c>
      <c r="G798" s="40">
        <v>110</v>
      </c>
      <c r="H798" s="9">
        <f>(B798*G798)-D798</f>
        <v>16.299999999999955</v>
      </c>
      <c r="I798" s="35" t="s">
        <v>71</v>
      </c>
      <c r="J798" s="35"/>
      <c r="K798" s="35" t="str">
        <f>"buy "&amp;B798&amp;" "&amp;A798&amp;" @ $"&amp;G798</f>
        <v>buy 10 WYNN @ $110</v>
      </c>
      <c r="L798" s="9">
        <f>L797-(G798*B798)</f>
        <v>211349.59000000003</v>
      </c>
      <c r="M798" s="36">
        <f>M797-(G798*B798)</f>
        <v>207330.28</v>
      </c>
      <c r="N798" s="35"/>
      <c r="O798" s="35"/>
      <c r="P798" s="35"/>
      <c r="Q798" s="10"/>
    </row>
    <row r="799" spans="1:17" x14ac:dyDescent="0.45">
      <c r="A799" s="23" t="s">
        <v>125</v>
      </c>
      <c r="B799" s="24">
        <v>181</v>
      </c>
      <c r="C799" s="25">
        <v>11.3</v>
      </c>
      <c r="D799" s="25">
        <f>C799*B799</f>
        <v>2045.3000000000002</v>
      </c>
      <c r="E799" s="36" t="s">
        <v>33</v>
      </c>
      <c r="F799" s="38">
        <f>D799/D800</f>
        <v>0.6040318007843879</v>
      </c>
      <c r="G799" s="43">
        <v>11.4</v>
      </c>
      <c r="H799" s="25">
        <f>(B799*G799)-D799</f>
        <v>18.099999999999909</v>
      </c>
      <c r="I799" s="35" t="s">
        <v>71</v>
      </c>
      <c r="J799" s="35"/>
      <c r="K799" s="35" t="str">
        <f>"buy "&amp;B799&amp;" "&amp;A799&amp;" @ $"&amp;G799</f>
        <v>buy 181 COTY @ $11.4</v>
      </c>
      <c r="L799" s="9">
        <f>L798-(G799*B799)</f>
        <v>209286.19000000003</v>
      </c>
      <c r="M799" s="36">
        <f>M798-(G799*B799)</f>
        <v>205266.88</v>
      </c>
      <c r="N799" s="35" t="str">
        <f>TEXT(ROUND(M799,2),"$#,##0.00")&amp;" will be the balance in the account after purchases.  "</f>
        <v xml:space="preserve">$205,266.88 will be the balance in the account after purchases.  </v>
      </c>
      <c r="O799" s="35"/>
      <c r="P799" s="35"/>
      <c r="Q799" s="10"/>
    </row>
    <row r="800" spans="1:17" x14ac:dyDescent="0.45">
      <c r="A800" s="13"/>
      <c r="B800" s="35"/>
      <c r="C800" s="9"/>
      <c r="D800" s="9">
        <f>SUM(D797:D799)</f>
        <v>3386.08</v>
      </c>
      <c r="E800" s="35"/>
      <c r="F800" s="38">
        <f>SUM(F797:F799)</f>
        <v>1</v>
      </c>
      <c r="G800" s="9" t="s">
        <v>15</v>
      </c>
      <c r="H800" s="9">
        <f>SUM(H797:H799)</f>
        <v>36.759999999999877</v>
      </c>
      <c r="I800" s="35"/>
      <c r="J800" s="35"/>
      <c r="K800" s="35"/>
      <c r="L800" s="9"/>
      <c r="M800" s="35"/>
      <c r="N800" s="35" t="s">
        <v>27</v>
      </c>
      <c r="O800" s="35"/>
      <c r="P800" s="35"/>
      <c r="Q800" s="10"/>
    </row>
    <row r="801" spans="1:17" x14ac:dyDescent="0.45">
      <c r="A801" s="13"/>
      <c r="B801" s="35"/>
      <c r="C801" s="9"/>
      <c r="D801" s="9"/>
      <c r="E801" s="35"/>
      <c r="F801" s="35"/>
      <c r="G801" s="9"/>
      <c r="H801" s="9"/>
      <c r="I801" s="35"/>
      <c r="J801" s="35"/>
      <c r="K801" s="35"/>
      <c r="L801" s="9"/>
      <c r="M801" s="11" t="str">
        <f>IF(J792+M799&gt;0,"Credit Surplus","Credit Shortage")</f>
        <v>Credit Surplus</v>
      </c>
      <c r="N801" s="36">
        <f>J792+M799</f>
        <v>209286.19</v>
      </c>
      <c r="O801" s="35" t="s">
        <v>60</v>
      </c>
      <c r="P801" s="35"/>
      <c r="Q801" s="10"/>
    </row>
    <row r="802" spans="1:17" x14ac:dyDescent="0.45">
      <c r="A802" s="13"/>
      <c r="B802" s="35"/>
      <c r="C802" s="9"/>
      <c r="D802" s="9"/>
      <c r="E802" s="35"/>
      <c r="F802" s="35"/>
      <c r="G802" s="9"/>
      <c r="H802" s="9"/>
      <c r="I802" s="35"/>
      <c r="J802" s="35"/>
      <c r="K802" s="35"/>
      <c r="L802" s="9"/>
      <c r="M802" s="35"/>
      <c r="N802" s="35"/>
      <c r="O802" s="35"/>
      <c r="P802" s="35"/>
      <c r="Q802" s="10"/>
    </row>
    <row r="803" spans="1:17" x14ac:dyDescent="0.45">
      <c r="A803" s="13"/>
      <c r="B803" s="35"/>
      <c r="C803" s="9"/>
      <c r="D803" s="9"/>
      <c r="E803" s="35"/>
      <c r="F803" s="35"/>
      <c r="G803" s="9"/>
      <c r="H803" s="9"/>
      <c r="I803" s="35"/>
      <c r="J803" s="35"/>
      <c r="K803" s="35"/>
      <c r="L803" s="35"/>
      <c r="M803" s="35"/>
      <c r="N803" s="35"/>
      <c r="O803" s="35"/>
      <c r="P803" s="35"/>
      <c r="Q803" s="10"/>
    </row>
    <row r="804" spans="1:17" x14ac:dyDescent="0.45">
      <c r="A804" s="13" t="s">
        <v>11</v>
      </c>
      <c r="B804" s="35"/>
      <c r="C804" s="9"/>
      <c r="D804" s="21">
        <v>2883.99</v>
      </c>
      <c r="E804" s="35" t="s">
        <v>76</v>
      </c>
      <c r="F804" s="35"/>
      <c r="G804" s="9"/>
      <c r="H804" s="9"/>
      <c r="I804" s="35"/>
      <c r="J804" s="35"/>
      <c r="K804" s="35"/>
      <c r="L804" s="35"/>
      <c r="M804" s="35"/>
      <c r="N804" s="35"/>
      <c r="O804" s="35"/>
      <c r="P804" s="35"/>
      <c r="Q804" s="10"/>
    </row>
    <row r="805" spans="1:17" x14ac:dyDescent="0.45">
      <c r="A805" s="13" t="s">
        <v>12</v>
      </c>
      <c r="B805" s="35"/>
      <c r="C805" s="9"/>
      <c r="D805" s="9">
        <f>H792</f>
        <v>28.430000000000177</v>
      </c>
      <c r="E805" s="35" t="s">
        <v>16</v>
      </c>
      <c r="F805" s="35"/>
      <c r="G805" s="9"/>
      <c r="H805" s="9"/>
      <c r="I805" s="35"/>
      <c r="J805" s="35"/>
      <c r="K805" s="35"/>
      <c r="L805" s="35"/>
      <c r="M805" s="35"/>
      <c r="N805" s="35"/>
      <c r="O805" s="35"/>
      <c r="P805" s="35"/>
      <c r="Q805" s="10"/>
    </row>
    <row r="806" spans="1:17" x14ac:dyDescent="0.45">
      <c r="A806" s="13" t="s">
        <v>13</v>
      </c>
      <c r="B806" s="35"/>
      <c r="C806" s="9"/>
      <c r="D806" s="9">
        <f>D804+D805</f>
        <v>2912.42</v>
      </c>
      <c r="E806" s="35"/>
      <c r="F806" s="35"/>
      <c r="G806" s="9"/>
      <c r="H806" s="9"/>
      <c r="I806" s="35"/>
      <c r="J806" s="35"/>
      <c r="K806" s="35"/>
      <c r="L806" s="35"/>
      <c r="M806" s="35"/>
      <c r="N806" s="35"/>
      <c r="O806" s="35"/>
      <c r="P806" s="35"/>
      <c r="Q806" s="10"/>
    </row>
    <row r="807" spans="1:17" x14ac:dyDescent="0.45">
      <c r="A807" s="13" t="s">
        <v>14</v>
      </c>
      <c r="B807" s="35"/>
      <c r="C807" s="9"/>
      <c r="D807" s="9">
        <f>H800</f>
        <v>36.759999999999877</v>
      </c>
      <c r="E807" s="35" t="s">
        <v>17</v>
      </c>
      <c r="F807" s="35"/>
      <c r="G807" s="9"/>
      <c r="H807" s="9"/>
      <c r="I807" s="35"/>
      <c r="J807" s="35"/>
      <c r="K807" s="35"/>
      <c r="L807" s="35"/>
      <c r="M807" s="35"/>
      <c r="N807" s="35"/>
      <c r="O807" s="35"/>
      <c r="P807" s="35"/>
      <c r="Q807" s="10"/>
    </row>
    <row r="808" spans="1:17" x14ac:dyDescent="0.45">
      <c r="A808" s="13" t="s">
        <v>13</v>
      </c>
      <c r="B808" s="35"/>
      <c r="C808" s="9"/>
      <c r="D808" s="27">
        <f>D806-D807</f>
        <v>2875.6600000000003</v>
      </c>
      <c r="E808" s="19" t="s">
        <v>18</v>
      </c>
      <c r="F808" s="35"/>
      <c r="G808" s="9"/>
      <c r="H808" s="9"/>
      <c r="I808" s="35"/>
      <c r="J808" s="35"/>
      <c r="K808" s="35"/>
      <c r="L808" s="35"/>
      <c r="M808" s="35"/>
      <c r="N808" s="35"/>
      <c r="O808" s="35"/>
      <c r="P808" s="35"/>
      <c r="Q808" s="10"/>
    </row>
    <row r="809" spans="1:17" ht="14.65" thickBot="1" x14ac:dyDescent="0.5">
      <c r="A809" s="15"/>
      <c r="B809" s="16"/>
      <c r="C809" s="17"/>
      <c r="D809" s="17"/>
      <c r="E809" s="16"/>
      <c r="F809" s="16"/>
      <c r="G809" s="17"/>
      <c r="H809" s="17"/>
      <c r="I809" s="16"/>
      <c r="J809" s="16"/>
      <c r="K809" s="16"/>
      <c r="L809" s="16"/>
      <c r="M809" s="16"/>
      <c r="N809" s="16"/>
      <c r="O809" s="16"/>
      <c r="P809" s="16"/>
      <c r="Q809" s="18"/>
    </row>
    <row r="810" spans="1:17" ht="14.65" thickTop="1" x14ac:dyDescent="0.45"/>
    <row r="812" spans="1:17" ht="14.65" thickBot="1" x14ac:dyDescent="0.5"/>
    <row r="813" spans="1:17" ht="14.65" thickTop="1" x14ac:dyDescent="0.45">
      <c r="A813" s="2"/>
      <c r="B813" s="3"/>
      <c r="C813" s="4">
        <v>44925</v>
      </c>
      <c r="D813" s="5"/>
      <c r="E813" s="3"/>
      <c r="F813" s="3"/>
      <c r="G813" s="5"/>
      <c r="H813" s="5"/>
      <c r="I813" s="3"/>
      <c r="J813" s="3"/>
      <c r="K813" s="3"/>
      <c r="L813" s="20" t="s">
        <v>19</v>
      </c>
      <c r="M813" s="3"/>
      <c r="N813" s="3"/>
      <c r="O813" s="3"/>
      <c r="P813" s="3"/>
      <c r="Q813" s="6"/>
    </row>
    <row r="814" spans="1:17" x14ac:dyDescent="0.45">
      <c r="A814" s="7" t="s">
        <v>5</v>
      </c>
      <c r="B814" s="35"/>
      <c r="C814" s="9"/>
      <c r="D814" s="9"/>
      <c r="E814" s="35"/>
      <c r="F814" s="35"/>
      <c r="G814" s="9"/>
      <c r="H814" s="9"/>
      <c r="I814" s="35"/>
      <c r="J814" s="11" t="s">
        <v>24</v>
      </c>
      <c r="K814" s="35"/>
      <c r="L814" s="11" t="s">
        <v>10</v>
      </c>
      <c r="M814" s="35"/>
      <c r="N814" s="35"/>
      <c r="O814" s="35"/>
      <c r="P814" s="35"/>
      <c r="Q814" s="10"/>
    </row>
    <row r="815" spans="1:17" x14ac:dyDescent="0.45">
      <c r="A815" s="7" t="s">
        <v>0</v>
      </c>
      <c r="B815" s="11" t="s">
        <v>3</v>
      </c>
      <c r="C815" s="12" t="s">
        <v>1</v>
      </c>
      <c r="D815" s="12" t="s">
        <v>4</v>
      </c>
      <c r="E815" s="11" t="s">
        <v>7</v>
      </c>
      <c r="F815" s="37" t="s">
        <v>92</v>
      </c>
      <c r="G815" s="12" t="s">
        <v>8</v>
      </c>
      <c r="H815" s="12" t="s">
        <v>9</v>
      </c>
      <c r="I815" s="33" t="s">
        <v>70</v>
      </c>
      <c r="J815" s="11" t="s">
        <v>23</v>
      </c>
      <c r="K815" s="35"/>
      <c r="L815" s="31">
        <v>211066.95</v>
      </c>
      <c r="M815" s="35" t="s">
        <v>118</v>
      </c>
      <c r="N815" s="35"/>
      <c r="O815" s="35"/>
      <c r="P815" s="35"/>
      <c r="Q815" s="10"/>
    </row>
    <row r="816" spans="1:17" x14ac:dyDescent="0.45">
      <c r="A816" s="13" t="s">
        <v>113</v>
      </c>
      <c r="B816" s="35">
        <v>10</v>
      </c>
      <c r="C816" s="9">
        <v>91.47</v>
      </c>
      <c r="D816" s="9">
        <f>C816*B816</f>
        <v>914.7</v>
      </c>
      <c r="E816" s="36" t="s">
        <v>33</v>
      </c>
      <c r="F816" s="38">
        <f>D816/D819</f>
        <v>1</v>
      </c>
      <c r="G816" s="9">
        <v>91.48</v>
      </c>
      <c r="H816" s="9">
        <f>(B816*G816)-D816</f>
        <v>0.10000000000002274</v>
      </c>
      <c r="I816" s="35" t="s">
        <v>71</v>
      </c>
      <c r="J816" s="36">
        <f>G816*B816</f>
        <v>914.80000000000007</v>
      </c>
      <c r="K816" s="35" t="str">
        <f>"sell "&amp;B816&amp;" "&amp;A816&amp;" @ $"&amp;G816</f>
        <v>sell 10 BIL @ $91.48</v>
      </c>
      <c r="L816" s="9">
        <f>L815+(G816*B816)</f>
        <v>211981.75</v>
      </c>
      <c r="M816" s="35"/>
      <c r="N816" s="35"/>
      <c r="O816" s="35"/>
      <c r="P816" s="35"/>
      <c r="Q816" s="10"/>
    </row>
    <row r="817" spans="1:17" x14ac:dyDescent="0.45">
      <c r="A817" s="13"/>
      <c r="B817" s="35"/>
      <c r="C817" s="9"/>
      <c r="D817" s="9">
        <f>C817*B817</f>
        <v>0</v>
      </c>
      <c r="E817" s="36"/>
      <c r="F817" s="38">
        <f>D817/D819</f>
        <v>0</v>
      </c>
      <c r="G817" s="9"/>
      <c r="H817" s="9">
        <f>(B817*G817)-D817</f>
        <v>0</v>
      </c>
      <c r="I817" s="35"/>
      <c r="J817" s="36">
        <f>G817*B817</f>
        <v>0</v>
      </c>
      <c r="K817" s="35" t="str">
        <f>"sell "&amp;B817&amp;" "&amp;A817&amp;" @ $"&amp;G817</f>
        <v>sell   @ $</v>
      </c>
      <c r="L817" s="9">
        <f>L816+(G817*B817)</f>
        <v>211981.75</v>
      </c>
      <c r="M817" s="35"/>
      <c r="N817" s="35"/>
      <c r="O817" s="35"/>
      <c r="P817" s="35"/>
      <c r="Q817" s="10"/>
    </row>
    <row r="818" spans="1:17" x14ac:dyDescent="0.45">
      <c r="A818" s="13"/>
      <c r="B818" s="35"/>
      <c r="C818" s="9"/>
      <c r="D818" s="9">
        <f>C818*B818</f>
        <v>0</v>
      </c>
      <c r="E818" s="36"/>
      <c r="F818" s="38">
        <f>D818/D819</f>
        <v>0</v>
      </c>
      <c r="G818" s="9"/>
      <c r="H818" s="9">
        <f>(B818*G818)-D818</f>
        <v>0</v>
      </c>
      <c r="I818" s="35"/>
      <c r="J818" s="36">
        <f>G818*B818</f>
        <v>0</v>
      </c>
      <c r="K818" s="35" t="str">
        <f>"sell "&amp;B818&amp;" "&amp;A818&amp;" @ $"&amp;G818</f>
        <v>sell   @ $</v>
      </c>
      <c r="L818" s="9">
        <f>L817+(G818*B818)</f>
        <v>211981.75</v>
      </c>
      <c r="M818" s="35" t="s">
        <v>22</v>
      </c>
      <c r="N818" s="35"/>
      <c r="O818" s="35"/>
      <c r="P818" s="35"/>
      <c r="Q818" s="10"/>
    </row>
    <row r="819" spans="1:17" x14ac:dyDescent="0.45">
      <c r="A819" s="13"/>
      <c r="B819" s="35"/>
      <c r="C819" s="9"/>
      <c r="D819" s="9">
        <f>SUM(D816:D818)</f>
        <v>914.7</v>
      </c>
      <c r="E819" s="36"/>
      <c r="F819" s="38">
        <f>SUM(F816:F818)</f>
        <v>1</v>
      </c>
      <c r="G819" s="32"/>
      <c r="H819" s="9">
        <f>SUM(H816:H818)</f>
        <v>0.10000000000002274</v>
      </c>
      <c r="I819" s="35"/>
      <c r="J819" s="36">
        <f>SUM(J816:J818)</f>
        <v>914.80000000000007</v>
      </c>
      <c r="K819" s="35"/>
      <c r="L819" s="9"/>
      <c r="M819" s="35"/>
      <c r="N819" s="35"/>
      <c r="O819" s="35"/>
      <c r="P819" s="35"/>
      <c r="Q819" s="10"/>
    </row>
    <row r="820" spans="1:17" x14ac:dyDescent="0.45">
      <c r="A820" s="13"/>
      <c r="B820" s="35"/>
      <c r="C820" s="9"/>
      <c r="D820" s="9"/>
      <c r="E820" s="35"/>
      <c r="F820" s="35"/>
      <c r="G820" s="32"/>
      <c r="H820" s="9"/>
      <c r="I820" s="35"/>
      <c r="J820" s="35"/>
      <c r="K820" s="35"/>
      <c r="L820" s="9"/>
      <c r="M820" s="35"/>
      <c r="N820" s="35"/>
      <c r="O820" s="35"/>
      <c r="P820" s="35"/>
      <c r="Q820" s="10"/>
    </row>
    <row r="821" spans="1:17" x14ac:dyDescent="0.45">
      <c r="A821" s="13"/>
      <c r="B821" s="35"/>
      <c r="C821" s="9"/>
      <c r="D821" s="9"/>
      <c r="E821" s="19"/>
      <c r="F821" s="35"/>
      <c r="G821" s="32"/>
      <c r="H821" s="9"/>
      <c r="I821" s="35"/>
      <c r="J821" s="35"/>
      <c r="K821" s="35"/>
      <c r="L821" s="9"/>
      <c r="M821" s="11" t="s">
        <v>20</v>
      </c>
      <c r="N821" s="35"/>
      <c r="O821" s="35"/>
      <c r="P821" s="35"/>
      <c r="Q821" s="10"/>
    </row>
    <row r="822" spans="1:17" x14ac:dyDescent="0.45">
      <c r="A822" s="7" t="s">
        <v>6</v>
      </c>
      <c r="B822" s="35"/>
      <c r="C822" s="9"/>
      <c r="D822" s="9"/>
      <c r="E822" s="19"/>
      <c r="F822" s="35"/>
      <c r="G822" s="32"/>
      <c r="H822" s="9"/>
      <c r="I822" s="35"/>
      <c r="J822" s="35"/>
      <c r="K822" s="35"/>
      <c r="L822" s="9"/>
      <c r="M822" s="11" t="s">
        <v>21</v>
      </c>
      <c r="N822" s="35"/>
      <c r="O822" s="35"/>
      <c r="P822" s="35"/>
      <c r="Q822" s="10"/>
    </row>
    <row r="823" spans="1:17" x14ac:dyDescent="0.45">
      <c r="A823" s="7" t="s">
        <v>0</v>
      </c>
      <c r="B823" s="11" t="s">
        <v>3</v>
      </c>
      <c r="C823" s="12" t="s">
        <v>1</v>
      </c>
      <c r="D823" s="12" t="s">
        <v>2</v>
      </c>
      <c r="E823" s="22" t="s">
        <v>7</v>
      </c>
      <c r="F823" s="39" t="s">
        <v>92</v>
      </c>
      <c r="G823" s="33" t="s">
        <v>8</v>
      </c>
      <c r="H823" s="12" t="s">
        <v>9</v>
      </c>
      <c r="I823" s="35"/>
      <c r="J823" s="35"/>
      <c r="K823" s="35"/>
      <c r="L823" s="9"/>
      <c r="M823" s="36">
        <f>L818</f>
        <v>211981.75</v>
      </c>
      <c r="N823" s="35"/>
      <c r="O823" s="35"/>
      <c r="P823" s="35"/>
      <c r="Q823" s="10"/>
    </row>
    <row r="824" spans="1:17" x14ac:dyDescent="0.45">
      <c r="A824" s="13" t="s">
        <v>122</v>
      </c>
      <c r="B824" s="35">
        <v>16</v>
      </c>
      <c r="C824" s="9">
        <v>61.64</v>
      </c>
      <c r="D824" s="9">
        <f>C824*B824</f>
        <v>986.24</v>
      </c>
      <c r="E824" s="36" t="s">
        <v>33</v>
      </c>
      <c r="F824" s="38">
        <f>D824/D827</f>
        <v>1</v>
      </c>
      <c r="G824" s="9">
        <v>62.44</v>
      </c>
      <c r="H824" s="9">
        <f>(B824*G824)-D824</f>
        <v>12.799999999999955</v>
      </c>
      <c r="I824" s="35" t="s">
        <v>71</v>
      </c>
      <c r="J824" s="35"/>
      <c r="K824" s="35" t="str">
        <f>"buy "&amp;B824&amp;" "&amp;A824&amp;" @ $"&amp;G824</f>
        <v>buy 16 IEFA @ $62.44</v>
      </c>
      <c r="L824" s="9">
        <f>L818-(G824*B824)</f>
        <v>210982.71</v>
      </c>
      <c r="M824" s="36">
        <f>L815-(G824*B824)</f>
        <v>210067.91</v>
      </c>
      <c r="N824" s="35"/>
      <c r="O824" s="35"/>
      <c r="P824" s="35"/>
      <c r="Q824" s="10"/>
    </row>
    <row r="825" spans="1:17" x14ac:dyDescent="0.45">
      <c r="A825" s="13"/>
      <c r="B825" s="35"/>
      <c r="C825" s="9">
        <v>0</v>
      </c>
      <c r="D825" s="9">
        <f>C825*B825</f>
        <v>0</v>
      </c>
      <c r="E825" s="36" t="s">
        <v>33</v>
      </c>
      <c r="F825" s="38">
        <f>D825/D827</f>
        <v>0</v>
      </c>
      <c r="G825" s="9">
        <v>0</v>
      </c>
      <c r="H825" s="9">
        <f>(B825*G825)-D825</f>
        <v>0</v>
      </c>
      <c r="I825" s="35"/>
      <c r="J825" s="35"/>
      <c r="K825" s="35" t="str">
        <f>"buy "&amp;B825&amp;" "&amp;A825&amp;" @ $"&amp;G825</f>
        <v>buy   @ $0</v>
      </c>
      <c r="L825" s="9">
        <f>L824-(G825*B825)</f>
        <v>210982.71</v>
      </c>
      <c r="M825" s="36">
        <f>M824-(G825*B825)</f>
        <v>210067.91</v>
      </c>
      <c r="N825" s="35"/>
      <c r="O825" s="35"/>
      <c r="P825" s="35"/>
      <c r="Q825" s="10"/>
    </row>
    <row r="826" spans="1:17" x14ac:dyDescent="0.45">
      <c r="A826" s="23"/>
      <c r="B826" s="24"/>
      <c r="C826" s="25">
        <v>0</v>
      </c>
      <c r="D826" s="25">
        <f>C826*B826</f>
        <v>0</v>
      </c>
      <c r="E826" s="36" t="s">
        <v>33</v>
      </c>
      <c r="F826" s="38">
        <f>D826/D827</f>
        <v>0</v>
      </c>
      <c r="G826" s="25">
        <v>0</v>
      </c>
      <c r="H826" s="25">
        <f>(B826*G826)-D826</f>
        <v>0</v>
      </c>
      <c r="I826" s="35"/>
      <c r="J826" s="35"/>
      <c r="K826" s="35" t="str">
        <f>"buy "&amp;B826&amp;" "&amp;A826&amp;" @ $"&amp;G826</f>
        <v>buy   @ $0</v>
      </c>
      <c r="L826" s="9">
        <f>L825-(G826*B826)</f>
        <v>210982.71</v>
      </c>
      <c r="M826" s="36">
        <f>M825-(G826*B826)</f>
        <v>210067.91</v>
      </c>
      <c r="N826" s="35" t="str">
        <f>TEXT(ROUND(M826,2),"$#,##0.00")&amp;" will be the balance in the account after purchases.  "</f>
        <v xml:space="preserve">$210,067.91 will be the balance in the account after purchases.  </v>
      </c>
      <c r="O826" s="35"/>
      <c r="P826" s="35"/>
      <c r="Q826" s="10"/>
    </row>
    <row r="827" spans="1:17" x14ac:dyDescent="0.45">
      <c r="A827" s="13"/>
      <c r="B827" s="35"/>
      <c r="C827" s="9"/>
      <c r="D827" s="9">
        <f>SUM(D824:D826)</f>
        <v>986.24</v>
      </c>
      <c r="E827" s="35"/>
      <c r="F827" s="38">
        <f>SUM(F824:F826)</f>
        <v>1</v>
      </c>
      <c r="G827" s="9" t="s">
        <v>15</v>
      </c>
      <c r="H827" s="9">
        <f>SUM(H824:H826)</f>
        <v>12.799999999999955</v>
      </c>
      <c r="I827" s="35"/>
      <c r="J827" s="35"/>
      <c r="K827" s="35"/>
      <c r="L827" s="9"/>
      <c r="M827" s="35"/>
      <c r="N827" s="35" t="s">
        <v>27</v>
      </c>
      <c r="O827" s="35"/>
      <c r="P827" s="35"/>
      <c r="Q827" s="10"/>
    </row>
    <row r="828" spans="1:17" x14ac:dyDescent="0.45">
      <c r="A828" s="13"/>
      <c r="B828" s="35"/>
      <c r="C828" s="9"/>
      <c r="D828" s="9"/>
      <c r="E828" s="35"/>
      <c r="F828" s="35"/>
      <c r="G828" s="9"/>
      <c r="H828" s="9"/>
      <c r="I828" s="35"/>
      <c r="J828" s="35"/>
      <c r="K828" s="35"/>
      <c r="L828" s="9"/>
      <c r="M828" s="11" t="str">
        <f>IF(J819+M826&gt;0,"Credit Surplus","Credit Shortage")</f>
        <v>Credit Surplus</v>
      </c>
      <c r="N828" s="36">
        <f>J819+M826</f>
        <v>210982.71</v>
      </c>
      <c r="O828" s="35" t="s">
        <v>60</v>
      </c>
      <c r="P828" s="35"/>
      <c r="Q828" s="10"/>
    </row>
    <row r="829" spans="1:17" x14ac:dyDescent="0.45">
      <c r="A829" s="13"/>
      <c r="B829" s="35"/>
      <c r="C829" s="9"/>
      <c r="D829" s="9"/>
      <c r="E829" s="35"/>
      <c r="F829" s="35"/>
      <c r="G829" s="9"/>
      <c r="H829" s="9"/>
      <c r="I829" s="35"/>
      <c r="J829" s="35"/>
      <c r="K829" s="35"/>
      <c r="L829" s="9"/>
      <c r="M829" s="35"/>
      <c r="N829" s="35"/>
      <c r="O829" s="35"/>
      <c r="P829" s="35"/>
      <c r="Q829" s="10"/>
    </row>
    <row r="830" spans="1:17" x14ac:dyDescent="0.45">
      <c r="A830" s="13"/>
      <c r="B830" s="35"/>
      <c r="C830" s="9"/>
      <c r="D830" s="9"/>
      <c r="E830" s="35"/>
      <c r="F830" s="35"/>
      <c r="G830" s="9"/>
      <c r="H830" s="9"/>
      <c r="I830" s="35"/>
      <c r="J830" s="35"/>
      <c r="K830" s="35"/>
      <c r="L830" s="35"/>
      <c r="M830" s="35"/>
      <c r="N830" s="35"/>
      <c r="O830" s="35"/>
      <c r="P830" s="35"/>
      <c r="Q830" s="10"/>
    </row>
    <row r="831" spans="1:17" x14ac:dyDescent="0.45">
      <c r="A831" s="13" t="s">
        <v>11</v>
      </c>
      <c r="B831" s="35"/>
      <c r="C831" s="9"/>
      <c r="D831" s="21">
        <v>4589.91</v>
      </c>
      <c r="E831" s="35" t="s">
        <v>76</v>
      </c>
      <c r="F831" s="35"/>
      <c r="G831" s="9"/>
      <c r="H831" s="9"/>
      <c r="I831" s="35"/>
      <c r="J831" s="35"/>
      <c r="K831" s="35"/>
      <c r="L831" s="35"/>
      <c r="M831" s="35"/>
      <c r="N831" s="35"/>
      <c r="O831" s="35"/>
      <c r="P831" s="35"/>
      <c r="Q831" s="10"/>
    </row>
    <row r="832" spans="1:17" x14ac:dyDescent="0.45">
      <c r="A832" s="13" t="s">
        <v>12</v>
      </c>
      <c r="B832" s="35"/>
      <c r="C832" s="9"/>
      <c r="D832" s="9">
        <f>H819</f>
        <v>0.10000000000002274</v>
      </c>
      <c r="E832" s="35" t="s">
        <v>16</v>
      </c>
      <c r="F832" s="35"/>
      <c r="G832" s="9"/>
      <c r="H832" s="9"/>
      <c r="I832" s="35"/>
      <c r="J832" s="35"/>
      <c r="K832" s="35"/>
      <c r="L832" s="35"/>
      <c r="M832" s="35"/>
      <c r="N832" s="35"/>
      <c r="O832" s="35"/>
      <c r="P832" s="35"/>
      <c r="Q832" s="10"/>
    </row>
    <row r="833" spans="1:17" x14ac:dyDescent="0.45">
      <c r="A833" s="13" t="s">
        <v>13</v>
      </c>
      <c r="B833" s="35"/>
      <c r="C833" s="9"/>
      <c r="D833" s="9">
        <f>D831+D832</f>
        <v>4590.01</v>
      </c>
      <c r="E833" s="35"/>
      <c r="F833" s="35"/>
      <c r="G833" s="9"/>
      <c r="H833" s="9"/>
      <c r="I833" s="35"/>
      <c r="J833" s="35"/>
      <c r="K833" s="35"/>
      <c r="L833" s="35"/>
      <c r="M833" s="35"/>
      <c r="N833" s="35"/>
      <c r="O833" s="35"/>
      <c r="P833" s="35"/>
      <c r="Q833" s="10"/>
    </row>
    <row r="834" spans="1:17" x14ac:dyDescent="0.45">
      <c r="A834" s="13" t="s">
        <v>14</v>
      </c>
      <c r="B834" s="35"/>
      <c r="C834" s="9"/>
      <c r="D834" s="9">
        <f>H827</f>
        <v>12.799999999999955</v>
      </c>
      <c r="E834" s="35" t="s">
        <v>17</v>
      </c>
      <c r="F834" s="35"/>
      <c r="G834" s="9"/>
      <c r="H834" s="9"/>
      <c r="I834" s="35"/>
      <c r="J834" s="35"/>
      <c r="K834" s="35"/>
      <c r="L834" s="35"/>
      <c r="M834" s="35"/>
      <c r="N834" s="35"/>
      <c r="O834" s="35"/>
      <c r="P834" s="35"/>
      <c r="Q834" s="10"/>
    </row>
    <row r="835" spans="1:17" x14ac:dyDescent="0.45">
      <c r="A835" s="13" t="s">
        <v>13</v>
      </c>
      <c r="B835" s="35"/>
      <c r="C835" s="9"/>
      <c r="D835" s="27">
        <f>D833-D834</f>
        <v>4577.21</v>
      </c>
      <c r="E835" s="19" t="s">
        <v>18</v>
      </c>
      <c r="F835" s="35"/>
      <c r="G835" s="9"/>
      <c r="H835" s="9"/>
      <c r="I835" s="35"/>
      <c r="J835" s="35"/>
      <c r="K835" s="35"/>
      <c r="L835" s="35"/>
      <c r="M835" s="35"/>
      <c r="N835" s="35"/>
      <c r="O835" s="35"/>
      <c r="P835" s="35"/>
      <c r="Q835" s="10"/>
    </row>
    <row r="836" spans="1:17" ht="14.65" thickBot="1" x14ac:dyDescent="0.5">
      <c r="A836" s="15"/>
      <c r="B836" s="16"/>
      <c r="C836" s="17"/>
      <c r="D836" s="17"/>
      <c r="E836" s="16"/>
      <c r="F836" s="16"/>
      <c r="G836" s="17"/>
      <c r="H836" s="17"/>
      <c r="I836" s="16"/>
      <c r="J836" s="16"/>
      <c r="K836" s="16"/>
      <c r="L836" s="16"/>
      <c r="M836" s="16"/>
      <c r="N836" s="16"/>
      <c r="O836" s="16"/>
      <c r="P836" s="16"/>
      <c r="Q836" s="18"/>
    </row>
    <row r="837" spans="1:17" ht="14.65" thickTop="1" x14ac:dyDescent="0.45"/>
    <row r="839" spans="1:17" ht="14.65" thickBot="1" x14ac:dyDescent="0.5"/>
    <row r="840" spans="1:17" ht="14.65" thickTop="1" x14ac:dyDescent="0.45">
      <c r="A840" s="2"/>
      <c r="B840" s="3"/>
      <c r="C840" s="4">
        <v>44895</v>
      </c>
      <c r="D840" s="5"/>
      <c r="E840" s="3"/>
      <c r="F840" s="3"/>
      <c r="G840" s="5"/>
      <c r="H840" s="5"/>
      <c r="I840" s="3"/>
      <c r="J840" s="3"/>
      <c r="K840" s="3"/>
      <c r="L840" s="20" t="s">
        <v>19</v>
      </c>
      <c r="M840" s="3"/>
      <c r="N840" s="3"/>
      <c r="O840" s="3"/>
      <c r="P840" s="3"/>
      <c r="Q840" s="6"/>
    </row>
    <row r="841" spans="1:17" x14ac:dyDescent="0.45">
      <c r="A841" s="7" t="s">
        <v>5</v>
      </c>
      <c r="B841" s="35"/>
      <c r="C841" s="9"/>
      <c r="D841" s="9"/>
      <c r="E841" s="35"/>
      <c r="F841" s="35"/>
      <c r="G841" s="9"/>
      <c r="H841" s="9"/>
      <c r="I841" s="35"/>
      <c r="J841" s="11" t="s">
        <v>24</v>
      </c>
      <c r="K841" s="35"/>
      <c r="L841" s="11" t="s">
        <v>10</v>
      </c>
      <c r="M841" s="35"/>
      <c r="N841" s="35"/>
      <c r="O841" s="35"/>
      <c r="P841" s="35"/>
      <c r="Q841" s="10"/>
    </row>
    <row r="842" spans="1:17" x14ac:dyDescent="0.45">
      <c r="A842" s="7" t="s">
        <v>0</v>
      </c>
      <c r="B842" s="11" t="s">
        <v>3</v>
      </c>
      <c r="C842" s="12" t="s">
        <v>1</v>
      </c>
      <c r="D842" s="12" t="s">
        <v>4</v>
      </c>
      <c r="E842" s="11" t="s">
        <v>7</v>
      </c>
      <c r="F842" s="37" t="s">
        <v>92</v>
      </c>
      <c r="G842" s="12" t="s">
        <v>8</v>
      </c>
      <c r="H842" s="12" t="s">
        <v>9</v>
      </c>
      <c r="I842" s="33" t="s">
        <v>70</v>
      </c>
      <c r="J842" s="11" t="s">
        <v>23</v>
      </c>
      <c r="K842" s="35"/>
      <c r="L842" s="31">
        <v>213257.04</v>
      </c>
      <c r="M842" s="35" t="s">
        <v>118</v>
      </c>
      <c r="N842" s="35"/>
      <c r="O842" s="35"/>
      <c r="P842" s="35"/>
      <c r="Q842" s="10"/>
    </row>
    <row r="843" spans="1:17" x14ac:dyDescent="0.45">
      <c r="A843" s="13" t="s">
        <v>113</v>
      </c>
      <c r="B843" s="35">
        <v>10</v>
      </c>
      <c r="C843" s="9">
        <v>91.67</v>
      </c>
      <c r="D843" s="9">
        <f>C843*B843</f>
        <v>916.7</v>
      </c>
      <c r="E843" s="36" t="s">
        <v>33</v>
      </c>
      <c r="F843" s="38">
        <f>D843/D846</f>
        <v>1</v>
      </c>
      <c r="G843" s="9">
        <v>91.43</v>
      </c>
      <c r="H843" s="9">
        <f>(B843*G843)-D843</f>
        <v>-2.3999999999999773</v>
      </c>
      <c r="I843" s="35" t="s">
        <v>71</v>
      </c>
      <c r="J843" s="36">
        <f>G843*B843</f>
        <v>914.30000000000007</v>
      </c>
      <c r="K843" s="35" t="str">
        <f>"sell "&amp;B843&amp;" "&amp;A843&amp;" @ $"&amp;G843</f>
        <v>sell 10 BIL @ $91.43</v>
      </c>
      <c r="L843" s="9">
        <f>L842+(G843*B843)</f>
        <v>214171.34</v>
      </c>
      <c r="M843" s="35"/>
      <c r="N843" s="35"/>
      <c r="O843" s="35"/>
      <c r="P843" s="35"/>
      <c r="Q843" s="10"/>
    </row>
    <row r="844" spans="1:17" x14ac:dyDescent="0.45">
      <c r="A844" s="13"/>
      <c r="B844" s="35"/>
      <c r="C844" s="9"/>
      <c r="D844" s="9">
        <f>C844*B844</f>
        <v>0</v>
      </c>
      <c r="E844" s="36"/>
      <c r="F844" s="38">
        <f>D844/D846</f>
        <v>0</v>
      </c>
      <c r="G844" s="9"/>
      <c r="H844" s="9">
        <f>(B844*G844)-D844</f>
        <v>0</v>
      </c>
      <c r="I844" s="35" t="s">
        <v>71</v>
      </c>
      <c r="J844" s="36">
        <f>G844*B844</f>
        <v>0</v>
      </c>
      <c r="K844" s="35" t="str">
        <f>"sell "&amp;B844&amp;" "&amp;A844&amp;" @ $"&amp;G844</f>
        <v>sell   @ $</v>
      </c>
      <c r="L844" s="9">
        <f>L843+(G844*B844)</f>
        <v>214171.34</v>
      </c>
      <c r="M844" s="35"/>
      <c r="N844" s="35"/>
      <c r="O844" s="35"/>
      <c r="P844" s="35"/>
      <c r="Q844" s="10"/>
    </row>
    <row r="845" spans="1:17" x14ac:dyDescent="0.45">
      <c r="A845" s="13"/>
      <c r="B845" s="35"/>
      <c r="C845" s="9"/>
      <c r="D845" s="9">
        <f>C845*B845</f>
        <v>0</v>
      </c>
      <c r="E845" s="36"/>
      <c r="F845" s="38">
        <f>D845/D846</f>
        <v>0</v>
      </c>
      <c r="G845" s="9"/>
      <c r="H845" s="9">
        <f>(B845*G845)-D845</f>
        <v>0</v>
      </c>
      <c r="I845" s="35" t="s">
        <v>71</v>
      </c>
      <c r="J845" s="36">
        <f>G845*B845</f>
        <v>0</v>
      </c>
      <c r="K845" s="35" t="str">
        <f>"sell "&amp;B845&amp;" "&amp;A845&amp;" @ $"&amp;G845</f>
        <v>sell   @ $</v>
      </c>
      <c r="L845" s="9">
        <f>L844+(G845*B845)</f>
        <v>214171.34</v>
      </c>
      <c r="M845" s="35" t="s">
        <v>22</v>
      </c>
      <c r="N845" s="35"/>
      <c r="O845" s="35"/>
      <c r="P845" s="35"/>
      <c r="Q845" s="10"/>
    </row>
    <row r="846" spans="1:17" x14ac:dyDescent="0.45">
      <c r="A846" s="13"/>
      <c r="B846" s="35"/>
      <c r="C846" s="9"/>
      <c r="D846" s="9">
        <f>SUM(D843:D845)</f>
        <v>916.7</v>
      </c>
      <c r="E846" s="36"/>
      <c r="F846" s="38">
        <f>SUM(F843:F845)</f>
        <v>1</v>
      </c>
      <c r="G846" s="32"/>
      <c r="H846" s="9">
        <f>SUM(H843:H845)</f>
        <v>-2.3999999999999773</v>
      </c>
      <c r="I846" s="35"/>
      <c r="J846" s="36">
        <f>SUM(J843:J845)</f>
        <v>914.30000000000007</v>
      </c>
      <c r="K846" s="35"/>
      <c r="L846" s="9"/>
      <c r="M846" s="35"/>
      <c r="N846" s="35"/>
      <c r="O846" s="35"/>
      <c r="P846" s="35"/>
      <c r="Q846" s="10"/>
    </row>
    <row r="847" spans="1:17" x14ac:dyDescent="0.45">
      <c r="A847" s="13"/>
      <c r="B847" s="35"/>
      <c r="C847" s="9"/>
      <c r="D847" s="9"/>
      <c r="E847" s="35"/>
      <c r="F847" s="35"/>
      <c r="G847" s="32"/>
      <c r="H847" s="9"/>
      <c r="I847" s="35"/>
      <c r="J847" s="35"/>
      <c r="K847" s="35"/>
      <c r="L847" s="9"/>
      <c r="M847" s="35"/>
      <c r="N847" s="35"/>
      <c r="O847" s="35"/>
      <c r="P847" s="35"/>
      <c r="Q847" s="10"/>
    </row>
    <row r="848" spans="1:17" x14ac:dyDescent="0.45">
      <c r="A848" s="13"/>
      <c r="B848" s="35"/>
      <c r="C848" s="9"/>
      <c r="D848" s="9"/>
      <c r="E848" s="19"/>
      <c r="F848" s="35"/>
      <c r="G848" s="32"/>
      <c r="H848" s="9"/>
      <c r="I848" s="35"/>
      <c r="J848" s="35"/>
      <c r="K848" s="35"/>
      <c r="L848" s="9"/>
      <c r="M848" s="11" t="s">
        <v>20</v>
      </c>
      <c r="N848" s="35"/>
      <c r="O848" s="35"/>
      <c r="P848" s="35"/>
      <c r="Q848" s="10"/>
    </row>
    <row r="849" spans="1:17" x14ac:dyDescent="0.45">
      <c r="A849" s="7" t="s">
        <v>6</v>
      </c>
      <c r="B849" s="35"/>
      <c r="C849" s="9"/>
      <c r="D849" s="9"/>
      <c r="E849" s="19"/>
      <c r="F849" s="35"/>
      <c r="G849" s="32"/>
      <c r="H849" s="9"/>
      <c r="I849" s="35"/>
      <c r="J849" s="35"/>
      <c r="K849" s="35"/>
      <c r="L849" s="9"/>
      <c r="M849" s="11" t="s">
        <v>21</v>
      </c>
      <c r="N849" s="35"/>
      <c r="O849" s="35"/>
      <c r="P849" s="35"/>
      <c r="Q849" s="10"/>
    </row>
    <row r="850" spans="1:17" x14ac:dyDescent="0.45">
      <c r="A850" s="7" t="s">
        <v>0</v>
      </c>
      <c r="B850" s="11" t="s">
        <v>3</v>
      </c>
      <c r="C850" s="12" t="s">
        <v>1</v>
      </c>
      <c r="D850" s="12" t="s">
        <v>2</v>
      </c>
      <c r="E850" s="22" t="s">
        <v>7</v>
      </c>
      <c r="F850" s="39" t="s">
        <v>92</v>
      </c>
      <c r="G850" s="33" t="s">
        <v>8</v>
      </c>
      <c r="H850" s="12" t="s">
        <v>9</v>
      </c>
      <c r="I850" s="35"/>
      <c r="J850" s="35"/>
      <c r="K850" s="35"/>
      <c r="L850" s="9"/>
      <c r="M850" s="36">
        <f>L845</f>
        <v>214171.34</v>
      </c>
      <c r="N850" s="35"/>
      <c r="O850" s="35"/>
      <c r="P850" s="35"/>
      <c r="Q850" s="10"/>
    </row>
    <row r="851" spans="1:17" x14ac:dyDescent="0.45">
      <c r="A851" s="13" t="s">
        <v>119</v>
      </c>
      <c r="B851" s="35">
        <v>109</v>
      </c>
      <c r="C851" s="9">
        <v>8.39</v>
      </c>
      <c r="D851" s="9">
        <f>C851*B851</f>
        <v>914.5100000000001</v>
      </c>
      <c r="E851" s="36" t="s">
        <v>33</v>
      </c>
      <c r="F851" s="38">
        <f>D851/D854</f>
        <v>0.28971178032199002</v>
      </c>
      <c r="G851" s="9">
        <v>8.43</v>
      </c>
      <c r="H851" s="9">
        <f>(B851*G851)-D851</f>
        <v>4.3599999999999</v>
      </c>
      <c r="I851" s="35" t="s">
        <v>71</v>
      </c>
      <c r="J851" s="35"/>
      <c r="K851" s="35" t="str">
        <f>"buy "&amp;B851&amp;" "&amp;A851&amp;" @ $"&amp;G851</f>
        <v>buy 109 YPF @ $8.43</v>
      </c>
      <c r="L851" s="9">
        <f>L845-(G851*B851)</f>
        <v>213252.47</v>
      </c>
      <c r="M851" s="36">
        <f>L842-(G851*B851)</f>
        <v>212338.17</v>
      </c>
      <c r="N851" s="35"/>
      <c r="O851" s="35"/>
      <c r="P851" s="35"/>
      <c r="Q851" s="10"/>
    </row>
    <row r="852" spans="1:17" x14ac:dyDescent="0.45">
      <c r="A852" s="13" t="s">
        <v>120</v>
      </c>
      <c r="B852" s="35">
        <v>41</v>
      </c>
      <c r="C852" s="9">
        <v>43.08</v>
      </c>
      <c r="D852" s="9">
        <f>C852*B852</f>
        <v>1766.28</v>
      </c>
      <c r="E852" s="36" t="s">
        <v>33</v>
      </c>
      <c r="F852" s="38">
        <f>D852/D854</f>
        <v>0.55954787082385593</v>
      </c>
      <c r="G852" s="9">
        <v>43.09</v>
      </c>
      <c r="H852" s="9">
        <f>(B852*G852)-D852</f>
        <v>0.41000000000008185</v>
      </c>
      <c r="I852" s="35" t="s">
        <v>71</v>
      </c>
      <c r="J852" s="35"/>
      <c r="K852" s="35" t="str">
        <f>"buy "&amp;B852&amp;" "&amp;A852&amp;" @ $"&amp;G852</f>
        <v>buy 41 INSW @ $43.09</v>
      </c>
      <c r="L852" s="9">
        <f>L851-(G852*B852)</f>
        <v>211485.78</v>
      </c>
      <c r="M852" s="36">
        <f>M851-(G852*B852)</f>
        <v>210571.48</v>
      </c>
      <c r="N852" s="35"/>
      <c r="O852" s="35"/>
      <c r="P852" s="35"/>
      <c r="Q852" s="10"/>
    </row>
    <row r="853" spans="1:17" x14ac:dyDescent="0.45">
      <c r="A853" s="23" t="s">
        <v>121</v>
      </c>
      <c r="B853" s="24">
        <v>17</v>
      </c>
      <c r="C853" s="25">
        <v>27.99</v>
      </c>
      <c r="D853" s="25">
        <f>C853*B853</f>
        <v>475.83</v>
      </c>
      <c r="E853" s="36" t="s">
        <v>33</v>
      </c>
      <c r="F853" s="38">
        <f>D853/D854</f>
        <v>0.15074034885415413</v>
      </c>
      <c r="G853" s="25">
        <v>28.33</v>
      </c>
      <c r="H853" s="25">
        <f>(B853*G853)-D853</f>
        <v>5.7799999999999727</v>
      </c>
      <c r="I853" s="35" t="s">
        <v>71</v>
      </c>
      <c r="J853" s="35"/>
      <c r="K853" s="35" t="str">
        <f>"buy "&amp;B853&amp;" "&amp;A853&amp;" @ $"&amp;G853</f>
        <v>buy 17 TRMD @ $28.33</v>
      </c>
      <c r="L853" s="9">
        <f>L852-(G853*B853)</f>
        <v>211004.17</v>
      </c>
      <c r="M853" s="36">
        <f>M852-(G853*B853)</f>
        <v>210089.87000000002</v>
      </c>
      <c r="N853" s="35" t="str">
        <f>TEXT(ROUND(M853,2),"$#,##0.00")&amp;" will be the balance in the account after purchases.  "</f>
        <v xml:space="preserve">$210,089.87 will be the balance in the account after purchases.  </v>
      </c>
      <c r="O853" s="35"/>
      <c r="P853" s="35"/>
      <c r="Q853" s="10"/>
    </row>
    <row r="854" spans="1:17" x14ac:dyDescent="0.45">
      <c r="A854" s="13"/>
      <c r="B854" s="35"/>
      <c r="C854" s="9"/>
      <c r="D854" s="9">
        <f>SUM(D851:D853)</f>
        <v>3156.62</v>
      </c>
      <c r="E854" s="35"/>
      <c r="F854" s="38">
        <f>SUM(F851:F853)</f>
        <v>1</v>
      </c>
      <c r="G854" s="9" t="s">
        <v>15</v>
      </c>
      <c r="H854" s="9">
        <f>SUM(H851:H853)</f>
        <v>10.549999999999955</v>
      </c>
      <c r="I854" s="35"/>
      <c r="J854" s="35"/>
      <c r="K854" s="35"/>
      <c r="L854" s="9"/>
      <c r="M854" s="35"/>
      <c r="N854" s="35" t="s">
        <v>27</v>
      </c>
      <c r="O854" s="35"/>
      <c r="P854" s="35"/>
      <c r="Q854" s="10"/>
    </row>
    <row r="855" spans="1:17" x14ac:dyDescent="0.45">
      <c r="A855" s="13"/>
      <c r="B855" s="35"/>
      <c r="C855" s="9"/>
      <c r="D855" s="9"/>
      <c r="E855" s="35"/>
      <c r="F855" s="35"/>
      <c r="G855" s="9"/>
      <c r="H855" s="9"/>
      <c r="I855" s="35"/>
      <c r="J855" s="35"/>
      <c r="K855" s="35"/>
      <c r="L855" s="9"/>
      <c r="M855" s="11" t="str">
        <f>IF(J846+M853&gt;0,"Credit Surplus","Credit Shortage")</f>
        <v>Credit Surplus</v>
      </c>
      <c r="N855" s="36">
        <f>J846+M853</f>
        <v>211004.17</v>
      </c>
      <c r="O855" s="35" t="s">
        <v>60</v>
      </c>
      <c r="P855" s="35"/>
      <c r="Q855" s="10"/>
    </row>
    <row r="856" spans="1:17" x14ac:dyDescent="0.45">
      <c r="A856" s="13"/>
      <c r="B856" s="35"/>
      <c r="C856" s="9"/>
      <c r="D856" s="9"/>
      <c r="E856" s="35"/>
      <c r="F856" s="35"/>
      <c r="G856" s="9"/>
      <c r="H856" s="9"/>
      <c r="I856" s="35"/>
      <c r="J856" s="35"/>
      <c r="K856" s="35"/>
      <c r="L856" s="9"/>
      <c r="M856" s="35"/>
      <c r="N856" s="35"/>
      <c r="O856" s="35"/>
      <c r="P856" s="35"/>
      <c r="Q856" s="10"/>
    </row>
    <row r="857" spans="1:17" x14ac:dyDescent="0.45">
      <c r="A857" s="13"/>
      <c r="B857" s="35"/>
      <c r="C857" s="9"/>
      <c r="D857" s="9"/>
      <c r="E857" s="35"/>
      <c r="F857" s="35"/>
      <c r="G857" s="9"/>
      <c r="H857" s="9"/>
      <c r="I857" s="35"/>
      <c r="J857" s="35"/>
      <c r="K857" s="35"/>
      <c r="L857" s="35"/>
      <c r="M857" s="35"/>
      <c r="N857" s="35"/>
      <c r="O857" s="35"/>
      <c r="P857" s="35"/>
      <c r="Q857" s="10"/>
    </row>
    <row r="858" spans="1:17" x14ac:dyDescent="0.45">
      <c r="A858" s="13" t="s">
        <v>11</v>
      </c>
      <c r="B858" s="35"/>
      <c r="C858" s="9"/>
      <c r="D858" s="21">
        <v>4674.3999999999996</v>
      </c>
      <c r="E858" s="35" t="s">
        <v>76</v>
      </c>
      <c r="F858" s="35"/>
      <c r="G858" s="9"/>
      <c r="H858" s="9"/>
      <c r="I858" s="35"/>
      <c r="J858" s="35"/>
      <c r="K858" s="35"/>
      <c r="L858" s="35"/>
      <c r="M858" s="35"/>
      <c r="N858" s="35"/>
      <c r="O858" s="35"/>
      <c r="P858" s="35"/>
      <c r="Q858" s="10"/>
    </row>
    <row r="859" spans="1:17" x14ac:dyDescent="0.45">
      <c r="A859" s="13" t="s">
        <v>12</v>
      </c>
      <c r="B859" s="35"/>
      <c r="C859" s="9"/>
      <c r="D859" s="9">
        <f>H846</f>
        <v>-2.3999999999999773</v>
      </c>
      <c r="E859" s="35" t="s">
        <v>16</v>
      </c>
      <c r="F859" s="35"/>
      <c r="G859" s="9"/>
      <c r="H859" s="9"/>
      <c r="I859" s="35"/>
      <c r="J859" s="35"/>
      <c r="K859" s="35"/>
      <c r="L859" s="35"/>
      <c r="M859" s="35"/>
      <c r="N859" s="35"/>
      <c r="O859" s="35"/>
      <c r="P859" s="35"/>
      <c r="Q859" s="10"/>
    </row>
    <row r="860" spans="1:17" x14ac:dyDescent="0.45">
      <c r="A860" s="13" t="s">
        <v>13</v>
      </c>
      <c r="B860" s="35"/>
      <c r="C860" s="9"/>
      <c r="D860" s="9">
        <f>D858+D859</f>
        <v>4672</v>
      </c>
      <c r="E860" s="35"/>
      <c r="F860" s="35"/>
      <c r="G860" s="9"/>
      <c r="H860" s="9"/>
      <c r="I860" s="35"/>
      <c r="J860" s="35"/>
      <c r="K860" s="35"/>
      <c r="L860" s="35"/>
      <c r="M860" s="35"/>
      <c r="N860" s="35"/>
      <c r="O860" s="35"/>
      <c r="P860" s="35"/>
      <c r="Q860" s="10"/>
    </row>
    <row r="861" spans="1:17" x14ac:dyDescent="0.45">
      <c r="A861" s="13" t="s">
        <v>14</v>
      </c>
      <c r="B861" s="35"/>
      <c r="C861" s="9"/>
      <c r="D861" s="9">
        <f>H854</f>
        <v>10.549999999999955</v>
      </c>
      <c r="E861" s="35" t="s">
        <v>17</v>
      </c>
      <c r="F861" s="35"/>
      <c r="G861" s="9"/>
      <c r="H861" s="9"/>
      <c r="I861" s="35"/>
      <c r="J861" s="35"/>
      <c r="K861" s="35"/>
      <c r="L861" s="35"/>
      <c r="M861" s="35"/>
      <c r="N861" s="35"/>
      <c r="O861" s="35"/>
      <c r="P861" s="35"/>
      <c r="Q861" s="10"/>
    </row>
    <row r="862" spans="1:17" x14ac:dyDescent="0.45">
      <c r="A862" s="13" t="s">
        <v>13</v>
      </c>
      <c r="B862" s="35"/>
      <c r="C862" s="9"/>
      <c r="D862" s="27">
        <f>D860-D861</f>
        <v>4661.45</v>
      </c>
      <c r="E862" s="19" t="s">
        <v>18</v>
      </c>
      <c r="F862" s="35"/>
      <c r="G862" s="9"/>
      <c r="H862" s="9"/>
      <c r="I862" s="35"/>
      <c r="J862" s="35"/>
      <c r="K862" s="35"/>
      <c r="L862" s="35"/>
      <c r="M862" s="35"/>
      <c r="N862" s="35"/>
      <c r="O862" s="35"/>
      <c r="P862" s="35"/>
      <c r="Q862" s="10"/>
    </row>
    <row r="863" spans="1:17" ht="14.65" thickBot="1" x14ac:dyDescent="0.5">
      <c r="A863" s="15"/>
      <c r="B863" s="16"/>
      <c r="C863" s="17"/>
      <c r="D863" s="17"/>
      <c r="E863" s="16"/>
      <c r="F863" s="16"/>
      <c r="G863" s="17"/>
      <c r="H863" s="17"/>
      <c r="I863" s="16"/>
      <c r="J863" s="16"/>
      <c r="K863" s="16"/>
      <c r="L863" s="16"/>
      <c r="M863" s="16"/>
      <c r="N863" s="16"/>
      <c r="O863" s="16"/>
      <c r="P863" s="16"/>
      <c r="Q863" s="18"/>
    </row>
    <row r="864" spans="1:17" ht="14.65" thickTop="1" x14ac:dyDescent="0.45"/>
    <row r="866" spans="1:17" ht="14.65" thickBot="1" x14ac:dyDescent="0.5"/>
    <row r="867" spans="1:17" ht="14.65" thickTop="1" x14ac:dyDescent="0.45">
      <c r="A867" s="2"/>
      <c r="B867" s="3"/>
      <c r="C867" s="4">
        <v>44865</v>
      </c>
      <c r="D867" s="5"/>
      <c r="E867" s="3"/>
      <c r="F867" s="3"/>
      <c r="G867" s="5"/>
      <c r="H867" s="5"/>
      <c r="I867" s="3"/>
      <c r="J867" s="3"/>
      <c r="K867" s="3"/>
      <c r="L867" s="20" t="s">
        <v>19</v>
      </c>
      <c r="M867" s="3"/>
      <c r="N867" s="3"/>
      <c r="O867" s="3"/>
      <c r="P867" s="3"/>
      <c r="Q867" s="6"/>
    </row>
    <row r="868" spans="1:17" x14ac:dyDescent="0.45">
      <c r="A868" s="7" t="s">
        <v>5</v>
      </c>
      <c r="B868" s="35"/>
      <c r="C868" s="9"/>
      <c r="D868" s="9"/>
      <c r="E868" s="35"/>
      <c r="F868" s="35"/>
      <c r="G868" s="9"/>
      <c r="H868" s="9"/>
      <c r="I868" s="35"/>
      <c r="J868" s="11" t="s">
        <v>24</v>
      </c>
      <c r="K868" s="35"/>
      <c r="L868" s="11" t="s">
        <v>10</v>
      </c>
      <c r="M868" s="35"/>
      <c r="N868" s="35"/>
      <c r="O868" s="35"/>
      <c r="P868" s="35"/>
      <c r="Q868" s="10"/>
    </row>
    <row r="869" spans="1:17" x14ac:dyDescent="0.45">
      <c r="A869" s="7" t="s">
        <v>0</v>
      </c>
      <c r="B869" s="11" t="s">
        <v>3</v>
      </c>
      <c r="C869" s="12" t="s">
        <v>1</v>
      </c>
      <c r="D869" s="12" t="s">
        <v>4</v>
      </c>
      <c r="E869" s="11" t="s">
        <v>7</v>
      </c>
      <c r="F869" s="37" t="s">
        <v>92</v>
      </c>
      <c r="G869" s="12" t="s">
        <v>8</v>
      </c>
      <c r="H869" s="12" t="s">
        <v>9</v>
      </c>
      <c r="I869" s="33" t="s">
        <v>70</v>
      </c>
      <c r="J869" s="11" t="s">
        <v>23</v>
      </c>
      <c r="K869" s="35"/>
      <c r="L869" s="31">
        <v>213249.15</v>
      </c>
      <c r="M869" s="35" t="s">
        <v>118</v>
      </c>
      <c r="N869" s="35"/>
      <c r="O869" s="35"/>
      <c r="P869" s="35"/>
      <c r="Q869" s="10"/>
    </row>
    <row r="870" spans="1:17" x14ac:dyDescent="0.45">
      <c r="A870" s="13" t="s">
        <v>113</v>
      </c>
      <c r="B870" s="35">
        <v>10</v>
      </c>
      <c r="C870" s="9">
        <v>91.59</v>
      </c>
      <c r="D870" s="9">
        <f>C870*B870</f>
        <v>915.90000000000009</v>
      </c>
      <c r="E870" s="36" t="s">
        <v>93</v>
      </c>
      <c r="F870" s="38">
        <f>D870/D873</f>
        <v>1</v>
      </c>
      <c r="G870" s="9">
        <v>91.4</v>
      </c>
      <c r="H870" s="9">
        <f>(B870*G870)-D870</f>
        <v>-1.9000000000000909</v>
      </c>
      <c r="I870" s="35" t="s">
        <v>71</v>
      </c>
      <c r="J870" s="36">
        <f>G870*B870</f>
        <v>914</v>
      </c>
      <c r="K870" s="35" t="str">
        <f>"sell "&amp;B870&amp;" "&amp;A870&amp;" @ $"&amp;G870</f>
        <v>sell 10 BIL @ $91.4</v>
      </c>
      <c r="L870" s="9">
        <f>L869+(G870*B870)</f>
        <v>214163.15</v>
      </c>
      <c r="M870" s="35"/>
      <c r="N870" s="35"/>
      <c r="O870" s="35"/>
      <c r="P870" s="35"/>
      <c r="Q870" s="10"/>
    </row>
    <row r="871" spans="1:17" x14ac:dyDescent="0.45">
      <c r="A871" s="13"/>
      <c r="B871" s="35"/>
      <c r="C871" s="9"/>
      <c r="D871" s="9">
        <f>C871*B871</f>
        <v>0</v>
      </c>
      <c r="E871" s="36"/>
      <c r="F871" s="38">
        <f>D871/D873</f>
        <v>0</v>
      </c>
      <c r="G871" s="9"/>
      <c r="H871" s="9">
        <f>(B871*G871)-D871</f>
        <v>0</v>
      </c>
      <c r="I871" s="35" t="s">
        <v>71</v>
      </c>
      <c r="J871" s="36">
        <f>G871*B871</f>
        <v>0</v>
      </c>
      <c r="K871" s="35" t="str">
        <f>"sell "&amp;B871&amp;" "&amp;A871&amp;" @ $"&amp;G871</f>
        <v>sell   @ $</v>
      </c>
      <c r="L871" s="9">
        <f>L870+(G871*B871)</f>
        <v>214163.15</v>
      </c>
      <c r="M871" s="35"/>
      <c r="N871" s="35"/>
      <c r="O871" s="35"/>
      <c r="P871" s="35"/>
      <c r="Q871" s="10"/>
    </row>
    <row r="872" spans="1:17" x14ac:dyDescent="0.45">
      <c r="A872" s="13"/>
      <c r="B872" s="35"/>
      <c r="C872" s="9"/>
      <c r="D872" s="9">
        <f>C872*B872</f>
        <v>0</v>
      </c>
      <c r="E872" s="36"/>
      <c r="F872" s="38">
        <f>D872/D873</f>
        <v>0</v>
      </c>
      <c r="G872" s="9"/>
      <c r="H872" s="9">
        <f>(B872*G872)-D872</f>
        <v>0</v>
      </c>
      <c r="I872" s="35" t="s">
        <v>71</v>
      </c>
      <c r="J872" s="36">
        <f>G872*B872</f>
        <v>0</v>
      </c>
      <c r="K872" s="35" t="str">
        <f>"sell "&amp;B872&amp;" "&amp;A872&amp;" @ $"&amp;G872</f>
        <v>sell   @ $</v>
      </c>
      <c r="L872" s="9">
        <f>L871+(G872*B872)</f>
        <v>214163.15</v>
      </c>
      <c r="M872" s="35" t="s">
        <v>22</v>
      </c>
      <c r="N872" s="35"/>
      <c r="O872" s="35"/>
      <c r="P872" s="35"/>
      <c r="Q872" s="10"/>
    </row>
    <row r="873" spans="1:17" x14ac:dyDescent="0.45">
      <c r="A873" s="13"/>
      <c r="B873" s="35"/>
      <c r="C873" s="9"/>
      <c r="D873" s="9">
        <f>SUM(D870:D872)</f>
        <v>915.90000000000009</v>
      </c>
      <c r="E873" s="36"/>
      <c r="F873" s="38">
        <f>SUM(F870:F872)</f>
        <v>1</v>
      </c>
      <c r="G873" s="32"/>
      <c r="H873" s="9">
        <f>SUM(H870:H872)</f>
        <v>-1.9000000000000909</v>
      </c>
      <c r="I873" s="35"/>
      <c r="J873" s="36">
        <f>SUM(J870:J872)</f>
        <v>914</v>
      </c>
      <c r="K873" s="35"/>
      <c r="L873" s="9"/>
      <c r="M873" s="35"/>
      <c r="N873" s="35"/>
      <c r="O873" s="35"/>
      <c r="P873" s="35"/>
      <c r="Q873" s="10"/>
    </row>
    <row r="874" spans="1:17" x14ac:dyDescent="0.45">
      <c r="A874" s="13"/>
      <c r="B874" s="35"/>
      <c r="C874" s="9"/>
      <c r="D874" s="9"/>
      <c r="E874" s="35"/>
      <c r="F874" s="35"/>
      <c r="G874" s="32"/>
      <c r="H874" s="9"/>
      <c r="I874" s="35"/>
      <c r="J874" s="35"/>
      <c r="K874" s="35"/>
      <c r="L874" s="9"/>
      <c r="M874" s="35"/>
      <c r="N874" s="35"/>
      <c r="O874" s="35"/>
      <c r="P874" s="35"/>
      <c r="Q874" s="10"/>
    </row>
    <row r="875" spans="1:17" x14ac:dyDescent="0.45">
      <c r="A875" s="13"/>
      <c r="B875" s="35"/>
      <c r="C875" s="9"/>
      <c r="D875" s="9"/>
      <c r="E875" s="19"/>
      <c r="F875" s="35"/>
      <c r="G875" s="32"/>
      <c r="H875" s="9"/>
      <c r="I875" s="35"/>
      <c r="J875" s="35"/>
      <c r="K875" s="35"/>
      <c r="L875" s="9"/>
      <c r="M875" s="11" t="s">
        <v>20</v>
      </c>
      <c r="N875" s="35"/>
      <c r="O875" s="35"/>
      <c r="P875" s="35"/>
      <c r="Q875" s="10"/>
    </row>
    <row r="876" spans="1:17" x14ac:dyDescent="0.45">
      <c r="A876" s="7" t="s">
        <v>6</v>
      </c>
      <c r="B876" s="35"/>
      <c r="C876" s="9"/>
      <c r="D876" s="9"/>
      <c r="E876" s="19"/>
      <c r="F876" s="35"/>
      <c r="G876" s="32"/>
      <c r="H876" s="9"/>
      <c r="I876" s="35"/>
      <c r="J876" s="35"/>
      <c r="K876" s="35"/>
      <c r="L876" s="9"/>
      <c r="M876" s="11" t="s">
        <v>21</v>
      </c>
      <c r="N876" s="35"/>
      <c r="O876" s="35"/>
      <c r="P876" s="35"/>
      <c r="Q876" s="10"/>
    </row>
    <row r="877" spans="1:17" x14ac:dyDescent="0.45">
      <c r="A877" s="7" t="s">
        <v>0</v>
      </c>
      <c r="B877" s="11" t="s">
        <v>3</v>
      </c>
      <c r="C877" s="12" t="s">
        <v>1</v>
      </c>
      <c r="D877" s="12" t="s">
        <v>2</v>
      </c>
      <c r="E877" s="22" t="s">
        <v>7</v>
      </c>
      <c r="F877" s="39" t="s">
        <v>92</v>
      </c>
      <c r="G877" s="33" t="s">
        <v>8</v>
      </c>
      <c r="H877" s="12" t="s">
        <v>9</v>
      </c>
      <c r="I877" s="35"/>
      <c r="J877" s="35"/>
      <c r="K877" s="35"/>
      <c r="L877" s="9"/>
      <c r="M877" s="36">
        <f>L872</f>
        <v>214163.15</v>
      </c>
      <c r="N877" s="35"/>
      <c r="O877" s="35"/>
      <c r="P877" s="35"/>
      <c r="Q877" s="10"/>
    </row>
    <row r="878" spans="1:17" x14ac:dyDescent="0.45">
      <c r="A878" s="13" t="s">
        <v>113</v>
      </c>
      <c r="B878" s="35">
        <v>10</v>
      </c>
      <c r="C878" s="9">
        <v>91.59</v>
      </c>
      <c r="D878" s="9">
        <f>C878*B878</f>
        <v>915.90000000000009</v>
      </c>
      <c r="E878" s="36" t="s">
        <v>93</v>
      </c>
      <c r="F878" s="38">
        <f>D878/D881</f>
        <v>1</v>
      </c>
      <c r="G878" s="9">
        <v>91.4</v>
      </c>
      <c r="H878" s="9">
        <f>(B878*G878)-D878</f>
        <v>-1.9000000000000909</v>
      </c>
      <c r="I878" s="35" t="s">
        <v>71</v>
      </c>
      <c r="J878" s="35"/>
      <c r="K878" s="35" t="str">
        <f>"buy "&amp;B878&amp;" "&amp;A878&amp;" @ $"&amp;G878</f>
        <v>buy 10 BIL @ $91.4</v>
      </c>
      <c r="L878" s="9">
        <f>L872-(G878*B878)</f>
        <v>213249.15</v>
      </c>
      <c r="M878" s="36">
        <f>L869-(G878*B878)</f>
        <v>212335.15</v>
      </c>
      <c r="N878" s="35"/>
      <c r="O878" s="35"/>
      <c r="P878" s="35"/>
      <c r="Q878" s="10"/>
    </row>
    <row r="879" spans="1:17" x14ac:dyDescent="0.45">
      <c r="A879" s="13"/>
      <c r="B879" s="35"/>
      <c r="C879" s="9"/>
      <c r="D879" s="9">
        <f>C879*B879</f>
        <v>0</v>
      </c>
      <c r="E879" s="36"/>
      <c r="F879" s="38">
        <f>D879/D881</f>
        <v>0</v>
      </c>
      <c r="G879" s="9"/>
      <c r="H879" s="9">
        <f>(B879*G879)-D879</f>
        <v>0</v>
      </c>
      <c r="I879" s="35" t="s">
        <v>71</v>
      </c>
      <c r="J879" s="35"/>
      <c r="K879" s="35" t="str">
        <f>"buy "&amp;B879&amp;" "&amp;A879&amp;" @ $"&amp;G879</f>
        <v>buy   @ $</v>
      </c>
      <c r="L879" s="9">
        <f>L878-(G879*B879)</f>
        <v>213249.15</v>
      </c>
      <c r="M879" s="36">
        <f>M878-(G879*B879)</f>
        <v>212335.15</v>
      </c>
      <c r="N879" s="35"/>
      <c r="O879" s="35"/>
      <c r="P879" s="35"/>
      <c r="Q879" s="10"/>
    </row>
    <row r="880" spans="1:17" x14ac:dyDescent="0.45">
      <c r="A880" s="23"/>
      <c r="B880" s="24"/>
      <c r="C880" s="25"/>
      <c r="D880" s="25">
        <f>C880*B880</f>
        <v>0</v>
      </c>
      <c r="E880" s="36"/>
      <c r="F880" s="38">
        <f>D880/D881</f>
        <v>0</v>
      </c>
      <c r="G880" s="25"/>
      <c r="H880" s="25">
        <f>(B880*G880)-D880</f>
        <v>0</v>
      </c>
      <c r="I880" s="35" t="s">
        <v>71</v>
      </c>
      <c r="J880" s="35"/>
      <c r="K880" s="35" t="str">
        <f>"buy "&amp;B880&amp;" "&amp;A880&amp;" @ $"&amp;G880</f>
        <v>buy   @ $</v>
      </c>
      <c r="L880" s="9">
        <f>L879-(G880*B880)</f>
        <v>213249.15</v>
      </c>
      <c r="M880" s="36">
        <f>M879-(G880*B880)</f>
        <v>212335.15</v>
      </c>
      <c r="N880" s="35" t="str">
        <f>TEXT(ROUND(M880,2),"$#,##0.00")&amp;" will be the balance in the account after purchases.  "</f>
        <v xml:space="preserve">$212,335.15 will be the balance in the account after purchases.  </v>
      </c>
      <c r="O880" s="35"/>
      <c r="P880" s="35"/>
      <c r="Q880" s="10"/>
    </row>
    <row r="881" spans="1:17" x14ac:dyDescent="0.45">
      <c r="A881" s="13"/>
      <c r="B881" s="35"/>
      <c r="C881" s="9"/>
      <c r="D881" s="9">
        <f>SUM(D878:D880)</f>
        <v>915.90000000000009</v>
      </c>
      <c r="E881" s="35"/>
      <c r="F881" s="38">
        <f>SUM(F878:F880)</f>
        <v>1</v>
      </c>
      <c r="G881" s="9" t="s">
        <v>15</v>
      </c>
      <c r="H881" s="9">
        <f>SUM(H878:H880)</f>
        <v>-1.9000000000000909</v>
      </c>
      <c r="I881" s="35"/>
      <c r="J881" s="35"/>
      <c r="K881" s="35"/>
      <c r="L881" s="9"/>
      <c r="M881" s="35"/>
      <c r="N881" s="35" t="s">
        <v>27</v>
      </c>
      <c r="O881" s="35"/>
      <c r="P881" s="35"/>
      <c r="Q881" s="10"/>
    </row>
    <row r="882" spans="1:17" x14ac:dyDescent="0.45">
      <c r="A882" s="13"/>
      <c r="B882" s="35"/>
      <c r="C882" s="9"/>
      <c r="D882" s="9"/>
      <c r="E882" s="35"/>
      <c r="F882" s="35"/>
      <c r="G882" s="9"/>
      <c r="H882" s="9"/>
      <c r="I882" s="35"/>
      <c r="J882" s="35"/>
      <c r="K882" s="35"/>
      <c r="L882" s="9"/>
      <c r="M882" s="11" t="str">
        <f>IF(J873+M880&gt;0,"Credit Surplus","Credit Shortage")</f>
        <v>Credit Surplus</v>
      </c>
      <c r="N882" s="36">
        <f>J873+M880</f>
        <v>213249.15</v>
      </c>
      <c r="O882" s="35" t="s">
        <v>60</v>
      </c>
      <c r="P882" s="35"/>
      <c r="Q882" s="10"/>
    </row>
    <row r="883" spans="1:17" x14ac:dyDescent="0.45">
      <c r="A883" s="13"/>
      <c r="B883" s="35"/>
      <c r="C883" s="9"/>
      <c r="D883" s="9"/>
      <c r="E883" s="35"/>
      <c r="F883" s="35"/>
      <c r="G883" s="9"/>
      <c r="H883" s="9"/>
      <c r="I883" s="35"/>
      <c r="J883" s="35"/>
      <c r="K883" s="35"/>
      <c r="L883" s="9"/>
      <c r="M883" s="35"/>
      <c r="N883" s="35"/>
      <c r="O883" s="35"/>
      <c r="P883" s="35"/>
      <c r="Q883" s="10"/>
    </row>
    <row r="884" spans="1:17" x14ac:dyDescent="0.45">
      <c r="A884" s="13"/>
      <c r="B884" s="35"/>
      <c r="C884" s="9"/>
      <c r="D884" s="9"/>
      <c r="E884" s="35"/>
      <c r="F884" s="35"/>
      <c r="G884" s="9"/>
      <c r="H884" s="9"/>
      <c r="I884" s="35"/>
      <c r="J884" s="35"/>
      <c r="K884" s="35"/>
      <c r="L884" s="35"/>
      <c r="M884" s="35"/>
      <c r="N884" s="35"/>
      <c r="O884" s="35"/>
      <c r="P884" s="35"/>
      <c r="Q884" s="10"/>
    </row>
    <row r="885" spans="1:17" x14ac:dyDescent="0.45">
      <c r="A885" s="13" t="s">
        <v>11</v>
      </c>
      <c r="B885" s="35"/>
      <c r="C885" s="9"/>
      <c r="D885" s="21">
        <v>6914.32</v>
      </c>
      <c r="E885" s="35" t="s">
        <v>76</v>
      </c>
      <c r="F885" s="35"/>
      <c r="G885" s="9"/>
      <c r="H885" s="9"/>
      <c r="I885" s="35"/>
      <c r="J885" s="35"/>
      <c r="K885" s="35"/>
      <c r="L885" s="35"/>
      <c r="M885" s="35"/>
      <c r="N885" s="35"/>
      <c r="O885" s="35"/>
      <c r="P885" s="35"/>
      <c r="Q885" s="10"/>
    </row>
    <row r="886" spans="1:17" x14ac:dyDescent="0.45">
      <c r="A886" s="13" t="s">
        <v>12</v>
      </c>
      <c r="B886" s="35"/>
      <c r="C886" s="9"/>
      <c r="D886" s="9">
        <f>H873</f>
        <v>-1.9000000000000909</v>
      </c>
      <c r="E886" s="35" t="s">
        <v>16</v>
      </c>
      <c r="F886" s="35"/>
      <c r="G886" s="9"/>
      <c r="H886" s="9"/>
      <c r="I886" s="35"/>
      <c r="J886" s="35"/>
      <c r="K886" s="35"/>
      <c r="L886" s="35"/>
      <c r="M886" s="35"/>
      <c r="N886" s="35"/>
      <c r="O886" s="35"/>
      <c r="P886" s="35"/>
      <c r="Q886" s="10"/>
    </row>
    <row r="887" spans="1:17" x14ac:dyDescent="0.45">
      <c r="A887" s="13" t="s">
        <v>13</v>
      </c>
      <c r="B887" s="35"/>
      <c r="C887" s="9"/>
      <c r="D887" s="9">
        <f>D885+D886</f>
        <v>6912.42</v>
      </c>
      <c r="E887" s="35"/>
      <c r="F887" s="35"/>
      <c r="G887" s="9"/>
      <c r="H887" s="9"/>
      <c r="I887" s="35"/>
      <c r="J887" s="35"/>
      <c r="K887" s="35"/>
      <c r="L887" s="35"/>
      <c r="M887" s="35"/>
      <c r="N887" s="35"/>
      <c r="O887" s="35"/>
      <c r="P887" s="35"/>
      <c r="Q887" s="10"/>
    </row>
    <row r="888" spans="1:17" x14ac:dyDescent="0.45">
      <c r="A888" s="13" t="s">
        <v>14</v>
      </c>
      <c r="B888" s="35"/>
      <c r="C888" s="9"/>
      <c r="D888" s="9">
        <f>H881</f>
        <v>-1.9000000000000909</v>
      </c>
      <c r="E888" s="35" t="s">
        <v>17</v>
      </c>
      <c r="F888" s="35"/>
      <c r="G888" s="9"/>
      <c r="H888" s="9"/>
      <c r="I888" s="35"/>
      <c r="J888" s="35"/>
      <c r="K888" s="35"/>
      <c r="L888" s="35"/>
      <c r="M888" s="35"/>
      <c r="N888" s="35"/>
      <c r="O888" s="35"/>
      <c r="P888" s="35"/>
      <c r="Q888" s="10"/>
    </row>
    <row r="889" spans="1:17" x14ac:dyDescent="0.45">
      <c r="A889" s="13" t="s">
        <v>13</v>
      </c>
      <c r="B889" s="35"/>
      <c r="C889" s="9"/>
      <c r="D889" s="27">
        <f>D887-D888</f>
        <v>6914.32</v>
      </c>
      <c r="E889" s="19" t="s">
        <v>18</v>
      </c>
      <c r="F889" s="35"/>
      <c r="G889" s="9"/>
      <c r="H889" s="9"/>
      <c r="I889" s="35"/>
      <c r="J889" s="35"/>
      <c r="K889" s="35"/>
      <c r="L889" s="35"/>
      <c r="M889" s="35"/>
      <c r="N889" s="35"/>
      <c r="O889" s="35"/>
      <c r="P889" s="35"/>
      <c r="Q889" s="10"/>
    </row>
    <row r="890" spans="1:17" ht="14.65" thickBot="1" x14ac:dyDescent="0.5">
      <c r="A890" s="15"/>
      <c r="B890" s="16"/>
      <c r="C890" s="17"/>
      <c r="D890" s="17"/>
      <c r="E890" s="16"/>
      <c r="F890" s="16"/>
      <c r="G890" s="17"/>
      <c r="H890" s="17"/>
      <c r="I890" s="16"/>
      <c r="J890" s="16"/>
      <c r="K890" s="16"/>
      <c r="L890" s="16"/>
      <c r="M890" s="16"/>
      <c r="N890" s="16"/>
      <c r="O890" s="16"/>
      <c r="P890" s="16"/>
      <c r="Q890" s="18"/>
    </row>
    <row r="891" spans="1:17" ht="14.65" thickTop="1" x14ac:dyDescent="0.45"/>
    <row r="893" spans="1:17" ht="14.65" thickBot="1" x14ac:dyDescent="0.5"/>
    <row r="894" spans="1:17" ht="14.65" thickTop="1" x14ac:dyDescent="0.45">
      <c r="A894" s="2"/>
      <c r="B894" s="3"/>
      <c r="C894" s="4">
        <v>44834</v>
      </c>
      <c r="D894" s="5"/>
      <c r="E894" s="3"/>
      <c r="F894" s="3"/>
      <c r="G894" s="5"/>
      <c r="H894" s="5"/>
      <c r="I894" s="3"/>
      <c r="J894" s="3"/>
      <c r="K894" s="3"/>
      <c r="L894" s="20" t="s">
        <v>19</v>
      </c>
      <c r="M894" s="3"/>
      <c r="N894" s="3"/>
      <c r="O894" s="3"/>
      <c r="P894" s="3"/>
      <c r="Q894" s="6"/>
    </row>
    <row r="895" spans="1:17" x14ac:dyDescent="0.45">
      <c r="A895" s="7" t="s">
        <v>5</v>
      </c>
      <c r="B895" s="35"/>
      <c r="C895" s="9"/>
      <c r="D895" s="9"/>
      <c r="E895" s="35"/>
      <c r="F895" s="35"/>
      <c r="G895" s="9"/>
      <c r="H895" s="9"/>
      <c r="I895" s="35"/>
      <c r="J895" s="11" t="s">
        <v>24</v>
      </c>
      <c r="K895" s="35"/>
      <c r="L895" s="11" t="s">
        <v>10</v>
      </c>
      <c r="M895" s="35"/>
      <c r="N895" s="35"/>
      <c r="O895" s="35"/>
      <c r="P895" s="35"/>
      <c r="Q895" s="10"/>
    </row>
    <row r="896" spans="1:17" x14ac:dyDescent="0.45">
      <c r="A896" s="7" t="s">
        <v>0</v>
      </c>
      <c r="B896" s="11" t="s">
        <v>3</v>
      </c>
      <c r="C896" s="12" t="s">
        <v>1</v>
      </c>
      <c r="D896" s="12" t="s">
        <v>4</v>
      </c>
      <c r="E896" s="11" t="s">
        <v>7</v>
      </c>
      <c r="F896" s="37" t="s">
        <v>92</v>
      </c>
      <c r="G896" s="12" t="s">
        <v>8</v>
      </c>
      <c r="H896" s="12" t="s">
        <v>9</v>
      </c>
      <c r="I896" s="33" t="s">
        <v>70</v>
      </c>
      <c r="J896" s="11" t="s">
        <v>23</v>
      </c>
      <c r="K896" s="35"/>
      <c r="L896" s="31">
        <v>213242.77</v>
      </c>
      <c r="M896" s="35" t="s">
        <v>118</v>
      </c>
      <c r="N896" s="35"/>
      <c r="O896" s="35"/>
      <c r="P896" s="35"/>
      <c r="Q896" s="10"/>
    </row>
    <row r="897" spans="1:17" x14ac:dyDescent="0.45">
      <c r="A897" s="13" t="s">
        <v>113</v>
      </c>
      <c r="B897" s="35">
        <v>10</v>
      </c>
      <c r="C897" s="9">
        <v>91.6</v>
      </c>
      <c r="D897" s="9">
        <f>C897*B897</f>
        <v>916</v>
      </c>
      <c r="E897" s="36" t="s">
        <v>93</v>
      </c>
      <c r="F897" s="38">
        <f>D897/D900</f>
        <v>1</v>
      </c>
      <c r="G897" s="9">
        <v>91.45</v>
      </c>
      <c r="H897" s="9">
        <f>(B897*G897)-D897</f>
        <v>-1.5</v>
      </c>
      <c r="I897" s="35" t="s">
        <v>71</v>
      </c>
      <c r="J897" s="36">
        <f>G897*B897</f>
        <v>914.5</v>
      </c>
      <c r="K897" s="35" t="str">
        <f>"sell "&amp;B897&amp;" "&amp;A897&amp;" @ $"&amp;G897</f>
        <v>sell 10 BIL @ $91.45</v>
      </c>
      <c r="L897" s="9">
        <f>L896+(G897*B897)</f>
        <v>214157.27</v>
      </c>
      <c r="M897" s="35"/>
      <c r="N897" s="35"/>
      <c r="O897" s="35"/>
      <c r="P897" s="35"/>
      <c r="Q897" s="10"/>
    </row>
    <row r="898" spans="1:17" x14ac:dyDescent="0.45">
      <c r="A898" s="13"/>
      <c r="B898" s="35"/>
      <c r="C898" s="9">
        <v>43.06</v>
      </c>
      <c r="D898" s="9">
        <f>C898*B898</f>
        <v>0</v>
      </c>
      <c r="E898" s="36"/>
      <c r="F898" s="38">
        <f>D898/D900</f>
        <v>0</v>
      </c>
      <c r="G898" s="9"/>
      <c r="H898" s="9">
        <f>(B898*G898)-D898</f>
        <v>0</v>
      </c>
      <c r="I898" s="35" t="s">
        <v>71</v>
      </c>
      <c r="J898" s="36">
        <f>G898*B898</f>
        <v>0</v>
      </c>
      <c r="K898" s="35" t="str">
        <f>"sell "&amp;B898&amp;" "&amp;A898&amp;" @ $"&amp;G898</f>
        <v>sell   @ $</v>
      </c>
      <c r="L898" s="9">
        <f>L897+(G898*B898)</f>
        <v>214157.27</v>
      </c>
      <c r="M898" s="35"/>
      <c r="N898" s="35"/>
      <c r="O898" s="35"/>
      <c r="P898" s="35"/>
      <c r="Q898" s="10"/>
    </row>
    <row r="899" spans="1:17" x14ac:dyDescent="0.45">
      <c r="A899" s="13"/>
      <c r="B899" s="35"/>
      <c r="C899" s="9">
        <v>47.23</v>
      </c>
      <c r="D899" s="9">
        <f>C899*B899</f>
        <v>0</v>
      </c>
      <c r="E899" s="36"/>
      <c r="F899" s="38">
        <f>D899/D900</f>
        <v>0</v>
      </c>
      <c r="G899" s="9"/>
      <c r="H899" s="9">
        <f>(B899*G899)-D899</f>
        <v>0</v>
      </c>
      <c r="I899" s="35" t="s">
        <v>71</v>
      </c>
      <c r="J899" s="36">
        <f>G899*B899</f>
        <v>0</v>
      </c>
      <c r="K899" s="35" t="str">
        <f>"sell "&amp;B899&amp;" "&amp;A899&amp;" @ $"&amp;G899</f>
        <v>sell   @ $</v>
      </c>
      <c r="L899" s="9">
        <f>L898+(G899*B899)</f>
        <v>214157.27</v>
      </c>
      <c r="M899" s="35" t="s">
        <v>22</v>
      </c>
      <c r="N899" s="35"/>
      <c r="O899" s="35"/>
      <c r="P899" s="35"/>
      <c r="Q899" s="10"/>
    </row>
    <row r="900" spans="1:17" x14ac:dyDescent="0.45">
      <c r="A900" s="13"/>
      <c r="B900" s="35"/>
      <c r="C900" s="9"/>
      <c r="D900" s="9">
        <f>SUM(D897:D899)</f>
        <v>916</v>
      </c>
      <c r="E900" s="36"/>
      <c r="F900" s="38">
        <f>SUM(F897:F899)</f>
        <v>1</v>
      </c>
      <c r="G900" s="32"/>
      <c r="H900" s="9">
        <f>SUM(H897:H899)</f>
        <v>-1.5</v>
      </c>
      <c r="I900" s="35"/>
      <c r="J900" s="36">
        <f>SUM(J897:J899)</f>
        <v>914.5</v>
      </c>
      <c r="K900" s="35"/>
      <c r="L900" s="9"/>
      <c r="M900" s="35"/>
      <c r="N900" s="35"/>
      <c r="O900" s="35"/>
      <c r="P900" s="35"/>
      <c r="Q900" s="10"/>
    </row>
    <row r="901" spans="1:17" x14ac:dyDescent="0.45">
      <c r="A901" s="13"/>
      <c r="B901" s="35"/>
      <c r="C901" s="9"/>
      <c r="D901" s="9"/>
      <c r="E901" s="35"/>
      <c r="F901" s="35"/>
      <c r="G901" s="32"/>
      <c r="H901" s="9"/>
      <c r="I901" s="35"/>
      <c r="J901" s="35"/>
      <c r="K901" s="35"/>
      <c r="L901" s="9"/>
      <c r="M901" s="35"/>
      <c r="N901" s="35"/>
      <c r="O901" s="35"/>
      <c r="P901" s="35"/>
      <c r="Q901" s="10"/>
    </row>
    <row r="902" spans="1:17" x14ac:dyDescent="0.45">
      <c r="A902" s="13"/>
      <c r="B902" s="35"/>
      <c r="C902" s="9"/>
      <c r="D902" s="9"/>
      <c r="E902" s="19"/>
      <c r="F902" s="35"/>
      <c r="G902" s="32"/>
      <c r="H902" s="9"/>
      <c r="I902" s="35"/>
      <c r="J902" s="35"/>
      <c r="K902" s="35"/>
      <c r="L902" s="9"/>
      <c r="M902" s="11" t="s">
        <v>20</v>
      </c>
      <c r="N902" s="35"/>
      <c r="O902" s="35"/>
      <c r="P902" s="35"/>
      <c r="Q902" s="10"/>
    </row>
    <row r="903" spans="1:17" x14ac:dyDescent="0.45">
      <c r="A903" s="7" t="s">
        <v>6</v>
      </c>
      <c r="B903" s="35"/>
      <c r="C903" s="9"/>
      <c r="D903" s="9"/>
      <c r="E903" s="19"/>
      <c r="F903" s="35"/>
      <c r="G903" s="32"/>
      <c r="H903" s="9"/>
      <c r="I903" s="35"/>
      <c r="J903" s="35"/>
      <c r="K903" s="35"/>
      <c r="L903" s="9"/>
      <c r="M903" s="11" t="s">
        <v>21</v>
      </c>
      <c r="N903" s="35"/>
      <c r="O903" s="35"/>
      <c r="P903" s="35"/>
      <c r="Q903" s="10"/>
    </row>
    <row r="904" spans="1:17" x14ac:dyDescent="0.45">
      <c r="A904" s="7" t="s">
        <v>0</v>
      </c>
      <c r="B904" s="11" t="s">
        <v>3</v>
      </c>
      <c r="C904" s="12" t="s">
        <v>1</v>
      </c>
      <c r="D904" s="12" t="s">
        <v>2</v>
      </c>
      <c r="E904" s="22" t="s">
        <v>7</v>
      </c>
      <c r="F904" s="39" t="s">
        <v>92</v>
      </c>
      <c r="G904" s="33" t="s">
        <v>8</v>
      </c>
      <c r="H904" s="12" t="s">
        <v>9</v>
      </c>
      <c r="I904" s="35"/>
      <c r="J904" s="35"/>
      <c r="K904" s="35"/>
      <c r="L904" s="9"/>
      <c r="M904" s="36">
        <f>L899</f>
        <v>214157.27</v>
      </c>
      <c r="N904" s="35"/>
      <c r="O904" s="35"/>
      <c r="P904" s="35"/>
      <c r="Q904" s="10"/>
    </row>
    <row r="905" spans="1:17" x14ac:dyDescent="0.45">
      <c r="A905" s="13" t="s">
        <v>113</v>
      </c>
      <c r="B905" s="35">
        <v>10</v>
      </c>
      <c r="C905" s="9">
        <v>91.6</v>
      </c>
      <c r="D905" s="9">
        <f>C905*B905</f>
        <v>916</v>
      </c>
      <c r="E905" s="36" t="s">
        <v>93</v>
      </c>
      <c r="F905" s="38">
        <f>D905/D908</f>
        <v>1</v>
      </c>
      <c r="G905" s="9">
        <v>91.45</v>
      </c>
      <c r="H905" s="9">
        <f>(B905*G905)-D905</f>
        <v>-1.5</v>
      </c>
      <c r="I905" s="35" t="s">
        <v>71</v>
      </c>
      <c r="J905" s="35"/>
      <c r="K905" s="35" t="str">
        <f>"buy "&amp;B905&amp;" "&amp;A905&amp;" @ $"&amp;G905</f>
        <v>buy 10 BIL @ $91.45</v>
      </c>
      <c r="L905" s="9">
        <f>L899-(G905*B905)</f>
        <v>213242.77</v>
      </c>
      <c r="M905" s="36">
        <f>L896-(G905*B905)</f>
        <v>212328.27</v>
      </c>
      <c r="N905" s="35"/>
      <c r="O905" s="35"/>
      <c r="P905" s="35"/>
      <c r="Q905" s="10"/>
    </row>
    <row r="906" spans="1:17" x14ac:dyDescent="0.45">
      <c r="A906" s="13"/>
      <c r="B906" s="35"/>
      <c r="C906" s="9"/>
      <c r="D906" s="9">
        <f>C906*B906</f>
        <v>0</v>
      </c>
      <c r="E906" s="36"/>
      <c r="F906" s="38">
        <f>D906/D908</f>
        <v>0</v>
      </c>
      <c r="G906" s="9"/>
      <c r="H906" s="9">
        <f>(B906*G906)-D906</f>
        <v>0</v>
      </c>
      <c r="I906" s="35" t="s">
        <v>71</v>
      </c>
      <c r="J906" s="35"/>
      <c r="K906" s="35" t="str">
        <f>"buy "&amp;B906&amp;" "&amp;A906&amp;" @ $"&amp;G906</f>
        <v>buy   @ $</v>
      </c>
      <c r="L906" s="9">
        <f>L905-(G906*B906)</f>
        <v>213242.77</v>
      </c>
      <c r="M906" s="36">
        <f>M905-(G906*B906)</f>
        <v>212328.27</v>
      </c>
      <c r="N906" s="35"/>
      <c r="O906" s="35"/>
      <c r="P906" s="35"/>
      <c r="Q906" s="10"/>
    </row>
    <row r="907" spans="1:17" x14ac:dyDescent="0.45">
      <c r="A907" s="23"/>
      <c r="B907" s="24"/>
      <c r="C907" s="25"/>
      <c r="D907" s="25">
        <f>C907*B907</f>
        <v>0</v>
      </c>
      <c r="E907" s="36"/>
      <c r="F907" s="38">
        <f>D907/D908</f>
        <v>0</v>
      </c>
      <c r="G907" s="25"/>
      <c r="H907" s="25">
        <f>(B907*G907)-D907</f>
        <v>0</v>
      </c>
      <c r="I907" s="35" t="s">
        <v>71</v>
      </c>
      <c r="J907" s="35"/>
      <c r="K907" s="35" t="str">
        <f>"buy "&amp;B907&amp;" "&amp;A907&amp;" @ $"&amp;G907</f>
        <v>buy   @ $</v>
      </c>
      <c r="L907" s="9">
        <f>L906-(G907*B907)</f>
        <v>213242.77</v>
      </c>
      <c r="M907" s="36">
        <f>M906-(G907*B907)</f>
        <v>212328.27</v>
      </c>
      <c r="N907" s="35" t="str">
        <f>TEXT(ROUND(M907,2),"$#,##0.00")&amp;" will be the balance in the account after purchases.  "</f>
        <v xml:space="preserve">$212,328.27 will be the balance in the account after purchases.  </v>
      </c>
      <c r="O907" s="35"/>
      <c r="P907" s="35"/>
      <c r="Q907" s="10"/>
    </row>
    <row r="908" spans="1:17" x14ac:dyDescent="0.45">
      <c r="A908" s="13"/>
      <c r="B908" s="35"/>
      <c r="C908" s="9"/>
      <c r="D908" s="9">
        <f>SUM(D905:D907)</f>
        <v>916</v>
      </c>
      <c r="E908" s="35"/>
      <c r="F908" s="38">
        <f>SUM(F905:F907)</f>
        <v>1</v>
      </c>
      <c r="G908" s="9" t="s">
        <v>15</v>
      </c>
      <c r="H908" s="9">
        <f>SUM(H905:H907)</f>
        <v>-1.5</v>
      </c>
      <c r="I908" s="35"/>
      <c r="J908" s="35"/>
      <c r="K908" s="35"/>
      <c r="L908" s="9"/>
      <c r="M908" s="35"/>
      <c r="N908" s="35" t="s">
        <v>27</v>
      </c>
      <c r="O908" s="35"/>
      <c r="P908" s="35"/>
      <c r="Q908" s="10"/>
    </row>
    <row r="909" spans="1:17" x14ac:dyDescent="0.45">
      <c r="A909" s="13"/>
      <c r="B909" s="35"/>
      <c r="C909" s="9"/>
      <c r="D909" s="9"/>
      <c r="E909" s="35"/>
      <c r="F909" s="35"/>
      <c r="G909" s="9"/>
      <c r="H909" s="9"/>
      <c r="I909" s="35"/>
      <c r="J909" s="35"/>
      <c r="K909" s="35"/>
      <c r="L909" s="9"/>
      <c r="M909" s="11" t="str">
        <f>IF(J900+M907&gt;0,"Credit Surplus","Credit Shortage")</f>
        <v>Credit Surplus</v>
      </c>
      <c r="N909" s="36">
        <f>J900+M907</f>
        <v>213242.77</v>
      </c>
      <c r="O909" s="35" t="s">
        <v>60</v>
      </c>
      <c r="P909" s="35"/>
      <c r="Q909" s="10"/>
    </row>
    <row r="910" spans="1:17" x14ac:dyDescent="0.45">
      <c r="A910" s="13"/>
      <c r="B910" s="35"/>
      <c r="C910" s="9"/>
      <c r="D910" s="9"/>
      <c r="E910" s="35"/>
      <c r="F910" s="35"/>
      <c r="G910" s="9"/>
      <c r="H910" s="9"/>
      <c r="I910" s="35"/>
      <c r="J910" s="35"/>
      <c r="K910" s="35"/>
      <c r="L910" s="9"/>
      <c r="M910" s="35"/>
      <c r="N910" s="35"/>
      <c r="O910" s="35"/>
      <c r="P910" s="35"/>
      <c r="Q910" s="10"/>
    </row>
    <row r="911" spans="1:17" x14ac:dyDescent="0.45">
      <c r="A911" s="13"/>
      <c r="B911" s="35"/>
      <c r="C911" s="9"/>
      <c r="D911" s="9"/>
      <c r="E911" s="35"/>
      <c r="F911" s="35"/>
      <c r="G911" s="9"/>
      <c r="H911" s="9"/>
      <c r="I911" s="35"/>
      <c r="J911" s="35"/>
      <c r="K911" s="35"/>
      <c r="L911" s="35"/>
      <c r="M911" s="35"/>
      <c r="N911" s="35"/>
      <c r="O911" s="35"/>
      <c r="P911" s="35"/>
      <c r="Q911" s="10"/>
    </row>
    <row r="912" spans="1:17" x14ac:dyDescent="0.45">
      <c r="A912" s="13" t="s">
        <v>11</v>
      </c>
      <c r="B912" s="35"/>
      <c r="C912" s="9"/>
      <c r="D912" s="21">
        <v>6914.32</v>
      </c>
      <c r="E912" s="35" t="s">
        <v>76</v>
      </c>
      <c r="F912" s="35"/>
      <c r="G912" s="9"/>
      <c r="H912" s="9"/>
      <c r="I912" s="35"/>
      <c r="J912" s="35"/>
      <c r="K912" s="35"/>
      <c r="L912" s="35"/>
      <c r="M912" s="35"/>
      <c r="N912" s="35"/>
      <c r="O912" s="35"/>
      <c r="P912" s="35"/>
      <c r="Q912" s="10"/>
    </row>
    <row r="913" spans="1:17" x14ac:dyDescent="0.45">
      <c r="A913" s="13" t="s">
        <v>12</v>
      </c>
      <c r="B913" s="35"/>
      <c r="C913" s="9"/>
      <c r="D913" s="9">
        <f>H900</f>
        <v>-1.5</v>
      </c>
      <c r="E913" s="35" t="s">
        <v>16</v>
      </c>
      <c r="F913" s="35"/>
      <c r="G913" s="9"/>
      <c r="H913" s="9"/>
      <c r="I913" s="35"/>
      <c r="J913" s="35"/>
      <c r="K913" s="35"/>
      <c r="L913" s="35"/>
      <c r="M913" s="35"/>
      <c r="N913" s="35"/>
      <c r="O913" s="35"/>
      <c r="P913" s="35"/>
      <c r="Q913" s="10"/>
    </row>
    <row r="914" spans="1:17" x14ac:dyDescent="0.45">
      <c r="A914" s="13" t="s">
        <v>13</v>
      </c>
      <c r="B914" s="35"/>
      <c r="C914" s="9"/>
      <c r="D914" s="9">
        <f>D912+D913</f>
        <v>6912.82</v>
      </c>
      <c r="E914" s="35"/>
      <c r="F914" s="35"/>
      <c r="G914" s="9"/>
      <c r="H914" s="9"/>
      <c r="I914" s="35"/>
      <c r="J914" s="35"/>
      <c r="K914" s="35"/>
      <c r="L914" s="35"/>
      <c r="M914" s="35"/>
      <c r="N914" s="35"/>
      <c r="O914" s="35"/>
      <c r="P914" s="35"/>
      <c r="Q914" s="10"/>
    </row>
    <row r="915" spans="1:17" x14ac:dyDescent="0.45">
      <c r="A915" s="13" t="s">
        <v>14</v>
      </c>
      <c r="B915" s="35"/>
      <c r="C915" s="9"/>
      <c r="D915" s="9">
        <f>H908</f>
        <v>-1.5</v>
      </c>
      <c r="E915" s="35" t="s">
        <v>17</v>
      </c>
      <c r="F915" s="35"/>
      <c r="G915" s="9"/>
      <c r="H915" s="9"/>
      <c r="I915" s="35"/>
      <c r="J915" s="35"/>
      <c r="K915" s="35"/>
      <c r="L915" s="35"/>
      <c r="M915" s="35"/>
      <c r="N915" s="35"/>
      <c r="O915" s="35"/>
      <c r="P915" s="35"/>
      <c r="Q915" s="10"/>
    </row>
    <row r="916" spans="1:17" x14ac:dyDescent="0.45">
      <c r="A916" s="13" t="s">
        <v>13</v>
      </c>
      <c r="B916" s="35"/>
      <c r="C916" s="9"/>
      <c r="D916" s="27">
        <f>D914-D915</f>
        <v>6914.32</v>
      </c>
      <c r="E916" s="19" t="s">
        <v>18</v>
      </c>
      <c r="F916" s="35"/>
      <c r="G916" s="9"/>
      <c r="H916" s="9"/>
      <c r="I916" s="35"/>
      <c r="J916" s="35"/>
      <c r="K916" s="35"/>
      <c r="L916" s="35"/>
      <c r="M916" s="35"/>
      <c r="N916" s="35"/>
      <c r="O916" s="35"/>
      <c r="P916" s="35"/>
      <c r="Q916" s="10"/>
    </row>
    <row r="917" spans="1:17" ht="14.65" thickBot="1" x14ac:dyDescent="0.5">
      <c r="A917" s="15"/>
      <c r="B917" s="16"/>
      <c r="C917" s="17"/>
      <c r="D917" s="17"/>
      <c r="E917" s="16"/>
      <c r="F917" s="16"/>
      <c r="G917" s="17"/>
      <c r="H917" s="17"/>
      <c r="I917" s="16"/>
      <c r="J917" s="16"/>
      <c r="K917" s="16"/>
      <c r="L917" s="16"/>
      <c r="M917" s="16"/>
      <c r="N917" s="16"/>
      <c r="O917" s="16"/>
      <c r="P917" s="16"/>
      <c r="Q917" s="18"/>
    </row>
    <row r="918" spans="1:17" ht="14.65" thickTop="1" x14ac:dyDescent="0.45"/>
    <row r="920" spans="1:17" ht="14.65" thickBot="1" x14ac:dyDescent="0.5"/>
    <row r="921" spans="1:17" ht="14.65" thickTop="1" x14ac:dyDescent="0.45">
      <c r="A921" s="2"/>
      <c r="B921" s="3"/>
      <c r="C921" s="4">
        <v>44804</v>
      </c>
      <c r="D921" s="5"/>
      <c r="E921" s="3"/>
      <c r="F921" s="3"/>
      <c r="G921" s="5"/>
      <c r="H921" s="5"/>
      <c r="I921" s="3"/>
      <c r="J921" s="3"/>
      <c r="K921" s="3"/>
      <c r="L921" s="20" t="s">
        <v>19</v>
      </c>
      <c r="M921" s="3"/>
      <c r="N921" s="3"/>
      <c r="O921" s="3"/>
      <c r="P921" s="3"/>
      <c r="Q921" s="6"/>
    </row>
    <row r="922" spans="1:17" x14ac:dyDescent="0.45">
      <c r="A922" s="7" t="s">
        <v>5</v>
      </c>
      <c r="B922" s="35"/>
      <c r="C922" s="9"/>
      <c r="D922" s="9"/>
      <c r="E922" s="35"/>
      <c r="F922" s="35"/>
      <c r="G922" s="9"/>
      <c r="H922" s="9"/>
      <c r="I922" s="35"/>
      <c r="J922" s="11" t="s">
        <v>24</v>
      </c>
      <c r="K922" s="35"/>
      <c r="L922" s="11" t="s">
        <v>10</v>
      </c>
      <c r="M922" s="35"/>
      <c r="N922" s="35"/>
      <c r="O922" s="35"/>
      <c r="P922" s="35"/>
      <c r="Q922" s="10"/>
    </row>
    <row r="923" spans="1:17" x14ac:dyDescent="0.45">
      <c r="A923" s="7" t="s">
        <v>0</v>
      </c>
      <c r="B923" s="11" t="s">
        <v>3</v>
      </c>
      <c r="C923" s="12" t="s">
        <v>1</v>
      </c>
      <c r="D923" s="12" t="s">
        <v>4</v>
      </c>
      <c r="E923" s="11" t="s">
        <v>7</v>
      </c>
      <c r="F923" s="37" t="s">
        <v>92</v>
      </c>
      <c r="G923" s="12" t="s">
        <v>8</v>
      </c>
      <c r="H923" s="12" t="s">
        <v>9</v>
      </c>
      <c r="I923" s="33" t="s">
        <v>70</v>
      </c>
      <c r="J923" s="11" t="s">
        <v>23</v>
      </c>
      <c r="K923" s="35"/>
      <c r="L923" s="31">
        <v>213236.73</v>
      </c>
      <c r="M923" s="35" t="s">
        <v>118</v>
      </c>
      <c r="N923" s="35"/>
      <c r="O923" s="35"/>
      <c r="P923" s="35"/>
      <c r="Q923" s="10"/>
    </row>
    <row r="924" spans="1:17" x14ac:dyDescent="0.45">
      <c r="A924" s="13" t="s">
        <v>113</v>
      </c>
      <c r="B924" s="35">
        <v>10</v>
      </c>
      <c r="C924" s="9">
        <v>91.55</v>
      </c>
      <c r="D924" s="9">
        <f>C924*B924</f>
        <v>915.5</v>
      </c>
      <c r="E924" s="36" t="s">
        <v>93</v>
      </c>
      <c r="F924" s="38">
        <f>D924/D927</f>
        <v>1</v>
      </c>
      <c r="G924" s="9">
        <v>91.43</v>
      </c>
      <c r="H924" s="9">
        <f>(B924*G924)-D924</f>
        <v>-1.1999999999999318</v>
      </c>
      <c r="I924" s="35" t="s">
        <v>71</v>
      </c>
      <c r="J924" s="36">
        <f>G924*B924</f>
        <v>914.30000000000007</v>
      </c>
      <c r="K924" s="35" t="str">
        <f>"sell "&amp;B924&amp;" "&amp;A924&amp;" @ $"&amp;G924</f>
        <v>sell 10 BIL @ $91.43</v>
      </c>
      <c r="L924" s="9">
        <f>L923+(G924*B924)</f>
        <v>214151.03</v>
      </c>
      <c r="M924" s="35"/>
      <c r="N924" s="35"/>
      <c r="O924" s="35"/>
      <c r="P924" s="35"/>
      <c r="Q924" s="10"/>
    </row>
    <row r="925" spans="1:17" x14ac:dyDescent="0.45">
      <c r="A925" s="13"/>
      <c r="B925" s="35"/>
      <c r="C925" s="9">
        <v>43.06</v>
      </c>
      <c r="D925" s="9">
        <f>C925*B925</f>
        <v>0</v>
      </c>
      <c r="E925" s="36"/>
      <c r="F925" s="38">
        <f>D925/D927</f>
        <v>0</v>
      </c>
      <c r="G925" s="9"/>
      <c r="H925" s="9">
        <f>(B925*G925)-D925</f>
        <v>0</v>
      </c>
      <c r="I925" s="35" t="s">
        <v>71</v>
      </c>
      <c r="J925" s="36">
        <f>G925*B925</f>
        <v>0</v>
      </c>
      <c r="K925" s="35" t="str">
        <f>"sell "&amp;B925&amp;" "&amp;A925&amp;" @ $"&amp;G925</f>
        <v>sell   @ $</v>
      </c>
      <c r="L925" s="9">
        <f>L924+(G925*B925)</f>
        <v>214151.03</v>
      </c>
      <c r="M925" s="35"/>
      <c r="N925" s="35"/>
      <c r="O925" s="35"/>
      <c r="P925" s="35"/>
      <c r="Q925" s="10"/>
    </row>
    <row r="926" spans="1:17" x14ac:dyDescent="0.45">
      <c r="A926" s="13"/>
      <c r="B926" s="35"/>
      <c r="C926" s="9">
        <v>47.23</v>
      </c>
      <c r="D926" s="9">
        <f>C926*B926</f>
        <v>0</v>
      </c>
      <c r="E926" s="36"/>
      <c r="F926" s="38">
        <f>D926/D927</f>
        <v>0</v>
      </c>
      <c r="G926" s="9"/>
      <c r="H926" s="9">
        <f>(B926*G926)-D926</f>
        <v>0</v>
      </c>
      <c r="I926" s="35" t="s">
        <v>71</v>
      </c>
      <c r="J926" s="36">
        <f>G926*B926</f>
        <v>0</v>
      </c>
      <c r="K926" s="35" t="str">
        <f>"sell "&amp;B926&amp;" "&amp;A926&amp;" @ $"&amp;G926</f>
        <v>sell   @ $</v>
      </c>
      <c r="L926" s="9">
        <f>L925+(G926*B926)</f>
        <v>214151.03</v>
      </c>
      <c r="M926" s="35" t="s">
        <v>22</v>
      </c>
      <c r="N926" s="35"/>
      <c r="O926" s="35"/>
      <c r="P926" s="35"/>
      <c r="Q926" s="10"/>
    </row>
    <row r="927" spans="1:17" x14ac:dyDescent="0.45">
      <c r="A927" s="13"/>
      <c r="B927" s="35"/>
      <c r="C927" s="9"/>
      <c r="D927" s="9">
        <f>SUM(D924:D926)</f>
        <v>915.5</v>
      </c>
      <c r="E927" s="36"/>
      <c r="F927" s="38">
        <f>SUM(F924:F926)</f>
        <v>1</v>
      </c>
      <c r="G927" s="32"/>
      <c r="H927" s="9">
        <f>SUM(H924:H926)</f>
        <v>-1.1999999999999318</v>
      </c>
      <c r="I927" s="35"/>
      <c r="J927" s="36">
        <f>SUM(J924:J926)</f>
        <v>914.30000000000007</v>
      </c>
      <c r="K927" s="35"/>
      <c r="L927" s="9"/>
      <c r="M927" s="35"/>
      <c r="N927" s="35"/>
      <c r="O927" s="35"/>
      <c r="P927" s="35"/>
      <c r="Q927" s="10"/>
    </row>
    <row r="928" spans="1:17" x14ac:dyDescent="0.45">
      <c r="A928" s="13"/>
      <c r="B928" s="35"/>
      <c r="C928" s="9"/>
      <c r="D928" s="9"/>
      <c r="E928" s="35"/>
      <c r="F928" s="35"/>
      <c r="G928" s="32"/>
      <c r="H928" s="9"/>
      <c r="I928" s="35"/>
      <c r="J928" s="35"/>
      <c r="K928" s="35"/>
      <c r="L928" s="9"/>
      <c r="M928" s="35"/>
      <c r="N928" s="35"/>
      <c r="O928" s="35"/>
      <c r="P928" s="35"/>
      <c r="Q928" s="10"/>
    </row>
    <row r="929" spans="1:17" x14ac:dyDescent="0.45">
      <c r="A929" s="13"/>
      <c r="B929" s="35"/>
      <c r="C929" s="9"/>
      <c r="D929" s="9"/>
      <c r="E929" s="19"/>
      <c r="F929" s="35"/>
      <c r="G929" s="32"/>
      <c r="H929" s="9"/>
      <c r="I929" s="35"/>
      <c r="J929" s="35"/>
      <c r="K929" s="35"/>
      <c r="L929" s="9"/>
      <c r="M929" s="11" t="s">
        <v>20</v>
      </c>
      <c r="N929" s="35"/>
      <c r="O929" s="35"/>
      <c r="P929" s="35"/>
      <c r="Q929" s="10"/>
    </row>
    <row r="930" spans="1:17" x14ac:dyDescent="0.45">
      <c r="A930" s="7" t="s">
        <v>6</v>
      </c>
      <c r="B930" s="35"/>
      <c r="C930" s="9"/>
      <c r="D930" s="9"/>
      <c r="E930" s="19"/>
      <c r="F930" s="35"/>
      <c r="G930" s="32"/>
      <c r="H930" s="9"/>
      <c r="I930" s="35"/>
      <c r="J930" s="35"/>
      <c r="K930" s="35"/>
      <c r="L930" s="9"/>
      <c r="M930" s="11" t="s">
        <v>21</v>
      </c>
      <c r="N930" s="35"/>
      <c r="O930" s="35"/>
      <c r="P930" s="35"/>
      <c r="Q930" s="10"/>
    </row>
    <row r="931" spans="1:17" x14ac:dyDescent="0.45">
      <c r="A931" s="7" t="s">
        <v>0</v>
      </c>
      <c r="B931" s="11" t="s">
        <v>3</v>
      </c>
      <c r="C931" s="12" t="s">
        <v>1</v>
      </c>
      <c r="D931" s="12" t="s">
        <v>2</v>
      </c>
      <c r="E931" s="22" t="s">
        <v>7</v>
      </c>
      <c r="F931" s="39" t="s">
        <v>92</v>
      </c>
      <c r="G931" s="33" t="s">
        <v>8</v>
      </c>
      <c r="H931" s="12" t="s">
        <v>9</v>
      </c>
      <c r="I931" s="35"/>
      <c r="J931" s="35"/>
      <c r="K931" s="35"/>
      <c r="L931" s="9"/>
      <c r="M931" s="36">
        <f>L926</f>
        <v>214151.03</v>
      </c>
      <c r="N931" s="35"/>
      <c r="O931" s="35"/>
      <c r="P931" s="35"/>
      <c r="Q931" s="10"/>
    </row>
    <row r="932" spans="1:17" x14ac:dyDescent="0.45">
      <c r="A932" s="13" t="s">
        <v>113</v>
      </c>
      <c r="B932" s="35">
        <v>10</v>
      </c>
      <c r="C932" s="9">
        <v>91.55</v>
      </c>
      <c r="D932" s="9">
        <f>C932*B932</f>
        <v>915.5</v>
      </c>
      <c r="E932" s="36" t="s">
        <v>93</v>
      </c>
      <c r="F932" s="38">
        <f>D932/D935</f>
        <v>1</v>
      </c>
      <c r="G932" s="9">
        <v>91.43</v>
      </c>
      <c r="H932" s="9">
        <f>(B932*G932)-D932</f>
        <v>-1.1999999999999318</v>
      </c>
      <c r="I932" s="35" t="s">
        <v>71</v>
      </c>
      <c r="J932" s="35"/>
      <c r="K932" s="35" t="str">
        <f>"buy "&amp;B932&amp;" "&amp;A932&amp;" @ $"&amp;G932</f>
        <v>buy 10 BIL @ $91.43</v>
      </c>
      <c r="L932" s="9">
        <f>L926-(G932*B932)</f>
        <v>213236.73</v>
      </c>
      <c r="M932" s="36">
        <f>L923-(G932*B932)</f>
        <v>212322.43000000002</v>
      </c>
      <c r="N932" s="35"/>
      <c r="O932" s="35"/>
      <c r="P932" s="35"/>
      <c r="Q932" s="10"/>
    </row>
    <row r="933" spans="1:17" x14ac:dyDescent="0.45">
      <c r="A933" s="13"/>
      <c r="B933" s="35"/>
      <c r="C933" s="9"/>
      <c r="D933" s="9">
        <f>C933*B933</f>
        <v>0</v>
      </c>
      <c r="E933" s="36"/>
      <c r="F933" s="38">
        <f>D933/D935</f>
        <v>0</v>
      </c>
      <c r="G933" s="9"/>
      <c r="H933" s="9">
        <f>(B933*G933)-D933</f>
        <v>0</v>
      </c>
      <c r="I933" s="35" t="s">
        <v>71</v>
      </c>
      <c r="J933" s="35"/>
      <c r="K933" s="35" t="str">
        <f>"buy "&amp;B933&amp;" "&amp;A933&amp;" @ $"&amp;G933</f>
        <v>buy   @ $</v>
      </c>
      <c r="L933" s="9">
        <f>L932-(G933*B933)</f>
        <v>213236.73</v>
      </c>
      <c r="M933" s="36">
        <f>M932-(G933*B933)</f>
        <v>212322.43000000002</v>
      </c>
      <c r="N933" s="35"/>
      <c r="O933" s="35"/>
      <c r="P933" s="35"/>
      <c r="Q933" s="10"/>
    </row>
    <row r="934" spans="1:17" x14ac:dyDescent="0.45">
      <c r="A934" s="23"/>
      <c r="B934" s="24"/>
      <c r="C934" s="25"/>
      <c r="D934" s="25">
        <f>C934*B934</f>
        <v>0</v>
      </c>
      <c r="E934" s="36"/>
      <c r="F934" s="38">
        <f>D934/D935</f>
        <v>0</v>
      </c>
      <c r="G934" s="25"/>
      <c r="H934" s="25">
        <f>(B934*G934)-D934</f>
        <v>0</v>
      </c>
      <c r="I934" s="35" t="s">
        <v>71</v>
      </c>
      <c r="J934" s="35"/>
      <c r="K934" s="35" t="str">
        <f>"buy "&amp;B934&amp;" "&amp;A934&amp;" @ $"&amp;G934</f>
        <v>buy   @ $</v>
      </c>
      <c r="L934" s="9">
        <f>L933-(G934*B934)</f>
        <v>213236.73</v>
      </c>
      <c r="M934" s="36">
        <f>M933-(G934*B934)</f>
        <v>212322.43000000002</v>
      </c>
      <c r="N934" s="35" t="str">
        <f>TEXT(ROUND(M934,2),"$#,##0.00")&amp;" will be the balance in the account after purchases.  "</f>
        <v xml:space="preserve">$212,322.43 will be the balance in the account after purchases.  </v>
      </c>
      <c r="O934" s="35"/>
      <c r="P934" s="35"/>
      <c r="Q934" s="10"/>
    </row>
    <row r="935" spans="1:17" x14ac:dyDescent="0.45">
      <c r="A935" s="13"/>
      <c r="B935" s="35"/>
      <c r="C935" s="9"/>
      <c r="D935" s="9">
        <f>SUM(D932:D934)</f>
        <v>915.5</v>
      </c>
      <c r="E935" s="35"/>
      <c r="F935" s="38">
        <f>SUM(F932:F934)</f>
        <v>1</v>
      </c>
      <c r="G935" s="9" t="s">
        <v>15</v>
      </c>
      <c r="H935" s="9">
        <f>SUM(H932:H934)</f>
        <v>-1.1999999999999318</v>
      </c>
      <c r="I935" s="35"/>
      <c r="J935" s="35"/>
      <c r="K935" s="35"/>
      <c r="L935" s="9"/>
      <c r="M935" s="35"/>
      <c r="N935" s="35" t="s">
        <v>27</v>
      </c>
      <c r="O935" s="35"/>
      <c r="P935" s="35"/>
      <c r="Q935" s="10"/>
    </row>
    <row r="936" spans="1:17" x14ac:dyDescent="0.45">
      <c r="A936" s="13"/>
      <c r="B936" s="35"/>
      <c r="C936" s="9"/>
      <c r="D936" s="9"/>
      <c r="E936" s="35"/>
      <c r="F936" s="35"/>
      <c r="G936" s="9"/>
      <c r="H936" s="9"/>
      <c r="I936" s="35"/>
      <c r="J936" s="35"/>
      <c r="K936" s="35"/>
      <c r="L936" s="9"/>
      <c r="M936" s="11" t="str">
        <f>IF(J927+M934&gt;0,"Credit Surplus","Credit Shortage")</f>
        <v>Credit Surplus</v>
      </c>
      <c r="N936" s="36">
        <f>J927+M934</f>
        <v>213236.73</v>
      </c>
      <c r="O936" s="35" t="s">
        <v>60</v>
      </c>
      <c r="P936" s="35"/>
      <c r="Q936" s="10"/>
    </row>
    <row r="937" spans="1:17" x14ac:dyDescent="0.45">
      <c r="A937" s="13"/>
      <c r="B937" s="35"/>
      <c r="C937" s="9"/>
      <c r="D937" s="9"/>
      <c r="E937" s="35"/>
      <c r="F937" s="35"/>
      <c r="G937" s="9"/>
      <c r="H937" s="9"/>
      <c r="I937" s="35"/>
      <c r="J937" s="35"/>
      <c r="K937" s="35"/>
      <c r="L937" s="9"/>
      <c r="M937" s="35"/>
      <c r="N937" s="35"/>
      <c r="O937" s="35"/>
      <c r="P937" s="35"/>
      <c r="Q937" s="10"/>
    </row>
    <row r="938" spans="1:17" x14ac:dyDescent="0.45">
      <c r="A938" s="13"/>
      <c r="B938" s="35"/>
      <c r="C938" s="9"/>
      <c r="D938" s="9"/>
      <c r="E938" s="35"/>
      <c r="F938" s="35"/>
      <c r="G938" s="9"/>
      <c r="H938" s="9"/>
      <c r="I938" s="35"/>
      <c r="J938" s="35"/>
      <c r="K938" s="35"/>
      <c r="L938" s="35"/>
      <c r="M938" s="35"/>
      <c r="N938" s="35"/>
      <c r="O938" s="35"/>
      <c r="P938" s="35"/>
      <c r="Q938" s="10"/>
    </row>
    <row r="939" spans="1:17" x14ac:dyDescent="0.45">
      <c r="A939" s="13" t="s">
        <v>11</v>
      </c>
      <c r="B939" s="35"/>
      <c r="C939" s="9"/>
      <c r="D939" s="21">
        <v>6914.32</v>
      </c>
      <c r="E939" s="35" t="s">
        <v>76</v>
      </c>
      <c r="F939" s="35"/>
      <c r="G939" s="9"/>
      <c r="H939" s="9"/>
      <c r="I939" s="35"/>
      <c r="J939" s="35"/>
      <c r="K939" s="35"/>
      <c r="L939" s="35"/>
      <c r="M939" s="35"/>
      <c r="N939" s="35"/>
      <c r="O939" s="35"/>
      <c r="P939" s="35"/>
      <c r="Q939" s="10"/>
    </row>
    <row r="940" spans="1:17" x14ac:dyDescent="0.45">
      <c r="A940" s="13" t="s">
        <v>12</v>
      </c>
      <c r="B940" s="35"/>
      <c r="C940" s="9"/>
      <c r="D940" s="9">
        <f>H927</f>
        <v>-1.1999999999999318</v>
      </c>
      <c r="E940" s="35" t="s">
        <v>16</v>
      </c>
      <c r="F940" s="35"/>
      <c r="G940" s="9"/>
      <c r="H940" s="9"/>
      <c r="I940" s="35"/>
      <c r="J940" s="35"/>
      <c r="K940" s="35"/>
      <c r="L940" s="35"/>
      <c r="M940" s="35"/>
      <c r="N940" s="35"/>
      <c r="O940" s="35"/>
      <c r="P940" s="35"/>
      <c r="Q940" s="10"/>
    </row>
    <row r="941" spans="1:17" x14ac:dyDescent="0.45">
      <c r="A941" s="13" t="s">
        <v>13</v>
      </c>
      <c r="B941" s="35"/>
      <c r="C941" s="9"/>
      <c r="D941" s="9">
        <f>D939+D940</f>
        <v>6913.12</v>
      </c>
      <c r="E941" s="35"/>
      <c r="F941" s="35"/>
      <c r="G941" s="9"/>
      <c r="H941" s="9"/>
      <c r="I941" s="35"/>
      <c r="J941" s="35"/>
      <c r="K941" s="35"/>
      <c r="L941" s="35"/>
      <c r="M941" s="35"/>
      <c r="N941" s="35"/>
      <c r="O941" s="35"/>
      <c r="P941" s="35"/>
      <c r="Q941" s="10"/>
    </row>
    <row r="942" spans="1:17" x14ac:dyDescent="0.45">
      <c r="A942" s="13" t="s">
        <v>14</v>
      </c>
      <c r="B942" s="35"/>
      <c r="C942" s="9"/>
      <c r="D942" s="9">
        <f>H935</f>
        <v>-1.1999999999999318</v>
      </c>
      <c r="E942" s="35" t="s">
        <v>17</v>
      </c>
      <c r="F942" s="35"/>
      <c r="G942" s="9"/>
      <c r="H942" s="9"/>
      <c r="I942" s="35"/>
      <c r="J942" s="35"/>
      <c r="K942" s="35"/>
      <c r="L942" s="35"/>
      <c r="M942" s="35"/>
      <c r="N942" s="35"/>
      <c r="O942" s="35"/>
      <c r="P942" s="35"/>
      <c r="Q942" s="10"/>
    </row>
    <row r="943" spans="1:17" x14ac:dyDescent="0.45">
      <c r="A943" s="13" t="s">
        <v>13</v>
      </c>
      <c r="B943" s="35"/>
      <c r="C943" s="9"/>
      <c r="D943" s="27">
        <f>D941-D942</f>
        <v>6914.32</v>
      </c>
      <c r="E943" s="19" t="s">
        <v>18</v>
      </c>
      <c r="F943" s="35"/>
      <c r="G943" s="9"/>
      <c r="H943" s="9"/>
      <c r="I943" s="35"/>
      <c r="J943" s="35"/>
      <c r="K943" s="35"/>
      <c r="L943" s="35"/>
      <c r="M943" s="35"/>
      <c r="N943" s="35"/>
      <c r="O943" s="35"/>
      <c r="P943" s="35"/>
      <c r="Q943" s="10"/>
    </row>
    <row r="944" spans="1:17" ht="14.65" thickBot="1" x14ac:dyDescent="0.5">
      <c r="A944" s="15"/>
      <c r="B944" s="16"/>
      <c r="C944" s="17"/>
      <c r="D944" s="17"/>
      <c r="E944" s="16"/>
      <c r="F944" s="16"/>
      <c r="G944" s="17"/>
      <c r="H944" s="17"/>
      <c r="I944" s="16"/>
      <c r="J944" s="16"/>
      <c r="K944" s="16"/>
      <c r="L944" s="16"/>
      <c r="M944" s="16"/>
      <c r="N944" s="16"/>
      <c r="O944" s="16"/>
      <c r="P944" s="16"/>
      <c r="Q944" s="18"/>
    </row>
    <row r="945" spans="1:17" ht="14.65" thickTop="1" x14ac:dyDescent="0.45"/>
    <row r="947" spans="1:17" ht="14.65" thickBot="1" x14ac:dyDescent="0.5"/>
    <row r="948" spans="1:17" ht="14.65" thickTop="1" x14ac:dyDescent="0.45">
      <c r="A948" s="2"/>
      <c r="B948" s="3"/>
      <c r="C948" s="4">
        <v>44771</v>
      </c>
      <c r="D948" s="5"/>
      <c r="E948" s="3"/>
      <c r="F948" s="3"/>
      <c r="G948" s="5"/>
      <c r="H948" s="5"/>
      <c r="I948" s="3"/>
      <c r="J948" s="3"/>
      <c r="K948" s="3"/>
      <c r="L948" s="20" t="s">
        <v>19</v>
      </c>
      <c r="M948" s="3"/>
      <c r="N948" s="3"/>
      <c r="O948" s="3"/>
      <c r="P948" s="3"/>
      <c r="Q948" s="6"/>
    </row>
    <row r="949" spans="1:17" x14ac:dyDescent="0.45">
      <c r="A949" s="7" t="s">
        <v>5</v>
      </c>
      <c r="B949" s="35"/>
      <c r="C949" s="9"/>
      <c r="D949" s="9"/>
      <c r="E949" s="35"/>
      <c r="F949" s="35"/>
      <c r="G949" s="9"/>
      <c r="H949" s="9"/>
      <c r="I949" s="35"/>
      <c r="J949" s="11" t="s">
        <v>24</v>
      </c>
      <c r="K949" s="35"/>
      <c r="L949" s="11" t="s">
        <v>10</v>
      </c>
      <c r="M949" s="35"/>
      <c r="N949" s="35"/>
      <c r="O949" s="35"/>
      <c r="P949" s="35"/>
      <c r="Q949" s="10"/>
    </row>
    <row r="950" spans="1:17" x14ac:dyDescent="0.45">
      <c r="A950" s="7" t="s">
        <v>0</v>
      </c>
      <c r="B950" s="11" t="s">
        <v>3</v>
      </c>
      <c r="C950" s="12" t="s">
        <v>1</v>
      </c>
      <c r="D950" s="12" t="s">
        <v>4</v>
      </c>
      <c r="E950" s="11" t="s">
        <v>7</v>
      </c>
      <c r="F950" s="37" t="s">
        <v>92</v>
      </c>
      <c r="G950" s="12" t="s">
        <v>8</v>
      </c>
      <c r="H950" s="12" t="s">
        <v>9</v>
      </c>
      <c r="I950" s="33" t="s">
        <v>70</v>
      </c>
      <c r="J950" s="11" t="s">
        <v>23</v>
      </c>
      <c r="K950" s="35"/>
      <c r="L950" s="31">
        <v>213233.85</v>
      </c>
      <c r="M950" s="35" t="s">
        <v>118</v>
      </c>
      <c r="N950" s="35"/>
      <c r="O950" s="35"/>
      <c r="P950" s="35"/>
      <c r="Q950" s="10"/>
    </row>
    <row r="951" spans="1:17" x14ac:dyDescent="0.45">
      <c r="A951" s="13" t="s">
        <v>113</v>
      </c>
      <c r="B951" s="35">
        <v>10</v>
      </c>
      <c r="C951" s="9">
        <v>91.47</v>
      </c>
      <c r="D951" s="9">
        <f>C951*B951</f>
        <v>914.7</v>
      </c>
      <c r="E951" s="36" t="s">
        <v>37</v>
      </c>
      <c r="F951" s="38">
        <f>D951/D954</f>
        <v>1</v>
      </c>
      <c r="G951" s="9">
        <v>91.37</v>
      </c>
      <c r="H951" s="9">
        <f>(B951*G951)-D951</f>
        <v>-1</v>
      </c>
      <c r="I951" s="35" t="s">
        <v>71</v>
      </c>
      <c r="J951" s="36">
        <f>G951*B951</f>
        <v>913.7</v>
      </c>
      <c r="K951" s="35" t="str">
        <f>"sell "&amp;B951&amp;" "&amp;A951&amp;" @ $"&amp;G951</f>
        <v>sell 10 BIL @ $91.37</v>
      </c>
      <c r="L951" s="9">
        <f>L950+(G951*B951)</f>
        <v>214147.55000000002</v>
      </c>
      <c r="M951" s="35"/>
      <c r="N951" s="35"/>
      <c r="O951" s="35"/>
      <c r="P951" s="35"/>
      <c r="Q951" s="10"/>
    </row>
    <row r="952" spans="1:17" x14ac:dyDescent="0.45">
      <c r="A952" s="13"/>
      <c r="B952" s="35"/>
      <c r="C952" s="9">
        <v>43.06</v>
      </c>
      <c r="D952" s="9">
        <f>C952*B952</f>
        <v>0</v>
      </c>
      <c r="E952" s="36"/>
      <c r="F952" s="38">
        <f>D952/D954</f>
        <v>0</v>
      </c>
      <c r="G952" s="9"/>
      <c r="H952" s="9">
        <f>(B952*G952)-D952</f>
        <v>0</v>
      </c>
      <c r="I952" s="35" t="s">
        <v>71</v>
      </c>
      <c r="J952" s="36">
        <f>G952*B952</f>
        <v>0</v>
      </c>
      <c r="K952" s="35" t="str">
        <f>"sell "&amp;B952&amp;" "&amp;A952&amp;" @ $"&amp;G952</f>
        <v>sell   @ $</v>
      </c>
      <c r="L952" s="9">
        <f>L951+(G952*B952)</f>
        <v>214147.55000000002</v>
      </c>
      <c r="M952" s="35"/>
      <c r="N952" s="35"/>
      <c r="O952" s="35"/>
      <c r="P952" s="35"/>
      <c r="Q952" s="10"/>
    </row>
    <row r="953" spans="1:17" x14ac:dyDescent="0.45">
      <c r="A953" s="13"/>
      <c r="B953" s="35"/>
      <c r="C953" s="9">
        <v>47.23</v>
      </c>
      <c r="D953" s="9">
        <f>C953*B953</f>
        <v>0</v>
      </c>
      <c r="E953" s="36"/>
      <c r="F953" s="38">
        <f>D953/D954</f>
        <v>0</v>
      </c>
      <c r="G953" s="9"/>
      <c r="H953" s="9">
        <f>(B953*G953)-D953</f>
        <v>0</v>
      </c>
      <c r="I953" s="35" t="s">
        <v>71</v>
      </c>
      <c r="J953" s="36">
        <f>G953*B953</f>
        <v>0</v>
      </c>
      <c r="K953" s="35" t="str">
        <f>"sell "&amp;B953&amp;" "&amp;A953&amp;" @ $"&amp;G953</f>
        <v>sell   @ $</v>
      </c>
      <c r="L953" s="9">
        <f>L952+(G953*B953)</f>
        <v>214147.55000000002</v>
      </c>
      <c r="M953" s="35" t="s">
        <v>22</v>
      </c>
      <c r="N953" s="35"/>
      <c r="O953" s="35"/>
      <c r="P953" s="35"/>
      <c r="Q953" s="10"/>
    </row>
    <row r="954" spans="1:17" x14ac:dyDescent="0.45">
      <c r="A954" s="13"/>
      <c r="B954" s="35"/>
      <c r="C954" s="9"/>
      <c r="D954" s="9">
        <f>SUM(D951:D953)</f>
        <v>914.7</v>
      </c>
      <c r="E954" s="36"/>
      <c r="F954" s="38">
        <f>SUM(F951:F953)</f>
        <v>1</v>
      </c>
      <c r="G954" s="32"/>
      <c r="H954" s="9">
        <f>SUM(H951:H953)</f>
        <v>-1</v>
      </c>
      <c r="I954" s="35"/>
      <c r="J954" s="36">
        <f>SUM(J951:J953)</f>
        <v>913.7</v>
      </c>
      <c r="K954" s="35"/>
      <c r="L954" s="9"/>
      <c r="M954" s="35"/>
      <c r="N954" s="35"/>
      <c r="O954" s="35"/>
      <c r="P954" s="35"/>
      <c r="Q954" s="10"/>
    </row>
    <row r="955" spans="1:17" x14ac:dyDescent="0.45">
      <c r="A955" s="13"/>
      <c r="B955" s="35"/>
      <c r="C955" s="9"/>
      <c r="D955" s="9"/>
      <c r="E955" s="35"/>
      <c r="F955" s="35"/>
      <c r="G955" s="32"/>
      <c r="H955" s="9"/>
      <c r="I955" s="35"/>
      <c r="J955" s="35"/>
      <c r="K955" s="35"/>
      <c r="L955" s="9"/>
      <c r="M955" s="35"/>
      <c r="N955" s="35"/>
      <c r="O955" s="35"/>
      <c r="P955" s="35"/>
      <c r="Q955" s="10"/>
    </row>
    <row r="956" spans="1:17" x14ac:dyDescent="0.45">
      <c r="A956" s="13"/>
      <c r="B956" s="35"/>
      <c r="C956" s="9"/>
      <c r="D956" s="9"/>
      <c r="E956" s="19"/>
      <c r="F956" s="35"/>
      <c r="G956" s="32"/>
      <c r="H956" s="9"/>
      <c r="I956" s="35"/>
      <c r="J956" s="35"/>
      <c r="K956" s="35"/>
      <c r="L956" s="9"/>
      <c r="M956" s="11" t="s">
        <v>20</v>
      </c>
      <c r="N956" s="35"/>
      <c r="O956" s="35"/>
      <c r="P956" s="35"/>
      <c r="Q956" s="10"/>
    </row>
    <row r="957" spans="1:17" x14ac:dyDescent="0.45">
      <c r="A957" s="7" t="s">
        <v>6</v>
      </c>
      <c r="B957" s="35"/>
      <c r="C957" s="9"/>
      <c r="D957" s="9"/>
      <c r="E957" s="19"/>
      <c r="F957" s="35"/>
      <c r="G957" s="32"/>
      <c r="H957" s="9"/>
      <c r="I957" s="35"/>
      <c r="J957" s="35"/>
      <c r="K957" s="35"/>
      <c r="L957" s="9"/>
      <c r="M957" s="11" t="s">
        <v>21</v>
      </c>
      <c r="N957" s="35"/>
      <c r="O957" s="35"/>
      <c r="P957" s="35"/>
      <c r="Q957" s="10"/>
    </row>
    <row r="958" spans="1:17" x14ac:dyDescent="0.45">
      <c r="A958" s="7" t="s">
        <v>0</v>
      </c>
      <c r="B958" s="11" t="s">
        <v>3</v>
      </c>
      <c r="C958" s="12" t="s">
        <v>1</v>
      </c>
      <c r="D958" s="12" t="s">
        <v>2</v>
      </c>
      <c r="E958" s="22" t="s">
        <v>7</v>
      </c>
      <c r="F958" s="39" t="s">
        <v>92</v>
      </c>
      <c r="G958" s="33" t="s">
        <v>8</v>
      </c>
      <c r="H958" s="12" t="s">
        <v>9</v>
      </c>
      <c r="I958" s="35"/>
      <c r="J958" s="35"/>
      <c r="K958" s="35"/>
      <c r="L958" s="9"/>
      <c r="M958" s="36">
        <f>L953</f>
        <v>214147.55000000002</v>
      </c>
      <c r="N958" s="35"/>
      <c r="O958" s="35"/>
      <c r="P958" s="35"/>
      <c r="Q958" s="10"/>
    </row>
    <row r="959" spans="1:17" x14ac:dyDescent="0.45">
      <c r="A959" s="13" t="s">
        <v>113</v>
      </c>
      <c r="B959" s="35">
        <v>10</v>
      </c>
      <c r="C959" s="9">
        <v>91.47</v>
      </c>
      <c r="D959" s="9">
        <f>C959*B959</f>
        <v>914.7</v>
      </c>
      <c r="E959" s="36" t="s">
        <v>37</v>
      </c>
      <c r="F959" s="38">
        <f>D959/D962</f>
        <v>1</v>
      </c>
      <c r="G959" s="9">
        <v>91.37</v>
      </c>
      <c r="H959" s="9">
        <f>(B959*G959)-D959</f>
        <v>-1</v>
      </c>
      <c r="I959" s="35" t="s">
        <v>71</v>
      </c>
      <c r="J959" s="35"/>
      <c r="K959" s="35" t="str">
        <f>"buy "&amp;B959&amp;" "&amp;A959&amp;" @ $"&amp;G959</f>
        <v>buy 10 BIL @ $91.37</v>
      </c>
      <c r="L959" s="9">
        <f>L953-(G959*B959)</f>
        <v>213233.85</v>
      </c>
      <c r="M959" s="36">
        <f>L950-(G959*B959)</f>
        <v>212320.15</v>
      </c>
      <c r="N959" s="35"/>
      <c r="O959" s="35"/>
      <c r="P959" s="35"/>
      <c r="Q959" s="10"/>
    </row>
    <row r="960" spans="1:17" x14ac:dyDescent="0.45">
      <c r="A960" s="13"/>
      <c r="B960" s="35"/>
      <c r="C960" s="9"/>
      <c r="D960" s="9">
        <f>C960*B960</f>
        <v>0</v>
      </c>
      <c r="E960" s="36"/>
      <c r="F960" s="38">
        <f>D960/D962</f>
        <v>0</v>
      </c>
      <c r="G960" s="9"/>
      <c r="H960" s="9">
        <f>(B960*G960)-D960</f>
        <v>0</v>
      </c>
      <c r="I960" s="35" t="s">
        <v>71</v>
      </c>
      <c r="J960" s="35"/>
      <c r="K960" s="35" t="str">
        <f>"buy "&amp;B960&amp;" "&amp;A960&amp;" @ $"&amp;G960</f>
        <v>buy   @ $</v>
      </c>
      <c r="L960" s="9">
        <f>L959-(G960*B960)</f>
        <v>213233.85</v>
      </c>
      <c r="M960" s="36">
        <f>M959-(G960*B960)</f>
        <v>212320.15</v>
      </c>
      <c r="N960" s="35"/>
      <c r="O960" s="35"/>
      <c r="P960" s="35"/>
      <c r="Q960" s="10"/>
    </row>
    <row r="961" spans="1:17" x14ac:dyDescent="0.45">
      <c r="A961" s="23"/>
      <c r="B961" s="24"/>
      <c r="C961" s="25"/>
      <c r="D961" s="25">
        <f>C961*B961</f>
        <v>0</v>
      </c>
      <c r="E961" s="36"/>
      <c r="F961" s="38">
        <f>D961/D962</f>
        <v>0</v>
      </c>
      <c r="G961" s="25"/>
      <c r="H961" s="25">
        <f>(B961*G961)-D961</f>
        <v>0</v>
      </c>
      <c r="I961" s="35" t="s">
        <v>71</v>
      </c>
      <c r="J961" s="35"/>
      <c r="K961" s="35" t="str">
        <f>"buy "&amp;B961&amp;" "&amp;A961&amp;" @ $"&amp;G961</f>
        <v>buy   @ $</v>
      </c>
      <c r="L961" s="9">
        <f>L960-(G961*B961)</f>
        <v>213233.85</v>
      </c>
      <c r="M961" s="36">
        <f>M960-(G961*B961)</f>
        <v>212320.15</v>
      </c>
      <c r="N961" s="35" t="str">
        <f>TEXT(ROUND(M961,2),"$#,##0.00")&amp;" will be the balance in the account after purchases.  "</f>
        <v xml:space="preserve">$212,320.15 will be the balance in the account after purchases.  </v>
      </c>
      <c r="O961" s="35"/>
      <c r="P961" s="35"/>
      <c r="Q961" s="10"/>
    </row>
    <row r="962" spans="1:17" x14ac:dyDescent="0.45">
      <c r="A962" s="13"/>
      <c r="B962" s="35"/>
      <c r="C962" s="9"/>
      <c r="D962" s="9">
        <f>SUM(D959:D961)</f>
        <v>914.7</v>
      </c>
      <c r="E962" s="35"/>
      <c r="F962" s="38">
        <f>SUM(F959:F961)</f>
        <v>1</v>
      </c>
      <c r="G962" s="9" t="s">
        <v>15</v>
      </c>
      <c r="H962" s="9">
        <f>SUM(H959:H961)</f>
        <v>-1</v>
      </c>
      <c r="I962" s="35"/>
      <c r="J962" s="35"/>
      <c r="K962" s="35"/>
      <c r="L962" s="9"/>
      <c r="M962" s="35"/>
      <c r="N962" s="35" t="s">
        <v>27</v>
      </c>
      <c r="O962" s="35"/>
      <c r="P962" s="35"/>
      <c r="Q962" s="10"/>
    </row>
    <row r="963" spans="1:17" x14ac:dyDescent="0.45">
      <c r="A963" s="13"/>
      <c r="B963" s="35"/>
      <c r="C963" s="9"/>
      <c r="D963" s="9"/>
      <c r="E963" s="35"/>
      <c r="F963" s="35"/>
      <c r="G963" s="9"/>
      <c r="H963" s="9"/>
      <c r="I963" s="35"/>
      <c r="J963" s="35"/>
      <c r="K963" s="35"/>
      <c r="L963" s="9"/>
      <c r="M963" s="11" t="str">
        <f>IF(J954+M961&gt;0,"Credit Surplus","Credit Shortage")</f>
        <v>Credit Surplus</v>
      </c>
      <c r="N963" s="36">
        <f>J954+M961</f>
        <v>213233.85</v>
      </c>
      <c r="O963" s="35" t="s">
        <v>60</v>
      </c>
      <c r="P963" s="35"/>
      <c r="Q963" s="10"/>
    </row>
    <row r="964" spans="1:17" x14ac:dyDescent="0.45">
      <c r="A964" s="13"/>
      <c r="B964" s="35"/>
      <c r="C964" s="9"/>
      <c r="D964" s="9"/>
      <c r="E964" s="35"/>
      <c r="F964" s="35"/>
      <c r="G964" s="9"/>
      <c r="H964" s="9"/>
      <c r="I964" s="35"/>
      <c r="J964" s="35"/>
      <c r="K964" s="35"/>
      <c r="L964" s="9"/>
      <c r="M964" s="35"/>
      <c r="N964" s="35"/>
      <c r="O964" s="35"/>
      <c r="P964" s="35"/>
      <c r="Q964" s="10"/>
    </row>
    <row r="965" spans="1:17" x14ac:dyDescent="0.45">
      <c r="A965" s="13"/>
      <c r="B965" s="35"/>
      <c r="C965" s="9"/>
      <c r="D965" s="9"/>
      <c r="E965" s="35"/>
      <c r="F965" s="35"/>
      <c r="G965" s="9"/>
      <c r="H965" s="9"/>
      <c r="I965" s="35"/>
      <c r="J965" s="35"/>
      <c r="K965" s="35"/>
      <c r="L965" s="35"/>
      <c r="M965" s="35"/>
      <c r="N965" s="35"/>
      <c r="O965" s="35"/>
      <c r="P965" s="35"/>
      <c r="Q965" s="10"/>
    </row>
    <row r="966" spans="1:17" x14ac:dyDescent="0.45">
      <c r="A966" s="13" t="s">
        <v>11</v>
      </c>
      <c r="B966" s="35"/>
      <c r="C966" s="9"/>
      <c r="D966" s="21">
        <v>6914.99</v>
      </c>
      <c r="E966" s="35" t="s">
        <v>76</v>
      </c>
      <c r="F966" s="35"/>
      <c r="G966" s="9"/>
      <c r="H966" s="9"/>
      <c r="I966" s="35"/>
      <c r="J966" s="35"/>
      <c r="K966" s="35"/>
      <c r="L966" s="35"/>
      <c r="M966" s="35"/>
      <c r="N966" s="35"/>
      <c r="O966" s="35"/>
      <c r="P966" s="35"/>
      <c r="Q966" s="10"/>
    </row>
    <row r="967" spans="1:17" x14ac:dyDescent="0.45">
      <c r="A967" s="13" t="s">
        <v>12</v>
      </c>
      <c r="B967" s="35"/>
      <c r="C967" s="9"/>
      <c r="D967" s="9">
        <f>H954</f>
        <v>-1</v>
      </c>
      <c r="E967" s="35" t="s">
        <v>16</v>
      </c>
      <c r="F967" s="35"/>
      <c r="G967" s="9"/>
      <c r="H967" s="9"/>
      <c r="I967" s="35"/>
      <c r="J967" s="35"/>
      <c r="K967" s="35"/>
      <c r="L967" s="35"/>
      <c r="M967" s="35"/>
      <c r="N967" s="35"/>
      <c r="O967" s="35"/>
      <c r="P967" s="35"/>
      <c r="Q967" s="10"/>
    </row>
    <row r="968" spans="1:17" x14ac:dyDescent="0.45">
      <c r="A968" s="13" t="s">
        <v>13</v>
      </c>
      <c r="B968" s="35"/>
      <c r="C968" s="9"/>
      <c r="D968" s="9">
        <f>D966+D967</f>
        <v>6913.99</v>
      </c>
      <c r="E968" s="35"/>
      <c r="F968" s="35"/>
      <c r="G968" s="9"/>
      <c r="H968" s="9"/>
      <c r="I968" s="35"/>
      <c r="J968" s="35"/>
      <c r="K968" s="35"/>
      <c r="L968" s="35"/>
      <c r="M968" s="35"/>
      <c r="N968" s="35"/>
      <c r="O968" s="35"/>
      <c r="P968" s="35"/>
      <c r="Q968" s="10"/>
    </row>
    <row r="969" spans="1:17" x14ac:dyDescent="0.45">
      <c r="A969" s="13" t="s">
        <v>14</v>
      </c>
      <c r="B969" s="35"/>
      <c r="C969" s="9"/>
      <c r="D969" s="9">
        <f>H962</f>
        <v>-1</v>
      </c>
      <c r="E969" s="35" t="s">
        <v>17</v>
      </c>
      <c r="F969" s="35"/>
      <c r="G969" s="9"/>
      <c r="H969" s="9"/>
      <c r="I969" s="35"/>
      <c r="J969" s="35"/>
      <c r="K969" s="35"/>
      <c r="L969" s="35"/>
      <c r="M969" s="35"/>
      <c r="N969" s="35"/>
      <c r="O969" s="35"/>
      <c r="P969" s="35"/>
      <c r="Q969" s="10"/>
    </row>
    <row r="970" spans="1:17" x14ac:dyDescent="0.45">
      <c r="A970" s="13" t="s">
        <v>13</v>
      </c>
      <c r="B970" s="35"/>
      <c r="C970" s="9"/>
      <c r="D970" s="27">
        <f>D968-D969</f>
        <v>6914.99</v>
      </c>
      <c r="E970" s="19" t="s">
        <v>18</v>
      </c>
      <c r="F970" s="35"/>
      <c r="G970" s="9"/>
      <c r="H970" s="9"/>
      <c r="I970" s="35"/>
      <c r="J970" s="35"/>
      <c r="K970" s="35"/>
      <c r="L970" s="35"/>
      <c r="M970" s="35"/>
      <c r="N970" s="35"/>
      <c r="O970" s="35"/>
      <c r="P970" s="35"/>
      <c r="Q970" s="10"/>
    </row>
    <row r="971" spans="1:17" ht="14.65" thickBot="1" x14ac:dyDescent="0.5">
      <c r="A971" s="15"/>
      <c r="B971" s="16"/>
      <c r="C971" s="17"/>
      <c r="D971" s="17"/>
      <c r="E971" s="16"/>
      <c r="F971" s="16"/>
      <c r="G971" s="17"/>
      <c r="H971" s="17"/>
      <c r="I971" s="16"/>
      <c r="J971" s="16"/>
      <c r="K971" s="16"/>
      <c r="L971" s="16"/>
      <c r="M971" s="16"/>
      <c r="N971" s="16"/>
      <c r="O971" s="16"/>
      <c r="P971" s="16"/>
      <c r="Q971" s="18"/>
    </row>
    <row r="972" spans="1:17" ht="14.65" thickTop="1" x14ac:dyDescent="0.45">
      <c r="C972" s="1"/>
      <c r="D972" s="1"/>
      <c r="G972" s="1"/>
      <c r="H972" s="1"/>
    </row>
    <row r="973" spans="1:17" x14ac:dyDescent="0.45">
      <c r="C973" s="1"/>
      <c r="D973" s="1"/>
      <c r="G973" s="1"/>
      <c r="H973" s="1"/>
    </row>
    <row r="974" spans="1:17" ht="14.65" thickBot="1" x14ac:dyDescent="0.5"/>
    <row r="975" spans="1:17" ht="14.65" thickTop="1" x14ac:dyDescent="0.45">
      <c r="A975" s="2"/>
      <c r="B975" s="3"/>
      <c r="C975" s="4">
        <v>44742</v>
      </c>
      <c r="D975" s="5"/>
      <c r="E975" s="3"/>
      <c r="F975" s="3"/>
      <c r="G975" s="5"/>
      <c r="H975" s="5"/>
      <c r="I975" s="3"/>
      <c r="J975" s="3"/>
      <c r="K975" s="3"/>
      <c r="L975" s="20" t="s">
        <v>19</v>
      </c>
      <c r="M975" s="3"/>
      <c r="N975" s="3"/>
      <c r="O975" s="3"/>
      <c r="P975" s="3"/>
      <c r="Q975" s="6"/>
    </row>
    <row r="976" spans="1:17" x14ac:dyDescent="0.45">
      <c r="A976" s="7" t="s">
        <v>5</v>
      </c>
      <c r="B976" s="35"/>
      <c r="C976" s="9"/>
      <c r="D976" s="9"/>
      <c r="E976" s="35"/>
      <c r="F976" s="35"/>
      <c r="G976" s="9"/>
      <c r="H976" s="9"/>
      <c r="I976" s="35"/>
      <c r="J976" s="11" t="s">
        <v>24</v>
      </c>
      <c r="K976" s="35"/>
      <c r="L976" s="11" t="s">
        <v>10</v>
      </c>
      <c r="M976" s="35"/>
      <c r="N976" s="35"/>
      <c r="O976" s="35"/>
      <c r="P976" s="35"/>
      <c r="Q976" s="10"/>
    </row>
    <row r="977" spans="1:17" x14ac:dyDescent="0.45">
      <c r="A977" s="7" t="s">
        <v>0</v>
      </c>
      <c r="B977" s="11" t="s">
        <v>3</v>
      </c>
      <c r="C977" s="12" t="s">
        <v>1</v>
      </c>
      <c r="D977" s="12" t="s">
        <v>4</v>
      </c>
      <c r="E977" s="11" t="s">
        <v>7</v>
      </c>
      <c r="F977" s="37" t="s">
        <v>92</v>
      </c>
      <c r="G977" s="12" t="s">
        <v>8</v>
      </c>
      <c r="H977" s="12" t="s">
        <v>9</v>
      </c>
      <c r="I977" s="33" t="s">
        <v>70</v>
      </c>
      <c r="J977" s="11" t="s">
        <v>23</v>
      </c>
      <c r="K977" s="35"/>
      <c r="L977" s="31">
        <v>208919.12</v>
      </c>
      <c r="M977" s="35" t="s">
        <v>82</v>
      </c>
      <c r="N977" s="35"/>
      <c r="O977" s="35"/>
      <c r="P977" s="35"/>
      <c r="Q977" s="10"/>
    </row>
    <row r="978" spans="1:17" x14ac:dyDescent="0.45">
      <c r="A978" s="13" t="s">
        <v>115</v>
      </c>
      <c r="B978" s="35">
        <v>131</v>
      </c>
      <c r="C978" s="9">
        <v>7.37</v>
      </c>
      <c r="D978" s="9">
        <f>C978*B978</f>
        <v>965.47</v>
      </c>
      <c r="E978" s="36" t="s">
        <v>93</v>
      </c>
      <c r="F978" s="38">
        <f>D978/D981</f>
        <v>0.18290474259927933</v>
      </c>
      <c r="G978" s="9">
        <v>7.28</v>
      </c>
      <c r="H978" s="9">
        <f>(B978*G978)-D978</f>
        <v>-11.789999999999964</v>
      </c>
      <c r="I978" s="35" t="s">
        <v>71</v>
      </c>
      <c r="J978" s="36">
        <f>G978*B978</f>
        <v>953.68000000000006</v>
      </c>
      <c r="K978" s="35" t="str">
        <f>"sell "&amp;B978&amp;" "&amp;A978&amp;" @ $"&amp;G978</f>
        <v>sell 131 CENX @ $7.28</v>
      </c>
      <c r="L978" s="9">
        <f>L977+(G978*B978)</f>
        <v>209872.8</v>
      </c>
      <c r="M978" s="35"/>
      <c r="N978" s="35"/>
      <c r="O978" s="35"/>
      <c r="P978" s="35"/>
      <c r="Q978" s="10"/>
    </row>
    <row r="979" spans="1:17" x14ac:dyDescent="0.45">
      <c r="A979" s="13" t="s">
        <v>116</v>
      </c>
      <c r="B979" s="35">
        <v>53</v>
      </c>
      <c r="C979" s="9">
        <v>43.06</v>
      </c>
      <c r="D979" s="9">
        <f>C979*B979</f>
        <v>2282.1800000000003</v>
      </c>
      <c r="E979" s="36" t="s">
        <v>93</v>
      </c>
      <c r="F979" s="38">
        <f>D979/D981</f>
        <v>0.43235061210107339</v>
      </c>
      <c r="G979" s="9">
        <v>43.51</v>
      </c>
      <c r="H979" s="9">
        <f>(B979*G979)-D979</f>
        <v>23.849999999999454</v>
      </c>
      <c r="I979" s="35" t="s">
        <v>71</v>
      </c>
      <c r="J979" s="36">
        <f>G979*B979</f>
        <v>2306.0299999999997</v>
      </c>
      <c r="K979" s="35" t="str">
        <f>"sell "&amp;B979&amp;" "&amp;A979&amp;" @ $"&amp;G979</f>
        <v>sell 53 HP @ $43.51</v>
      </c>
      <c r="L979" s="9">
        <f>L978+(G979*B979)</f>
        <v>212178.83</v>
      </c>
      <c r="M979" s="35"/>
      <c r="N979" s="35"/>
      <c r="O979" s="35"/>
      <c r="P979" s="35"/>
      <c r="Q979" s="10"/>
    </row>
    <row r="980" spans="1:17" x14ac:dyDescent="0.45">
      <c r="A980" s="13" t="s">
        <v>117</v>
      </c>
      <c r="B980" s="35">
        <v>43</v>
      </c>
      <c r="C980" s="9">
        <v>47.23</v>
      </c>
      <c r="D980" s="9">
        <f>C980*B980</f>
        <v>2030.8899999999999</v>
      </c>
      <c r="E980" s="36" t="s">
        <v>93</v>
      </c>
      <c r="F980" s="38">
        <f>D980/D981</f>
        <v>0.38474464529964714</v>
      </c>
      <c r="G980" s="9">
        <v>46.92</v>
      </c>
      <c r="H980" s="9">
        <f>(B980*G980)-D980</f>
        <v>-13.3299999999997</v>
      </c>
      <c r="I980" s="35" t="s">
        <v>71</v>
      </c>
      <c r="J980" s="36">
        <f>G980*B980</f>
        <v>2017.5600000000002</v>
      </c>
      <c r="K980" s="35" t="str">
        <f>"sell "&amp;B980&amp;" "&amp;A980&amp;" @ $"&amp;G980</f>
        <v>sell 43 MOS @ $46.92</v>
      </c>
      <c r="L980" s="9">
        <f>L979+(G980*B980)</f>
        <v>214196.38999999998</v>
      </c>
      <c r="M980" s="35" t="s">
        <v>22</v>
      </c>
      <c r="N980" s="35"/>
      <c r="O980" s="35"/>
      <c r="P980" s="35"/>
      <c r="Q980" s="10"/>
    </row>
    <row r="981" spans="1:17" x14ac:dyDescent="0.45">
      <c r="A981" s="13"/>
      <c r="B981" s="35"/>
      <c r="C981" s="9"/>
      <c r="D981" s="9">
        <f>SUM(D978:D980)</f>
        <v>5278.5400000000009</v>
      </c>
      <c r="E981" s="36"/>
      <c r="F981" s="38">
        <f>SUM(F978:F980)</f>
        <v>0.99999999999999989</v>
      </c>
      <c r="G981" s="32"/>
      <c r="H981" s="9">
        <f>SUM(H978:H980)</f>
        <v>-1.2700000000002092</v>
      </c>
      <c r="I981" s="35"/>
      <c r="J981" s="36">
        <f>SUM(J978:J980)</f>
        <v>5277.27</v>
      </c>
      <c r="K981" s="35"/>
      <c r="L981" s="9"/>
      <c r="M981" s="35"/>
      <c r="N981" s="35"/>
      <c r="O981" s="35"/>
      <c r="P981" s="35"/>
      <c r="Q981" s="10"/>
    </row>
    <row r="982" spans="1:17" x14ac:dyDescent="0.45">
      <c r="A982" s="13"/>
      <c r="B982" s="35"/>
      <c r="C982" s="9"/>
      <c r="D982" s="9"/>
      <c r="E982" s="35"/>
      <c r="F982" s="35"/>
      <c r="G982" s="32"/>
      <c r="H982" s="9"/>
      <c r="I982" s="35"/>
      <c r="J982" s="35"/>
      <c r="K982" s="35"/>
      <c r="L982" s="9"/>
      <c r="M982" s="35"/>
      <c r="N982" s="35"/>
      <c r="O982" s="35"/>
      <c r="P982" s="35"/>
      <c r="Q982" s="10"/>
    </row>
    <row r="983" spans="1:17" x14ac:dyDescent="0.45">
      <c r="A983" s="13"/>
      <c r="B983" s="35"/>
      <c r="C983" s="9"/>
      <c r="D983" s="9"/>
      <c r="E983" s="19"/>
      <c r="F983" s="35"/>
      <c r="G983" s="32"/>
      <c r="H983" s="9"/>
      <c r="I983" s="35"/>
      <c r="J983" s="35"/>
      <c r="K983" s="35"/>
      <c r="L983" s="9"/>
      <c r="M983" s="11" t="s">
        <v>20</v>
      </c>
      <c r="N983" s="35"/>
      <c r="O983" s="35"/>
      <c r="P983" s="35"/>
      <c r="Q983" s="10"/>
    </row>
    <row r="984" spans="1:17" x14ac:dyDescent="0.45">
      <c r="A984" s="7" t="s">
        <v>6</v>
      </c>
      <c r="B984" s="35"/>
      <c r="C984" s="9"/>
      <c r="D984" s="9"/>
      <c r="E984" s="19"/>
      <c r="F984" s="35"/>
      <c r="G984" s="32"/>
      <c r="H984" s="9"/>
      <c r="I984" s="35"/>
      <c r="J984" s="35"/>
      <c r="K984" s="35"/>
      <c r="L984" s="9"/>
      <c r="M984" s="11" t="s">
        <v>21</v>
      </c>
      <c r="N984" s="35"/>
      <c r="O984" s="35"/>
      <c r="P984" s="35"/>
      <c r="Q984" s="10"/>
    </row>
    <row r="985" spans="1:17" x14ac:dyDescent="0.45">
      <c r="A985" s="7" t="s">
        <v>0</v>
      </c>
      <c r="B985" s="11" t="s">
        <v>3</v>
      </c>
      <c r="C985" s="12" t="s">
        <v>1</v>
      </c>
      <c r="D985" s="12" t="s">
        <v>2</v>
      </c>
      <c r="E985" s="22" t="s">
        <v>7</v>
      </c>
      <c r="F985" s="39" t="s">
        <v>92</v>
      </c>
      <c r="G985" s="33" t="s">
        <v>8</v>
      </c>
      <c r="H985" s="12" t="s">
        <v>9</v>
      </c>
      <c r="I985" s="35"/>
      <c r="J985" s="35"/>
      <c r="K985" s="35"/>
      <c r="L985" s="9"/>
      <c r="M985" s="36">
        <f>L980</f>
        <v>214196.38999999998</v>
      </c>
      <c r="N985" s="35"/>
      <c r="O985" s="35"/>
      <c r="P985" s="35"/>
      <c r="Q985" s="10"/>
    </row>
    <row r="986" spans="1:17" x14ac:dyDescent="0.45">
      <c r="A986" s="13" t="s">
        <v>113</v>
      </c>
      <c r="B986" s="35">
        <v>10</v>
      </c>
      <c r="C986" s="9">
        <v>91.49</v>
      </c>
      <c r="D986" s="9">
        <f>C986*B986</f>
        <v>914.9</v>
      </c>
      <c r="E986" s="36" t="s">
        <v>93</v>
      </c>
      <c r="F986" s="38">
        <f>D986/D989</f>
        <v>1</v>
      </c>
      <c r="G986" s="9">
        <v>91.43</v>
      </c>
      <c r="H986" s="9">
        <f>(B986*G986)-D986</f>
        <v>-0.59999999999990905</v>
      </c>
      <c r="I986" s="35" t="s">
        <v>71</v>
      </c>
      <c r="J986" s="35"/>
      <c r="K986" s="35" t="str">
        <f>"buy "&amp;B986&amp;" "&amp;A986&amp;" @ $"&amp;G986</f>
        <v>buy 10 BIL @ $91.43</v>
      </c>
      <c r="L986" s="9">
        <f>L980-(G986*B986)</f>
        <v>213282.09</v>
      </c>
      <c r="M986" s="36">
        <f>L977-(G986*B986)</f>
        <v>208004.82</v>
      </c>
      <c r="N986" s="35"/>
      <c r="O986" s="35"/>
      <c r="P986" s="35"/>
      <c r="Q986" s="10"/>
    </row>
    <row r="987" spans="1:17" x14ac:dyDescent="0.45">
      <c r="A987" s="13"/>
      <c r="B987" s="35"/>
      <c r="C987" s="9"/>
      <c r="D987" s="9">
        <f>C987*B987</f>
        <v>0</v>
      </c>
      <c r="E987" s="36" t="s">
        <v>93</v>
      </c>
      <c r="F987" s="38">
        <f>D987/D989</f>
        <v>0</v>
      </c>
      <c r="G987" s="9"/>
      <c r="H987" s="9">
        <f>(B987*G987)-D987</f>
        <v>0</v>
      </c>
      <c r="I987" s="35" t="s">
        <v>71</v>
      </c>
      <c r="J987" s="35"/>
      <c r="K987" s="35" t="str">
        <f>"buy "&amp;B987&amp;" "&amp;A987&amp;" @ $"&amp;G987</f>
        <v>buy   @ $</v>
      </c>
      <c r="L987" s="9">
        <f>L986-(G987*B987)</f>
        <v>213282.09</v>
      </c>
      <c r="M987" s="36">
        <f>M986-(G987*B987)</f>
        <v>208004.82</v>
      </c>
      <c r="N987" s="35"/>
      <c r="O987" s="35"/>
      <c r="P987" s="35"/>
      <c r="Q987" s="10"/>
    </row>
    <row r="988" spans="1:17" x14ac:dyDescent="0.45">
      <c r="A988" s="23"/>
      <c r="B988" s="24"/>
      <c r="C988" s="25"/>
      <c r="D988" s="25">
        <f>C988*B988</f>
        <v>0</v>
      </c>
      <c r="E988" s="36" t="s">
        <v>93</v>
      </c>
      <c r="F988" s="38">
        <f>D988/D989</f>
        <v>0</v>
      </c>
      <c r="G988" s="25"/>
      <c r="H988" s="25">
        <f>(B988*G988)-D988</f>
        <v>0</v>
      </c>
      <c r="I988" s="35" t="s">
        <v>71</v>
      </c>
      <c r="J988" s="35"/>
      <c r="K988" s="35" t="str">
        <f>"buy "&amp;B988&amp;" "&amp;A988&amp;" @ $"&amp;G988</f>
        <v>buy   @ $</v>
      </c>
      <c r="L988" s="9">
        <f>L987-(G988*B988)</f>
        <v>213282.09</v>
      </c>
      <c r="M988" s="36">
        <f>M987-(G988*B988)</f>
        <v>208004.82</v>
      </c>
      <c r="N988" s="35" t="str">
        <f>TEXT(ROUND(M988,2),"$#,##0.00")&amp;" will be the balance in the account after purchases.  "</f>
        <v xml:space="preserve">$208,004.82 will be the balance in the account after purchases.  </v>
      </c>
      <c r="O988" s="35"/>
      <c r="P988" s="35"/>
      <c r="Q988" s="10"/>
    </row>
    <row r="989" spans="1:17" x14ac:dyDescent="0.45">
      <c r="A989" s="13"/>
      <c r="B989" s="35"/>
      <c r="C989" s="9"/>
      <c r="D989" s="9">
        <f>SUM(D986:D988)</f>
        <v>914.9</v>
      </c>
      <c r="E989" s="35"/>
      <c r="F989" s="38">
        <f>SUM(F986:F988)</f>
        <v>1</v>
      </c>
      <c r="G989" s="9" t="s">
        <v>15</v>
      </c>
      <c r="H989" s="9">
        <f>SUM(H986:H988)</f>
        <v>-0.59999999999990905</v>
      </c>
      <c r="I989" s="35"/>
      <c r="J989" s="35"/>
      <c r="K989" s="35"/>
      <c r="L989" s="9"/>
      <c r="M989" s="35"/>
      <c r="N989" s="35" t="s">
        <v>27</v>
      </c>
      <c r="O989" s="35"/>
      <c r="P989" s="35"/>
      <c r="Q989" s="10"/>
    </row>
    <row r="990" spans="1:17" x14ac:dyDescent="0.45">
      <c r="A990" s="13"/>
      <c r="B990" s="35"/>
      <c r="C990" s="9"/>
      <c r="D990" s="9"/>
      <c r="E990" s="35"/>
      <c r="F990" s="35"/>
      <c r="G990" s="9"/>
      <c r="H990" s="9"/>
      <c r="I990" s="35"/>
      <c r="J990" s="35"/>
      <c r="K990" s="35"/>
      <c r="L990" s="9"/>
      <c r="M990" s="11" t="str">
        <f>IF(J981+M988&gt;0,"Credit Surplus","Credit Shortage")</f>
        <v>Credit Surplus</v>
      </c>
      <c r="N990" s="36">
        <f>J981+M988</f>
        <v>213282.09</v>
      </c>
      <c r="O990" s="35" t="s">
        <v>60</v>
      </c>
      <c r="P990" s="35"/>
      <c r="Q990" s="10"/>
    </row>
    <row r="991" spans="1:17" x14ac:dyDescent="0.45">
      <c r="A991" s="13"/>
      <c r="B991" s="35"/>
      <c r="C991" s="9"/>
      <c r="D991" s="9"/>
      <c r="E991" s="35"/>
      <c r="F991" s="35"/>
      <c r="G991" s="9"/>
      <c r="H991" s="9"/>
      <c r="I991" s="35"/>
      <c r="J991" s="35"/>
      <c r="K991" s="35"/>
      <c r="L991" s="9"/>
      <c r="M991" s="35"/>
      <c r="N991" s="35"/>
      <c r="O991" s="35"/>
      <c r="P991" s="35"/>
      <c r="Q991" s="10"/>
    </row>
    <row r="992" spans="1:17" x14ac:dyDescent="0.45">
      <c r="A992" s="13"/>
      <c r="B992" s="35"/>
      <c r="C992" s="9"/>
      <c r="D992" s="9"/>
      <c r="E992" s="35"/>
      <c r="F992" s="35"/>
      <c r="G992" s="9"/>
      <c r="H992" s="9"/>
      <c r="I992" s="35"/>
      <c r="J992" s="35"/>
      <c r="K992" s="35"/>
      <c r="L992" s="35"/>
      <c r="M992" s="35"/>
      <c r="N992" s="35"/>
      <c r="O992" s="35"/>
      <c r="P992" s="35"/>
      <c r="Q992" s="10"/>
    </row>
    <row r="993" spans="1:17" x14ac:dyDescent="0.45">
      <c r="A993" s="13" t="s">
        <v>11</v>
      </c>
      <c r="B993" s="35"/>
      <c r="C993" s="9"/>
      <c r="D993" s="21">
        <v>6914.99</v>
      </c>
      <c r="E993" s="35" t="s">
        <v>76</v>
      </c>
      <c r="F993" s="35"/>
      <c r="G993" s="9"/>
      <c r="H993" s="9"/>
      <c r="I993" s="35"/>
      <c r="J993" s="35"/>
      <c r="K993" s="35"/>
      <c r="L993" s="35"/>
      <c r="M993" s="35"/>
      <c r="N993" s="35"/>
      <c r="O993" s="35"/>
      <c r="P993" s="35"/>
      <c r="Q993" s="10"/>
    </row>
    <row r="994" spans="1:17" x14ac:dyDescent="0.45">
      <c r="A994" s="13" t="s">
        <v>12</v>
      </c>
      <c r="B994" s="35"/>
      <c r="C994" s="9"/>
      <c r="D994" s="9">
        <f>H981</f>
        <v>-1.2700000000002092</v>
      </c>
      <c r="E994" s="35" t="s">
        <v>16</v>
      </c>
      <c r="F994" s="35"/>
      <c r="G994" s="9"/>
      <c r="H994" s="9"/>
      <c r="I994" s="35"/>
      <c r="J994" s="35"/>
      <c r="K994" s="35"/>
      <c r="L994" s="35"/>
      <c r="M994" s="35"/>
      <c r="N994" s="35"/>
      <c r="O994" s="35"/>
      <c r="P994" s="35"/>
      <c r="Q994" s="10"/>
    </row>
    <row r="995" spans="1:17" x14ac:dyDescent="0.45">
      <c r="A995" s="13" t="s">
        <v>13</v>
      </c>
      <c r="B995" s="35"/>
      <c r="C995" s="9"/>
      <c r="D995" s="9">
        <f>D993+D994</f>
        <v>6913.7199999999993</v>
      </c>
      <c r="E995" s="35"/>
      <c r="F995" s="35"/>
      <c r="G995" s="9"/>
      <c r="H995" s="9"/>
      <c r="I995" s="35"/>
      <c r="J995" s="35"/>
      <c r="K995" s="35"/>
      <c r="L995" s="35"/>
      <c r="M995" s="35"/>
      <c r="N995" s="35"/>
      <c r="O995" s="35"/>
      <c r="P995" s="35"/>
      <c r="Q995" s="10"/>
    </row>
    <row r="996" spans="1:17" x14ac:dyDescent="0.45">
      <c r="A996" s="13" t="s">
        <v>14</v>
      </c>
      <c r="B996" s="35"/>
      <c r="C996" s="9"/>
      <c r="D996" s="9">
        <f>H989</f>
        <v>-0.59999999999990905</v>
      </c>
      <c r="E996" s="35" t="s">
        <v>17</v>
      </c>
      <c r="F996" s="35"/>
      <c r="G996" s="9"/>
      <c r="H996" s="9"/>
      <c r="I996" s="35"/>
      <c r="J996" s="35"/>
      <c r="K996" s="35"/>
      <c r="L996" s="35"/>
      <c r="M996" s="35"/>
      <c r="N996" s="35"/>
      <c r="O996" s="35"/>
      <c r="P996" s="35"/>
      <c r="Q996" s="10"/>
    </row>
    <row r="997" spans="1:17" x14ac:dyDescent="0.45">
      <c r="A997" s="13" t="s">
        <v>13</v>
      </c>
      <c r="B997" s="35"/>
      <c r="C997" s="9"/>
      <c r="D997" s="27">
        <f>D995-D996</f>
        <v>6914.32</v>
      </c>
      <c r="E997" s="19" t="s">
        <v>18</v>
      </c>
      <c r="F997" s="35"/>
      <c r="G997" s="9"/>
      <c r="H997" s="9"/>
      <c r="I997" s="35"/>
      <c r="J997" s="35"/>
      <c r="K997" s="35"/>
      <c r="L997" s="35"/>
      <c r="M997" s="35"/>
      <c r="N997" s="35"/>
      <c r="O997" s="35"/>
      <c r="P997" s="35"/>
      <c r="Q997" s="10"/>
    </row>
    <row r="998" spans="1:17" ht="14.65" thickBot="1" x14ac:dyDescent="0.5">
      <c r="A998" s="15"/>
      <c r="B998" s="16"/>
      <c r="C998" s="17"/>
      <c r="D998" s="17"/>
      <c r="E998" s="16"/>
      <c r="F998" s="16"/>
      <c r="G998" s="17"/>
      <c r="H998" s="17"/>
      <c r="I998" s="16"/>
      <c r="J998" s="16"/>
      <c r="K998" s="16"/>
      <c r="L998" s="16"/>
      <c r="M998" s="16"/>
      <c r="N998" s="16"/>
      <c r="O998" s="16"/>
      <c r="P998" s="16"/>
      <c r="Q998" s="18"/>
    </row>
    <row r="999" spans="1:17" ht="14.65" thickTop="1" x14ac:dyDescent="0.45">
      <c r="C999" s="1"/>
      <c r="D999" s="1"/>
      <c r="G999" s="1"/>
      <c r="H999" s="1"/>
    </row>
  </sheetData>
  <printOptions gridLines="1"/>
  <pageMargins left="0.7" right="0.7" top="0.75" bottom="0.75" header="0.3" footer="0.3"/>
  <pageSetup scale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 x14ac:dyDescent="0.4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 x14ac:dyDescent="0.65">
      <c r="J2" s="30" t="s">
        <v>43</v>
      </c>
      <c r="AC2" s="29"/>
    </row>
    <row r="3" spans="1:29" ht="14.65" thickBot="1" x14ac:dyDescent="0.5">
      <c r="X3" s="29"/>
      <c r="Y3" s="29"/>
      <c r="Z3" s="29"/>
      <c r="AA3" s="29"/>
      <c r="AB3" s="29"/>
      <c r="AC3" s="29"/>
    </row>
    <row r="4" spans="1:29" ht="14.65" thickTop="1" x14ac:dyDescent="0.45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 x14ac:dyDescent="0.45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 x14ac:dyDescent="0.45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 x14ac:dyDescent="0.45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 x14ac:dyDescent="0.45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 x14ac:dyDescent="0.45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 x14ac:dyDescent="0.45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 x14ac:dyDescent="0.45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 x14ac:dyDescent="0.45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 x14ac:dyDescent="0.45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 x14ac:dyDescent="0.45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 x14ac:dyDescent="0.45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 x14ac:dyDescent="0.45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 x14ac:dyDescent="0.45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 x14ac:dyDescent="0.45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 x14ac:dyDescent="0.45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 x14ac:dyDescent="0.45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 x14ac:dyDescent="0.45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 x14ac:dyDescent="0.45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 x14ac:dyDescent="0.45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 x14ac:dyDescent="0.45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 x14ac:dyDescent="0.45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 x14ac:dyDescent="0.45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 x14ac:dyDescent="0.5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 x14ac:dyDescent="0.45">
      <c r="X28" s="29"/>
      <c r="Y28" s="29"/>
      <c r="Z28" s="29"/>
      <c r="AA28" s="29"/>
      <c r="AB28" s="29"/>
      <c r="AC28" s="29"/>
    </row>
    <row r="29" spans="1:29" x14ac:dyDescent="0.45">
      <c r="X29" s="28"/>
      <c r="Y29" s="1"/>
      <c r="Z29" s="1"/>
    </row>
    <row r="30" spans="1:29" ht="14.65" thickBot="1" x14ac:dyDescent="0.5"/>
    <row r="31" spans="1:29" ht="14.65" thickTop="1" x14ac:dyDescent="0.45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 x14ac:dyDescent="0.45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 x14ac:dyDescent="0.45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 x14ac:dyDescent="0.45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 x14ac:dyDescent="0.45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 x14ac:dyDescent="0.45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 x14ac:dyDescent="0.45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 x14ac:dyDescent="0.45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 x14ac:dyDescent="0.45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 x14ac:dyDescent="0.45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 x14ac:dyDescent="0.45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 x14ac:dyDescent="0.45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 x14ac:dyDescent="0.45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 x14ac:dyDescent="0.45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 x14ac:dyDescent="0.45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 x14ac:dyDescent="0.45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 x14ac:dyDescent="0.45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 x14ac:dyDescent="0.45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 x14ac:dyDescent="0.45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 x14ac:dyDescent="0.45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 x14ac:dyDescent="0.45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 x14ac:dyDescent="0.45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 x14ac:dyDescent="0.45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 x14ac:dyDescent="0.5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 x14ac:dyDescent="0.45"/>
    <row r="56" spans="1:17" ht="14.65" thickBot="1" x14ac:dyDescent="0.5"/>
    <row r="57" spans="1:17" ht="14.65" thickTop="1" x14ac:dyDescent="0.45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 x14ac:dyDescent="0.45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 x14ac:dyDescent="0.45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 x14ac:dyDescent="0.45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 x14ac:dyDescent="0.45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 x14ac:dyDescent="0.45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 x14ac:dyDescent="0.45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 x14ac:dyDescent="0.45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 x14ac:dyDescent="0.45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 x14ac:dyDescent="0.45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 x14ac:dyDescent="0.45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 x14ac:dyDescent="0.45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 x14ac:dyDescent="0.45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 x14ac:dyDescent="0.45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 x14ac:dyDescent="0.45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 x14ac:dyDescent="0.45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 x14ac:dyDescent="0.45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 x14ac:dyDescent="0.45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 x14ac:dyDescent="0.45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 x14ac:dyDescent="0.45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 x14ac:dyDescent="0.45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 x14ac:dyDescent="0.45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 x14ac:dyDescent="0.45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 x14ac:dyDescent="0.5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 x14ac:dyDescent="0.45"/>
    <row r="82" spans="1:17" ht="14.65" thickBot="1" x14ac:dyDescent="0.5"/>
    <row r="83" spans="1:17" ht="14.65" thickTop="1" x14ac:dyDescent="0.45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 x14ac:dyDescent="0.45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 x14ac:dyDescent="0.45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 x14ac:dyDescent="0.45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 x14ac:dyDescent="0.45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 x14ac:dyDescent="0.45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 x14ac:dyDescent="0.45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 x14ac:dyDescent="0.45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 x14ac:dyDescent="0.45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 x14ac:dyDescent="0.45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 x14ac:dyDescent="0.45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 x14ac:dyDescent="0.45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 x14ac:dyDescent="0.45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 x14ac:dyDescent="0.45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 x14ac:dyDescent="0.45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 x14ac:dyDescent="0.45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 x14ac:dyDescent="0.45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 x14ac:dyDescent="0.45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 x14ac:dyDescent="0.45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 x14ac:dyDescent="0.45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 x14ac:dyDescent="0.45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 x14ac:dyDescent="0.45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 x14ac:dyDescent="0.45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 x14ac:dyDescent="0.5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 x14ac:dyDescent="0.45"/>
    <row r="108" spans="1:17" ht="14.65" thickBot="1" x14ac:dyDescent="0.5"/>
    <row r="109" spans="1:17" ht="14.65" thickTop="1" x14ac:dyDescent="0.45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 x14ac:dyDescent="0.45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 x14ac:dyDescent="0.45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 x14ac:dyDescent="0.45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 x14ac:dyDescent="0.45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 x14ac:dyDescent="0.45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 x14ac:dyDescent="0.45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 x14ac:dyDescent="0.45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 x14ac:dyDescent="0.45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 x14ac:dyDescent="0.45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 x14ac:dyDescent="0.45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 x14ac:dyDescent="0.45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 x14ac:dyDescent="0.45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 x14ac:dyDescent="0.45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 x14ac:dyDescent="0.45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 x14ac:dyDescent="0.45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 x14ac:dyDescent="0.45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 x14ac:dyDescent="0.45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 x14ac:dyDescent="0.45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 x14ac:dyDescent="0.45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 x14ac:dyDescent="0.45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 x14ac:dyDescent="0.45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 x14ac:dyDescent="0.45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 x14ac:dyDescent="0.5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 x14ac:dyDescent="0.45"/>
    <row r="134" spans="1:17" ht="14.65" thickBot="1" x14ac:dyDescent="0.5"/>
    <row r="135" spans="1:17" ht="14.65" thickTop="1" x14ac:dyDescent="0.45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 x14ac:dyDescent="0.45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 x14ac:dyDescent="0.45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 x14ac:dyDescent="0.45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 x14ac:dyDescent="0.45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 x14ac:dyDescent="0.45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 x14ac:dyDescent="0.45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 x14ac:dyDescent="0.45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 x14ac:dyDescent="0.45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 x14ac:dyDescent="0.45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 x14ac:dyDescent="0.45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 x14ac:dyDescent="0.45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 x14ac:dyDescent="0.45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 x14ac:dyDescent="0.45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 x14ac:dyDescent="0.45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 x14ac:dyDescent="0.45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 x14ac:dyDescent="0.45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 x14ac:dyDescent="0.45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 x14ac:dyDescent="0.45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 x14ac:dyDescent="0.45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 x14ac:dyDescent="0.45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 x14ac:dyDescent="0.45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 x14ac:dyDescent="0.45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 x14ac:dyDescent="0.5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 x14ac:dyDescent="0.45"/>
    <row r="160" spans="1:17" ht="14.65" thickBot="1" x14ac:dyDescent="0.5"/>
    <row r="161" spans="1:17" ht="14.65" thickTop="1" x14ac:dyDescent="0.45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 x14ac:dyDescent="0.45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 x14ac:dyDescent="0.45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 x14ac:dyDescent="0.45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 x14ac:dyDescent="0.45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 x14ac:dyDescent="0.45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 x14ac:dyDescent="0.45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 x14ac:dyDescent="0.45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 x14ac:dyDescent="0.45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 x14ac:dyDescent="0.45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 x14ac:dyDescent="0.45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 x14ac:dyDescent="0.45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 x14ac:dyDescent="0.45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 x14ac:dyDescent="0.45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 x14ac:dyDescent="0.45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 x14ac:dyDescent="0.45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 x14ac:dyDescent="0.45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 x14ac:dyDescent="0.45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 x14ac:dyDescent="0.45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 x14ac:dyDescent="0.45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 x14ac:dyDescent="0.45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 x14ac:dyDescent="0.45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 x14ac:dyDescent="0.45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 x14ac:dyDescent="0.5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 x14ac:dyDescent="0.45"/>
    <row r="186" spans="1:17" ht="14.65" thickBot="1" x14ac:dyDescent="0.5"/>
    <row r="187" spans="1:17" ht="14.65" thickTop="1" x14ac:dyDescent="0.45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 x14ac:dyDescent="0.45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 x14ac:dyDescent="0.45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 x14ac:dyDescent="0.45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 x14ac:dyDescent="0.45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 x14ac:dyDescent="0.45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 x14ac:dyDescent="0.45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 x14ac:dyDescent="0.45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 x14ac:dyDescent="0.45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 x14ac:dyDescent="0.45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 x14ac:dyDescent="0.45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 x14ac:dyDescent="0.45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 x14ac:dyDescent="0.45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 x14ac:dyDescent="0.45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 x14ac:dyDescent="0.45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 x14ac:dyDescent="0.45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 x14ac:dyDescent="0.45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 x14ac:dyDescent="0.45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 x14ac:dyDescent="0.45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 x14ac:dyDescent="0.45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 x14ac:dyDescent="0.45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x14ac:dyDescent="0.45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 x14ac:dyDescent="0.45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 x14ac:dyDescent="0.5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 x14ac:dyDescent="0.5"/>
    <row r="212" spans="1:17" ht="14.65" thickTop="1" x14ac:dyDescent="0.45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 x14ac:dyDescent="0.45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 x14ac:dyDescent="0.45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 x14ac:dyDescent="0.45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 x14ac:dyDescent="0.45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 x14ac:dyDescent="0.45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 x14ac:dyDescent="0.45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 x14ac:dyDescent="0.45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 x14ac:dyDescent="0.45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 x14ac:dyDescent="0.45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 x14ac:dyDescent="0.45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 x14ac:dyDescent="0.45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 x14ac:dyDescent="0.45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 x14ac:dyDescent="0.45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 x14ac:dyDescent="0.45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 x14ac:dyDescent="0.45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 x14ac:dyDescent="0.45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 x14ac:dyDescent="0.45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 x14ac:dyDescent="0.45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 x14ac:dyDescent="0.45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 x14ac:dyDescent="0.45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 x14ac:dyDescent="0.45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 x14ac:dyDescent="0.45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 x14ac:dyDescent="0.5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 x14ac:dyDescent="0.45"/>
    <row r="237" spans="1:17" ht="14.65" thickBot="1" x14ac:dyDescent="0.5"/>
    <row r="238" spans="1:17" ht="14.65" thickTop="1" x14ac:dyDescent="0.45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 x14ac:dyDescent="0.45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 x14ac:dyDescent="0.45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 x14ac:dyDescent="0.45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 x14ac:dyDescent="0.45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 x14ac:dyDescent="0.45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 x14ac:dyDescent="0.45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 x14ac:dyDescent="0.45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 x14ac:dyDescent="0.45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 x14ac:dyDescent="0.45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 x14ac:dyDescent="0.45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 x14ac:dyDescent="0.45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 x14ac:dyDescent="0.45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 x14ac:dyDescent="0.45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 x14ac:dyDescent="0.45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 x14ac:dyDescent="0.45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 x14ac:dyDescent="0.45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 x14ac:dyDescent="0.45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 x14ac:dyDescent="0.45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 x14ac:dyDescent="0.45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 x14ac:dyDescent="0.45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 x14ac:dyDescent="0.45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 x14ac:dyDescent="0.45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 x14ac:dyDescent="0.5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 x14ac:dyDescent="0.45"/>
    <row r="263" spans="1:17" ht="14.65" thickBot="1" x14ac:dyDescent="0.5"/>
    <row r="264" spans="1:17" ht="14.65" thickTop="1" x14ac:dyDescent="0.45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 x14ac:dyDescent="0.45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 x14ac:dyDescent="0.45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 x14ac:dyDescent="0.45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 x14ac:dyDescent="0.45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 x14ac:dyDescent="0.45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 x14ac:dyDescent="0.45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 x14ac:dyDescent="0.45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 x14ac:dyDescent="0.45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 x14ac:dyDescent="0.45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 x14ac:dyDescent="0.45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 x14ac:dyDescent="0.45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 x14ac:dyDescent="0.45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 x14ac:dyDescent="0.45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 x14ac:dyDescent="0.45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 x14ac:dyDescent="0.45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 x14ac:dyDescent="0.45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 x14ac:dyDescent="0.45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 x14ac:dyDescent="0.45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 x14ac:dyDescent="0.45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 x14ac:dyDescent="0.45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 x14ac:dyDescent="0.45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 x14ac:dyDescent="0.45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 x14ac:dyDescent="0.5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 x14ac:dyDescent="0.45"/>
    <row r="289" spans="1:17" ht="14.65" thickBot="1" x14ac:dyDescent="0.5"/>
    <row r="290" spans="1:17" ht="14.65" thickTop="1" x14ac:dyDescent="0.45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 x14ac:dyDescent="0.45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 x14ac:dyDescent="0.45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 x14ac:dyDescent="0.45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 x14ac:dyDescent="0.45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 x14ac:dyDescent="0.45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 x14ac:dyDescent="0.45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 x14ac:dyDescent="0.45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 x14ac:dyDescent="0.45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 x14ac:dyDescent="0.45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 x14ac:dyDescent="0.45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 x14ac:dyDescent="0.45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 x14ac:dyDescent="0.45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 x14ac:dyDescent="0.45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 x14ac:dyDescent="0.45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 x14ac:dyDescent="0.45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 x14ac:dyDescent="0.45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 x14ac:dyDescent="0.45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 x14ac:dyDescent="0.45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 x14ac:dyDescent="0.45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 x14ac:dyDescent="0.45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 x14ac:dyDescent="0.45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 x14ac:dyDescent="0.45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 x14ac:dyDescent="0.5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 x14ac:dyDescent="0.45"/>
    <row r="315" spans="1:17" ht="14.65" thickBot="1" x14ac:dyDescent="0.5"/>
    <row r="316" spans="1:17" ht="14.65" thickTop="1" x14ac:dyDescent="0.45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 x14ac:dyDescent="0.45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 x14ac:dyDescent="0.45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 x14ac:dyDescent="0.45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 x14ac:dyDescent="0.45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 x14ac:dyDescent="0.45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 x14ac:dyDescent="0.45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 x14ac:dyDescent="0.45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 x14ac:dyDescent="0.45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 x14ac:dyDescent="0.45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 x14ac:dyDescent="0.45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 x14ac:dyDescent="0.45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 x14ac:dyDescent="0.45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 x14ac:dyDescent="0.45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 x14ac:dyDescent="0.45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 x14ac:dyDescent="0.45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 x14ac:dyDescent="0.45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 x14ac:dyDescent="0.45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 x14ac:dyDescent="0.45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 x14ac:dyDescent="0.45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 x14ac:dyDescent="0.45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 x14ac:dyDescent="0.45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 x14ac:dyDescent="0.45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 x14ac:dyDescent="0.5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 x14ac:dyDescent="0.45"/>
    <row r="341" spans="1:17" ht="14.65" thickBot="1" x14ac:dyDescent="0.5"/>
    <row r="342" spans="1:17" ht="14.65" thickTop="1" x14ac:dyDescent="0.45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 x14ac:dyDescent="0.45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 x14ac:dyDescent="0.45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 x14ac:dyDescent="0.45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 x14ac:dyDescent="0.45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 x14ac:dyDescent="0.45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 x14ac:dyDescent="0.45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 x14ac:dyDescent="0.45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 x14ac:dyDescent="0.45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 x14ac:dyDescent="0.45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 x14ac:dyDescent="0.45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 x14ac:dyDescent="0.45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 x14ac:dyDescent="0.45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 x14ac:dyDescent="0.45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 x14ac:dyDescent="0.45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 x14ac:dyDescent="0.45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 x14ac:dyDescent="0.45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 x14ac:dyDescent="0.45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 x14ac:dyDescent="0.45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 x14ac:dyDescent="0.45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 x14ac:dyDescent="0.45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 x14ac:dyDescent="0.45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 x14ac:dyDescent="0.45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 x14ac:dyDescent="0.5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 x14ac:dyDescent="0.45"/>
    <row r="367" spans="1:17" ht="14.65" thickBot="1" x14ac:dyDescent="0.5"/>
    <row r="368" spans="1:17" ht="14.65" thickTop="1" x14ac:dyDescent="0.45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 x14ac:dyDescent="0.45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 x14ac:dyDescent="0.45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 x14ac:dyDescent="0.45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 x14ac:dyDescent="0.45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 x14ac:dyDescent="0.45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 x14ac:dyDescent="0.45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 x14ac:dyDescent="0.45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 x14ac:dyDescent="0.45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 x14ac:dyDescent="0.45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 x14ac:dyDescent="0.45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 x14ac:dyDescent="0.45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 x14ac:dyDescent="0.45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 x14ac:dyDescent="0.45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 x14ac:dyDescent="0.45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 x14ac:dyDescent="0.45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 x14ac:dyDescent="0.45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 x14ac:dyDescent="0.45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 x14ac:dyDescent="0.45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 x14ac:dyDescent="0.45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 x14ac:dyDescent="0.45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 x14ac:dyDescent="0.45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 x14ac:dyDescent="0.45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 x14ac:dyDescent="0.5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 x14ac:dyDescent="0.45"/>
    <row r="394" spans="1:17" ht="14.65" thickBot="1" x14ac:dyDescent="0.5"/>
    <row r="395" spans="1:17" ht="14.65" thickTop="1" x14ac:dyDescent="0.45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 x14ac:dyDescent="0.45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 x14ac:dyDescent="0.45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 x14ac:dyDescent="0.45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 x14ac:dyDescent="0.45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 x14ac:dyDescent="0.45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 x14ac:dyDescent="0.45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 x14ac:dyDescent="0.45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 x14ac:dyDescent="0.45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 x14ac:dyDescent="0.45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 x14ac:dyDescent="0.45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 x14ac:dyDescent="0.45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 x14ac:dyDescent="0.45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 x14ac:dyDescent="0.45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 x14ac:dyDescent="0.45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 x14ac:dyDescent="0.45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 x14ac:dyDescent="0.45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 x14ac:dyDescent="0.45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 x14ac:dyDescent="0.45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 x14ac:dyDescent="0.45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 x14ac:dyDescent="0.45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 x14ac:dyDescent="0.45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 x14ac:dyDescent="0.45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 x14ac:dyDescent="0.5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 x14ac:dyDescent="0.45"/>
    <row r="421" spans="1:17" ht="14.65" thickBot="1" x14ac:dyDescent="0.5"/>
    <row r="422" spans="1:17" ht="14.65" thickTop="1" x14ac:dyDescent="0.45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 x14ac:dyDescent="0.45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 x14ac:dyDescent="0.45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 x14ac:dyDescent="0.45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 x14ac:dyDescent="0.45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 x14ac:dyDescent="0.45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 x14ac:dyDescent="0.45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 x14ac:dyDescent="0.45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 x14ac:dyDescent="0.45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 x14ac:dyDescent="0.45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 x14ac:dyDescent="0.45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 x14ac:dyDescent="0.45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 x14ac:dyDescent="0.45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 x14ac:dyDescent="0.45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 x14ac:dyDescent="0.45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 x14ac:dyDescent="0.45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 x14ac:dyDescent="0.45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 x14ac:dyDescent="0.45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 x14ac:dyDescent="0.45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 x14ac:dyDescent="0.45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 x14ac:dyDescent="0.45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 x14ac:dyDescent="0.45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 x14ac:dyDescent="0.45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 x14ac:dyDescent="0.5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 x14ac:dyDescent="0.45"/>
    <row r="447" spans="1:17" ht="14.65" thickBot="1" x14ac:dyDescent="0.5"/>
    <row r="448" spans="1:17" ht="14.65" thickTop="1" x14ac:dyDescent="0.45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 x14ac:dyDescent="0.45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 x14ac:dyDescent="0.45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 x14ac:dyDescent="0.45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 x14ac:dyDescent="0.45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 x14ac:dyDescent="0.45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 x14ac:dyDescent="0.45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 x14ac:dyDescent="0.45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 x14ac:dyDescent="0.45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 x14ac:dyDescent="0.45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 x14ac:dyDescent="0.45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 x14ac:dyDescent="0.45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 x14ac:dyDescent="0.45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 x14ac:dyDescent="0.45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 x14ac:dyDescent="0.45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 x14ac:dyDescent="0.45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 x14ac:dyDescent="0.45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 x14ac:dyDescent="0.45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 x14ac:dyDescent="0.45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 x14ac:dyDescent="0.45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 x14ac:dyDescent="0.45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 x14ac:dyDescent="0.45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 x14ac:dyDescent="0.45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 x14ac:dyDescent="0.5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 x14ac:dyDescent="0.45"/>
    <row r="474" spans="1:17" ht="14.65" thickBot="1" x14ac:dyDescent="0.5"/>
    <row r="475" spans="1:17" ht="14.65" thickTop="1" x14ac:dyDescent="0.45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 x14ac:dyDescent="0.45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 x14ac:dyDescent="0.45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 x14ac:dyDescent="0.45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 x14ac:dyDescent="0.45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 x14ac:dyDescent="0.45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 x14ac:dyDescent="0.45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 x14ac:dyDescent="0.45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 x14ac:dyDescent="0.45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 x14ac:dyDescent="0.45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 x14ac:dyDescent="0.45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 x14ac:dyDescent="0.45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 x14ac:dyDescent="0.45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 x14ac:dyDescent="0.45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 x14ac:dyDescent="0.45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 x14ac:dyDescent="0.45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 x14ac:dyDescent="0.45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 x14ac:dyDescent="0.45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 x14ac:dyDescent="0.45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 x14ac:dyDescent="0.45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 x14ac:dyDescent="0.45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 x14ac:dyDescent="0.45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 x14ac:dyDescent="0.45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 x14ac:dyDescent="0.5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 x14ac:dyDescent="0.45"/>
    <row r="500" spans="1:17" ht="14.65" thickBot="1" x14ac:dyDescent="0.5"/>
    <row r="501" spans="1:17" ht="14.65" thickTop="1" x14ac:dyDescent="0.45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 x14ac:dyDescent="0.45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 x14ac:dyDescent="0.45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 x14ac:dyDescent="0.45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 x14ac:dyDescent="0.45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 x14ac:dyDescent="0.45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 x14ac:dyDescent="0.45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 x14ac:dyDescent="0.45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 x14ac:dyDescent="0.45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 x14ac:dyDescent="0.45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 x14ac:dyDescent="0.45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 x14ac:dyDescent="0.45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 x14ac:dyDescent="0.45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 x14ac:dyDescent="0.45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 x14ac:dyDescent="0.45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 x14ac:dyDescent="0.45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 x14ac:dyDescent="0.45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 x14ac:dyDescent="0.45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 x14ac:dyDescent="0.45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 x14ac:dyDescent="0.45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 x14ac:dyDescent="0.45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 x14ac:dyDescent="0.45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 x14ac:dyDescent="0.45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 x14ac:dyDescent="0.5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 x14ac:dyDescent="0.45"/>
    <row r="526" spans="1:17" ht="14.65" thickBot="1" x14ac:dyDescent="0.5"/>
    <row r="527" spans="1:17" ht="14.65" thickTop="1" x14ac:dyDescent="0.45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 x14ac:dyDescent="0.45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 x14ac:dyDescent="0.45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 x14ac:dyDescent="0.45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 x14ac:dyDescent="0.45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 x14ac:dyDescent="0.45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 x14ac:dyDescent="0.45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 x14ac:dyDescent="0.45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 x14ac:dyDescent="0.45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 x14ac:dyDescent="0.45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 x14ac:dyDescent="0.45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 x14ac:dyDescent="0.45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 x14ac:dyDescent="0.45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 x14ac:dyDescent="0.45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 x14ac:dyDescent="0.45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 x14ac:dyDescent="0.45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 x14ac:dyDescent="0.45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 x14ac:dyDescent="0.45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 x14ac:dyDescent="0.45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 x14ac:dyDescent="0.45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 x14ac:dyDescent="0.45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 x14ac:dyDescent="0.45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 x14ac:dyDescent="0.45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 x14ac:dyDescent="0.5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 x14ac:dyDescent="0.45"/>
    <row r="553" spans="1:17" ht="14.65" thickBot="1" x14ac:dyDescent="0.5"/>
    <row r="554" spans="1:17" ht="14.65" thickTop="1" x14ac:dyDescent="0.45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 x14ac:dyDescent="0.45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 x14ac:dyDescent="0.45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 x14ac:dyDescent="0.45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 x14ac:dyDescent="0.45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 x14ac:dyDescent="0.45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 x14ac:dyDescent="0.45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 x14ac:dyDescent="0.45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 x14ac:dyDescent="0.45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 x14ac:dyDescent="0.45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 x14ac:dyDescent="0.45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 x14ac:dyDescent="0.45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 x14ac:dyDescent="0.45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 x14ac:dyDescent="0.45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 x14ac:dyDescent="0.45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 x14ac:dyDescent="0.45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 x14ac:dyDescent="0.45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 x14ac:dyDescent="0.45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 x14ac:dyDescent="0.45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 x14ac:dyDescent="0.45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 x14ac:dyDescent="0.45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 x14ac:dyDescent="0.45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 x14ac:dyDescent="0.45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 x14ac:dyDescent="0.5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 x14ac:dyDescent="0.45"/>
    <row r="579" spans="1:17" ht="14.65" thickBot="1" x14ac:dyDescent="0.5"/>
    <row r="580" spans="1:17" ht="14.65" thickTop="1" x14ac:dyDescent="0.45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 x14ac:dyDescent="0.45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 x14ac:dyDescent="0.45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 x14ac:dyDescent="0.45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 x14ac:dyDescent="0.45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 x14ac:dyDescent="0.45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 x14ac:dyDescent="0.45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 x14ac:dyDescent="0.45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 x14ac:dyDescent="0.45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 x14ac:dyDescent="0.45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 x14ac:dyDescent="0.45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 x14ac:dyDescent="0.45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 x14ac:dyDescent="0.45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 x14ac:dyDescent="0.45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 x14ac:dyDescent="0.45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 x14ac:dyDescent="0.45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 x14ac:dyDescent="0.45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 x14ac:dyDescent="0.45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 x14ac:dyDescent="0.45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 x14ac:dyDescent="0.45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 x14ac:dyDescent="0.45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 x14ac:dyDescent="0.45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 x14ac:dyDescent="0.45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 x14ac:dyDescent="0.5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 x14ac:dyDescent="0.5"/>
    <row r="605" spans="1:17" ht="14.65" thickTop="1" x14ac:dyDescent="0.45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 x14ac:dyDescent="0.45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 x14ac:dyDescent="0.45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 x14ac:dyDescent="0.45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 x14ac:dyDescent="0.45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 x14ac:dyDescent="0.45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 x14ac:dyDescent="0.45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 x14ac:dyDescent="0.45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 x14ac:dyDescent="0.45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 x14ac:dyDescent="0.45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 x14ac:dyDescent="0.45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 x14ac:dyDescent="0.45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 x14ac:dyDescent="0.45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 x14ac:dyDescent="0.45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 x14ac:dyDescent="0.45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 x14ac:dyDescent="0.45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 x14ac:dyDescent="0.45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 x14ac:dyDescent="0.45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 x14ac:dyDescent="0.45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 x14ac:dyDescent="0.45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 x14ac:dyDescent="0.45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 x14ac:dyDescent="0.45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 x14ac:dyDescent="0.45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 x14ac:dyDescent="0.5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 x14ac:dyDescent="0.5"/>
    <row r="630" spans="1:17" ht="14.65" thickTop="1" x14ac:dyDescent="0.45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 x14ac:dyDescent="0.45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 x14ac:dyDescent="0.45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 x14ac:dyDescent="0.45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 x14ac:dyDescent="0.45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 x14ac:dyDescent="0.45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 x14ac:dyDescent="0.45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 x14ac:dyDescent="0.45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 x14ac:dyDescent="0.45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 x14ac:dyDescent="0.45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 x14ac:dyDescent="0.45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 x14ac:dyDescent="0.45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 x14ac:dyDescent="0.45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 x14ac:dyDescent="0.45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 x14ac:dyDescent="0.45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 x14ac:dyDescent="0.45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 x14ac:dyDescent="0.45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 x14ac:dyDescent="0.45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 x14ac:dyDescent="0.45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 x14ac:dyDescent="0.45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 x14ac:dyDescent="0.45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 x14ac:dyDescent="0.45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 x14ac:dyDescent="0.45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 x14ac:dyDescent="0.5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 x14ac:dyDescent="0.45"/>
    <row r="655" spans="1:17" ht="14.65" thickBot="1" x14ac:dyDescent="0.5"/>
    <row r="656" spans="1:17" ht="14.65" thickTop="1" x14ac:dyDescent="0.45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 x14ac:dyDescent="0.45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 x14ac:dyDescent="0.45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 x14ac:dyDescent="0.45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 x14ac:dyDescent="0.45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 x14ac:dyDescent="0.45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 x14ac:dyDescent="0.45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 x14ac:dyDescent="0.45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 x14ac:dyDescent="0.45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 x14ac:dyDescent="0.45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 x14ac:dyDescent="0.45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 x14ac:dyDescent="0.45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 x14ac:dyDescent="0.45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 x14ac:dyDescent="0.45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 x14ac:dyDescent="0.45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 x14ac:dyDescent="0.45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 x14ac:dyDescent="0.45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 x14ac:dyDescent="0.45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 x14ac:dyDescent="0.45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 x14ac:dyDescent="0.45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 x14ac:dyDescent="0.45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 x14ac:dyDescent="0.45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 x14ac:dyDescent="0.45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 x14ac:dyDescent="0.5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 x14ac:dyDescent="0.5"/>
    <row r="681" spans="1:17" ht="14.65" thickTop="1" x14ac:dyDescent="0.45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 x14ac:dyDescent="0.45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 x14ac:dyDescent="0.45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 x14ac:dyDescent="0.45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 x14ac:dyDescent="0.45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 x14ac:dyDescent="0.45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 x14ac:dyDescent="0.45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 x14ac:dyDescent="0.45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 x14ac:dyDescent="0.45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 x14ac:dyDescent="0.45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 x14ac:dyDescent="0.45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 x14ac:dyDescent="0.45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 x14ac:dyDescent="0.45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 x14ac:dyDescent="0.45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 x14ac:dyDescent="0.45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 x14ac:dyDescent="0.45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 x14ac:dyDescent="0.45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 x14ac:dyDescent="0.45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 x14ac:dyDescent="0.45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 x14ac:dyDescent="0.45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 x14ac:dyDescent="0.45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 x14ac:dyDescent="0.45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 x14ac:dyDescent="0.45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 x14ac:dyDescent="0.5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 x14ac:dyDescent="0.45"/>
    <row r="707" spans="1:17" ht="14.65" thickBot="1" x14ac:dyDescent="0.5"/>
    <row r="708" spans="1:17" ht="14.65" thickTop="1" x14ac:dyDescent="0.45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 x14ac:dyDescent="0.45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 x14ac:dyDescent="0.45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 x14ac:dyDescent="0.45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 x14ac:dyDescent="0.45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 x14ac:dyDescent="0.45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 x14ac:dyDescent="0.45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 x14ac:dyDescent="0.45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 x14ac:dyDescent="0.45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 x14ac:dyDescent="0.45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 x14ac:dyDescent="0.45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 x14ac:dyDescent="0.45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 x14ac:dyDescent="0.45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 x14ac:dyDescent="0.45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 x14ac:dyDescent="0.45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 x14ac:dyDescent="0.45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 x14ac:dyDescent="0.45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 x14ac:dyDescent="0.45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 x14ac:dyDescent="0.45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 x14ac:dyDescent="0.45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 x14ac:dyDescent="0.45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 x14ac:dyDescent="0.45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 x14ac:dyDescent="0.45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 x14ac:dyDescent="0.5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 x14ac:dyDescent="0.45"/>
    <row r="734" spans="1:17" ht="14.65" thickBot="1" x14ac:dyDescent="0.5"/>
    <row r="735" spans="1:17" ht="14.65" thickTop="1" x14ac:dyDescent="0.45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 x14ac:dyDescent="0.45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 x14ac:dyDescent="0.45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 x14ac:dyDescent="0.45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 x14ac:dyDescent="0.45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 x14ac:dyDescent="0.45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 x14ac:dyDescent="0.45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 x14ac:dyDescent="0.45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 x14ac:dyDescent="0.45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 x14ac:dyDescent="0.45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 x14ac:dyDescent="0.45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 x14ac:dyDescent="0.45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 x14ac:dyDescent="0.45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 x14ac:dyDescent="0.45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 x14ac:dyDescent="0.45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 x14ac:dyDescent="0.45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 x14ac:dyDescent="0.45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 x14ac:dyDescent="0.45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 x14ac:dyDescent="0.45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 x14ac:dyDescent="0.45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 x14ac:dyDescent="0.45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 x14ac:dyDescent="0.45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 x14ac:dyDescent="0.45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 x14ac:dyDescent="0.5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 x14ac:dyDescent="0.45"/>
    <row r="761" spans="1:17" ht="14.65" thickBot="1" x14ac:dyDescent="0.5"/>
    <row r="762" spans="1:17" ht="14.65" thickTop="1" x14ac:dyDescent="0.45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 x14ac:dyDescent="0.45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 x14ac:dyDescent="0.45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 x14ac:dyDescent="0.45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 x14ac:dyDescent="0.45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 x14ac:dyDescent="0.45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 x14ac:dyDescent="0.45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 x14ac:dyDescent="0.45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 x14ac:dyDescent="0.45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 x14ac:dyDescent="0.45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 x14ac:dyDescent="0.45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 x14ac:dyDescent="0.45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 x14ac:dyDescent="0.45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 x14ac:dyDescent="0.45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 x14ac:dyDescent="0.45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 x14ac:dyDescent="0.45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 x14ac:dyDescent="0.45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 x14ac:dyDescent="0.45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 x14ac:dyDescent="0.45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 x14ac:dyDescent="0.45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 x14ac:dyDescent="0.45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 x14ac:dyDescent="0.45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 x14ac:dyDescent="0.45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 x14ac:dyDescent="0.5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 x14ac:dyDescent="0.45"/>
    <row r="787" spans="1:17" ht="14.65" thickBot="1" x14ac:dyDescent="0.5"/>
    <row r="788" spans="1:17" ht="14.65" thickTop="1" x14ac:dyDescent="0.45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 x14ac:dyDescent="0.45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 x14ac:dyDescent="0.45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 x14ac:dyDescent="0.45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 x14ac:dyDescent="0.45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 x14ac:dyDescent="0.45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 x14ac:dyDescent="0.45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 x14ac:dyDescent="0.45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 x14ac:dyDescent="0.45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 x14ac:dyDescent="0.45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 x14ac:dyDescent="0.45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 x14ac:dyDescent="0.45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 x14ac:dyDescent="0.45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 x14ac:dyDescent="0.45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 x14ac:dyDescent="0.45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 x14ac:dyDescent="0.45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 x14ac:dyDescent="0.45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 x14ac:dyDescent="0.45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 x14ac:dyDescent="0.45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 x14ac:dyDescent="0.45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 x14ac:dyDescent="0.45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 x14ac:dyDescent="0.45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 x14ac:dyDescent="0.45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 x14ac:dyDescent="0.5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 x14ac:dyDescent="0.45"/>
    <row r="813" spans="1:17" ht="14.65" thickBot="1" x14ac:dyDescent="0.5"/>
    <row r="814" spans="1:17" ht="14.65" thickTop="1" x14ac:dyDescent="0.45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 x14ac:dyDescent="0.45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 x14ac:dyDescent="0.45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 x14ac:dyDescent="0.45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 x14ac:dyDescent="0.45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 x14ac:dyDescent="0.45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 x14ac:dyDescent="0.45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 x14ac:dyDescent="0.45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 x14ac:dyDescent="0.45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 x14ac:dyDescent="0.45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 x14ac:dyDescent="0.45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 x14ac:dyDescent="0.45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 x14ac:dyDescent="0.45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 x14ac:dyDescent="0.45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 x14ac:dyDescent="0.45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 x14ac:dyDescent="0.45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 x14ac:dyDescent="0.45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 x14ac:dyDescent="0.45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 x14ac:dyDescent="0.45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 x14ac:dyDescent="0.45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 x14ac:dyDescent="0.45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 x14ac:dyDescent="0.45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 x14ac:dyDescent="0.45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 x14ac:dyDescent="0.5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 x14ac:dyDescent="0.45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2025-05-31T15:46:01Z</cp:lastPrinted>
  <dcterms:created xsi:type="dcterms:W3CDTF">2018-06-30T02:06:06Z</dcterms:created>
  <dcterms:modified xsi:type="dcterms:W3CDTF">2025-06-02T16:34:31Z</dcterms:modified>
</cp:coreProperties>
</file>