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8" yWindow="300" windowWidth="25103" windowHeight="12338"/>
  </bookViews>
  <sheets>
    <sheet name="Sheet4" sheetId="4" r:id="rId1"/>
    <sheet name="Sheet1" sheetId="1" r:id="rId2"/>
  </sheets>
  <calcPr calcId="152511"/>
</workbook>
</file>

<file path=xl/calcChain.xml><?xml version="1.0" encoding="utf-8"?>
<calcChain xmlns="http://schemas.openxmlformats.org/spreadsheetml/2006/main">
  <c r="C32" i="4"/>
  <c r="D19"/>
  <c r="K19" l="1"/>
  <c r="K18"/>
  <c r="D18"/>
  <c r="H18" s="1"/>
  <c r="M17"/>
  <c r="M18" s="1"/>
  <c r="M19" s="1"/>
  <c r="N19" s="1"/>
  <c r="K17"/>
  <c r="D17"/>
  <c r="H17" s="1"/>
  <c r="K11"/>
  <c r="J11"/>
  <c r="D11"/>
  <c r="K10"/>
  <c r="J10"/>
  <c r="D10"/>
  <c r="H10" s="1"/>
  <c r="L9"/>
  <c r="L10" s="1"/>
  <c r="L11" s="1"/>
  <c r="L17" s="1"/>
  <c r="L18" s="1"/>
  <c r="L19" s="1"/>
  <c r="K9"/>
  <c r="J9"/>
  <c r="D9"/>
  <c r="H9" s="1"/>
  <c r="K49"/>
  <c r="D49"/>
  <c r="H49" s="1"/>
  <c r="K48"/>
  <c r="D48"/>
  <c r="H48" s="1"/>
  <c r="M47"/>
  <c r="M48" s="1"/>
  <c r="M49" s="1"/>
  <c r="N49" s="1"/>
  <c r="K47"/>
  <c r="D47"/>
  <c r="K41"/>
  <c r="J41"/>
  <c r="D41"/>
  <c r="H41" s="1"/>
  <c r="K40"/>
  <c r="J40"/>
  <c r="D40"/>
  <c r="H40" s="1"/>
  <c r="L39"/>
  <c r="L40" s="1"/>
  <c r="L41" s="1"/>
  <c r="L47" s="1"/>
  <c r="L48" s="1"/>
  <c r="L49" s="1"/>
  <c r="K39"/>
  <c r="J39"/>
  <c r="D39"/>
  <c r="D72"/>
  <c r="K79"/>
  <c r="H79"/>
  <c r="D79"/>
  <c r="K78"/>
  <c r="D78"/>
  <c r="H78" s="1"/>
  <c r="M77"/>
  <c r="M78" s="1"/>
  <c r="M79" s="1"/>
  <c r="N79" s="1"/>
  <c r="K77"/>
  <c r="D77"/>
  <c r="K71"/>
  <c r="J71"/>
  <c r="D71"/>
  <c r="H71" s="1"/>
  <c r="K70"/>
  <c r="J70"/>
  <c r="D70"/>
  <c r="H70" s="1"/>
  <c r="L69"/>
  <c r="L70" s="1"/>
  <c r="L71" s="1"/>
  <c r="L77" s="1"/>
  <c r="L78" s="1"/>
  <c r="L79" s="1"/>
  <c r="K69"/>
  <c r="J69"/>
  <c r="D69"/>
  <c r="K109"/>
  <c r="D109"/>
  <c r="H109" s="1"/>
  <c r="K108"/>
  <c r="D108"/>
  <c r="H108" s="1"/>
  <c r="M107"/>
  <c r="M108" s="1"/>
  <c r="M109" s="1"/>
  <c r="N109" s="1"/>
  <c r="K107"/>
  <c r="D107"/>
  <c r="K101"/>
  <c r="J101"/>
  <c r="D101"/>
  <c r="H101" s="1"/>
  <c r="K100"/>
  <c r="J100"/>
  <c r="D100"/>
  <c r="H100" s="1"/>
  <c r="L99"/>
  <c r="L100" s="1"/>
  <c r="L101" s="1"/>
  <c r="L107" s="1"/>
  <c r="L108" s="1"/>
  <c r="L109" s="1"/>
  <c r="K99"/>
  <c r="J99"/>
  <c r="D99"/>
  <c r="H99" s="1"/>
  <c r="K139"/>
  <c r="D139"/>
  <c r="H139" s="1"/>
  <c r="K138"/>
  <c r="D138"/>
  <c r="H138" s="1"/>
  <c r="M137"/>
  <c r="M138" s="1"/>
  <c r="M139" s="1"/>
  <c r="N139" s="1"/>
  <c r="K137"/>
  <c r="D137"/>
  <c r="H137" s="1"/>
  <c r="K131"/>
  <c r="J131"/>
  <c r="D131"/>
  <c r="H131" s="1"/>
  <c r="K130"/>
  <c r="J130"/>
  <c r="D130"/>
  <c r="H130" s="1"/>
  <c r="L129"/>
  <c r="L130" s="1"/>
  <c r="L131" s="1"/>
  <c r="L137" s="1"/>
  <c r="L138" s="1"/>
  <c r="L139" s="1"/>
  <c r="K129"/>
  <c r="J129"/>
  <c r="D129"/>
  <c r="K169"/>
  <c r="D169"/>
  <c r="H169" s="1"/>
  <c r="K168"/>
  <c r="D168"/>
  <c r="H168" s="1"/>
  <c r="M167"/>
  <c r="M168" s="1"/>
  <c r="M169" s="1"/>
  <c r="N169" s="1"/>
  <c r="K167"/>
  <c r="D167"/>
  <c r="H167" s="1"/>
  <c r="K161"/>
  <c r="J161"/>
  <c r="D161"/>
  <c r="H161" s="1"/>
  <c r="K160"/>
  <c r="J160"/>
  <c r="D160"/>
  <c r="H160" s="1"/>
  <c r="L159"/>
  <c r="L160" s="1"/>
  <c r="L161" s="1"/>
  <c r="L167" s="1"/>
  <c r="L168" s="1"/>
  <c r="L169" s="1"/>
  <c r="K159"/>
  <c r="J159"/>
  <c r="D159"/>
  <c r="H159" s="1"/>
  <c r="K199"/>
  <c r="D199"/>
  <c r="H199" s="1"/>
  <c r="K198"/>
  <c r="D198"/>
  <c r="H198" s="1"/>
  <c r="M197"/>
  <c r="M198" s="1"/>
  <c r="M199" s="1"/>
  <c r="N199" s="1"/>
  <c r="K197"/>
  <c r="D197"/>
  <c r="H197" s="1"/>
  <c r="K191"/>
  <c r="J191"/>
  <c r="D191"/>
  <c r="H191" s="1"/>
  <c r="K190"/>
  <c r="J190"/>
  <c r="D190"/>
  <c r="H190" s="1"/>
  <c r="L189"/>
  <c r="L190" s="1"/>
  <c r="L191" s="1"/>
  <c r="L197" s="1"/>
  <c r="L198" s="1"/>
  <c r="L199" s="1"/>
  <c r="K189"/>
  <c r="J189"/>
  <c r="D189"/>
  <c r="H189" s="1"/>
  <c r="K229"/>
  <c r="D229"/>
  <c r="K228"/>
  <c r="D228"/>
  <c r="H228" s="1"/>
  <c r="M227"/>
  <c r="M228" s="1"/>
  <c r="M229" s="1"/>
  <c r="N229" s="1"/>
  <c r="K227"/>
  <c r="D227"/>
  <c r="K221"/>
  <c r="J221"/>
  <c r="D221"/>
  <c r="H221" s="1"/>
  <c r="K220"/>
  <c r="J220"/>
  <c r="D220"/>
  <c r="H220" s="1"/>
  <c r="L219"/>
  <c r="L220" s="1"/>
  <c r="L221" s="1"/>
  <c r="L227" s="1"/>
  <c r="L228" s="1"/>
  <c r="L229" s="1"/>
  <c r="K219"/>
  <c r="J219"/>
  <c r="D219"/>
  <c r="H219" s="1"/>
  <c r="K259"/>
  <c r="D259"/>
  <c r="H259" s="1"/>
  <c r="K258"/>
  <c r="D258"/>
  <c r="H258" s="1"/>
  <c r="M257"/>
  <c r="M258" s="1"/>
  <c r="M259" s="1"/>
  <c r="N259" s="1"/>
  <c r="K257"/>
  <c r="D257"/>
  <c r="H257" s="1"/>
  <c r="K251"/>
  <c r="J251"/>
  <c r="D251"/>
  <c r="H251" s="1"/>
  <c r="K250"/>
  <c r="J250"/>
  <c r="D250"/>
  <c r="H250" s="1"/>
  <c r="L249"/>
  <c r="L250" s="1"/>
  <c r="L251" s="1"/>
  <c r="L257" s="1"/>
  <c r="L258" s="1"/>
  <c r="L259" s="1"/>
  <c r="K249"/>
  <c r="J249"/>
  <c r="D249"/>
  <c r="K289"/>
  <c r="D289"/>
  <c r="H289" s="1"/>
  <c r="K288"/>
  <c r="D288"/>
  <c r="H288" s="1"/>
  <c r="M287"/>
  <c r="M288" s="1"/>
  <c r="M289" s="1"/>
  <c r="N289" s="1"/>
  <c r="K287"/>
  <c r="D287"/>
  <c r="H287" s="1"/>
  <c r="K281"/>
  <c r="J281"/>
  <c r="D281"/>
  <c r="H281" s="1"/>
  <c r="K280"/>
  <c r="J280"/>
  <c r="D280"/>
  <c r="H280" s="1"/>
  <c r="L279"/>
  <c r="L280" s="1"/>
  <c r="L281" s="1"/>
  <c r="L287" s="1"/>
  <c r="L288" s="1"/>
  <c r="L289" s="1"/>
  <c r="K279"/>
  <c r="J279"/>
  <c r="D279"/>
  <c r="K319"/>
  <c r="D319"/>
  <c r="H319" s="1"/>
  <c r="K318"/>
  <c r="D318"/>
  <c r="H318" s="1"/>
  <c r="M317"/>
  <c r="M318" s="1"/>
  <c r="M319" s="1"/>
  <c r="N319" s="1"/>
  <c r="K317"/>
  <c r="D317"/>
  <c r="H317" s="1"/>
  <c r="K311"/>
  <c r="J311"/>
  <c r="D311"/>
  <c r="H311" s="1"/>
  <c r="K310"/>
  <c r="J310"/>
  <c r="D310"/>
  <c r="H310" s="1"/>
  <c r="L309"/>
  <c r="L310" s="1"/>
  <c r="L311" s="1"/>
  <c r="L317" s="1"/>
  <c r="L318" s="1"/>
  <c r="L319" s="1"/>
  <c r="K309"/>
  <c r="J309"/>
  <c r="D309"/>
  <c r="K349"/>
  <c r="D349"/>
  <c r="H349" s="1"/>
  <c r="K348"/>
  <c r="D348"/>
  <c r="H348" s="1"/>
  <c r="M347"/>
  <c r="M348" s="1"/>
  <c r="M349" s="1"/>
  <c r="N349" s="1"/>
  <c r="K347"/>
  <c r="D347"/>
  <c r="K341"/>
  <c r="J341"/>
  <c r="D341"/>
  <c r="H341" s="1"/>
  <c r="K340"/>
  <c r="J340"/>
  <c r="D340"/>
  <c r="H340" s="1"/>
  <c r="L339"/>
  <c r="L340" s="1"/>
  <c r="L341" s="1"/>
  <c r="L347" s="1"/>
  <c r="L348" s="1"/>
  <c r="L349" s="1"/>
  <c r="K339"/>
  <c r="J339"/>
  <c r="D339"/>
  <c r="K378"/>
  <c r="D378"/>
  <c r="H378" s="1"/>
  <c r="K377"/>
  <c r="D377"/>
  <c r="H377" s="1"/>
  <c r="M376"/>
  <c r="M377" s="1"/>
  <c r="M378" s="1"/>
  <c r="N378" s="1"/>
  <c r="K376"/>
  <c r="D376"/>
  <c r="K370"/>
  <c r="J370"/>
  <c r="D370"/>
  <c r="H370" s="1"/>
  <c r="K369"/>
  <c r="J369"/>
  <c r="D369"/>
  <c r="L368"/>
  <c r="L369" s="1"/>
  <c r="L370" s="1"/>
  <c r="L376" s="1"/>
  <c r="L377" s="1"/>
  <c r="L378" s="1"/>
  <c r="K368"/>
  <c r="J368"/>
  <c r="D368"/>
  <c r="K407"/>
  <c r="D407"/>
  <c r="H407" s="1"/>
  <c r="K406"/>
  <c r="D406"/>
  <c r="H406" s="1"/>
  <c r="M405"/>
  <c r="M406" s="1"/>
  <c r="M407" s="1"/>
  <c r="N407" s="1"/>
  <c r="K405"/>
  <c r="D405"/>
  <c r="H405" s="1"/>
  <c r="K399"/>
  <c r="J399"/>
  <c r="D399"/>
  <c r="H399" s="1"/>
  <c r="K398"/>
  <c r="J398"/>
  <c r="D398"/>
  <c r="H398" s="1"/>
  <c r="L397"/>
  <c r="L398" s="1"/>
  <c r="L399" s="1"/>
  <c r="L405" s="1"/>
  <c r="L406" s="1"/>
  <c r="L407" s="1"/>
  <c r="K397"/>
  <c r="J397"/>
  <c r="D397"/>
  <c r="K437"/>
  <c r="D437"/>
  <c r="H437" s="1"/>
  <c r="K436"/>
  <c r="D436"/>
  <c r="M435"/>
  <c r="M436" s="1"/>
  <c r="M437" s="1"/>
  <c r="N437" s="1"/>
  <c r="K435"/>
  <c r="D435"/>
  <c r="H435" s="1"/>
  <c r="K429"/>
  <c r="J429"/>
  <c r="D429"/>
  <c r="K428"/>
  <c r="J428"/>
  <c r="D428"/>
  <c r="H428" s="1"/>
  <c r="L427"/>
  <c r="L428" s="1"/>
  <c r="L429" s="1"/>
  <c r="L435" s="1"/>
  <c r="L436" s="1"/>
  <c r="L437" s="1"/>
  <c r="K427"/>
  <c r="J427"/>
  <c r="D427"/>
  <c r="K466"/>
  <c r="D466"/>
  <c r="K465"/>
  <c r="D465"/>
  <c r="M464"/>
  <c r="M465" s="1"/>
  <c r="M466" s="1"/>
  <c r="N466" s="1"/>
  <c r="K464"/>
  <c r="D464"/>
  <c r="H464" s="1"/>
  <c r="K458"/>
  <c r="J458"/>
  <c r="D458"/>
  <c r="K457"/>
  <c r="J457"/>
  <c r="D457"/>
  <c r="H457" s="1"/>
  <c r="L456"/>
  <c r="L457" s="1"/>
  <c r="L458" s="1"/>
  <c r="L464" s="1"/>
  <c r="L465" s="1"/>
  <c r="L466" s="1"/>
  <c r="K456"/>
  <c r="J456"/>
  <c r="D456"/>
  <c r="K493"/>
  <c r="D493"/>
  <c r="H493" s="1"/>
  <c r="K492"/>
  <c r="D492"/>
  <c r="H492" s="1"/>
  <c r="M491"/>
  <c r="M492" s="1"/>
  <c r="M493" s="1"/>
  <c r="N493" s="1"/>
  <c r="K491"/>
  <c r="D491"/>
  <c r="K485"/>
  <c r="J485"/>
  <c r="D485"/>
  <c r="H485" s="1"/>
  <c r="K484"/>
  <c r="J484"/>
  <c r="D484"/>
  <c r="L483"/>
  <c r="L484" s="1"/>
  <c r="L485" s="1"/>
  <c r="L491" s="1"/>
  <c r="L492" s="1"/>
  <c r="L493" s="1"/>
  <c r="K483"/>
  <c r="J483"/>
  <c r="D483"/>
  <c r="K520"/>
  <c r="D520"/>
  <c r="H520" s="1"/>
  <c r="K519"/>
  <c r="D519"/>
  <c r="H519" s="1"/>
  <c r="M518"/>
  <c r="M519" s="1"/>
  <c r="M520" s="1"/>
  <c r="N520" s="1"/>
  <c r="K518"/>
  <c r="D518"/>
  <c r="H518" s="1"/>
  <c r="K512"/>
  <c r="J512"/>
  <c r="D512"/>
  <c r="H512" s="1"/>
  <c r="K511"/>
  <c r="J511"/>
  <c r="D511"/>
  <c r="H511" s="1"/>
  <c r="L510"/>
  <c r="L511" s="1"/>
  <c r="L512" s="1"/>
  <c r="L518" s="1"/>
  <c r="L519" s="1"/>
  <c r="L520" s="1"/>
  <c r="K510"/>
  <c r="J510"/>
  <c r="D510"/>
  <c r="K898"/>
  <c r="D898"/>
  <c r="H898" s="1"/>
  <c r="K897"/>
  <c r="D897"/>
  <c r="H897" s="1"/>
  <c r="M896"/>
  <c r="M897" s="1"/>
  <c r="M898" s="1"/>
  <c r="N898" s="1"/>
  <c r="K896"/>
  <c r="D896"/>
  <c r="K890"/>
  <c r="J890"/>
  <c r="D890"/>
  <c r="H890" s="1"/>
  <c r="K889"/>
  <c r="J889"/>
  <c r="D889"/>
  <c r="L888"/>
  <c r="L889" s="1"/>
  <c r="L890" s="1"/>
  <c r="K888"/>
  <c r="J888"/>
  <c r="D888"/>
  <c r="K871"/>
  <c r="D871"/>
  <c r="H871" s="1"/>
  <c r="K870"/>
  <c r="D870"/>
  <c r="M869"/>
  <c r="M870" s="1"/>
  <c r="M871" s="1"/>
  <c r="N871" s="1"/>
  <c r="K869"/>
  <c r="D869"/>
  <c r="K863"/>
  <c r="J863"/>
  <c r="D863"/>
  <c r="H863" s="1"/>
  <c r="K862"/>
  <c r="J862"/>
  <c r="D862"/>
  <c r="H862" s="1"/>
  <c r="L861"/>
  <c r="L862" s="1"/>
  <c r="L863" s="1"/>
  <c r="K861"/>
  <c r="J861"/>
  <c r="D861"/>
  <c r="K844"/>
  <c r="D844"/>
  <c r="H844" s="1"/>
  <c r="K843"/>
  <c r="D843"/>
  <c r="H843" s="1"/>
  <c r="M842"/>
  <c r="M843" s="1"/>
  <c r="M844" s="1"/>
  <c r="N844" s="1"/>
  <c r="K842"/>
  <c r="D842"/>
  <c r="K836"/>
  <c r="J836"/>
  <c r="D836"/>
  <c r="K835"/>
  <c r="J835"/>
  <c r="D835"/>
  <c r="H835" s="1"/>
  <c r="L834"/>
  <c r="L835" s="1"/>
  <c r="L836" s="1"/>
  <c r="K834"/>
  <c r="J834"/>
  <c r="D834"/>
  <c r="K817"/>
  <c r="D817"/>
  <c r="K816"/>
  <c r="D816"/>
  <c r="M815"/>
  <c r="M816" s="1"/>
  <c r="M817" s="1"/>
  <c r="N817" s="1"/>
  <c r="K815"/>
  <c r="D815"/>
  <c r="K809"/>
  <c r="J809"/>
  <c r="D809"/>
  <c r="H809" s="1"/>
  <c r="K808"/>
  <c r="J808"/>
  <c r="D808"/>
  <c r="H808" s="1"/>
  <c r="L807"/>
  <c r="L808" s="1"/>
  <c r="L809" s="1"/>
  <c r="K807"/>
  <c r="J807"/>
  <c r="D807"/>
  <c r="K790"/>
  <c r="D790"/>
  <c r="H790" s="1"/>
  <c r="K789"/>
  <c r="D789"/>
  <c r="H789" s="1"/>
  <c r="M788"/>
  <c r="M789" s="1"/>
  <c r="M790" s="1"/>
  <c r="N790" s="1"/>
  <c r="K788"/>
  <c r="D788"/>
  <c r="H788" s="1"/>
  <c r="K782"/>
  <c r="J782"/>
  <c r="D782"/>
  <c r="H782" s="1"/>
  <c r="K781"/>
  <c r="J781"/>
  <c r="D781"/>
  <c r="L780"/>
  <c r="L781" s="1"/>
  <c r="L782" s="1"/>
  <c r="K780"/>
  <c r="J780"/>
  <c r="D780"/>
  <c r="K763"/>
  <c r="D763"/>
  <c r="K762"/>
  <c r="D762"/>
  <c r="M761"/>
  <c r="M762" s="1"/>
  <c r="M763" s="1"/>
  <c r="N763" s="1"/>
  <c r="K761"/>
  <c r="D761"/>
  <c r="H761" s="1"/>
  <c r="K755"/>
  <c r="J755"/>
  <c r="D755"/>
  <c r="H755" s="1"/>
  <c r="K754"/>
  <c r="J754"/>
  <c r="D754"/>
  <c r="H754" s="1"/>
  <c r="L753"/>
  <c r="L754" s="1"/>
  <c r="L755" s="1"/>
  <c r="K753"/>
  <c r="J753"/>
  <c r="D753"/>
  <c r="K736"/>
  <c r="D736"/>
  <c r="H736" s="1"/>
  <c r="K735"/>
  <c r="D735"/>
  <c r="H735" s="1"/>
  <c r="M734"/>
  <c r="M735" s="1"/>
  <c r="M736" s="1"/>
  <c r="K734"/>
  <c r="D734"/>
  <c r="H734" s="1"/>
  <c r="K728"/>
  <c r="J728"/>
  <c r="D728"/>
  <c r="K727"/>
  <c r="J727"/>
  <c r="D727"/>
  <c r="H727" s="1"/>
  <c r="L726"/>
  <c r="L727" s="1"/>
  <c r="L728" s="1"/>
  <c r="K726"/>
  <c r="J726"/>
  <c r="D726"/>
  <c r="K709"/>
  <c r="D709"/>
  <c r="K708"/>
  <c r="D708"/>
  <c r="H708" s="1"/>
  <c r="M707"/>
  <c r="M708" s="1"/>
  <c r="M709" s="1"/>
  <c r="N709" s="1"/>
  <c r="K707"/>
  <c r="D707"/>
  <c r="K701"/>
  <c r="J701"/>
  <c r="D701"/>
  <c r="H701" s="1"/>
  <c r="K700"/>
  <c r="J700"/>
  <c r="D700"/>
  <c r="H700" s="1"/>
  <c r="L699"/>
  <c r="L700" s="1"/>
  <c r="L701" s="1"/>
  <c r="K699"/>
  <c r="J699"/>
  <c r="D699"/>
  <c r="K682"/>
  <c r="D682"/>
  <c r="H682" s="1"/>
  <c r="K681"/>
  <c r="D681"/>
  <c r="H681" s="1"/>
  <c r="M680"/>
  <c r="M681" s="1"/>
  <c r="M682" s="1"/>
  <c r="N682" s="1"/>
  <c r="K680"/>
  <c r="D680"/>
  <c r="H680" s="1"/>
  <c r="K674"/>
  <c r="J674"/>
  <c r="D674"/>
  <c r="H674" s="1"/>
  <c r="K673"/>
  <c r="J673"/>
  <c r="D673"/>
  <c r="L672"/>
  <c r="L673" s="1"/>
  <c r="L674" s="1"/>
  <c r="K672"/>
  <c r="J672"/>
  <c r="D672"/>
  <c r="K655"/>
  <c r="D655"/>
  <c r="H655" s="1"/>
  <c r="K654"/>
  <c r="D654"/>
  <c r="M653"/>
  <c r="M654" s="1"/>
  <c r="M655" s="1"/>
  <c r="N655" s="1"/>
  <c r="K653"/>
  <c r="D653"/>
  <c r="H653" s="1"/>
  <c r="K647"/>
  <c r="J647"/>
  <c r="D647"/>
  <c r="H647" s="1"/>
  <c r="K646"/>
  <c r="J646"/>
  <c r="D646"/>
  <c r="H646" s="1"/>
  <c r="L645"/>
  <c r="L646" s="1"/>
  <c r="L647" s="1"/>
  <c r="K645"/>
  <c r="J645"/>
  <c r="D645"/>
  <c r="K628"/>
  <c r="D628"/>
  <c r="H628" s="1"/>
  <c r="K627"/>
  <c r="D627"/>
  <c r="H627" s="1"/>
  <c r="M626"/>
  <c r="M627" s="1"/>
  <c r="M628" s="1"/>
  <c r="N628" s="1"/>
  <c r="K626"/>
  <c r="D626"/>
  <c r="K620"/>
  <c r="J620"/>
  <c r="D620"/>
  <c r="K619"/>
  <c r="J619"/>
  <c r="D619"/>
  <c r="H619" s="1"/>
  <c r="L618"/>
  <c r="L619" s="1"/>
  <c r="L620" s="1"/>
  <c r="L626" s="1"/>
  <c r="L627" s="1"/>
  <c r="L628" s="1"/>
  <c r="K618"/>
  <c r="J618"/>
  <c r="D618"/>
  <c r="K601"/>
  <c r="D601"/>
  <c r="K600"/>
  <c r="D600"/>
  <c r="H600" s="1"/>
  <c r="M599"/>
  <c r="M600" s="1"/>
  <c r="M601" s="1"/>
  <c r="N601" s="1"/>
  <c r="K599"/>
  <c r="D599"/>
  <c r="K593"/>
  <c r="J593"/>
  <c r="D593"/>
  <c r="H593" s="1"/>
  <c r="K592"/>
  <c r="J592"/>
  <c r="D592"/>
  <c r="H592" s="1"/>
  <c r="L591"/>
  <c r="L592" s="1"/>
  <c r="L593" s="1"/>
  <c r="K591"/>
  <c r="J591"/>
  <c r="D591"/>
  <c r="K574"/>
  <c r="D574"/>
  <c r="H574" s="1"/>
  <c r="K573"/>
  <c r="D573"/>
  <c r="H573" s="1"/>
  <c r="M572"/>
  <c r="M573" s="1"/>
  <c r="M574" s="1"/>
  <c r="N574" s="1"/>
  <c r="K572"/>
  <c r="D572"/>
  <c r="H572" s="1"/>
  <c r="K566"/>
  <c r="J566"/>
  <c r="D566"/>
  <c r="H566" s="1"/>
  <c r="K565"/>
  <c r="J565"/>
  <c r="D565"/>
  <c r="L564"/>
  <c r="L565" s="1"/>
  <c r="L566" s="1"/>
  <c r="K564"/>
  <c r="J564"/>
  <c r="D564"/>
  <c r="H564" s="1"/>
  <c r="K548"/>
  <c r="D548"/>
  <c r="H548" s="1"/>
  <c r="K547"/>
  <c r="D547"/>
  <c r="H547" s="1"/>
  <c r="M546"/>
  <c r="M547" s="1"/>
  <c r="M548" s="1"/>
  <c r="N548" s="1"/>
  <c r="K546"/>
  <c r="D546"/>
  <c r="H546" s="1"/>
  <c r="K540"/>
  <c r="J540"/>
  <c r="D540"/>
  <c r="K539"/>
  <c r="J539"/>
  <c r="D539"/>
  <c r="H539" s="1"/>
  <c r="L538"/>
  <c r="L539" s="1"/>
  <c r="L540" s="1"/>
  <c r="K538"/>
  <c r="J538"/>
  <c r="D538"/>
  <c r="K17" i="1"/>
  <c r="D17"/>
  <c r="H17" s="1"/>
  <c r="K16"/>
  <c r="D16"/>
  <c r="H16" s="1"/>
  <c r="M15"/>
  <c r="M16" s="1"/>
  <c r="M17" s="1"/>
  <c r="N17" s="1"/>
  <c r="K15"/>
  <c r="D15"/>
  <c r="K9"/>
  <c r="J9"/>
  <c r="D9"/>
  <c r="K8"/>
  <c r="J8"/>
  <c r="D8"/>
  <c r="H8" s="1"/>
  <c r="L7"/>
  <c r="L8" s="1"/>
  <c r="L9" s="1"/>
  <c r="K7"/>
  <c r="J7"/>
  <c r="D7"/>
  <c r="K44"/>
  <c r="D44"/>
  <c r="H44" s="1"/>
  <c r="K43"/>
  <c r="D43"/>
  <c r="H43" s="1"/>
  <c r="M42"/>
  <c r="M43" s="1"/>
  <c r="M44" s="1"/>
  <c r="N44" s="1"/>
  <c r="K42"/>
  <c r="D42"/>
  <c r="H42" s="1"/>
  <c r="K36"/>
  <c r="J36"/>
  <c r="D36"/>
  <c r="K35"/>
  <c r="J35"/>
  <c r="D35"/>
  <c r="H35" s="1"/>
  <c r="L34"/>
  <c r="L35" s="1"/>
  <c r="L36" s="1"/>
  <c r="K34"/>
  <c r="J34"/>
  <c r="D34"/>
  <c r="K70"/>
  <c r="D70"/>
  <c r="H70" s="1"/>
  <c r="K69"/>
  <c r="D69"/>
  <c r="H69" s="1"/>
  <c r="M68"/>
  <c r="M69" s="1"/>
  <c r="M70" s="1"/>
  <c r="N70" s="1"/>
  <c r="K68"/>
  <c r="D68"/>
  <c r="K62"/>
  <c r="J62"/>
  <c r="D62"/>
  <c r="K61"/>
  <c r="J61"/>
  <c r="D61"/>
  <c r="H61" s="1"/>
  <c r="L60"/>
  <c r="L61" s="1"/>
  <c r="L62" s="1"/>
  <c r="L68" s="1"/>
  <c r="L69" s="1"/>
  <c r="L70" s="1"/>
  <c r="K60"/>
  <c r="J60"/>
  <c r="D60"/>
  <c r="K96"/>
  <c r="D96"/>
  <c r="H96" s="1"/>
  <c r="K95"/>
  <c r="D95"/>
  <c r="H95" s="1"/>
  <c r="M94"/>
  <c r="M95" s="1"/>
  <c r="M96" s="1"/>
  <c r="N96" s="1"/>
  <c r="K94"/>
  <c r="D94"/>
  <c r="K88"/>
  <c r="J88"/>
  <c r="D88"/>
  <c r="H88" s="1"/>
  <c r="K87"/>
  <c r="J87"/>
  <c r="H87"/>
  <c r="D87"/>
  <c r="L86"/>
  <c r="L87" s="1"/>
  <c r="L88" s="1"/>
  <c r="K86"/>
  <c r="J86"/>
  <c r="D86"/>
  <c r="K122"/>
  <c r="D122"/>
  <c r="H122" s="1"/>
  <c r="K121"/>
  <c r="D121"/>
  <c r="H121" s="1"/>
  <c r="M120"/>
  <c r="M121" s="1"/>
  <c r="M122" s="1"/>
  <c r="N122" s="1"/>
  <c r="K120"/>
  <c r="D120"/>
  <c r="H120" s="1"/>
  <c r="K114"/>
  <c r="J114"/>
  <c r="D114"/>
  <c r="K113"/>
  <c r="J113"/>
  <c r="H113"/>
  <c r="D113"/>
  <c r="L112"/>
  <c r="L113" s="1"/>
  <c r="L114" s="1"/>
  <c r="K112"/>
  <c r="J112"/>
  <c r="D112"/>
  <c r="K148"/>
  <c r="D148"/>
  <c r="H148" s="1"/>
  <c r="K147"/>
  <c r="D147"/>
  <c r="M146"/>
  <c r="M147" s="1"/>
  <c r="M148" s="1"/>
  <c r="N148" s="1"/>
  <c r="K146"/>
  <c r="D146"/>
  <c r="K140"/>
  <c r="J140"/>
  <c r="D140"/>
  <c r="H140" s="1"/>
  <c r="K139"/>
  <c r="J139"/>
  <c r="D139"/>
  <c r="H139" s="1"/>
  <c r="L138"/>
  <c r="L139" s="1"/>
  <c r="L140" s="1"/>
  <c r="K138"/>
  <c r="J138"/>
  <c r="D138"/>
  <c r="K174"/>
  <c r="D174"/>
  <c r="H174" s="1"/>
  <c r="K173"/>
  <c r="D173"/>
  <c r="H173" s="1"/>
  <c r="M172"/>
  <c r="M173" s="1"/>
  <c r="M174" s="1"/>
  <c r="N174" s="1"/>
  <c r="K172"/>
  <c r="D172"/>
  <c r="H172" s="1"/>
  <c r="K166"/>
  <c r="J166"/>
  <c r="D166"/>
  <c r="H166" s="1"/>
  <c r="K165"/>
  <c r="J165"/>
  <c r="D165"/>
  <c r="H165" s="1"/>
  <c r="L164"/>
  <c r="L165" s="1"/>
  <c r="L166" s="1"/>
  <c r="K164"/>
  <c r="J164"/>
  <c r="D164"/>
  <c r="H164" s="1"/>
  <c r="K200"/>
  <c r="D200"/>
  <c r="H200" s="1"/>
  <c r="K199"/>
  <c r="D199"/>
  <c r="M198"/>
  <c r="M199" s="1"/>
  <c r="M200" s="1"/>
  <c r="N200" s="1"/>
  <c r="K198"/>
  <c r="D198"/>
  <c r="K192"/>
  <c r="J192"/>
  <c r="D192"/>
  <c r="H192" s="1"/>
  <c r="K191"/>
  <c r="J191"/>
  <c r="D191"/>
  <c r="L190"/>
  <c r="L191" s="1"/>
  <c r="L192" s="1"/>
  <c r="K190"/>
  <c r="J190"/>
  <c r="D190"/>
  <c r="H190" s="1"/>
  <c r="K225"/>
  <c r="D225"/>
  <c r="K224"/>
  <c r="D224"/>
  <c r="H224" s="1"/>
  <c r="M223"/>
  <c r="M224" s="1"/>
  <c r="M225" s="1"/>
  <c r="N225" s="1"/>
  <c r="K223"/>
  <c r="D223"/>
  <c r="H223" s="1"/>
  <c r="K217"/>
  <c r="J217"/>
  <c r="D217"/>
  <c r="K216"/>
  <c r="J216"/>
  <c r="D216"/>
  <c r="L215"/>
  <c r="L216" s="1"/>
  <c r="L217" s="1"/>
  <c r="K215"/>
  <c r="J215"/>
  <c r="D215"/>
  <c r="K251"/>
  <c r="D251"/>
  <c r="H251" s="1"/>
  <c r="K250"/>
  <c r="D250"/>
  <c r="M249"/>
  <c r="M250" s="1"/>
  <c r="M251" s="1"/>
  <c r="N251" s="1"/>
  <c r="K249"/>
  <c r="D249"/>
  <c r="H249" s="1"/>
  <c r="K243"/>
  <c r="J243"/>
  <c r="D243"/>
  <c r="K242"/>
  <c r="J242"/>
  <c r="D242"/>
  <c r="L241"/>
  <c r="L242" s="1"/>
  <c r="L243" s="1"/>
  <c r="K241"/>
  <c r="J241"/>
  <c r="D241"/>
  <c r="H241" s="1"/>
  <c r="K277"/>
  <c r="D277"/>
  <c r="H277" s="1"/>
  <c r="K276"/>
  <c r="D276"/>
  <c r="M275"/>
  <c r="M276" s="1"/>
  <c r="M277" s="1"/>
  <c r="N277" s="1"/>
  <c r="K275"/>
  <c r="D275"/>
  <c r="K269"/>
  <c r="J269"/>
  <c r="D269"/>
  <c r="K268"/>
  <c r="J268"/>
  <c r="D268"/>
  <c r="H268" s="1"/>
  <c r="L267"/>
  <c r="L268" s="1"/>
  <c r="L269" s="1"/>
  <c r="K267"/>
  <c r="J267"/>
  <c r="D267"/>
  <c r="M301"/>
  <c r="M302" s="1"/>
  <c r="M303" s="1"/>
  <c r="N303" s="1"/>
  <c r="K303"/>
  <c r="D303"/>
  <c r="H303" s="1"/>
  <c r="K302"/>
  <c r="D302"/>
  <c r="H302" s="1"/>
  <c r="K301"/>
  <c r="D301"/>
  <c r="H301" s="1"/>
  <c r="K295"/>
  <c r="J295"/>
  <c r="D295"/>
  <c r="H295" s="1"/>
  <c r="K294"/>
  <c r="J294"/>
  <c r="D294"/>
  <c r="H294" s="1"/>
  <c r="L293"/>
  <c r="L294" s="1"/>
  <c r="L295" s="1"/>
  <c r="K293"/>
  <c r="J293"/>
  <c r="D293"/>
  <c r="H293" s="1"/>
  <c r="K329"/>
  <c r="D329"/>
  <c r="H329" s="1"/>
  <c r="K328"/>
  <c r="D328"/>
  <c r="H328" s="1"/>
  <c r="M327"/>
  <c r="M328" s="1"/>
  <c r="M329" s="1"/>
  <c r="N329" s="1"/>
  <c r="K327"/>
  <c r="D327"/>
  <c r="K321"/>
  <c r="J321"/>
  <c r="D321"/>
  <c r="H321" s="1"/>
  <c r="K320"/>
  <c r="J320"/>
  <c r="D320"/>
  <c r="H320" s="1"/>
  <c r="L319"/>
  <c r="L320" s="1"/>
  <c r="L321" s="1"/>
  <c r="K319"/>
  <c r="J319"/>
  <c r="D319"/>
  <c r="K355"/>
  <c r="D355"/>
  <c r="H355" s="1"/>
  <c r="K354"/>
  <c r="D354"/>
  <c r="H354" s="1"/>
  <c r="M353"/>
  <c r="M354" s="1"/>
  <c r="M355" s="1"/>
  <c r="N355" s="1"/>
  <c r="K353"/>
  <c r="D353"/>
  <c r="H353" s="1"/>
  <c r="K347"/>
  <c r="J347"/>
  <c r="D347"/>
  <c r="H347" s="1"/>
  <c r="K346"/>
  <c r="J346"/>
  <c r="D346"/>
  <c r="H346" s="1"/>
  <c r="L345"/>
  <c r="L346" s="1"/>
  <c r="L347" s="1"/>
  <c r="K345"/>
  <c r="J345"/>
  <c r="D345"/>
  <c r="K381"/>
  <c r="D381"/>
  <c r="H381" s="1"/>
  <c r="K380"/>
  <c r="D380"/>
  <c r="H380" s="1"/>
  <c r="M379"/>
  <c r="M380" s="1"/>
  <c r="M381" s="1"/>
  <c r="N381" s="1"/>
  <c r="K379"/>
  <c r="D379"/>
  <c r="H379" s="1"/>
  <c r="K373"/>
  <c r="J373"/>
  <c r="D373"/>
  <c r="H373" s="1"/>
  <c r="K372"/>
  <c r="J372"/>
  <c r="D372"/>
  <c r="H372" s="1"/>
  <c r="L371"/>
  <c r="L372" s="1"/>
  <c r="L373" s="1"/>
  <c r="K371"/>
  <c r="J371"/>
  <c r="D371"/>
  <c r="K408"/>
  <c r="D408"/>
  <c r="H408" s="1"/>
  <c r="K407"/>
  <c r="D407"/>
  <c r="H407" s="1"/>
  <c r="M406"/>
  <c r="M407" s="1"/>
  <c r="M408" s="1"/>
  <c r="K406"/>
  <c r="D406"/>
  <c r="K400"/>
  <c r="J400"/>
  <c r="D400"/>
  <c r="H400" s="1"/>
  <c r="K399"/>
  <c r="J399"/>
  <c r="D399"/>
  <c r="H399" s="1"/>
  <c r="L398"/>
  <c r="L399" s="1"/>
  <c r="L400" s="1"/>
  <c r="K398"/>
  <c r="J398"/>
  <c r="D398"/>
  <c r="H398" s="1"/>
  <c r="K435"/>
  <c r="D435"/>
  <c r="H435" s="1"/>
  <c r="K434"/>
  <c r="D434"/>
  <c r="H434" s="1"/>
  <c r="M433"/>
  <c r="M434" s="1"/>
  <c r="M435" s="1"/>
  <c r="N435" s="1"/>
  <c r="K433"/>
  <c r="D433"/>
  <c r="K427"/>
  <c r="J427"/>
  <c r="D427"/>
  <c r="H427" s="1"/>
  <c r="K426"/>
  <c r="J426"/>
  <c r="D426"/>
  <c r="H426" s="1"/>
  <c r="L425"/>
  <c r="L426" s="1"/>
  <c r="L427" s="1"/>
  <c r="K425"/>
  <c r="J425"/>
  <c r="D425"/>
  <c r="K461"/>
  <c r="D461"/>
  <c r="H461" s="1"/>
  <c r="K460"/>
  <c r="D460"/>
  <c r="H460" s="1"/>
  <c r="M459"/>
  <c r="M460" s="1"/>
  <c r="M461" s="1"/>
  <c r="N461" s="1"/>
  <c r="K459"/>
  <c r="D459"/>
  <c r="K453"/>
  <c r="J453"/>
  <c r="D453"/>
  <c r="H453" s="1"/>
  <c r="K452"/>
  <c r="J452"/>
  <c r="D452"/>
  <c r="H452" s="1"/>
  <c r="L451"/>
  <c r="L452" s="1"/>
  <c r="L453" s="1"/>
  <c r="K451"/>
  <c r="J451"/>
  <c r="D451"/>
  <c r="K488"/>
  <c r="D488"/>
  <c r="H488" s="1"/>
  <c r="K487"/>
  <c r="D487"/>
  <c r="H487" s="1"/>
  <c r="M486"/>
  <c r="M487" s="1"/>
  <c r="M488" s="1"/>
  <c r="N488" s="1"/>
  <c r="K486"/>
  <c r="D486"/>
  <c r="K480"/>
  <c r="J480"/>
  <c r="D480"/>
  <c r="H480" s="1"/>
  <c r="K479"/>
  <c r="J479"/>
  <c r="D479"/>
  <c r="H479" s="1"/>
  <c r="L478"/>
  <c r="L479" s="1"/>
  <c r="L480" s="1"/>
  <c r="K478"/>
  <c r="J478"/>
  <c r="D478"/>
  <c r="K514"/>
  <c r="D514"/>
  <c r="H514" s="1"/>
  <c r="K513"/>
  <c r="D513"/>
  <c r="H513" s="1"/>
  <c r="M512"/>
  <c r="M513" s="1"/>
  <c r="M514" s="1"/>
  <c r="N514" s="1"/>
  <c r="K512"/>
  <c r="D512"/>
  <c r="H512" s="1"/>
  <c r="K506"/>
  <c r="J506"/>
  <c r="D506"/>
  <c r="H506" s="1"/>
  <c r="K505"/>
  <c r="J505"/>
  <c r="D505"/>
  <c r="H505" s="1"/>
  <c r="L504"/>
  <c r="L505" s="1"/>
  <c r="L506" s="1"/>
  <c r="K504"/>
  <c r="J504"/>
  <c r="D504"/>
  <c r="H504" s="1"/>
  <c r="K540"/>
  <c r="D540"/>
  <c r="H540" s="1"/>
  <c r="K539"/>
  <c r="D539"/>
  <c r="H539" s="1"/>
  <c r="M538"/>
  <c r="M539" s="1"/>
  <c r="M540" s="1"/>
  <c r="N540" s="1"/>
  <c r="K538"/>
  <c r="D538"/>
  <c r="K532"/>
  <c r="J532"/>
  <c r="D532"/>
  <c r="H532" s="1"/>
  <c r="K531"/>
  <c r="J531"/>
  <c r="D531"/>
  <c r="H531" s="1"/>
  <c r="L530"/>
  <c r="L531" s="1"/>
  <c r="L532" s="1"/>
  <c r="K530"/>
  <c r="J530"/>
  <c r="D530"/>
  <c r="H530" s="1"/>
  <c r="K567"/>
  <c r="D567"/>
  <c r="H567" s="1"/>
  <c r="K566"/>
  <c r="D566"/>
  <c r="H566" s="1"/>
  <c r="M565"/>
  <c r="M566" s="1"/>
  <c r="M567" s="1"/>
  <c r="N567" s="1"/>
  <c r="K565"/>
  <c r="D565"/>
  <c r="K559"/>
  <c r="J559"/>
  <c r="D559"/>
  <c r="H559" s="1"/>
  <c r="K558"/>
  <c r="J558"/>
  <c r="D558"/>
  <c r="H558" s="1"/>
  <c r="L557"/>
  <c r="L558" s="1"/>
  <c r="L559" s="1"/>
  <c r="K557"/>
  <c r="J557"/>
  <c r="D557"/>
  <c r="K593"/>
  <c r="D593"/>
  <c r="H593" s="1"/>
  <c r="K592"/>
  <c r="D592"/>
  <c r="H592" s="1"/>
  <c r="M591"/>
  <c r="M592" s="1"/>
  <c r="M593" s="1"/>
  <c r="N593" s="1"/>
  <c r="K591"/>
  <c r="D591"/>
  <c r="K585"/>
  <c r="J585"/>
  <c r="D585"/>
  <c r="H585" s="1"/>
  <c r="K584"/>
  <c r="J584"/>
  <c r="D584"/>
  <c r="H584" s="1"/>
  <c r="L583"/>
  <c r="L584" s="1"/>
  <c r="L585" s="1"/>
  <c r="K583"/>
  <c r="J583"/>
  <c r="D583"/>
  <c r="K618"/>
  <c r="D618"/>
  <c r="H618" s="1"/>
  <c r="K617"/>
  <c r="D617"/>
  <c r="H617" s="1"/>
  <c r="M616"/>
  <c r="M617" s="1"/>
  <c r="M618" s="1"/>
  <c r="N618" s="1"/>
  <c r="K616"/>
  <c r="D616"/>
  <c r="K610"/>
  <c r="J610"/>
  <c r="D610"/>
  <c r="H610" s="1"/>
  <c r="K609"/>
  <c r="J609"/>
  <c r="D609"/>
  <c r="H609" s="1"/>
  <c r="L608"/>
  <c r="L609" s="1"/>
  <c r="L610" s="1"/>
  <c r="K608"/>
  <c r="J608"/>
  <c r="D608"/>
  <c r="K643"/>
  <c r="D643"/>
  <c r="H643" s="1"/>
  <c r="K642"/>
  <c r="D642"/>
  <c r="H642" s="1"/>
  <c r="M641"/>
  <c r="M642" s="1"/>
  <c r="M643" s="1"/>
  <c r="N643" s="1"/>
  <c r="K641"/>
  <c r="D641"/>
  <c r="K635"/>
  <c r="J635"/>
  <c r="D635"/>
  <c r="H635" s="1"/>
  <c r="K634"/>
  <c r="J634"/>
  <c r="D634"/>
  <c r="H634" s="1"/>
  <c r="L633"/>
  <c r="L634" s="1"/>
  <c r="L635" s="1"/>
  <c r="K633"/>
  <c r="J633"/>
  <c r="D633"/>
  <c r="K669"/>
  <c r="D669"/>
  <c r="H669" s="1"/>
  <c r="K668"/>
  <c r="D668"/>
  <c r="H668" s="1"/>
  <c r="M667"/>
  <c r="M668" s="1"/>
  <c r="M669" s="1"/>
  <c r="K667"/>
  <c r="D667"/>
  <c r="K661"/>
  <c r="J661"/>
  <c r="D661"/>
  <c r="H661" s="1"/>
  <c r="K660"/>
  <c r="J660"/>
  <c r="D660"/>
  <c r="H660" s="1"/>
  <c r="L659"/>
  <c r="L660" s="1"/>
  <c r="L661" s="1"/>
  <c r="K659"/>
  <c r="J659"/>
  <c r="D659"/>
  <c r="H659" s="1"/>
  <c r="K694"/>
  <c r="D694"/>
  <c r="H694" s="1"/>
  <c r="K693"/>
  <c r="D693"/>
  <c r="H693" s="1"/>
  <c r="M692"/>
  <c r="M693" s="1"/>
  <c r="M694" s="1"/>
  <c r="N694" s="1"/>
  <c r="K692"/>
  <c r="D692"/>
  <c r="K686"/>
  <c r="J686"/>
  <c r="D686"/>
  <c r="H686" s="1"/>
  <c r="K685"/>
  <c r="J685"/>
  <c r="D685"/>
  <c r="H685" s="1"/>
  <c r="L684"/>
  <c r="L685" s="1"/>
  <c r="L686" s="1"/>
  <c r="K684"/>
  <c r="J684"/>
  <c r="D684"/>
  <c r="H684" s="1"/>
  <c r="K721"/>
  <c r="D721"/>
  <c r="H721" s="1"/>
  <c r="K720"/>
  <c r="D720"/>
  <c r="H720" s="1"/>
  <c r="M719"/>
  <c r="M720" s="1"/>
  <c r="M721" s="1"/>
  <c r="N721" s="1"/>
  <c r="K719"/>
  <c r="D719"/>
  <c r="K713"/>
  <c r="J713"/>
  <c r="D713"/>
  <c r="H713" s="1"/>
  <c r="K712"/>
  <c r="J712"/>
  <c r="D712"/>
  <c r="H712" s="1"/>
  <c r="L711"/>
  <c r="L712" s="1"/>
  <c r="L713" s="1"/>
  <c r="K711"/>
  <c r="J711"/>
  <c r="D711"/>
  <c r="K748"/>
  <c r="D748"/>
  <c r="H748" s="1"/>
  <c r="K747"/>
  <c r="D747"/>
  <c r="H747" s="1"/>
  <c r="M746"/>
  <c r="M747" s="1"/>
  <c r="M748" s="1"/>
  <c r="N748" s="1"/>
  <c r="K746"/>
  <c r="D746"/>
  <c r="K740"/>
  <c r="J740"/>
  <c r="D740"/>
  <c r="H740" s="1"/>
  <c r="K739"/>
  <c r="J739"/>
  <c r="D739"/>
  <c r="H739" s="1"/>
  <c r="L738"/>
  <c r="L739" s="1"/>
  <c r="L740" s="1"/>
  <c r="K738"/>
  <c r="J738"/>
  <c r="D738"/>
  <c r="K775"/>
  <c r="D775"/>
  <c r="H775" s="1"/>
  <c r="K774"/>
  <c r="D774"/>
  <c r="H774" s="1"/>
  <c r="M773"/>
  <c r="M774" s="1"/>
  <c r="M775" s="1"/>
  <c r="N775" s="1"/>
  <c r="K773"/>
  <c r="D773"/>
  <c r="K767"/>
  <c r="J767"/>
  <c r="D767"/>
  <c r="H767" s="1"/>
  <c r="K766"/>
  <c r="J766"/>
  <c r="D766"/>
  <c r="H766" s="1"/>
  <c r="L765"/>
  <c r="L766" s="1"/>
  <c r="L767" s="1"/>
  <c r="K765"/>
  <c r="J765"/>
  <c r="D765"/>
  <c r="H765" s="1"/>
  <c r="K801"/>
  <c r="D801"/>
  <c r="H801" s="1"/>
  <c r="K800"/>
  <c r="D800"/>
  <c r="H800" s="1"/>
  <c r="M799"/>
  <c r="M800" s="1"/>
  <c r="M801" s="1"/>
  <c r="N801" s="1"/>
  <c r="K799"/>
  <c r="D799"/>
  <c r="H799" s="1"/>
  <c r="K793"/>
  <c r="J793"/>
  <c r="D793"/>
  <c r="H793" s="1"/>
  <c r="K792"/>
  <c r="J792"/>
  <c r="D792"/>
  <c r="H792" s="1"/>
  <c r="L791"/>
  <c r="L792" s="1"/>
  <c r="L793" s="1"/>
  <c r="K791"/>
  <c r="J791"/>
  <c r="D791"/>
  <c r="M825"/>
  <c r="D20" i="4" l="1"/>
  <c r="F18" s="1"/>
  <c r="J12"/>
  <c r="N21" s="1"/>
  <c r="H11"/>
  <c r="H12" s="1"/>
  <c r="D25" s="1"/>
  <c r="D26" s="1"/>
  <c r="H19"/>
  <c r="H20" s="1"/>
  <c r="D27" s="1"/>
  <c r="D12"/>
  <c r="F9" s="1"/>
  <c r="D50"/>
  <c r="F49" s="1"/>
  <c r="H47"/>
  <c r="H50" s="1"/>
  <c r="D57" s="1"/>
  <c r="J42"/>
  <c r="N51" s="1"/>
  <c r="D42"/>
  <c r="F39" s="1"/>
  <c r="H39"/>
  <c r="H42" s="1"/>
  <c r="D55" s="1"/>
  <c r="D56" s="1"/>
  <c r="D80"/>
  <c r="F79" s="1"/>
  <c r="H77"/>
  <c r="H80" s="1"/>
  <c r="D87" s="1"/>
  <c r="J72"/>
  <c r="M81" s="1"/>
  <c r="F71"/>
  <c r="H69"/>
  <c r="H72" s="1"/>
  <c r="D85" s="1"/>
  <c r="D86" s="1"/>
  <c r="D110"/>
  <c r="F109" s="1"/>
  <c r="J102"/>
  <c r="N111" s="1"/>
  <c r="D102"/>
  <c r="F99" s="1"/>
  <c r="H102"/>
  <c r="D115" s="1"/>
  <c r="D116" s="1"/>
  <c r="H107"/>
  <c r="H110" s="1"/>
  <c r="D117" s="1"/>
  <c r="D132"/>
  <c r="F131" s="1"/>
  <c r="H129"/>
  <c r="H132" s="1"/>
  <c r="D145" s="1"/>
  <c r="D146" s="1"/>
  <c r="D140"/>
  <c r="F138" s="1"/>
  <c r="J132"/>
  <c r="M141" s="1"/>
  <c r="H140"/>
  <c r="D147" s="1"/>
  <c r="H162"/>
  <c r="D175" s="1"/>
  <c r="D176" s="1"/>
  <c r="D170"/>
  <c r="F168" s="1"/>
  <c r="D162"/>
  <c r="F161" s="1"/>
  <c r="J162"/>
  <c r="N171" s="1"/>
  <c r="H170"/>
  <c r="D177" s="1"/>
  <c r="D192"/>
  <c r="F189" s="1"/>
  <c r="H192"/>
  <c r="D205" s="1"/>
  <c r="D206" s="1"/>
  <c r="D200"/>
  <c r="F197" s="1"/>
  <c r="J192"/>
  <c r="M201" s="1"/>
  <c r="H200"/>
  <c r="D207" s="1"/>
  <c r="D230"/>
  <c r="F228" s="1"/>
  <c r="J222"/>
  <c r="M231" s="1"/>
  <c r="H222"/>
  <c r="D235" s="1"/>
  <c r="D236" s="1"/>
  <c r="D222"/>
  <c r="F219" s="1"/>
  <c r="H227"/>
  <c r="H229"/>
  <c r="D260"/>
  <c r="F258" s="1"/>
  <c r="D252"/>
  <c r="F249" s="1"/>
  <c r="H249"/>
  <c r="H252" s="1"/>
  <c r="D265" s="1"/>
  <c r="D266" s="1"/>
  <c r="J252"/>
  <c r="M261" s="1"/>
  <c r="H260"/>
  <c r="D267" s="1"/>
  <c r="D282"/>
  <c r="F280" s="1"/>
  <c r="H279"/>
  <c r="H282" s="1"/>
  <c r="D295" s="1"/>
  <c r="D296" s="1"/>
  <c r="H290"/>
  <c r="D297" s="1"/>
  <c r="D290"/>
  <c r="F288" s="1"/>
  <c r="J282"/>
  <c r="N291" s="1"/>
  <c r="D312"/>
  <c r="F311" s="1"/>
  <c r="D320"/>
  <c r="F317" s="1"/>
  <c r="J312"/>
  <c r="N321" s="1"/>
  <c r="H309"/>
  <c r="H312" s="1"/>
  <c r="D325" s="1"/>
  <c r="D326" s="1"/>
  <c r="H320"/>
  <c r="D327" s="1"/>
  <c r="J371"/>
  <c r="N380" s="1"/>
  <c r="D342"/>
  <c r="F339" s="1"/>
  <c r="J342"/>
  <c r="N351" s="1"/>
  <c r="D350"/>
  <c r="F348" s="1"/>
  <c r="H347"/>
  <c r="H350" s="1"/>
  <c r="D357" s="1"/>
  <c r="H339"/>
  <c r="H342" s="1"/>
  <c r="D355" s="1"/>
  <c r="D356" s="1"/>
  <c r="D371"/>
  <c r="F370" s="1"/>
  <c r="D379"/>
  <c r="F376" s="1"/>
  <c r="H369"/>
  <c r="H376"/>
  <c r="H379" s="1"/>
  <c r="D386" s="1"/>
  <c r="H368"/>
  <c r="H408"/>
  <c r="D415" s="1"/>
  <c r="J400"/>
  <c r="N409" s="1"/>
  <c r="D400"/>
  <c r="F398" s="1"/>
  <c r="D408"/>
  <c r="H397"/>
  <c r="H400" s="1"/>
  <c r="D413" s="1"/>
  <c r="D414" s="1"/>
  <c r="D438"/>
  <c r="F437" s="1"/>
  <c r="J430"/>
  <c r="N439" s="1"/>
  <c r="D430"/>
  <c r="F428" s="1"/>
  <c r="H429"/>
  <c r="H436"/>
  <c r="H438" s="1"/>
  <c r="D445" s="1"/>
  <c r="H427"/>
  <c r="D594"/>
  <c r="F592" s="1"/>
  <c r="J702"/>
  <c r="N711" s="1"/>
  <c r="J459"/>
  <c r="N468" s="1"/>
  <c r="D459"/>
  <c r="F457" s="1"/>
  <c r="D467"/>
  <c r="F464" s="1"/>
  <c r="H458"/>
  <c r="H465"/>
  <c r="H466"/>
  <c r="H456"/>
  <c r="J729"/>
  <c r="M738" s="1"/>
  <c r="D899"/>
  <c r="F898" s="1"/>
  <c r="D486"/>
  <c r="F485" s="1"/>
  <c r="J486"/>
  <c r="M495" s="1"/>
  <c r="D494"/>
  <c r="F491" s="1"/>
  <c r="H484"/>
  <c r="H491"/>
  <c r="H494" s="1"/>
  <c r="D501" s="1"/>
  <c r="H483"/>
  <c r="J837"/>
  <c r="M846" s="1"/>
  <c r="D513"/>
  <c r="F510" s="1"/>
  <c r="J648"/>
  <c r="N657" s="1"/>
  <c r="H737"/>
  <c r="D744" s="1"/>
  <c r="H896"/>
  <c r="H899" s="1"/>
  <c r="D906" s="1"/>
  <c r="J594"/>
  <c r="N603" s="1"/>
  <c r="D675"/>
  <c r="F674" s="1"/>
  <c r="D575"/>
  <c r="F572" s="1"/>
  <c r="J891"/>
  <c r="N900" s="1"/>
  <c r="D891"/>
  <c r="F888" s="1"/>
  <c r="D845"/>
  <c r="F844" s="1"/>
  <c r="J864"/>
  <c r="N873" s="1"/>
  <c r="D521"/>
  <c r="F518" s="1"/>
  <c r="H521"/>
  <c r="D528" s="1"/>
  <c r="J513"/>
  <c r="N522" s="1"/>
  <c r="H510"/>
  <c r="H513" s="1"/>
  <c r="D526" s="1"/>
  <c r="D527" s="1"/>
  <c r="L842"/>
  <c r="L843" s="1"/>
  <c r="L844" s="1"/>
  <c r="M841"/>
  <c r="D756"/>
  <c r="F753" s="1"/>
  <c r="M625"/>
  <c r="D702"/>
  <c r="F701" s="1"/>
  <c r="D683"/>
  <c r="F682" s="1"/>
  <c r="H791"/>
  <c r="D798" s="1"/>
  <c r="H575"/>
  <c r="D582" s="1"/>
  <c r="H842"/>
  <c r="H845" s="1"/>
  <c r="D852" s="1"/>
  <c r="D864"/>
  <c r="F863" s="1"/>
  <c r="J621"/>
  <c r="M630" s="1"/>
  <c r="D648"/>
  <c r="F646" s="1"/>
  <c r="J756"/>
  <c r="M765" s="1"/>
  <c r="J783"/>
  <c r="M792" s="1"/>
  <c r="J810"/>
  <c r="N819" s="1"/>
  <c r="J567"/>
  <c r="M576" s="1"/>
  <c r="H626"/>
  <c r="H629" s="1"/>
  <c r="D636" s="1"/>
  <c r="D629"/>
  <c r="F626" s="1"/>
  <c r="J675"/>
  <c r="N684" s="1"/>
  <c r="H753"/>
  <c r="H756" s="1"/>
  <c r="D769" s="1"/>
  <c r="D770" s="1"/>
  <c r="D810"/>
  <c r="F807" s="1"/>
  <c r="H672"/>
  <c r="D764"/>
  <c r="F762" s="1"/>
  <c r="D791"/>
  <c r="F788" s="1"/>
  <c r="H888"/>
  <c r="L896"/>
  <c r="L897" s="1"/>
  <c r="L898" s="1"/>
  <c r="M895"/>
  <c r="L707"/>
  <c r="L708" s="1"/>
  <c r="L709" s="1"/>
  <c r="M706"/>
  <c r="M733"/>
  <c r="L734"/>
  <c r="L735" s="1"/>
  <c r="L736" s="1"/>
  <c r="M868"/>
  <c r="L869"/>
  <c r="L870" s="1"/>
  <c r="L871" s="1"/>
  <c r="L680"/>
  <c r="L681" s="1"/>
  <c r="L682" s="1"/>
  <c r="M679"/>
  <c r="M598"/>
  <c r="L599"/>
  <c r="L600" s="1"/>
  <c r="L601" s="1"/>
  <c r="M652"/>
  <c r="L653"/>
  <c r="L654" s="1"/>
  <c r="L655" s="1"/>
  <c r="H683"/>
  <c r="D690" s="1"/>
  <c r="L761"/>
  <c r="L762" s="1"/>
  <c r="L763" s="1"/>
  <c r="M760"/>
  <c r="L788"/>
  <c r="L789" s="1"/>
  <c r="L790" s="1"/>
  <c r="M787"/>
  <c r="L572"/>
  <c r="L573" s="1"/>
  <c r="L574" s="1"/>
  <c r="M571"/>
  <c r="N736"/>
  <c r="M814"/>
  <c r="L815"/>
  <c r="L816" s="1"/>
  <c r="L817" s="1"/>
  <c r="H591"/>
  <c r="H594" s="1"/>
  <c r="D607" s="1"/>
  <c r="D608" s="1"/>
  <c r="D602"/>
  <c r="F600" s="1"/>
  <c r="H807"/>
  <c r="H810" s="1"/>
  <c r="D823" s="1"/>
  <c r="D824" s="1"/>
  <c r="D818"/>
  <c r="F816" s="1"/>
  <c r="H599"/>
  <c r="H620"/>
  <c r="H673"/>
  <c r="H709"/>
  <c r="H726"/>
  <c r="D729"/>
  <c r="F728" s="1"/>
  <c r="D737"/>
  <c r="H762"/>
  <c r="H815"/>
  <c r="H836"/>
  <c r="H889"/>
  <c r="H645"/>
  <c r="H648" s="1"/>
  <c r="D661" s="1"/>
  <c r="D662" s="1"/>
  <c r="D656"/>
  <c r="F654" s="1"/>
  <c r="H861"/>
  <c r="H864" s="1"/>
  <c r="D877" s="1"/>
  <c r="D878" s="1"/>
  <c r="D872"/>
  <c r="F869" s="1"/>
  <c r="D567"/>
  <c r="F566" s="1"/>
  <c r="H763"/>
  <c r="H780"/>
  <c r="H816"/>
  <c r="H869"/>
  <c r="D783"/>
  <c r="F780" s="1"/>
  <c r="H699"/>
  <c r="H702" s="1"/>
  <c r="D715" s="1"/>
  <c r="D716" s="1"/>
  <c r="D710"/>
  <c r="F708" s="1"/>
  <c r="H618"/>
  <c r="H654"/>
  <c r="H656" s="1"/>
  <c r="D663" s="1"/>
  <c r="H707"/>
  <c r="H728"/>
  <c r="H781"/>
  <c r="H817"/>
  <c r="H834"/>
  <c r="D837"/>
  <c r="F836" s="1"/>
  <c r="H870"/>
  <c r="H565"/>
  <c r="H567" s="1"/>
  <c r="D580" s="1"/>
  <c r="D581" s="1"/>
  <c r="H601"/>
  <c r="D621"/>
  <c r="F619" s="1"/>
  <c r="H549"/>
  <c r="D556" s="1"/>
  <c r="J541"/>
  <c r="N550" s="1"/>
  <c r="L546"/>
  <c r="L547" s="1"/>
  <c r="L548" s="1"/>
  <c r="H538"/>
  <c r="D541"/>
  <c r="F539" s="1"/>
  <c r="D549"/>
  <c r="H540"/>
  <c r="J10" i="1"/>
  <c r="M19" s="1"/>
  <c r="L15"/>
  <c r="L16" s="1"/>
  <c r="L17" s="1"/>
  <c r="M14"/>
  <c r="H7"/>
  <c r="D10"/>
  <c r="F8" s="1"/>
  <c r="D18"/>
  <c r="F17" s="1"/>
  <c r="H15"/>
  <c r="H18" s="1"/>
  <c r="D25" s="1"/>
  <c r="H9"/>
  <c r="D97"/>
  <c r="H45"/>
  <c r="D52" s="1"/>
  <c r="J37"/>
  <c r="N46" s="1"/>
  <c r="L42"/>
  <c r="L43" s="1"/>
  <c r="L44" s="1"/>
  <c r="M41"/>
  <c r="H34"/>
  <c r="D37"/>
  <c r="F35" s="1"/>
  <c r="D45"/>
  <c r="H36"/>
  <c r="D71"/>
  <c r="F70" s="1"/>
  <c r="H68"/>
  <c r="H71" s="1"/>
  <c r="D78" s="1"/>
  <c r="D63"/>
  <c r="F61" s="1"/>
  <c r="J63"/>
  <c r="M72" s="1"/>
  <c r="H60"/>
  <c r="H62"/>
  <c r="M67"/>
  <c r="H94"/>
  <c r="H97" s="1"/>
  <c r="D104" s="1"/>
  <c r="J89"/>
  <c r="M98" s="1"/>
  <c r="L94"/>
  <c r="L95" s="1"/>
  <c r="L96" s="1"/>
  <c r="M93"/>
  <c r="F96"/>
  <c r="F95"/>
  <c r="F94"/>
  <c r="H86"/>
  <c r="H89" s="1"/>
  <c r="D102" s="1"/>
  <c r="D103" s="1"/>
  <c r="D89"/>
  <c r="F86" s="1"/>
  <c r="H123"/>
  <c r="D130" s="1"/>
  <c r="J115"/>
  <c r="N124" s="1"/>
  <c r="L120"/>
  <c r="L121" s="1"/>
  <c r="L122" s="1"/>
  <c r="M119"/>
  <c r="H112"/>
  <c r="D115"/>
  <c r="F113" s="1"/>
  <c r="D123"/>
  <c r="F121" s="1"/>
  <c r="H114"/>
  <c r="J141"/>
  <c r="N150" s="1"/>
  <c r="L146"/>
  <c r="L147" s="1"/>
  <c r="L148" s="1"/>
  <c r="M145"/>
  <c r="H138"/>
  <c r="H141" s="1"/>
  <c r="D154" s="1"/>
  <c r="D155" s="1"/>
  <c r="D141"/>
  <c r="F138" s="1"/>
  <c r="D149"/>
  <c r="F148" s="1"/>
  <c r="H146"/>
  <c r="H147"/>
  <c r="J167"/>
  <c r="M176" s="1"/>
  <c r="D175"/>
  <c r="F174" s="1"/>
  <c r="H167"/>
  <c r="D180" s="1"/>
  <c r="D181" s="1"/>
  <c r="H175"/>
  <c r="D182" s="1"/>
  <c r="L172"/>
  <c r="L173" s="1"/>
  <c r="L174" s="1"/>
  <c r="M171"/>
  <c r="D167"/>
  <c r="F166" s="1"/>
  <c r="J193"/>
  <c r="M202" s="1"/>
  <c r="H199"/>
  <c r="L198"/>
  <c r="L199" s="1"/>
  <c r="L200" s="1"/>
  <c r="M197"/>
  <c r="D193"/>
  <c r="D201"/>
  <c r="H198"/>
  <c r="H191"/>
  <c r="H193" s="1"/>
  <c r="D206" s="1"/>
  <c r="D207" s="1"/>
  <c r="J218"/>
  <c r="N227" s="1"/>
  <c r="H225"/>
  <c r="H226" s="1"/>
  <c r="D233" s="1"/>
  <c r="H216"/>
  <c r="L223"/>
  <c r="L224" s="1"/>
  <c r="L225" s="1"/>
  <c r="M222"/>
  <c r="H215"/>
  <c r="D218"/>
  <c r="F217" s="1"/>
  <c r="D226"/>
  <c r="F223" s="1"/>
  <c r="H217"/>
  <c r="D252"/>
  <c r="F251" s="1"/>
  <c r="H250"/>
  <c r="H252" s="1"/>
  <c r="D259" s="1"/>
  <c r="H243"/>
  <c r="J244"/>
  <c r="N253" s="1"/>
  <c r="D244"/>
  <c r="F241" s="1"/>
  <c r="L249"/>
  <c r="L250" s="1"/>
  <c r="L251" s="1"/>
  <c r="M248"/>
  <c r="H242"/>
  <c r="D278"/>
  <c r="H276"/>
  <c r="J270"/>
  <c r="M279" s="1"/>
  <c r="H267"/>
  <c r="D270"/>
  <c r="L275"/>
  <c r="L276" s="1"/>
  <c r="L277" s="1"/>
  <c r="M274"/>
  <c r="H275"/>
  <c r="H269"/>
  <c r="H296"/>
  <c r="D309" s="1"/>
  <c r="D310" s="1"/>
  <c r="J296"/>
  <c r="M305" s="1"/>
  <c r="D304"/>
  <c r="F301" s="1"/>
  <c r="L301"/>
  <c r="L302" s="1"/>
  <c r="L303" s="1"/>
  <c r="M300"/>
  <c r="H304"/>
  <c r="D311" s="1"/>
  <c r="D296"/>
  <c r="F293" s="1"/>
  <c r="D330"/>
  <c r="H327"/>
  <c r="H330" s="1"/>
  <c r="D337" s="1"/>
  <c r="J322"/>
  <c r="M331" s="1"/>
  <c r="D322"/>
  <c r="H319"/>
  <c r="H322" s="1"/>
  <c r="D335" s="1"/>
  <c r="D336" s="1"/>
  <c r="L327"/>
  <c r="L328" s="1"/>
  <c r="L329" s="1"/>
  <c r="M326"/>
  <c r="D356"/>
  <c r="H356"/>
  <c r="D363" s="1"/>
  <c r="J348"/>
  <c r="M357" s="1"/>
  <c r="D348"/>
  <c r="H345"/>
  <c r="H348" s="1"/>
  <c r="D361" s="1"/>
  <c r="D362" s="1"/>
  <c r="L353"/>
  <c r="L354" s="1"/>
  <c r="L355" s="1"/>
  <c r="M352"/>
  <c r="J374"/>
  <c r="N383" s="1"/>
  <c r="D382"/>
  <c r="D374"/>
  <c r="L379"/>
  <c r="L380" s="1"/>
  <c r="L381" s="1"/>
  <c r="M378"/>
  <c r="H382"/>
  <c r="D389" s="1"/>
  <c r="H371"/>
  <c r="H374" s="1"/>
  <c r="D387" s="1"/>
  <c r="D388" s="1"/>
  <c r="D436"/>
  <c r="J401"/>
  <c r="N410" s="1"/>
  <c r="D401"/>
  <c r="D409"/>
  <c r="H406"/>
  <c r="H409" s="1"/>
  <c r="D416" s="1"/>
  <c r="N408"/>
  <c r="L406"/>
  <c r="L407" s="1"/>
  <c r="L408" s="1"/>
  <c r="M405"/>
  <c r="H401"/>
  <c r="D414" s="1"/>
  <c r="D415" s="1"/>
  <c r="H433"/>
  <c r="H436" s="1"/>
  <c r="D443" s="1"/>
  <c r="J428"/>
  <c r="N437" s="1"/>
  <c r="D428"/>
  <c r="M432"/>
  <c r="L433"/>
  <c r="L434" s="1"/>
  <c r="L435" s="1"/>
  <c r="H425"/>
  <c r="H428" s="1"/>
  <c r="D441" s="1"/>
  <c r="D442" s="1"/>
  <c r="D454"/>
  <c r="J454"/>
  <c r="N463" s="1"/>
  <c r="D462"/>
  <c r="H459"/>
  <c r="H462" s="1"/>
  <c r="D469" s="1"/>
  <c r="L459"/>
  <c r="L460" s="1"/>
  <c r="L461" s="1"/>
  <c r="M458"/>
  <c r="H451"/>
  <c r="H454" s="1"/>
  <c r="D467" s="1"/>
  <c r="D468" s="1"/>
  <c r="D489"/>
  <c r="H486"/>
  <c r="H489" s="1"/>
  <c r="D496" s="1"/>
  <c r="D481"/>
  <c r="J481"/>
  <c r="M490" s="1"/>
  <c r="H478"/>
  <c r="H481" s="1"/>
  <c r="D494" s="1"/>
  <c r="D495" s="1"/>
  <c r="M485"/>
  <c r="L486"/>
  <c r="L487" s="1"/>
  <c r="L488" s="1"/>
  <c r="D586"/>
  <c r="H507"/>
  <c r="D520" s="1"/>
  <c r="D521" s="1"/>
  <c r="J507"/>
  <c r="M516" s="1"/>
  <c r="D515"/>
  <c r="H515"/>
  <c r="D522" s="1"/>
  <c r="D507"/>
  <c r="L512"/>
  <c r="L513" s="1"/>
  <c r="L514" s="1"/>
  <c r="M511"/>
  <c r="D541"/>
  <c r="H538"/>
  <c r="H541" s="1"/>
  <c r="D548" s="1"/>
  <c r="J533"/>
  <c r="N542" s="1"/>
  <c r="H533"/>
  <c r="D546" s="1"/>
  <c r="D547" s="1"/>
  <c r="D533"/>
  <c r="L538"/>
  <c r="L539" s="1"/>
  <c r="L540" s="1"/>
  <c r="M537"/>
  <c r="J586"/>
  <c r="N595" s="1"/>
  <c r="D611"/>
  <c r="D568"/>
  <c r="J560"/>
  <c r="N569" s="1"/>
  <c r="D560"/>
  <c r="L565"/>
  <c r="L566" s="1"/>
  <c r="L567" s="1"/>
  <c r="M564"/>
  <c r="H557"/>
  <c r="H560" s="1"/>
  <c r="D573" s="1"/>
  <c r="D574" s="1"/>
  <c r="H565"/>
  <c r="H568" s="1"/>
  <c r="D575" s="1"/>
  <c r="D594"/>
  <c r="L591"/>
  <c r="L592" s="1"/>
  <c r="L593" s="1"/>
  <c r="M590"/>
  <c r="H583"/>
  <c r="H586" s="1"/>
  <c r="D599" s="1"/>
  <c r="D600" s="1"/>
  <c r="H591"/>
  <c r="H594" s="1"/>
  <c r="D601" s="1"/>
  <c r="D644"/>
  <c r="D670"/>
  <c r="D619"/>
  <c r="H616"/>
  <c r="H619" s="1"/>
  <c r="D626" s="1"/>
  <c r="J611"/>
  <c r="M620" s="1"/>
  <c r="M615"/>
  <c r="L616"/>
  <c r="L617" s="1"/>
  <c r="L618" s="1"/>
  <c r="H608"/>
  <c r="H611" s="1"/>
  <c r="D624" s="1"/>
  <c r="D625" s="1"/>
  <c r="H641"/>
  <c r="H644" s="1"/>
  <c r="D651" s="1"/>
  <c r="J636"/>
  <c r="N645" s="1"/>
  <c r="D636"/>
  <c r="H633"/>
  <c r="H636" s="1"/>
  <c r="D649" s="1"/>
  <c r="D650" s="1"/>
  <c r="L641"/>
  <c r="L642" s="1"/>
  <c r="L643" s="1"/>
  <c r="M640"/>
  <c r="D749"/>
  <c r="H667"/>
  <c r="H670" s="1"/>
  <c r="D677" s="1"/>
  <c r="D662"/>
  <c r="J662"/>
  <c r="M671" s="1"/>
  <c r="H662"/>
  <c r="D675" s="1"/>
  <c r="D676" s="1"/>
  <c r="M666"/>
  <c r="L667"/>
  <c r="L668" s="1"/>
  <c r="L669" s="1"/>
  <c r="N669"/>
  <c r="D695"/>
  <c r="H746"/>
  <c r="H749" s="1"/>
  <c r="D756" s="1"/>
  <c r="J714"/>
  <c r="N723" s="1"/>
  <c r="D714"/>
  <c r="J768"/>
  <c r="M777" s="1"/>
  <c r="H692"/>
  <c r="H695" s="1"/>
  <c r="D702" s="1"/>
  <c r="J687"/>
  <c r="N696" s="1"/>
  <c r="L692"/>
  <c r="L693" s="1"/>
  <c r="L694" s="1"/>
  <c r="M691"/>
  <c r="H687"/>
  <c r="D700" s="1"/>
  <c r="D701" s="1"/>
  <c r="D687"/>
  <c r="D722"/>
  <c r="H719"/>
  <c r="H722" s="1"/>
  <c r="D729" s="1"/>
  <c r="L719"/>
  <c r="L720" s="1"/>
  <c r="L721" s="1"/>
  <c r="M718"/>
  <c r="H711"/>
  <c r="H714" s="1"/>
  <c r="D727" s="1"/>
  <c r="D728" s="1"/>
  <c r="D776"/>
  <c r="D794"/>
  <c r="J794"/>
  <c r="M803" s="1"/>
  <c r="J741"/>
  <c r="N750" s="1"/>
  <c r="D741"/>
  <c r="L746"/>
  <c r="L747" s="1"/>
  <c r="L748" s="1"/>
  <c r="M745"/>
  <c r="H738"/>
  <c r="H741" s="1"/>
  <c r="D754" s="1"/>
  <c r="D755" s="1"/>
  <c r="D768"/>
  <c r="H773"/>
  <c r="H776" s="1"/>
  <c r="D783" s="1"/>
  <c r="L773"/>
  <c r="L774" s="1"/>
  <c r="L775" s="1"/>
  <c r="M772"/>
  <c r="H768"/>
  <c r="D781" s="1"/>
  <c r="D782" s="1"/>
  <c r="H791"/>
  <c r="H794" s="1"/>
  <c r="D807" s="1"/>
  <c r="D808" s="1"/>
  <c r="H802"/>
  <c r="D809" s="1"/>
  <c r="L799"/>
  <c r="L800" s="1"/>
  <c r="L801" s="1"/>
  <c r="M798"/>
  <c r="D802"/>
  <c r="K827"/>
  <c r="D827"/>
  <c r="H827" s="1"/>
  <c r="K826"/>
  <c r="D826"/>
  <c r="H826" s="1"/>
  <c r="M826"/>
  <c r="M827" s="1"/>
  <c r="N827" s="1"/>
  <c r="K825"/>
  <c r="D825"/>
  <c r="H825" s="1"/>
  <c r="K819"/>
  <c r="J819"/>
  <c r="D819"/>
  <c r="H819" s="1"/>
  <c r="K818"/>
  <c r="J818"/>
  <c r="D818"/>
  <c r="H818" s="1"/>
  <c r="L817"/>
  <c r="L818" s="1"/>
  <c r="L819" s="1"/>
  <c r="K817"/>
  <c r="J817"/>
  <c r="D817"/>
  <c r="H817" s="1"/>
  <c r="F10" i="4" l="1"/>
  <c r="F17"/>
  <c r="F19"/>
  <c r="M21"/>
  <c r="D28"/>
  <c r="F11"/>
  <c r="H230"/>
  <c r="D237" s="1"/>
  <c r="F169"/>
  <c r="F48"/>
  <c r="F47"/>
  <c r="M51"/>
  <c r="F41"/>
  <c r="F40"/>
  <c r="D58"/>
  <c r="D178"/>
  <c r="F78"/>
  <c r="F77"/>
  <c r="F69"/>
  <c r="F70"/>
  <c r="N81"/>
  <c r="D88"/>
  <c r="D208"/>
  <c r="D118"/>
  <c r="F108"/>
  <c r="F107"/>
  <c r="M111"/>
  <c r="F101"/>
  <c r="F100"/>
  <c r="D238"/>
  <c r="F129"/>
  <c r="F130"/>
  <c r="F137"/>
  <c r="F139"/>
  <c r="D148"/>
  <c r="N141"/>
  <c r="D268"/>
  <c r="F167"/>
  <c r="F170" s="1"/>
  <c r="F159"/>
  <c r="F160"/>
  <c r="M171"/>
  <c r="F190"/>
  <c r="F191"/>
  <c r="F198"/>
  <c r="F199"/>
  <c r="N201"/>
  <c r="F229"/>
  <c r="F227"/>
  <c r="N231"/>
  <c r="F220"/>
  <c r="F221"/>
  <c r="F673"/>
  <c r="F259"/>
  <c r="F257"/>
  <c r="F251"/>
  <c r="F250"/>
  <c r="N261"/>
  <c r="F897"/>
  <c r="F281"/>
  <c r="F279"/>
  <c r="D298"/>
  <c r="F289"/>
  <c r="F287"/>
  <c r="M291"/>
  <c r="N630"/>
  <c r="F310"/>
  <c r="F309"/>
  <c r="F319"/>
  <c r="F318"/>
  <c r="M321"/>
  <c r="D328"/>
  <c r="M380"/>
  <c r="D583"/>
  <c r="N846"/>
  <c r="H371"/>
  <c r="D384" s="1"/>
  <c r="D385" s="1"/>
  <c r="D387" s="1"/>
  <c r="F341"/>
  <c r="F340"/>
  <c r="M351"/>
  <c r="F347"/>
  <c r="F349"/>
  <c r="D358"/>
  <c r="F593"/>
  <c r="F591"/>
  <c r="F574"/>
  <c r="F368"/>
  <c r="F369"/>
  <c r="F378"/>
  <c r="F377"/>
  <c r="F672"/>
  <c r="F436"/>
  <c r="H675"/>
  <c r="D688" s="1"/>
  <c r="D689" s="1"/>
  <c r="D691" s="1"/>
  <c r="M409"/>
  <c r="D416"/>
  <c r="F399"/>
  <c r="F397"/>
  <c r="F407"/>
  <c r="F405"/>
  <c r="F406"/>
  <c r="N738"/>
  <c r="M711"/>
  <c r="M900"/>
  <c r="F511"/>
  <c r="F435"/>
  <c r="F808"/>
  <c r="M439"/>
  <c r="F429"/>
  <c r="F427"/>
  <c r="H430"/>
  <c r="D443" s="1"/>
  <c r="D444" s="1"/>
  <c r="D446" s="1"/>
  <c r="M657"/>
  <c r="F512"/>
  <c r="H837"/>
  <c r="D850" s="1"/>
  <c r="D851" s="1"/>
  <c r="D853" s="1"/>
  <c r="F565"/>
  <c r="F809"/>
  <c r="F573"/>
  <c r="F896"/>
  <c r="F842"/>
  <c r="H467"/>
  <c r="D474" s="1"/>
  <c r="F465"/>
  <c r="H459"/>
  <c r="D472" s="1"/>
  <c r="D473" s="1"/>
  <c r="M468"/>
  <c r="F458"/>
  <c r="F456"/>
  <c r="F466"/>
  <c r="M873"/>
  <c r="N576"/>
  <c r="F763"/>
  <c r="F653"/>
  <c r="M603"/>
  <c r="H891"/>
  <c r="D904" s="1"/>
  <c r="D905" s="1"/>
  <c r="D907" s="1"/>
  <c r="F871"/>
  <c r="F782"/>
  <c r="F484"/>
  <c r="F483"/>
  <c r="N495"/>
  <c r="H486"/>
  <c r="D499" s="1"/>
  <c r="D500" s="1"/>
  <c r="D502" s="1"/>
  <c r="F493"/>
  <c r="F492"/>
  <c r="H621"/>
  <c r="D634" s="1"/>
  <c r="D635" s="1"/>
  <c r="D637" s="1"/>
  <c r="F620"/>
  <c r="F862"/>
  <c r="H783"/>
  <c r="D796" s="1"/>
  <c r="D797" s="1"/>
  <c r="D799" s="1"/>
  <c r="H729"/>
  <c r="D742" s="1"/>
  <c r="D743" s="1"/>
  <c r="D745" s="1"/>
  <c r="F599"/>
  <c r="F890"/>
  <c r="F889"/>
  <c r="F655"/>
  <c r="F681"/>
  <c r="F843"/>
  <c r="F680"/>
  <c r="F761"/>
  <c r="F645"/>
  <c r="F781"/>
  <c r="D529"/>
  <c r="F520"/>
  <c r="F519"/>
  <c r="M522"/>
  <c r="N765"/>
  <c r="F815"/>
  <c r="M684"/>
  <c r="F699"/>
  <c r="N792"/>
  <c r="F817"/>
  <c r="F700"/>
  <c r="H764"/>
  <c r="D771" s="1"/>
  <c r="D772" s="1"/>
  <c r="F564"/>
  <c r="F790"/>
  <c r="F789"/>
  <c r="F755"/>
  <c r="F754"/>
  <c r="M819"/>
  <c r="F861"/>
  <c r="F601"/>
  <c r="F627"/>
  <c r="F628"/>
  <c r="F647"/>
  <c r="F735"/>
  <c r="F734"/>
  <c r="F736"/>
  <c r="H710"/>
  <c r="D717" s="1"/>
  <c r="D718" s="1"/>
  <c r="H872"/>
  <c r="D879" s="1"/>
  <c r="D880" s="1"/>
  <c r="F707"/>
  <c r="F727"/>
  <c r="D664"/>
  <c r="H602"/>
  <c r="D609" s="1"/>
  <c r="D610" s="1"/>
  <c r="F726"/>
  <c r="F618"/>
  <c r="H818"/>
  <c r="D825" s="1"/>
  <c r="D826" s="1"/>
  <c r="F870"/>
  <c r="F835"/>
  <c r="F709"/>
  <c r="F834"/>
  <c r="M550"/>
  <c r="F538"/>
  <c r="F540"/>
  <c r="H541"/>
  <c r="D554" s="1"/>
  <c r="D555" s="1"/>
  <c r="D557" s="1"/>
  <c r="F548"/>
  <c r="F546"/>
  <c r="F547"/>
  <c r="F16" i="1"/>
  <c r="F7"/>
  <c r="N19"/>
  <c r="F9"/>
  <c r="H10"/>
  <c r="D23" s="1"/>
  <c r="D24" s="1"/>
  <c r="D26" s="1"/>
  <c r="F15"/>
  <c r="F18" s="1"/>
  <c r="M46"/>
  <c r="F36"/>
  <c r="F44"/>
  <c r="F43"/>
  <c r="F42"/>
  <c r="H37"/>
  <c r="D50" s="1"/>
  <c r="D51" s="1"/>
  <c r="D53" s="1"/>
  <c r="F34"/>
  <c r="F69"/>
  <c r="F68"/>
  <c r="F60"/>
  <c r="N72"/>
  <c r="F62"/>
  <c r="H63"/>
  <c r="D76" s="1"/>
  <c r="D77" s="1"/>
  <c r="D79" s="1"/>
  <c r="D105"/>
  <c r="F97"/>
  <c r="N98"/>
  <c r="F88"/>
  <c r="F87"/>
  <c r="M124"/>
  <c r="F112"/>
  <c r="F114"/>
  <c r="H115"/>
  <c r="D128" s="1"/>
  <c r="D129" s="1"/>
  <c r="D131" s="1"/>
  <c r="F122"/>
  <c r="F120"/>
  <c r="H149"/>
  <c r="D156" s="1"/>
  <c r="D157" s="1"/>
  <c r="M150"/>
  <c r="F140"/>
  <c r="F139"/>
  <c r="F147"/>
  <c r="F146"/>
  <c r="F250"/>
  <c r="F249"/>
  <c r="F215"/>
  <c r="F164"/>
  <c r="N176"/>
  <c r="D183"/>
  <c r="F172"/>
  <c r="F173"/>
  <c r="F165"/>
  <c r="F199"/>
  <c r="F200"/>
  <c r="F198"/>
  <c r="N202"/>
  <c r="F192"/>
  <c r="F191"/>
  <c r="F190"/>
  <c r="H201"/>
  <c r="D208" s="1"/>
  <c r="D209" s="1"/>
  <c r="F216"/>
  <c r="F275"/>
  <c r="F225"/>
  <c r="F224"/>
  <c r="M227"/>
  <c r="H218"/>
  <c r="D231" s="1"/>
  <c r="D232" s="1"/>
  <c r="D234" s="1"/>
  <c r="H278"/>
  <c r="D285" s="1"/>
  <c r="F242"/>
  <c r="F243"/>
  <c r="H244"/>
  <c r="D257" s="1"/>
  <c r="D258" s="1"/>
  <c r="D260" s="1"/>
  <c r="M253"/>
  <c r="F295"/>
  <c r="F267"/>
  <c r="F294"/>
  <c r="F269"/>
  <c r="F276"/>
  <c r="F277"/>
  <c r="F268"/>
  <c r="H270"/>
  <c r="D283" s="1"/>
  <c r="D284" s="1"/>
  <c r="N279"/>
  <c r="F303"/>
  <c r="F302"/>
  <c r="D312"/>
  <c r="N305"/>
  <c r="D338"/>
  <c r="N331"/>
  <c r="D364"/>
  <c r="N357"/>
  <c r="D390"/>
  <c r="M383"/>
  <c r="M410"/>
  <c r="D417"/>
  <c r="M437"/>
  <c r="D444"/>
  <c r="M463"/>
  <c r="D470"/>
  <c r="N490"/>
  <c r="D497"/>
  <c r="D523"/>
  <c r="N516"/>
  <c r="D549"/>
  <c r="M542"/>
  <c r="M595"/>
  <c r="M569"/>
  <c r="D576"/>
  <c r="D602"/>
  <c r="M723"/>
  <c r="D627"/>
  <c r="N620"/>
  <c r="D652"/>
  <c r="M645"/>
  <c r="D678"/>
  <c r="N671"/>
  <c r="N777"/>
  <c r="D703"/>
  <c r="M696"/>
  <c r="N803"/>
  <c r="D730"/>
  <c r="D757"/>
  <c r="M750"/>
  <c r="D810"/>
  <c r="D784"/>
  <c r="L825"/>
  <c r="L826" s="1"/>
  <c r="L827" s="1"/>
  <c r="M824"/>
  <c r="D828"/>
  <c r="J820"/>
  <c r="N829" s="1"/>
  <c r="H820"/>
  <c r="D833" s="1"/>
  <c r="D834" s="1"/>
  <c r="D820"/>
  <c r="H828"/>
  <c r="D835" s="1"/>
  <c r="F20" i="4" l="1"/>
  <c r="F12"/>
  <c r="F162"/>
  <c r="F200"/>
  <c r="F63" i="1"/>
  <c r="F140" i="4"/>
  <c r="F42"/>
  <c r="F50"/>
  <c r="F222"/>
  <c r="F371"/>
  <c r="F132"/>
  <c r="F252"/>
  <c r="F72"/>
  <c r="F80"/>
  <c r="F192"/>
  <c r="F110"/>
  <c r="F102"/>
  <c r="F629"/>
  <c r="F899"/>
  <c r="F230"/>
  <c r="F675"/>
  <c r="F260"/>
  <c r="F810"/>
  <c r="F438"/>
  <c r="F290"/>
  <c r="F282"/>
  <c r="F594"/>
  <c r="F320"/>
  <c r="F312"/>
  <c r="F567"/>
  <c r="F350"/>
  <c r="F342"/>
  <c r="F575"/>
  <c r="F513"/>
  <c r="F818"/>
  <c r="F379"/>
  <c r="F400"/>
  <c r="F408"/>
  <c r="F872"/>
  <c r="F845"/>
  <c r="F467"/>
  <c r="F430"/>
  <c r="F648"/>
  <c r="F891"/>
  <c r="F656"/>
  <c r="F459"/>
  <c r="D475"/>
  <c r="F621"/>
  <c r="F864"/>
  <c r="F683"/>
  <c r="F764"/>
  <c r="F710"/>
  <c r="F602"/>
  <c r="F783"/>
  <c r="F486"/>
  <c r="F494"/>
  <c r="F756"/>
  <c r="F837"/>
  <c r="F521"/>
  <c r="F791"/>
  <c r="F702"/>
  <c r="F737"/>
  <c r="F729"/>
  <c r="F541"/>
  <c r="F549"/>
  <c r="F10" i="1"/>
  <c r="F252"/>
  <c r="F218"/>
  <c r="F37"/>
  <c r="F45"/>
  <c r="F71"/>
  <c r="F89"/>
  <c r="F115"/>
  <c r="F123"/>
  <c r="F175"/>
  <c r="F149"/>
  <c r="F141"/>
  <c r="F167"/>
  <c r="F193"/>
  <c r="F201"/>
  <c r="F244"/>
  <c r="F304"/>
  <c r="F296"/>
  <c r="F226"/>
  <c r="D286"/>
  <c r="F278"/>
  <c r="F270"/>
  <c r="D836"/>
  <c r="M829"/>
</calcChain>
</file>

<file path=xl/sharedStrings.xml><?xml version="1.0" encoding="utf-8"?>
<sst xmlns="http://schemas.openxmlformats.org/spreadsheetml/2006/main" count="3402" uniqueCount="197">
  <si>
    <t>SYMBOL</t>
  </si>
  <si>
    <t>PRICE</t>
  </si>
  <si>
    <t>EXPOSURE</t>
  </si>
  <si>
    <t>SHARES</t>
  </si>
  <si>
    <t>MV</t>
  </si>
  <si>
    <t>SELLS</t>
  </si>
  <si>
    <t>BUYS</t>
  </si>
  <si>
    <t>STATUS</t>
  </si>
  <si>
    <t>ACTUAL</t>
  </si>
  <si>
    <t>CHANGE IN CASH</t>
  </si>
  <si>
    <t>CASH</t>
  </si>
  <si>
    <t>CASH IN BOOK</t>
  </si>
  <si>
    <t>ADJUSTMENT FROM SALE</t>
  </si>
  <si>
    <t>ADJUSTED CASH</t>
  </si>
  <si>
    <t>ADJUSTMENT FROM PURCHASES</t>
  </si>
  <si>
    <t>ADJ.CASH</t>
  </si>
  <si>
    <t>These are the adjustments from quantum slippage of sales</t>
  </si>
  <si>
    <t>These are the adjustments to cash from quantum slippage of purchases</t>
  </si>
  <si>
    <t>This is the amount that needs to be updated into the trade file</t>
  </si>
  <si>
    <t>TRADEABLE</t>
  </si>
  <si>
    <t>IMMEDIATE</t>
  </si>
  <si>
    <t>SHORTAGE</t>
  </si>
  <si>
    <t>This is what will be in brokerage after the sells</t>
  </si>
  <si>
    <t>CREDIT</t>
  </si>
  <si>
    <t>EXPECTED</t>
  </si>
  <si>
    <t xml:space="preserve">This is the cash balance figure in the trade file after the monthly transactions run after slot sales and slot purchases. </t>
  </si>
  <si>
    <t>Buying Power (After)</t>
  </si>
  <si>
    <t>(If the balance is negative then there is a shortage)</t>
  </si>
  <si>
    <t>Buying Power - Take this from Immediate Shortage in the MGTradeBook sheet</t>
  </si>
  <si>
    <t>CLDR</t>
  </si>
  <si>
    <t>RH</t>
  </si>
  <si>
    <t>VC</t>
  </si>
  <si>
    <t>N/A</t>
  </si>
  <si>
    <t>EXECUTED</t>
  </si>
  <si>
    <t>ADT</t>
  </si>
  <si>
    <t>COOP</t>
  </si>
  <si>
    <t>ZYME</t>
  </si>
  <si>
    <t>QUEUED</t>
  </si>
  <si>
    <t>KPTI</t>
  </si>
  <si>
    <t>ICPT</t>
  </si>
  <si>
    <t>SBGL</t>
  </si>
  <si>
    <t>RCKT</t>
  </si>
  <si>
    <t>CWH</t>
  </si>
  <si>
    <t>Trade Book for CMMomentum Model - CM20191031</t>
  </si>
  <si>
    <t>ARVN</t>
  </si>
  <si>
    <t>AGG</t>
  </si>
  <si>
    <t>SBSW</t>
  </si>
  <si>
    <r>
      <t>Buying Power - Take this from</t>
    </r>
    <r>
      <rPr>
        <b/>
        <sz val="11"/>
        <color theme="1"/>
        <rFont val="Calibri"/>
        <family val="2"/>
        <scheme val="minor"/>
      </rPr>
      <t xml:space="preserve"> balance in the account after purchases from MGMomentum</t>
    </r>
  </si>
  <si>
    <t>PDD</t>
  </si>
  <si>
    <t>DOCU</t>
  </si>
  <si>
    <t>NEM</t>
  </si>
  <si>
    <t>BAND</t>
  </si>
  <si>
    <t>IRBT</t>
  </si>
  <si>
    <t>OKTA</t>
  </si>
  <si>
    <t>IXUS</t>
  </si>
  <si>
    <t>EXPI</t>
  </si>
  <si>
    <t>SITM</t>
  </si>
  <si>
    <t>TSLA</t>
  </si>
  <si>
    <t>FDX</t>
  </si>
  <si>
    <t>PTON</t>
  </si>
  <si>
    <t>Buying Power (After SELLS clear)</t>
  </si>
  <si>
    <t>LOB</t>
  </si>
  <si>
    <t>SIG</t>
  </si>
  <si>
    <t>NVCR</t>
  </si>
  <si>
    <t>KOD</t>
  </si>
  <si>
    <t>KURA</t>
  </si>
  <si>
    <t>KTB</t>
  </si>
  <si>
    <t>NTLA</t>
  </si>
  <si>
    <t>DNLI</t>
  </si>
  <si>
    <t>FTCH</t>
  </si>
  <si>
    <t>ACCOUNT</t>
  </si>
  <si>
    <t>BRK-54X61101</t>
  </si>
  <si>
    <t>BRK-5QX13608</t>
  </si>
  <si>
    <t>CLF</t>
  </si>
  <si>
    <t>CPRI</t>
  </si>
  <si>
    <t>ENPH</t>
  </si>
  <si>
    <t>This is the cash balance figure in the trade file after the monthly transactions run after slot sales and slot purchases. It's the line that says "CashBalance=xxx"</t>
  </si>
  <si>
    <t>VCEL</t>
  </si>
  <si>
    <t>DISCA</t>
  </si>
  <si>
    <t>WOW</t>
  </si>
  <si>
    <t>MTDR</t>
  </si>
  <si>
    <t>CPG</t>
  </si>
  <si>
    <r>
      <t>Buying Power - Take this from</t>
    </r>
    <r>
      <rPr>
        <b/>
        <sz val="11"/>
        <color theme="1"/>
        <rFont val="Calibri"/>
        <family val="2"/>
        <scheme val="minor"/>
      </rPr>
      <t xml:space="preserve"> Merril Lynch</t>
    </r>
  </si>
  <si>
    <t>DAC</t>
  </si>
  <si>
    <t>CAR</t>
  </si>
  <si>
    <t>BAK</t>
  </si>
  <si>
    <t>NUE</t>
  </si>
  <si>
    <t>AA</t>
  </si>
  <si>
    <t>ERJ</t>
  </si>
  <si>
    <t>SGMS</t>
  </si>
  <si>
    <t>GOGL</t>
  </si>
  <si>
    <t>IHRT</t>
  </si>
  <si>
    <t>WEIGHT</t>
  </si>
  <si>
    <t>PENDING</t>
  </si>
  <si>
    <t>MRNA</t>
  </si>
  <si>
    <t>CRTX</t>
  </si>
  <si>
    <t>SPT</t>
  </si>
  <si>
    <t>NET</t>
  </si>
  <si>
    <t>FTNT</t>
  </si>
  <si>
    <t>DCBO</t>
  </si>
  <si>
    <t>RGEN</t>
  </si>
  <si>
    <t>PCTY</t>
  </si>
  <si>
    <t>INMD</t>
  </si>
  <si>
    <t>DOCN</t>
  </si>
  <si>
    <t>SPSC</t>
  </si>
  <si>
    <t>GOSS</t>
  </si>
  <si>
    <t>CDXS</t>
  </si>
  <si>
    <t>AOSL</t>
  </si>
  <si>
    <t>WIRE</t>
  </si>
  <si>
    <t>CUBI</t>
  </si>
  <si>
    <t>ITOS</t>
  </si>
  <si>
    <t>EPC</t>
  </si>
  <si>
    <t>F</t>
  </si>
  <si>
    <t>BIL</t>
  </si>
  <si>
    <t>COMPLETED</t>
  </si>
  <si>
    <t>CENX</t>
  </si>
  <si>
    <t>HP</t>
  </si>
  <si>
    <t>MOS</t>
  </si>
  <si>
    <r>
      <t>Buying Power - Take this from</t>
    </r>
    <r>
      <rPr>
        <b/>
        <sz val="11"/>
        <color theme="1"/>
        <rFont val="Calibri"/>
        <family val="2"/>
        <scheme val="minor"/>
      </rPr>
      <t xml:space="preserve"> Merril Lynch "Cash available to invest"</t>
    </r>
  </si>
  <si>
    <t>YPF</t>
  </si>
  <si>
    <t>INSW</t>
  </si>
  <si>
    <t>TRMD</t>
  </si>
  <si>
    <t>IEFA</t>
  </si>
  <si>
    <t>ACLS</t>
  </si>
  <si>
    <t>WYNN</t>
  </si>
  <si>
    <t>COTY</t>
  </si>
  <si>
    <t>MNSO</t>
  </si>
  <si>
    <t>SPOT</t>
  </si>
  <si>
    <t>BORR</t>
  </si>
  <si>
    <t>VIPS</t>
  </si>
  <si>
    <t>PVH</t>
  </si>
  <si>
    <t>DLAKY</t>
  </si>
  <si>
    <t>NVDA</t>
  </si>
  <si>
    <t>COCO</t>
  </si>
  <si>
    <t>CNK</t>
  </si>
  <si>
    <t>skessler1964</t>
  </si>
  <si>
    <t>AVDL</t>
  </si>
  <si>
    <t>DRD</t>
  </si>
  <si>
    <t>SWAV</t>
  </si>
  <si>
    <t>DFH</t>
  </si>
  <si>
    <t>XP</t>
  </si>
  <si>
    <t>NU</t>
  </si>
  <si>
    <t>INTR</t>
  </si>
  <si>
    <t>CCL</t>
  </si>
  <si>
    <t>VRT</t>
  </si>
  <si>
    <t>EXTR</t>
  </si>
  <si>
    <t>XPO</t>
  </si>
  <si>
    <t>LI</t>
  </si>
  <si>
    <t>UEC</t>
  </si>
  <si>
    <t>HLX</t>
  </si>
  <si>
    <t>CEIX</t>
  </si>
  <si>
    <t>NEAR</t>
  </si>
  <si>
    <t>EDU</t>
  </si>
  <si>
    <t>AVPT</t>
  </si>
  <si>
    <t>LPG</t>
  </si>
  <si>
    <t>COIN</t>
  </si>
  <si>
    <t>SNAP</t>
  </si>
  <si>
    <t>FYBR</t>
  </si>
  <si>
    <t>XMTR</t>
  </si>
  <si>
    <t>INBX</t>
  </si>
  <si>
    <t>STNE</t>
  </si>
  <si>
    <t>VST</t>
  </si>
  <si>
    <t>MOD</t>
  </si>
  <si>
    <t>BLBD</t>
  </si>
  <si>
    <t>BMA</t>
  </si>
  <si>
    <t>VITL</t>
  </si>
  <si>
    <t>APGE</t>
  </si>
  <si>
    <t>HOV</t>
  </si>
  <si>
    <t>ANF</t>
  </si>
  <si>
    <t>SMTC</t>
  </si>
  <si>
    <t>FSM</t>
  </si>
  <si>
    <t>BBAR</t>
  </si>
  <si>
    <t>Mn5191306D</t>
  </si>
  <si>
    <t>CDE</t>
  </si>
  <si>
    <t>CAVA</t>
  </si>
  <si>
    <t>AMSC</t>
  </si>
  <si>
    <t>FTAI</t>
  </si>
  <si>
    <t>CRUS</t>
  </si>
  <si>
    <t>LTH</t>
  </si>
  <si>
    <t>TBBK</t>
  </si>
  <si>
    <t>CNTA</t>
  </si>
  <si>
    <t>PHAT</t>
  </si>
  <si>
    <t>TRUP</t>
  </si>
  <si>
    <t>RKLB</t>
  </si>
  <si>
    <t>APP</t>
  </si>
  <si>
    <t>QFIN</t>
  </si>
  <si>
    <t>UAL</t>
  </si>
  <si>
    <t>AS</t>
  </si>
  <si>
    <t>GEV</t>
  </si>
  <si>
    <t>SKYW</t>
  </si>
  <si>
    <t>GDDY</t>
  </si>
  <si>
    <t>FIX</t>
  </si>
  <si>
    <t>SMWB</t>
  </si>
  <si>
    <t>SOFI</t>
  </si>
  <si>
    <t>CRK</t>
  </si>
  <si>
    <t>TPR</t>
  </si>
  <si>
    <t>ICAGY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</si>
</sst>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.000_);_(&quot;$&quot;* \(#,##0.000\);_(&quot;$&quot;* &quot;-&quot;???_);_(@_)"/>
    <numFmt numFmtId="165" formatCode="&quot;$&quot;#,##0.000_);\(&quot;$&quot;#,##0.000\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44" fontId="0" fillId="0" borderId="0" xfId="1" applyFont="1"/>
    <xf numFmtId="0" fontId="0" fillId="0" borderId="1" xfId="0" applyBorder="1"/>
    <xf numFmtId="0" fontId="0" fillId="0" borderId="2" xfId="0" applyBorder="1"/>
    <xf numFmtId="14" fontId="2" fillId="0" borderId="2" xfId="1" applyNumberFormat="1" applyFont="1" applyBorder="1"/>
    <xf numFmtId="44" fontId="0" fillId="0" borderId="2" xfId="1" applyFont="1" applyBorder="1"/>
    <xf numFmtId="0" fontId="0" fillId="0" borderId="3" xfId="0" applyBorder="1"/>
    <xf numFmtId="0" fontId="2" fillId="0" borderId="4" xfId="0" applyFont="1" applyBorder="1"/>
    <xf numFmtId="0" fontId="0" fillId="0" borderId="0" xfId="0" applyBorder="1"/>
    <xf numFmtId="44" fontId="0" fillId="0" borderId="0" xfId="1" applyFont="1" applyBorder="1"/>
    <xf numFmtId="0" fontId="0" fillId="0" borderId="5" xfId="0" applyBorder="1"/>
    <xf numFmtId="0" fontId="2" fillId="0" borderId="0" xfId="0" applyFont="1" applyBorder="1"/>
    <xf numFmtId="44" fontId="2" fillId="0" borderId="0" xfId="1" applyFont="1" applyBorder="1"/>
    <xf numFmtId="0" fontId="0" fillId="0" borderId="4" xfId="0" applyBorder="1"/>
    <xf numFmtId="44" fontId="0" fillId="0" borderId="0" xfId="0" applyNumberFormat="1" applyBorder="1"/>
    <xf numFmtId="0" fontId="0" fillId="0" borderId="6" xfId="0" applyBorder="1"/>
    <xf numFmtId="0" fontId="0" fillId="0" borderId="7" xfId="0" applyBorder="1"/>
    <xf numFmtId="44" fontId="0" fillId="0" borderId="7" xfId="1" applyFont="1" applyBorder="1"/>
    <xf numFmtId="0" fontId="0" fillId="0" borderId="8" xfId="0" applyBorder="1"/>
    <xf numFmtId="0" fontId="0" fillId="0" borderId="0" xfId="0" applyFill="1" applyBorder="1"/>
    <xf numFmtId="0" fontId="2" fillId="0" borderId="2" xfId="0" applyFont="1" applyBorder="1"/>
    <xf numFmtId="44" fontId="0" fillId="2" borderId="0" xfId="1" applyFont="1" applyFill="1" applyBorder="1"/>
    <xf numFmtId="44" fontId="2" fillId="0" borderId="0" xfId="0" applyNumberFormat="1" applyFont="1" applyBorder="1"/>
    <xf numFmtId="0" fontId="3" fillId="0" borderId="4" xfId="0" applyFont="1" applyBorder="1"/>
    <xf numFmtId="0" fontId="3" fillId="0" borderId="0" xfId="0" applyFont="1" applyBorder="1"/>
    <xf numFmtId="44" fontId="3" fillId="0" borderId="0" xfId="1" applyFont="1" applyBorder="1"/>
    <xf numFmtId="44" fontId="3" fillId="2" borderId="0" xfId="1" applyFont="1" applyFill="1" applyBorder="1"/>
    <xf numFmtId="44" fontId="0" fillId="3" borderId="0" xfId="1" applyFont="1" applyFill="1" applyBorder="1"/>
    <xf numFmtId="14" fontId="0" fillId="0" borderId="0" xfId="1" applyNumberFormat="1" applyFont="1"/>
    <xf numFmtId="0" fontId="2" fillId="0" borderId="0" xfId="0" applyFont="1"/>
    <xf numFmtId="0" fontId="4" fillId="0" borderId="0" xfId="0" applyFont="1"/>
    <xf numFmtId="8" fontId="0" fillId="2" borderId="0" xfId="1" applyNumberFormat="1" applyFont="1" applyFill="1" applyBorder="1"/>
    <xf numFmtId="44" fontId="0" fillId="0" borderId="0" xfId="1" applyFont="1" applyFill="1" applyBorder="1"/>
    <xf numFmtId="44" fontId="2" fillId="0" borderId="0" xfId="1" applyFont="1" applyFill="1" applyBorder="1"/>
    <xf numFmtId="44" fontId="3" fillId="0" borderId="0" xfId="1" applyFont="1" applyFill="1" applyBorder="1"/>
    <xf numFmtId="0" fontId="0" fillId="0" borderId="0" xfId="0" applyBorder="1"/>
    <xf numFmtId="44" fontId="0" fillId="0" borderId="0" xfId="0" applyNumberFormat="1" applyBorder="1"/>
    <xf numFmtId="0" fontId="2" fillId="0" borderId="0" xfId="0" applyFont="1" applyFill="1" applyBorder="1"/>
    <xf numFmtId="10" fontId="0" fillId="0" borderId="0" xfId="0" applyNumberFormat="1" applyBorder="1"/>
    <xf numFmtId="44" fontId="2" fillId="0" borderId="0" xfId="0" applyNumberFormat="1" applyFont="1" applyFill="1" applyBorder="1"/>
    <xf numFmtId="164" fontId="0" fillId="0" borderId="0" xfId="1" applyNumberFormat="1" applyFont="1" applyBorder="1"/>
    <xf numFmtId="164" fontId="0" fillId="0" borderId="0" xfId="1" applyNumberFormat="1" applyFont="1" applyFill="1" applyBorder="1"/>
    <xf numFmtId="164" fontId="2" fillId="0" borderId="0" xfId="1" applyNumberFormat="1" applyFont="1" applyFill="1" applyBorder="1"/>
    <xf numFmtId="164" fontId="3" fillId="0" borderId="0" xfId="1" applyNumberFormat="1" applyFont="1" applyBorder="1"/>
    <xf numFmtId="8" fontId="0" fillId="0" borderId="0" xfId="0" applyNumberFormat="1" applyBorder="1"/>
    <xf numFmtId="164" fontId="0" fillId="2" borderId="0" xfId="1" applyNumberFormat="1" applyFont="1" applyFill="1" applyBorder="1"/>
    <xf numFmtId="44" fontId="0" fillId="3" borderId="7" xfId="1" applyFont="1" applyFill="1" applyBorder="1"/>
    <xf numFmtId="0" fontId="0" fillId="0" borderId="7" xfId="0" applyFill="1" applyBorder="1"/>
    <xf numFmtId="165" fontId="0" fillId="2" borderId="0" xfId="1" applyNumberFormat="1" applyFont="1" applyFill="1" applyBorder="1"/>
    <xf numFmtId="165" fontId="3" fillId="2" borderId="0" xfId="1" applyNumberFormat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909"/>
  <sheetViews>
    <sheetView tabSelected="1" zoomScale="80" zoomScaleNormal="80" workbookViewId="0">
      <selection activeCell="G20" sqref="G20"/>
    </sheetView>
  </sheetViews>
  <sheetFormatPr defaultRowHeight="14.25"/>
  <cols>
    <col min="3" max="3" width="11.73046875" bestFit="1" customWidth="1"/>
    <col min="4" max="4" width="12.265625" customWidth="1"/>
    <col min="5" max="5" width="14" customWidth="1"/>
    <col min="6" max="6" width="9" customWidth="1"/>
    <col min="7" max="7" width="10.46484375" bestFit="1" customWidth="1"/>
    <col min="8" max="8" width="17" bestFit="1" customWidth="1"/>
    <col min="9" max="9" width="15.46484375" customWidth="1"/>
    <col min="10" max="10" width="14" customWidth="1"/>
    <col min="11" max="11" width="13.46484375" customWidth="1"/>
    <col min="12" max="12" width="13.1328125" bestFit="1" customWidth="1"/>
    <col min="13" max="13" width="16.3984375" customWidth="1"/>
    <col min="14" max="14" width="14.1328125" customWidth="1"/>
    <col min="15" max="15" width="28.73046875" bestFit="1" customWidth="1"/>
    <col min="16" max="17" width="9" customWidth="1"/>
  </cols>
  <sheetData>
    <row r="1" spans="1:17">
      <c r="O1" t="s">
        <v>135</v>
      </c>
    </row>
    <row r="2" spans="1:17">
      <c r="O2" t="s">
        <v>172</v>
      </c>
    </row>
    <row r="4" spans="1:17" ht="21">
      <c r="C4" s="1"/>
      <c r="D4" s="1"/>
      <c r="G4" s="1"/>
      <c r="H4" s="1"/>
      <c r="J4" s="30" t="s">
        <v>43</v>
      </c>
    </row>
    <row r="5" spans="1:17" ht="14.65" thickBot="1"/>
    <row r="6" spans="1:17" ht="14.65" thickTop="1">
      <c r="A6" s="2"/>
      <c r="B6" s="3"/>
      <c r="C6" s="4">
        <v>45716</v>
      </c>
      <c r="D6" s="5"/>
      <c r="E6" s="3"/>
      <c r="F6" s="3"/>
      <c r="G6" s="5"/>
      <c r="H6" s="5"/>
      <c r="I6" s="3"/>
      <c r="J6" s="3"/>
      <c r="K6" s="3"/>
      <c r="L6" s="20" t="s">
        <v>19</v>
      </c>
      <c r="M6" s="3"/>
      <c r="N6" s="3"/>
      <c r="O6" s="3"/>
      <c r="P6" s="3"/>
      <c r="Q6" s="6"/>
    </row>
    <row r="7" spans="1:17">
      <c r="A7" s="7" t="s">
        <v>5</v>
      </c>
      <c r="B7" s="35"/>
      <c r="C7" s="9"/>
      <c r="D7" s="9"/>
      <c r="E7" s="35"/>
      <c r="F7" s="35"/>
      <c r="G7" s="9"/>
      <c r="H7" s="9"/>
      <c r="I7" s="35"/>
      <c r="J7" s="11" t="s">
        <v>24</v>
      </c>
      <c r="K7" s="35"/>
      <c r="L7" s="11" t="s">
        <v>10</v>
      </c>
      <c r="M7" s="35"/>
      <c r="N7" s="35"/>
      <c r="O7" s="35"/>
      <c r="P7" s="35"/>
      <c r="Q7" s="10"/>
    </row>
    <row r="8" spans="1:17">
      <c r="A8" s="7" t="s">
        <v>0</v>
      </c>
      <c r="B8" s="11" t="s">
        <v>3</v>
      </c>
      <c r="C8" s="12" t="s">
        <v>1</v>
      </c>
      <c r="D8" s="12" t="s">
        <v>4</v>
      </c>
      <c r="E8" s="11" t="s">
        <v>7</v>
      </c>
      <c r="F8" s="37" t="s">
        <v>92</v>
      </c>
      <c r="G8" s="12" t="s">
        <v>8</v>
      </c>
      <c r="H8" s="12" t="s">
        <v>9</v>
      </c>
      <c r="I8" s="33" t="s">
        <v>70</v>
      </c>
      <c r="J8" s="11" t="s">
        <v>23</v>
      </c>
      <c r="K8" s="35"/>
      <c r="L8" s="31">
        <v>200744.31</v>
      </c>
      <c r="M8" s="35" t="s">
        <v>118</v>
      </c>
      <c r="N8" s="35"/>
      <c r="O8" s="35"/>
      <c r="P8" s="35"/>
      <c r="Q8" s="10"/>
    </row>
    <row r="9" spans="1:17">
      <c r="A9" s="13" t="s">
        <v>186</v>
      </c>
      <c r="B9" s="35">
        <v>53</v>
      </c>
      <c r="C9" s="9">
        <v>93.81</v>
      </c>
      <c r="D9" s="9">
        <f>C9*B9</f>
        <v>4971.93</v>
      </c>
      <c r="E9" s="36" t="s">
        <v>37</v>
      </c>
      <c r="F9" s="38">
        <f>D9/D12</f>
        <v>0.56376969026247636</v>
      </c>
      <c r="G9" s="45">
        <v>93.81</v>
      </c>
      <c r="H9" s="9">
        <f>(B9*G9)-D9</f>
        <v>0</v>
      </c>
      <c r="I9" s="35" t="s">
        <v>71</v>
      </c>
      <c r="J9" s="36">
        <f>G9*B9</f>
        <v>4971.93</v>
      </c>
      <c r="K9" s="35" t="str">
        <f>"sell "&amp;B9&amp;" "&amp;A9&amp;" @ $"&amp;G9</f>
        <v>sell 53 UAL @ $93.81</v>
      </c>
      <c r="L9" s="9">
        <f>L8+(G9*B9)</f>
        <v>205716.24</v>
      </c>
      <c r="M9" s="35"/>
      <c r="N9" s="35"/>
      <c r="O9" s="35"/>
      <c r="P9" s="35"/>
      <c r="Q9" s="10"/>
    </row>
    <row r="10" spans="1:17">
      <c r="A10" s="13" t="s">
        <v>187</v>
      </c>
      <c r="B10" s="35">
        <v>39</v>
      </c>
      <c r="C10" s="9">
        <v>29.89</v>
      </c>
      <c r="D10" s="9">
        <f>C10*B10</f>
        <v>1165.71</v>
      </c>
      <c r="E10" s="36" t="s">
        <v>37</v>
      </c>
      <c r="F10" s="38">
        <f>D10/D12</f>
        <v>0.13218045419703642</v>
      </c>
      <c r="G10" s="45">
        <v>30.47</v>
      </c>
      <c r="H10" s="9">
        <f>(B10*G10)-D10</f>
        <v>22.619999999999891</v>
      </c>
      <c r="I10" s="35" t="s">
        <v>71</v>
      </c>
      <c r="J10" s="36">
        <f>G10*B10</f>
        <v>1188.33</v>
      </c>
      <c r="K10" s="35" t="str">
        <f>"sell "&amp;B10&amp;" "&amp;A10&amp;" @ $"&amp;G10</f>
        <v>sell 39 AS @ $30.47</v>
      </c>
      <c r="L10" s="9">
        <f>L9+(G10*B10)</f>
        <v>206904.56999999998</v>
      </c>
      <c r="M10" s="35"/>
      <c r="N10" s="35"/>
      <c r="O10" s="35"/>
      <c r="P10" s="35"/>
      <c r="Q10" s="10"/>
    </row>
    <row r="11" spans="1:17">
      <c r="A11" s="13" t="s">
        <v>188</v>
      </c>
      <c r="B11" s="35">
        <v>8</v>
      </c>
      <c r="C11" s="9">
        <v>335.18</v>
      </c>
      <c r="D11" s="9">
        <f>C11*B11</f>
        <v>2681.44</v>
      </c>
      <c r="E11" s="36" t="s">
        <v>37</v>
      </c>
      <c r="F11" s="38">
        <f>D11/D12</f>
        <v>0.30404985554048725</v>
      </c>
      <c r="G11" s="45">
        <v>334.7</v>
      </c>
      <c r="H11" s="9">
        <f>(B11*G11)-D11</f>
        <v>-3.8400000000001455</v>
      </c>
      <c r="I11" s="35" t="s">
        <v>71</v>
      </c>
      <c r="J11" s="36">
        <f>G11*B11</f>
        <v>2677.6</v>
      </c>
      <c r="K11" s="35" t="str">
        <f>"sell "&amp;B11&amp;" "&amp;A11&amp;" @ $"&amp;G11</f>
        <v>sell 8 GEV @ $334.7</v>
      </c>
      <c r="L11" s="9">
        <f>L10+(G11*B11)</f>
        <v>209582.16999999998</v>
      </c>
      <c r="M11" s="35" t="s">
        <v>22</v>
      </c>
      <c r="N11" s="35"/>
      <c r="O11" s="35"/>
      <c r="P11" s="35"/>
      <c r="Q11" s="10"/>
    </row>
    <row r="12" spans="1:17">
      <c r="A12" s="13"/>
      <c r="B12" s="35" t="s">
        <v>3</v>
      </c>
      <c r="C12" s="9"/>
      <c r="D12" s="9">
        <f>SUM(D9:D11)</f>
        <v>8819.08</v>
      </c>
      <c r="E12" s="36"/>
      <c r="F12" s="38">
        <f>SUM(F9:F11)</f>
        <v>1</v>
      </c>
      <c r="G12" s="41"/>
      <c r="H12" s="9">
        <f>SUM(H9:H11)</f>
        <v>18.779999999999745</v>
      </c>
      <c r="I12" s="35"/>
      <c r="J12" s="36">
        <f>SUM(J9:J11)</f>
        <v>8837.86</v>
      </c>
      <c r="K12" s="35"/>
      <c r="L12" s="9"/>
      <c r="M12" s="35"/>
      <c r="N12" s="35"/>
      <c r="O12" s="35"/>
      <c r="P12" s="35"/>
      <c r="Q12" s="10"/>
    </row>
    <row r="13" spans="1:17">
      <c r="A13" s="13"/>
      <c r="B13" s="35"/>
      <c r="C13" s="9"/>
      <c r="D13" s="9"/>
      <c r="E13" s="35"/>
      <c r="F13" s="35"/>
      <c r="G13" s="41"/>
      <c r="H13" s="9"/>
      <c r="I13" s="35"/>
      <c r="J13" s="35"/>
      <c r="K13" s="35"/>
      <c r="L13" s="9"/>
      <c r="M13" s="35"/>
      <c r="N13" s="35"/>
      <c r="O13" s="35"/>
      <c r="P13" s="35"/>
      <c r="Q13" s="10"/>
    </row>
    <row r="14" spans="1:17">
      <c r="A14" s="13"/>
      <c r="B14" s="35"/>
      <c r="C14" s="9"/>
      <c r="D14" s="9"/>
      <c r="E14" s="19"/>
      <c r="F14" s="35"/>
      <c r="G14" s="41"/>
      <c r="H14" s="9"/>
      <c r="I14" s="35"/>
      <c r="J14" s="35"/>
      <c r="K14" s="35"/>
      <c r="L14" s="9"/>
      <c r="M14" s="11" t="s">
        <v>20</v>
      </c>
      <c r="N14" s="35"/>
      <c r="O14" s="35"/>
      <c r="P14" s="35"/>
      <c r="Q14" s="10"/>
    </row>
    <row r="15" spans="1:17">
      <c r="A15" s="7" t="s">
        <v>6</v>
      </c>
      <c r="B15" s="35"/>
      <c r="C15" s="9"/>
      <c r="D15" s="9"/>
      <c r="E15" s="19"/>
      <c r="F15" s="35"/>
      <c r="G15" s="41"/>
      <c r="H15" s="9"/>
      <c r="I15" s="35"/>
      <c r="J15" s="35"/>
      <c r="K15" s="35"/>
      <c r="L15" s="9"/>
      <c r="M15" s="11" t="s">
        <v>21</v>
      </c>
      <c r="N15" s="35"/>
      <c r="O15" s="35"/>
      <c r="P15" s="35"/>
      <c r="Q15" s="10"/>
    </row>
    <row r="16" spans="1:17">
      <c r="A16" s="7" t="s">
        <v>0</v>
      </c>
      <c r="B16" s="11" t="s">
        <v>3</v>
      </c>
      <c r="C16" s="12" t="s">
        <v>1</v>
      </c>
      <c r="D16" s="12" t="s">
        <v>2</v>
      </c>
      <c r="E16" s="22" t="s">
        <v>7</v>
      </c>
      <c r="F16" s="39" t="s">
        <v>92</v>
      </c>
      <c r="G16" s="42" t="s">
        <v>8</v>
      </c>
      <c r="H16" s="12" t="s">
        <v>9</v>
      </c>
      <c r="I16" s="35"/>
      <c r="J16" s="35"/>
      <c r="K16" s="35"/>
      <c r="L16" s="9"/>
      <c r="M16" s="36">
        <v>206048.96</v>
      </c>
      <c r="N16" s="35"/>
      <c r="O16" s="44"/>
      <c r="P16" s="35"/>
      <c r="Q16" s="10"/>
    </row>
    <row r="17" spans="1:17">
      <c r="A17" s="13" t="s">
        <v>187</v>
      </c>
      <c r="B17" s="35">
        <v>47</v>
      </c>
      <c r="C17" s="9">
        <v>29.89</v>
      </c>
      <c r="D17" s="9">
        <f>C17*B17</f>
        <v>1404.83</v>
      </c>
      <c r="E17" s="36" t="s">
        <v>37</v>
      </c>
      <c r="F17" s="38">
        <f>D17/D20</f>
        <v>0.17312780596494384</v>
      </c>
      <c r="G17" s="48">
        <v>30.47</v>
      </c>
      <c r="H17" s="9">
        <f>(B17*G17)-D17</f>
        <v>27.259999999999991</v>
      </c>
      <c r="I17" s="35" t="s">
        <v>71</v>
      </c>
      <c r="J17" s="35"/>
      <c r="K17" s="35" t="str">
        <f>"buy "&amp;B17&amp;" "&amp;A17&amp;" @ $"&amp;G17</f>
        <v>buy 47 AS @ $30.47</v>
      </c>
      <c r="L17" s="9">
        <f>L11-(G17*B17)</f>
        <v>208150.08</v>
      </c>
      <c r="M17" s="36">
        <f>L8-(G17*B17)</f>
        <v>199312.22</v>
      </c>
      <c r="N17" s="35"/>
      <c r="O17" s="35"/>
      <c r="P17" s="35"/>
      <c r="Q17" s="10"/>
    </row>
    <row r="18" spans="1:17">
      <c r="A18" s="13" t="s">
        <v>195</v>
      </c>
      <c r="B18" s="35">
        <v>19</v>
      </c>
      <c r="C18" s="9">
        <v>85.42</v>
      </c>
      <c r="D18" s="9">
        <f>C18*B18</f>
        <v>1622.98</v>
      </c>
      <c r="E18" s="36" t="s">
        <v>37</v>
      </c>
      <c r="F18" s="38">
        <f>D18/D20</f>
        <v>0.20001207727980225</v>
      </c>
      <c r="G18" s="48">
        <v>86.71</v>
      </c>
      <c r="H18" s="9">
        <f>(B18*G18)-D18</f>
        <v>24.509999999999764</v>
      </c>
      <c r="I18" s="35" t="s">
        <v>71</v>
      </c>
      <c r="J18" s="35"/>
      <c r="K18" s="35" t="str">
        <f>"buy "&amp;B18&amp;" "&amp;A18&amp;" @ $"&amp;G18</f>
        <v>buy 19 TPR @ $86.71</v>
      </c>
      <c r="L18" s="9">
        <f>L17-(G18*B18)</f>
        <v>206502.59</v>
      </c>
      <c r="M18" s="36">
        <f>M17-(G18*B18)</f>
        <v>197664.73</v>
      </c>
      <c r="N18" s="35"/>
      <c r="O18" s="35"/>
      <c r="P18" s="35"/>
      <c r="Q18" s="10"/>
    </row>
    <row r="19" spans="1:17">
      <c r="A19" s="23" t="s">
        <v>196</v>
      </c>
      <c r="B19" s="24">
        <v>580</v>
      </c>
      <c r="C19" s="25">
        <v>8.77</v>
      </c>
      <c r="D19" s="25">
        <f>C19*B19</f>
        <v>5086.5999999999995</v>
      </c>
      <c r="E19" s="36" t="s">
        <v>37</v>
      </c>
      <c r="F19" s="38">
        <f>D19/D20</f>
        <v>0.62686011675525388</v>
      </c>
      <c r="G19" s="49">
        <v>8.77</v>
      </c>
      <c r="H19" s="25">
        <f>(B19*G19)-D19</f>
        <v>0</v>
      </c>
      <c r="I19" s="35" t="s">
        <v>71</v>
      </c>
      <c r="J19" s="35"/>
      <c r="K19" s="35" t="str">
        <f>"buy "&amp;B19&amp;" "&amp;A19&amp;" @ $"&amp;G19</f>
        <v>buy 580 ICAGY @ $8.77</v>
      </c>
      <c r="L19" s="9">
        <f>L18-(G19*B19)</f>
        <v>201415.99</v>
      </c>
      <c r="M19" s="36">
        <f>M18-(G19*B19)</f>
        <v>192578.13</v>
      </c>
      <c r="N19" s="35" t="str">
        <f>TEXT(ROUND(M19,2),"$#,##0.00")&amp;" will be the balance in the account after purchases.  "</f>
        <v xml:space="preserve">$192,578.13 will be the balance in the account after purchases.  </v>
      </c>
      <c r="O19" s="35"/>
      <c r="P19" s="35"/>
      <c r="Q19" s="10"/>
    </row>
    <row r="20" spans="1:17">
      <c r="A20" s="13"/>
      <c r="B20" s="35"/>
      <c r="C20" s="9"/>
      <c r="D20" s="9">
        <f>SUM(D17:D19)</f>
        <v>8114.41</v>
      </c>
      <c r="E20" s="35"/>
      <c r="F20" s="38">
        <f>SUM(F17:F19)</f>
        <v>1</v>
      </c>
      <c r="G20" s="9" t="s">
        <v>15</v>
      </c>
      <c r="H20" s="9">
        <f>SUM(H17:H19)</f>
        <v>51.769999999999754</v>
      </c>
      <c r="I20" s="35"/>
      <c r="J20" s="35"/>
      <c r="K20" s="35"/>
      <c r="L20" s="9"/>
      <c r="M20" s="35"/>
      <c r="N20" s="35" t="s">
        <v>27</v>
      </c>
      <c r="O20" s="35"/>
      <c r="P20" s="35"/>
      <c r="Q20" s="10"/>
    </row>
    <row r="21" spans="1:17">
      <c r="A21" s="13"/>
      <c r="B21" s="35"/>
      <c r="C21" s="9"/>
      <c r="D21" s="9"/>
      <c r="E21" s="35"/>
      <c r="F21" s="35"/>
      <c r="G21" s="9"/>
      <c r="H21" s="9"/>
      <c r="I21" s="35"/>
      <c r="J21" s="35"/>
      <c r="K21" s="35"/>
      <c r="L21" s="9"/>
      <c r="M21" s="11" t="str">
        <f>IF(J12+M19&gt;0,"Credit Surplus","Credit Shortage")</f>
        <v>Credit Surplus</v>
      </c>
      <c r="N21" s="36">
        <f>J12+M19</f>
        <v>201415.99</v>
      </c>
      <c r="O21" s="35" t="s">
        <v>60</v>
      </c>
      <c r="P21" s="35"/>
      <c r="Q21" s="10"/>
    </row>
    <row r="22" spans="1:17">
      <c r="A22" s="13"/>
      <c r="B22" s="35"/>
      <c r="C22" s="9"/>
      <c r="D22" s="9"/>
      <c r="E22" s="35"/>
      <c r="F22" s="35"/>
      <c r="G22" s="9"/>
      <c r="H22" s="9"/>
      <c r="I22" s="35"/>
      <c r="J22" s="35"/>
      <c r="K22" s="35"/>
      <c r="L22" s="9"/>
      <c r="M22" s="35"/>
      <c r="N22" s="35"/>
      <c r="O22" s="35"/>
      <c r="P22" s="35"/>
      <c r="Q22" s="10"/>
    </row>
    <row r="23" spans="1:17">
      <c r="A23" s="13"/>
      <c r="B23" s="35"/>
      <c r="C23" s="9"/>
      <c r="D23" s="9"/>
      <c r="E23" s="35"/>
      <c r="F23" s="35"/>
      <c r="G23" s="9"/>
      <c r="H23" s="9"/>
      <c r="I23" s="35"/>
      <c r="J23" s="35"/>
      <c r="K23" s="35"/>
      <c r="L23" s="35"/>
      <c r="M23" s="35"/>
      <c r="N23" s="35"/>
      <c r="O23" s="35"/>
      <c r="P23" s="35"/>
      <c r="Q23" s="10"/>
    </row>
    <row r="24" spans="1:17">
      <c r="A24" s="13" t="s">
        <v>11</v>
      </c>
      <c r="B24" s="35"/>
      <c r="C24" s="9"/>
      <c r="D24" s="21">
        <v>93.98</v>
      </c>
      <c r="E24" s="35" t="s">
        <v>76</v>
      </c>
      <c r="F24" s="35"/>
      <c r="G24" s="9"/>
      <c r="H24" s="9"/>
      <c r="I24" s="35"/>
      <c r="J24" s="35"/>
      <c r="K24" s="35"/>
      <c r="L24" s="35"/>
      <c r="M24" s="35"/>
      <c r="N24" s="35"/>
      <c r="O24" s="35"/>
      <c r="P24" s="35"/>
      <c r="Q24" s="10"/>
    </row>
    <row r="25" spans="1:17">
      <c r="A25" s="13" t="s">
        <v>12</v>
      </c>
      <c r="B25" s="35"/>
      <c r="C25" s="9"/>
      <c r="D25" s="9">
        <f>H12</f>
        <v>18.779999999999745</v>
      </c>
      <c r="E25" s="35" t="s">
        <v>16</v>
      </c>
      <c r="F25" s="35"/>
      <c r="G25" s="9"/>
      <c r="H25" s="9"/>
      <c r="I25" s="35"/>
      <c r="J25" s="35"/>
      <c r="K25" s="35"/>
      <c r="L25" s="35"/>
      <c r="M25" s="35"/>
      <c r="N25" s="35"/>
      <c r="O25" s="35"/>
      <c r="P25" s="35"/>
      <c r="Q25" s="10"/>
    </row>
    <row r="26" spans="1:17">
      <c r="A26" s="13" t="s">
        <v>13</v>
      </c>
      <c r="B26" s="35"/>
      <c r="C26" s="9"/>
      <c r="D26" s="9">
        <f>D24+D25</f>
        <v>112.75999999999975</v>
      </c>
      <c r="E26" s="35"/>
      <c r="F26" s="35"/>
      <c r="G26" s="9"/>
      <c r="H26" s="9"/>
      <c r="I26" s="35"/>
      <c r="J26" s="35"/>
      <c r="K26" s="35"/>
      <c r="L26" s="35"/>
      <c r="M26" s="35"/>
      <c r="N26" s="35"/>
      <c r="O26" s="35"/>
      <c r="P26" s="35"/>
      <c r="Q26" s="10"/>
    </row>
    <row r="27" spans="1:17">
      <c r="A27" s="13" t="s">
        <v>14</v>
      </c>
      <c r="B27" s="35"/>
      <c r="C27" s="9"/>
      <c r="D27" s="9">
        <f>H20</f>
        <v>51.769999999999754</v>
      </c>
      <c r="E27" s="35" t="s">
        <v>17</v>
      </c>
      <c r="F27" s="35"/>
      <c r="G27" s="9"/>
      <c r="H27" s="9"/>
      <c r="I27" s="35"/>
      <c r="J27" s="35"/>
      <c r="K27" s="35"/>
      <c r="L27" s="35"/>
      <c r="M27" s="35"/>
      <c r="N27" s="35"/>
      <c r="O27" s="35"/>
      <c r="P27" s="35"/>
      <c r="Q27" s="10"/>
    </row>
    <row r="28" spans="1:17" ht="14.65" thickBot="1">
      <c r="A28" s="15" t="s">
        <v>13</v>
      </c>
      <c r="B28" s="16"/>
      <c r="C28" s="17"/>
      <c r="D28" s="46">
        <f>D26-D27</f>
        <v>60.989999999999995</v>
      </c>
      <c r="E28" s="47" t="s">
        <v>18</v>
      </c>
      <c r="F28" s="16"/>
      <c r="G28" s="17"/>
      <c r="H28" s="17"/>
      <c r="I28" s="16"/>
      <c r="J28" s="16"/>
      <c r="K28" s="16"/>
      <c r="L28" s="16"/>
      <c r="M28" s="16"/>
      <c r="N28" s="16"/>
      <c r="O28" s="16"/>
      <c r="P28" s="16"/>
      <c r="Q28" s="18"/>
    </row>
    <row r="29" spans="1:17" ht="14.65" thickTop="1"/>
    <row r="32" spans="1:17">
      <c r="C32">
        <f>8.77*1.01</f>
        <v>8.8576999999999995</v>
      </c>
    </row>
    <row r="35" spans="1:17" ht="14.65" thickBot="1"/>
    <row r="36" spans="1:17" ht="14.65" thickTop="1">
      <c r="A36" s="2"/>
      <c r="B36" s="3"/>
      <c r="C36" s="4">
        <v>45688</v>
      </c>
      <c r="D36" s="5"/>
      <c r="E36" s="3"/>
      <c r="F36" s="3"/>
      <c r="G36" s="5"/>
      <c r="H36" s="5"/>
      <c r="I36" s="3"/>
      <c r="J36" s="3"/>
      <c r="K36" s="3"/>
      <c r="L36" s="20" t="s">
        <v>19</v>
      </c>
      <c r="M36" s="3"/>
      <c r="N36" s="3"/>
      <c r="O36" s="3"/>
      <c r="P36" s="3"/>
      <c r="Q36" s="6"/>
    </row>
    <row r="37" spans="1:17">
      <c r="A37" s="7" t="s">
        <v>5</v>
      </c>
      <c r="B37" s="35"/>
      <c r="C37" s="9"/>
      <c r="D37" s="9"/>
      <c r="E37" s="35"/>
      <c r="F37" s="35"/>
      <c r="G37" s="9"/>
      <c r="H37" s="9"/>
      <c r="I37" s="35"/>
      <c r="J37" s="11" t="s">
        <v>24</v>
      </c>
      <c r="K37" s="35"/>
      <c r="L37" s="11" t="s">
        <v>10</v>
      </c>
      <c r="M37" s="35"/>
      <c r="N37" s="35"/>
      <c r="O37" s="35"/>
      <c r="P37" s="35"/>
      <c r="Q37" s="10"/>
    </row>
    <row r="38" spans="1:17">
      <c r="A38" s="7" t="s">
        <v>0</v>
      </c>
      <c r="B38" s="11" t="s">
        <v>3</v>
      </c>
      <c r="C38" s="12" t="s">
        <v>1</v>
      </c>
      <c r="D38" s="12" t="s">
        <v>4</v>
      </c>
      <c r="E38" s="11" t="s">
        <v>7</v>
      </c>
      <c r="F38" s="37" t="s">
        <v>92</v>
      </c>
      <c r="G38" s="12" t="s">
        <v>8</v>
      </c>
      <c r="H38" s="12" t="s">
        <v>9</v>
      </c>
      <c r="I38" s="33" t="s">
        <v>70</v>
      </c>
      <c r="J38" s="11" t="s">
        <v>23</v>
      </c>
      <c r="K38" s="35"/>
      <c r="L38" s="31">
        <v>197808.33</v>
      </c>
      <c r="M38" s="35" t="s">
        <v>118</v>
      </c>
      <c r="N38" s="35"/>
      <c r="O38" s="35"/>
      <c r="P38" s="35"/>
      <c r="Q38" s="10"/>
    </row>
    <row r="39" spans="1:17">
      <c r="A39" s="13" t="s">
        <v>183</v>
      </c>
      <c r="B39" s="35">
        <v>221</v>
      </c>
      <c r="C39" s="9">
        <v>29.05</v>
      </c>
      <c r="D39" s="9">
        <f>C39*B39</f>
        <v>6420.05</v>
      </c>
      <c r="E39" s="36" t="s">
        <v>37</v>
      </c>
      <c r="F39" s="38">
        <f>D39/D42</f>
        <v>0.42846750646533749</v>
      </c>
      <c r="G39" s="45">
        <v>27.05</v>
      </c>
      <c r="H39" s="9">
        <f>(B39*G39)-D39</f>
        <v>-442</v>
      </c>
      <c r="I39" s="35" t="s">
        <v>71</v>
      </c>
      <c r="J39" s="36">
        <f>G39*B39</f>
        <v>5978.05</v>
      </c>
      <c r="K39" s="35" t="str">
        <f>"sell "&amp;B39&amp;" "&amp;A39&amp;" @ $"&amp;G39</f>
        <v>sell 221 RKLB @ $27.05</v>
      </c>
      <c r="L39" s="9">
        <f>L38+(G39*B39)</f>
        <v>203786.37999999998</v>
      </c>
      <c r="M39" s="35"/>
      <c r="N39" s="35"/>
      <c r="O39" s="35"/>
      <c r="P39" s="35"/>
      <c r="Q39" s="10"/>
    </row>
    <row r="40" spans="1:17">
      <c r="A40" s="13" t="s">
        <v>184</v>
      </c>
      <c r="B40" s="35">
        <v>10</v>
      </c>
      <c r="C40" s="9">
        <v>369.59</v>
      </c>
      <c r="D40" s="9">
        <f>C40*B40</f>
        <v>3695.8999999999996</v>
      </c>
      <c r="E40" s="36" t="s">
        <v>37</v>
      </c>
      <c r="F40" s="38">
        <f>D40/D42</f>
        <v>0.24666054892800532</v>
      </c>
      <c r="G40" s="45">
        <v>353.51</v>
      </c>
      <c r="H40" s="9">
        <f>(B40*G40)-D40</f>
        <v>-160.79999999999973</v>
      </c>
      <c r="I40" s="35" t="s">
        <v>71</v>
      </c>
      <c r="J40" s="36">
        <f>G40*B40</f>
        <v>3535.1</v>
      </c>
      <c r="K40" s="35" t="str">
        <f>"sell "&amp;B40&amp;" "&amp;A40&amp;" @ $"&amp;G40</f>
        <v>sell 10 APP @ $353.51</v>
      </c>
      <c r="L40" s="9">
        <f>L39+(G40*B40)</f>
        <v>207321.47999999998</v>
      </c>
      <c r="M40" s="35"/>
      <c r="N40" s="35"/>
      <c r="O40" s="35"/>
      <c r="P40" s="35"/>
      <c r="Q40" s="10"/>
    </row>
    <row r="41" spans="1:17">
      <c r="A41" s="13" t="s">
        <v>185</v>
      </c>
      <c r="B41" s="35">
        <v>122</v>
      </c>
      <c r="C41" s="9">
        <v>39.9</v>
      </c>
      <c r="D41" s="9">
        <f>C41*B41</f>
        <v>4867.8</v>
      </c>
      <c r="E41" s="36" t="s">
        <v>37</v>
      </c>
      <c r="F41" s="38">
        <f>D41/D42</f>
        <v>0.32487194460665725</v>
      </c>
      <c r="G41" s="45">
        <v>38.94</v>
      </c>
      <c r="H41" s="9">
        <f>(B41*G41)-D41</f>
        <v>-117.1200000000008</v>
      </c>
      <c r="I41" s="35" t="s">
        <v>71</v>
      </c>
      <c r="J41" s="36">
        <f>G41*B41</f>
        <v>4750.6799999999994</v>
      </c>
      <c r="K41" s="35" t="str">
        <f>"sell "&amp;B41&amp;" "&amp;A41&amp;" @ $"&amp;G41</f>
        <v>sell 122 QFIN @ $38.94</v>
      </c>
      <c r="L41" s="9">
        <f>L40+(G41*B41)</f>
        <v>212072.15999999997</v>
      </c>
      <c r="M41" s="35" t="s">
        <v>22</v>
      </c>
      <c r="N41" s="35"/>
      <c r="O41" s="35"/>
      <c r="P41" s="35"/>
      <c r="Q41" s="10"/>
    </row>
    <row r="42" spans="1:17">
      <c r="A42" s="13"/>
      <c r="B42" s="35" t="s">
        <v>3</v>
      </c>
      <c r="C42" s="9"/>
      <c r="D42" s="9">
        <f>SUM(D39:D41)</f>
        <v>14983.75</v>
      </c>
      <c r="E42" s="36"/>
      <c r="F42" s="38">
        <f>SUM(F39:F41)</f>
        <v>1</v>
      </c>
      <c r="G42" s="41"/>
      <c r="H42" s="9">
        <f>SUM(H39:H41)</f>
        <v>-719.92000000000053</v>
      </c>
      <c r="I42" s="35"/>
      <c r="J42" s="36">
        <f>SUM(J39:J41)</f>
        <v>14263.829999999998</v>
      </c>
      <c r="K42" s="35"/>
      <c r="L42" s="9"/>
      <c r="M42" s="35"/>
      <c r="N42" s="35"/>
      <c r="O42" s="35"/>
      <c r="P42" s="35"/>
      <c r="Q42" s="10"/>
    </row>
    <row r="43" spans="1:17">
      <c r="A43" s="13"/>
      <c r="B43" s="35"/>
      <c r="C43" s="9"/>
      <c r="D43" s="9"/>
      <c r="E43" s="35"/>
      <c r="F43" s="35"/>
      <c r="G43" s="41"/>
      <c r="H43" s="9"/>
      <c r="I43" s="35"/>
      <c r="J43" s="35"/>
      <c r="K43" s="35"/>
      <c r="L43" s="9"/>
      <c r="M43" s="35"/>
      <c r="N43" s="35"/>
      <c r="O43" s="35"/>
      <c r="P43" s="35"/>
      <c r="Q43" s="10"/>
    </row>
    <row r="44" spans="1:17">
      <c r="A44" s="13"/>
      <c r="B44" s="35"/>
      <c r="C44" s="9"/>
      <c r="D44" s="9"/>
      <c r="E44" s="19"/>
      <c r="F44" s="35"/>
      <c r="G44" s="41"/>
      <c r="H44" s="9"/>
      <c r="I44" s="35"/>
      <c r="J44" s="35"/>
      <c r="K44" s="35"/>
      <c r="L44" s="9"/>
      <c r="M44" s="11" t="s">
        <v>20</v>
      </c>
      <c r="N44" s="35"/>
      <c r="O44" s="35"/>
      <c r="P44" s="35"/>
      <c r="Q44" s="10"/>
    </row>
    <row r="45" spans="1:17">
      <c r="A45" s="7" t="s">
        <v>6</v>
      </c>
      <c r="B45" s="35"/>
      <c r="C45" s="9"/>
      <c r="D45" s="9"/>
      <c r="E45" s="19"/>
      <c r="F45" s="35"/>
      <c r="G45" s="41"/>
      <c r="H45" s="9"/>
      <c r="I45" s="35"/>
      <c r="J45" s="35"/>
      <c r="K45" s="35"/>
      <c r="L45" s="9"/>
      <c r="M45" s="11" t="s">
        <v>21</v>
      </c>
      <c r="N45" s="35"/>
      <c r="O45" s="35"/>
      <c r="P45" s="35"/>
      <c r="Q45" s="10"/>
    </row>
    <row r="46" spans="1:17">
      <c r="A46" s="7" t="s">
        <v>0</v>
      </c>
      <c r="B46" s="11" t="s">
        <v>3</v>
      </c>
      <c r="C46" s="12" t="s">
        <v>1</v>
      </c>
      <c r="D46" s="12" t="s">
        <v>2</v>
      </c>
      <c r="E46" s="22" t="s">
        <v>7</v>
      </c>
      <c r="F46" s="39" t="s">
        <v>92</v>
      </c>
      <c r="G46" s="42" t="s">
        <v>8</v>
      </c>
      <c r="H46" s="12" t="s">
        <v>9</v>
      </c>
      <c r="I46" s="35"/>
      <c r="J46" s="35"/>
      <c r="K46" s="35"/>
      <c r="L46" s="9"/>
      <c r="M46" s="36">
        <v>206048.96</v>
      </c>
      <c r="N46" s="35"/>
      <c r="O46" s="44"/>
      <c r="P46" s="35"/>
      <c r="Q46" s="10"/>
    </row>
    <row r="47" spans="1:17">
      <c r="A47" s="13" t="s">
        <v>192</v>
      </c>
      <c r="B47" s="35">
        <v>206</v>
      </c>
      <c r="C47" s="9">
        <v>16.21</v>
      </c>
      <c r="D47" s="9">
        <f>C47*B47</f>
        <v>3339.26</v>
      </c>
      <c r="E47" s="36" t="s">
        <v>37</v>
      </c>
      <c r="F47" s="38">
        <f>D47/D50</f>
        <v>0.29728396732356654</v>
      </c>
      <c r="G47" s="48">
        <v>16.45</v>
      </c>
      <c r="H47" s="9">
        <f>(B47*G47)-D47</f>
        <v>49.4399999999996</v>
      </c>
      <c r="I47" s="35" t="s">
        <v>71</v>
      </c>
      <c r="J47" s="35"/>
      <c r="K47" s="35" t="str">
        <f>"buy "&amp;B47&amp;" "&amp;A47&amp;" @ $"&amp;G47</f>
        <v>buy 206 SMWB @ $16.45</v>
      </c>
      <c r="L47" s="9">
        <f>L41-(G47*B47)</f>
        <v>208683.45999999996</v>
      </c>
      <c r="M47" s="36">
        <f>L38-(G47*B47)</f>
        <v>194419.62999999998</v>
      </c>
      <c r="N47" s="35"/>
      <c r="O47" s="35"/>
      <c r="P47" s="35"/>
      <c r="Q47" s="10"/>
    </row>
    <row r="48" spans="1:17">
      <c r="A48" s="13" t="s">
        <v>193</v>
      </c>
      <c r="B48" s="35">
        <v>165</v>
      </c>
      <c r="C48" s="9">
        <v>15.78</v>
      </c>
      <c r="D48" s="9">
        <f>C48*B48</f>
        <v>2603.6999999999998</v>
      </c>
      <c r="E48" s="36" t="s">
        <v>37</v>
      </c>
      <c r="F48" s="38">
        <f>D48/D50</f>
        <v>0.23179934048872206</v>
      </c>
      <c r="G48" s="48">
        <v>14.95</v>
      </c>
      <c r="H48" s="9">
        <f>(B48*G48)-D48</f>
        <v>-136.94999999999982</v>
      </c>
      <c r="I48" s="35" t="s">
        <v>71</v>
      </c>
      <c r="J48" s="35"/>
      <c r="K48" s="35" t="str">
        <f>"buy "&amp;B48&amp;" "&amp;A48&amp;" @ $"&amp;G48</f>
        <v>buy 165 SOFI @ $14.95</v>
      </c>
      <c r="L48" s="9">
        <f>L47-(G48*B48)</f>
        <v>206216.70999999996</v>
      </c>
      <c r="M48" s="36">
        <f>M47-(G48*B48)</f>
        <v>191952.87999999998</v>
      </c>
      <c r="N48" s="35"/>
      <c r="O48" s="35"/>
      <c r="P48" s="35"/>
      <c r="Q48" s="10"/>
    </row>
    <row r="49" spans="1:17">
      <c r="A49" s="23" t="s">
        <v>194</v>
      </c>
      <c r="B49" s="24">
        <v>285</v>
      </c>
      <c r="C49" s="25">
        <v>18.559999999999999</v>
      </c>
      <c r="D49" s="25">
        <f>C49*B49</f>
        <v>5289.5999999999995</v>
      </c>
      <c r="E49" s="36" t="s">
        <v>37</v>
      </c>
      <c r="F49" s="38">
        <f>D49/D50</f>
        <v>0.47091669218771143</v>
      </c>
      <c r="G49" s="49">
        <v>19.2</v>
      </c>
      <c r="H49" s="25">
        <f>(B49*G49)-D49</f>
        <v>182.40000000000055</v>
      </c>
      <c r="I49" s="35" t="s">
        <v>71</v>
      </c>
      <c r="J49" s="35"/>
      <c r="K49" s="35" t="str">
        <f>"buy "&amp;B49&amp;" "&amp;A49&amp;" @ $"&amp;G49</f>
        <v>buy 285 CRK @ $19.2</v>
      </c>
      <c r="L49" s="9">
        <f>L48-(G49*B49)</f>
        <v>200744.70999999996</v>
      </c>
      <c r="M49" s="36">
        <f>M48-(G49*B49)</f>
        <v>186480.87999999998</v>
      </c>
      <c r="N49" s="35" t="str">
        <f>TEXT(ROUND(M49,2),"$#,##0.00")&amp;" will be the balance in the account after purchases.  "</f>
        <v xml:space="preserve">$186,480.88 will be the balance in the account after purchases.  </v>
      </c>
      <c r="O49" s="35"/>
      <c r="P49" s="35"/>
      <c r="Q49" s="10"/>
    </row>
    <row r="50" spans="1:17">
      <c r="A50" s="13"/>
      <c r="B50" s="35"/>
      <c r="C50" s="9"/>
      <c r="D50" s="9">
        <f>SUM(D47:D49)</f>
        <v>11232.56</v>
      </c>
      <c r="E50" s="35"/>
      <c r="F50" s="38">
        <f>SUM(F47:F49)</f>
        <v>1</v>
      </c>
      <c r="G50" s="9" t="s">
        <v>15</v>
      </c>
      <c r="H50" s="9">
        <f>SUM(H47:H49)</f>
        <v>94.890000000000327</v>
      </c>
      <c r="I50" s="35"/>
      <c r="J50" s="35"/>
      <c r="K50" s="35"/>
      <c r="L50" s="9"/>
      <c r="M50" s="35"/>
      <c r="N50" s="35" t="s">
        <v>27</v>
      </c>
      <c r="O50" s="35"/>
      <c r="P50" s="35"/>
      <c r="Q50" s="10"/>
    </row>
    <row r="51" spans="1:17">
      <c r="A51" s="13"/>
      <c r="B51" s="35"/>
      <c r="C51" s="9"/>
      <c r="D51" s="9"/>
      <c r="E51" s="35"/>
      <c r="F51" s="35"/>
      <c r="G51" s="9"/>
      <c r="H51" s="9"/>
      <c r="I51" s="35"/>
      <c r="J51" s="35"/>
      <c r="K51" s="35"/>
      <c r="L51" s="9"/>
      <c r="M51" s="11" t="str">
        <f>IF(J42+M49&gt;0,"Credit Surplus","Credit Shortage")</f>
        <v>Credit Surplus</v>
      </c>
      <c r="N51" s="36">
        <f>J42+M49</f>
        <v>200744.70999999996</v>
      </c>
      <c r="O51" s="35" t="s">
        <v>60</v>
      </c>
      <c r="P51" s="35"/>
      <c r="Q51" s="10"/>
    </row>
    <row r="52" spans="1:17">
      <c r="A52" s="13"/>
      <c r="B52" s="35"/>
      <c r="C52" s="9"/>
      <c r="D52" s="9"/>
      <c r="E52" s="35"/>
      <c r="F52" s="35"/>
      <c r="G52" s="9"/>
      <c r="H52" s="9"/>
      <c r="I52" s="35"/>
      <c r="J52" s="35"/>
      <c r="K52" s="35"/>
      <c r="L52" s="9"/>
      <c r="M52" s="35"/>
      <c r="N52" s="35"/>
      <c r="O52" s="35"/>
      <c r="P52" s="35"/>
      <c r="Q52" s="10"/>
    </row>
    <row r="53" spans="1:17">
      <c r="A53" s="13"/>
      <c r="B53" s="35"/>
      <c r="C53" s="9"/>
      <c r="D53" s="9"/>
      <c r="E53" s="35"/>
      <c r="F53" s="35"/>
      <c r="G53" s="9"/>
      <c r="H53" s="9"/>
      <c r="I53" s="35"/>
      <c r="J53" s="35"/>
      <c r="K53" s="35"/>
      <c r="L53" s="35"/>
      <c r="M53" s="35"/>
      <c r="N53" s="35"/>
      <c r="O53" s="35"/>
      <c r="P53" s="35"/>
      <c r="Q53" s="10"/>
    </row>
    <row r="54" spans="1:17">
      <c r="A54" s="13" t="s">
        <v>11</v>
      </c>
      <c r="B54" s="35"/>
      <c r="C54" s="9"/>
      <c r="D54" s="21">
        <v>4715.47</v>
      </c>
      <c r="E54" s="35" t="s">
        <v>76</v>
      </c>
      <c r="F54" s="35"/>
      <c r="G54" s="9"/>
      <c r="H54" s="9"/>
      <c r="I54" s="35"/>
      <c r="J54" s="35"/>
      <c r="K54" s="35"/>
      <c r="L54" s="35"/>
      <c r="M54" s="35"/>
      <c r="N54" s="35"/>
      <c r="O54" s="35"/>
      <c r="P54" s="35"/>
      <c r="Q54" s="10"/>
    </row>
    <row r="55" spans="1:17">
      <c r="A55" s="13" t="s">
        <v>12</v>
      </c>
      <c r="B55" s="35"/>
      <c r="C55" s="9"/>
      <c r="D55" s="9">
        <f>H42</f>
        <v>-719.92000000000053</v>
      </c>
      <c r="E55" s="35" t="s">
        <v>16</v>
      </c>
      <c r="F55" s="35"/>
      <c r="G55" s="9"/>
      <c r="H55" s="9"/>
      <c r="I55" s="35"/>
      <c r="J55" s="35"/>
      <c r="K55" s="35"/>
      <c r="L55" s="35"/>
      <c r="M55" s="35"/>
      <c r="N55" s="35"/>
      <c r="O55" s="35"/>
      <c r="P55" s="35"/>
      <c r="Q55" s="10"/>
    </row>
    <row r="56" spans="1:17">
      <c r="A56" s="13" t="s">
        <v>13</v>
      </c>
      <c r="B56" s="35"/>
      <c r="C56" s="9"/>
      <c r="D56" s="9">
        <f>D54+D55</f>
        <v>3995.5499999999997</v>
      </c>
      <c r="E56" s="35"/>
      <c r="F56" s="35"/>
      <c r="G56" s="9"/>
      <c r="H56" s="9"/>
      <c r="I56" s="35"/>
      <c r="J56" s="35"/>
      <c r="K56" s="35"/>
      <c r="L56" s="35"/>
      <c r="M56" s="35"/>
      <c r="N56" s="35"/>
      <c r="O56" s="35"/>
      <c r="P56" s="35"/>
      <c r="Q56" s="10"/>
    </row>
    <row r="57" spans="1:17">
      <c r="A57" s="13" t="s">
        <v>14</v>
      </c>
      <c r="B57" s="35"/>
      <c r="C57" s="9"/>
      <c r="D57" s="9">
        <f>H50</f>
        <v>94.890000000000327</v>
      </c>
      <c r="E57" s="35" t="s">
        <v>17</v>
      </c>
      <c r="F57" s="35"/>
      <c r="G57" s="9"/>
      <c r="H57" s="9"/>
      <c r="I57" s="35"/>
      <c r="J57" s="35"/>
      <c r="K57" s="35"/>
      <c r="L57" s="35"/>
      <c r="M57" s="35"/>
      <c r="N57" s="35"/>
      <c r="O57" s="35"/>
      <c r="P57" s="35"/>
      <c r="Q57" s="10"/>
    </row>
    <row r="58" spans="1:17" ht="14.65" thickBot="1">
      <c r="A58" s="15" t="s">
        <v>13</v>
      </c>
      <c r="B58" s="16"/>
      <c r="C58" s="17"/>
      <c r="D58" s="46">
        <f>D56-D57</f>
        <v>3900.6599999999994</v>
      </c>
      <c r="E58" s="47" t="s">
        <v>18</v>
      </c>
      <c r="F58" s="16"/>
      <c r="G58" s="17"/>
      <c r="H58" s="17"/>
      <c r="I58" s="16"/>
      <c r="J58" s="16"/>
      <c r="K58" s="16"/>
      <c r="L58" s="16"/>
      <c r="M58" s="16"/>
      <c r="N58" s="16"/>
      <c r="O58" s="16"/>
      <c r="P58" s="16"/>
      <c r="Q58" s="18"/>
    </row>
    <row r="59" spans="1:17" ht="14.65" thickTop="1"/>
    <row r="65" spans="1:17" ht="14.65" thickBot="1"/>
    <row r="66" spans="1:17" ht="14.65" thickTop="1">
      <c r="A66" s="2"/>
      <c r="B66" s="3"/>
      <c r="C66" s="4">
        <v>45657</v>
      </c>
      <c r="D66" s="5"/>
      <c r="E66" s="3"/>
      <c r="F66" s="3"/>
      <c r="G66" s="5"/>
      <c r="H66" s="5"/>
      <c r="I66" s="3"/>
      <c r="J66" s="3"/>
      <c r="K66" s="3"/>
      <c r="L66" s="20" t="s">
        <v>19</v>
      </c>
      <c r="M66" s="3"/>
      <c r="N66" s="3"/>
      <c r="O66" s="3"/>
      <c r="P66" s="3"/>
      <c r="Q66" s="6"/>
    </row>
    <row r="67" spans="1:17">
      <c r="A67" s="7" t="s">
        <v>5</v>
      </c>
      <c r="B67" s="35"/>
      <c r="C67" s="9"/>
      <c r="D67" s="9"/>
      <c r="E67" s="35"/>
      <c r="F67" s="35"/>
      <c r="G67" s="9"/>
      <c r="H67" s="9"/>
      <c r="I67" s="35"/>
      <c r="J67" s="11" t="s">
        <v>24</v>
      </c>
      <c r="K67" s="35"/>
      <c r="L67" s="11" t="s">
        <v>10</v>
      </c>
      <c r="M67" s="35"/>
      <c r="N67" s="35"/>
      <c r="O67" s="35"/>
      <c r="P67" s="35"/>
      <c r="Q67" s="10"/>
    </row>
    <row r="68" spans="1:17">
      <c r="A68" s="7" t="s">
        <v>0</v>
      </c>
      <c r="B68" s="11" t="s">
        <v>3</v>
      </c>
      <c r="C68" s="12" t="s">
        <v>1</v>
      </c>
      <c r="D68" s="12" t="s">
        <v>4</v>
      </c>
      <c r="E68" s="11" t="s">
        <v>7</v>
      </c>
      <c r="F68" s="37" t="s">
        <v>92</v>
      </c>
      <c r="G68" s="12" t="s">
        <v>8</v>
      </c>
      <c r="H68" s="12" t="s">
        <v>9</v>
      </c>
      <c r="I68" s="33" t="s">
        <v>70</v>
      </c>
      <c r="J68" s="11" t="s">
        <v>23</v>
      </c>
      <c r="K68" s="35"/>
      <c r="L68" s="31">
        <v>199012.94</v>
      </c>
      <c r="M68" s="35" t="s">
        <v>118</v>
      </c>
      <c r="N68" s="35"/>
      <c r="O68" s="35"/>
      <c r="P68" s="35"/>
      <c r="Q68" s="10"/>
    </row>
    <row r="69" spans="1:17">
      <c r="A69" s="13" t="s">
        <v>180</v>
      </c>
      <c r="B69" s="35">
        <v>197</v>
      </c>
      <c r="C69" s="9">
        <v>16.82</v>
      </c>
      <c r="D69" s="9">
        <f>C69*B69</f>
        <v>3313.54</v>
      </c>
      <c r="E69" s="36" t="s">
        <v>37</v>
      </c>
      <c r="F69" s="38">
        <f>D69/D72</f>
        <v>0.43429492640601858</v>
      </c>
      <c r="G69" s="45">
        <v>17.024999999999999</v>
      </c>
      <c r="H69" s="9">
        <f>(B69*G69)-D69</f>
        <v>40.384999999999764</v>
      </c>
      <c r="I69" s="35" t="s">
        <v>71</v>
      </c>
      <c r="J69" s="36">
        <f>G69*B69</f>
        <v>3353.9249999999997</v>
      </c>
      <c r="K69" s="35" t="str">
        <f>"sell "&amp;B69&amp;" "&amp;A69&amp;" @ $"&amp;G69</f>
        <v>sell 197 CNTA @ $17.025</v>
      </c>
      <c r="L69" s="9">
        <f>L68+(G69*B69)</f>
        <v>202366.86499999999</v>
      </c>
      <c r="M69" s="35"/>
      <c r="N69" s="35"/>
      <c r="O69" s="35"/>
      <c r="P69" s="35"/>
      <c r="Q69" s="10"/>
    </row>
    <row r="70" spans="1:17">
      <c r="A70" s="13" t="s">
        <v>181</v>
      </c>
      <c r="B70" s="35">
        <v>73</v>
      </c>
      <c r="C70" s="9">
        <v>8.23</v>
      </c>
      <c r="D70" s="9">
        <f>C70*B70</f>
        <v>600.79000000000008</v>
      </c>
      <c r="E70" s="36" t="s">
        <v>37</v>
      </c>
      <c r="F70" s="38">
        <f>D70/D72</f>
        <v>7.8743594112481496E-2</v>
      </c>
      <c r="G70" s="45">
        <v>8.0850000000000009</v>
      </c>
      <c r="H70" s="9">
        <f>(B70*G70)-D70</f>
        <v>-10.585000000000036</v>
      </c>
      <c r="I70" s="35" t="s">
        <v>71</v>
      </c>
      <c r="J70" s="36">
        <f>G70*B70</f>
        <v>590.20500000000004</v>
      </c>
      <c r="K70" s="35" t="str">
        <f>"sell "&amp;B70&amp;" "&amp;A70&amp;" @ $"&amp;G70</f>
        <v>sell 73 PHAT @ $8.085</v>
      </c>
      <c r="L70" s="9">
        <f>L69+(G70*B70)</f>
        <v>202957.06999999998</v>
      </c>
      <c r="M70" s="35"/>
      <c r="N70" s="35"/>
      <c r="O70" s="35"/>
      <c r="P70" s="35"/>
      <c r="Q70" s="10"/>
    </row>
    <row r="71" spans="1:17">
      <c r="A71" s="13" t="s">
        <v>182</v>
      </c>
      <c r="B71" s="35">
        <v>79</v>
      </c>
      <c r="C71" s="9">
        <v>47.03</v>
      </c>
      <c r="D71" s="9">
        <f>C71*B71</f>
        <v>3715.37</v>
      </c>
      <c r="E71" s="36" t="s">
        <v>37</v>
      </c>
      <c r="F71" s="38">
        <f>D71/D72</f>
        <v>0.48696147948149993</v>
      </c>
      <c r="G71" s="45">
        <v>47.704999999999998</v>
      </c>
      <c r="H71" s="9">
        <f>(B71*G71)-D71</f>
        <v>53.324999999999818</v>
      </c>
      <c r="I71" s="35" t="s">
        <v>71</v>
      </c>
      <c r="J71" s="36">
        <f>G71*B71</f>
        <v>3768.6949999999997</v>
      </c>
      <c r="K71" s="35" t="str">
        <f>"sell "&amp;B71&amp;" "&amp;A71&amp;" @ $"&amp;G71</f>
        <v>sell 79 TRUP @ $47.705</v>
      </c>
      <c r="L71" s="9">
        <f>L70+(G71*B71)</f>
        <v>206725.76499999998</v>
      </c>
      <c r="M71" s="35" t="s">
        <v>22</v>
      </c>
      <c r="N71" s="35"/>
      <c r="O71" s="35"/>
      <c r="P71" s="35"/>
      <c r="Q71" s="10"/>
    </row>
    <row r="72" spans="1:17">
      <c r="A72" s="13"/>
      <c r="B72" s="35" t="s">
        <v>3</v>
      </c>
      <c r="C72" s="9"/>
      <c r="D72" s="9">
        <f>SUM(D69:D71)</f>
        <v>7629.7</v>
      </c>
      <c r="E72" s="36"/>
      <c r="F72" s="38">
        <f>SUM(F69:F71)</f>
        <v>1</v>
      </c>
      <c r="G72" s="41"/>
      <c r="H72" s="9">
        <f>SUM(H69:H71)</f>
        <v>83.124999999999545</v>
      </c>
      <c r="I72" s="35"/>
      <c r="J72" s="36">
        <f>SUM(J69:J71)</f>
        <v>7712.8249999999989</v>
      </c>
      <c r="K72" s="35"/>
      <c r="L72" s="9"/>
      <c r="M72" s="35"/>
      <c r="N72" s="35"/>
      <c r="O72" s="35"/>
      <c r="P72" s="35"/>
      <c r="Q72" s="10"/>
    </row>
    <row r="73" spans="1:17">
      <c r="A73" s="13"/>
      <c r="B73" s="35"/>
      <c r="C73" s="9"/>
      <c r="D73" s="9"/>
      <c r="E73" s="35"/>
      <c r="F73" s="35"/>
      <c r="G73" s="41"/>
      <c r="H73" s="9"/>
      <c r="I73" s="35"/>
      <c r="J73" s="35"/>
      <c r="K73" s="35"/>
      <c r="L73" s="9"/>
      <c r="M73" s="35"/>
      <c r="N73" s="35"/>
      <c r="O73" s="35"/>
      <c r="P73" s="35"/>
      <c r="Q73" s="10"/>
    </row>
    <row r="74" spans="1:17">
      <c r="A74" s="13"/>
      <c r="B74" s="35"/>
      <c r="C74" s="9"/>
      <c r="D74" s="9"/>
      <c r="E74" s="19"/>
      <c r="F74" s="35"/>
      <c r="G74" s="41"/>
      <c r="H74" s="9"/>
      <c r="I74" s="35"/>
      <c r="J74" s="35"/>
      <c r="K74" s="35"/>
      <c r="L74" s="9"/>
      <c r="M74" s="11" t="s">
        <v>20</v>
      </c>
      <c r="N74" s="35"/>
      <c r="O74" s="35"/>
      <c r="P74" s="35"/>
      <c r="Q74" s="10"/>
    </row>
    <row r="75" spans="1:17">
      <c r="A75" s="7" t="s">
        <v>6</v>
      </c>
      <c r="B75" s="35"/>
      <c r="C75" s="9"/>
      <c r="D75" s="9"/>
      <c r="E75" s="19"/>
      <c r="F75" s="35"/>
      <c r="G75" s="41"/>
      <c r="H75" s="9"/>
      <c r="I75" s="35"/>
      <c r="J75" s="35"/>
      <c r="K75" s="35"/>
      <c r="L75" s="9"/>
      <c r="M75" s="11" t="s">
        <v>21</v>
      </c>
      <c r="N75" s="35"/>
      <c r="O75" s="35"/>
      <c r="P75" s="35"/>
      <c r="Q75" s="10"/>
    </row>
    <row r="76" spans="1:17">
      <c r="A76" s="7" t="s">
        <v>0</v>
      </c>
      <c r="B76" s="11" t="s">
        <v>3</v>
      </c>
      <c r="C76" s="12" t="s">
        <v>1</v>
      </c>
      <c r="D76" s="12" t="s">
        <v>2</v>
      </c>
      <c r="E76" s="22" t="s">
        <v>7</v>
      </c>
      <c r="F76" s="39" t="s">
        <v>92</v>
      </c>
      <c r="G76" s="42" t="s">
        <v>8</v>
      </c>
      <c r="H76" s="12" t="s">
        <v>9</v>
      </c>
      <c r="I76" s="35"/>
      <c r="J76" s="35"/>
      <c r="K76" s="35"/>
      <c r="L76" s="9"/>
      <c r="M76" s="36">
        <v>206048.96</v>
      </c>
      <c r="N76" s="35"/>
      <c r="O76" s="44"/>
      <c r="P76" s="35"/>
      <c r="Q76" s="10"/>
    </row>
    <row r="77" spans="1:17">
      <c r="A77" s="13" t="s">
        <v>189</v>
      </c>
      <c r="B77" s="35">
        <v>39</v>
      </c>
      <c r="C77" s="9">
        <v>100.72</v>
      </c>
      <c r="D77" s="9">
        <f>C77*B77</f>
        <v>3928.08</v>
      </c>
      <c r="E77" s="36" t="s">
        <v>37</v>
      </c>
      <c r="F77" s="38">
        <f>D77/D80</f>
        <v>0.44356666406946055</v>
      </c>
      <c r="G77" s="48">
        <v>101.515</v>
      </c>
      <c r="H77" s="9">
        <f>(B77*G77)-D77</f>
        <v>31.005000000000109</v>
      </c>
      <c r="I77" s="35" t="s">
        <v>71</v>
      </c>
      <c r="J77" s="35"/>
      <c r="K77" s="35" t="str">
        <f>"buy "&amp;B77&amp;" "&amp;A77&amp;" @ $"&amp;G77</f>
        <v>buy 39 SKYW @ $101.515</v>
      </c>
      <c r="L77" s="9">
        <f>L71-(G77*B77)</f>
        <v>202766.68</v>
      </c>
      <c r="M77" s="36">
        <f>L68-(G77*B77)</f>
        <v>195053.85500000001</v>
      </c>
      <c r="N77" s="35"/>
      <c r="O77" s="35"/>
      <c r="P77" s="35"/>
      <c r="Q77" s="10"/>
    </row>
    <row r="78" spans="1:17">
      <c r="A78" s="13" t="s">
        <v>190</v>
      </c>
      <c r="B78" s="35">
        <v>14</v>
      </c>
      <c r="C78" s="9">
        <v>198.46</v>
      </c>
      <c r="D78" s="9">
        <f>C78*B78</f>
        <v>2778.44</v>
      </c>
      <c r="E78" s="36" t="s">
        <v>37</v>
      </c>
      <c r="F78" s="38">
        <f>D78/D80</f>
        <v>0.31374701180147863</v>
      </c>
      <c r="G78" s="48">
        <v>200.32400000000001</v>
      </c>
      <c r="H78" s="9">
        <f>(B78*G78)-D78</f>
        <v>26.096000000000004</v>
      </c>
      <c r="I78" s="35" t="s">
        <v>71</v>
      </c>
      <c r="J78" s="35"/>
      <c r="K78" s="35" t="str">
        <f>"buy "&amp;B78&amp;" "&amp;A78&amp;" @ $"&amp;G78</f>
        <v>buy 14 GDDY @ $200.324</v>
      </c>
      <c r="L78" s="9">
        <f>L77-(G78*B78)</f>
        <v>199962.144</v>
      </c>
      <c r="M78" s="36">
        <f>M77-(G78*B78)</f>
        <v>192249.31900000002</v>
      </c>
      <c r="N78" s="35"/>
      <c r="O78" s="35"/>
      <c r="P78" s="35"/>
      <c r="Q78" s="10"/>
    </row>
    <row r="79" spans="1:17">
      <c r="A79" s="23" t="s">
        <v>191</v>
      </c>
      <c r="B79" s="24">
        <v>5</v>
      </c>
      <c r="C79" s="25">
        <v>429.83</v>
      </c>
      <c r="D79" s="25">
        <f>C79*B79</f>
        <v>2149.15</v>
      </c>
      <c r="E79" s="36" t="s">
        <v>37</v>
      </c>
      <c r="F79" s="38">
        <f>D79/D80</f>
        <v>0.24268632412906083</v>
      </c>
      <c r="G79" s="49">
        <v>431.44499999999999</v>
      </c>
      <c r="H79" s="25">
        <f>(B79*G79)-D79</f>
        <v>8.0749999999998181</v>
      </c>
      <c r="I79" s="35" t="s">
        <v>71</v>
      </c>
      <c r="J79" s="35"/>
      <c r="K79" s="35" t="str">
        <f>"buy "&amp;B79&amp;" "&amp;A79&amp;" @ $"&amp;G79</f>
        <v>buy 5 FIX @ $431.445</v>
      </c>
      <c r="L79" s="9">
        <f>L78-(G79*B79)</f>
        <v>197804.91899999999</v>
      </c>
      <c r="M79" s="36">
        <f>M78-(G79*B79)</f>
        <v>190092.09400000001</v>
      </c>
      <c r="N79" s="35" t="str">
        <f>TEXT(ROUND(M79,2),"$#,##0.00")&amp;" will be the balance in the account after purchases.  "</f>
        <v xml:space="preserve">$190,092.09 will be the balance in the account after purchases.  </v>
      </c>
      <c r="O79" s="35"/>
      <c r="P79" s="35"/>
      <c r="Q79" s="10"/>
    </row>
    <row r="80" spans="1:17">
      <c r="A80" s="13"/>
      <c r="B80" s="35"/>
      <c r="C80" s="9"/>
      <c r="D80" s="9">
        <f>SUM(D77:D79)</f>
        <v>8855.67</v>
      </c>
      <c r="E80" s="35"/>
      <c r="F80" s="38">
        <f>SUM(F77:F79)</f>
        <v>1</v>
      </c>
      <c r="G80" s="9" t="s">
        <v>15</v>
      </c>
      <c r="H80" s="9">
        <f>SUM(H77:H79)</f>
        <v>65.175999999999931</v>
      </c>
      <c r="I80" s="35"/>
      <c r="J80" s="35"/>
      <c r="K80" s="35"/>
      <c r="L80" s="9"/>
      <c r="M80" s="35"/>
      <c r="N80" s="35" t="s">
        <v>27</v>
      </c>
      <c r="O80" s="35"/>
      <c r="P80" s="35"/>
      <c r="Q80" s="10"/>
    </row>
    <row r="81" spans="1:17">
      <c r="A81" s="13"/>
      <c r="B81" s="35"/>
      <c r="C81" s="9"/>
      <c r="D81" s="9"/>
      <c r="E81" s="35"/>
      <c r="F81" s="35"/>
      <c r="G81" s="9"/>
      <c r="H81" s="9"/>
      <c r="I81" s="35"/>
      <c r="J81" s="35"/>
      <c r="K81" s="35"/>
      <c r="L81" s="9"/>
      <c r="M81" s="11" t="str">
        <f>IF(J72+M79&gt;0,"Credit Surplus","Credit Shortage")</f>
        <v>Credit Surplus</v>
      </c>
      <c r="N81" s="36">
        <f>J72+M79</f>
        <v>197804.91900000002</v>
      </c>
      <c r="O81" s="35" t="s">
        <v>60</v>
      </c>
      <c r="P81" s="35"/>
      <c r="Q81" s="10"/>
    </row>
    <row r="82" spans="1:17">
      <c r="A82" s="13"/>
      <c r="B82" s="35"/>
      <c r="C82" s="9"/>
      <c r="D82" s="9"/>
      <c r="E82" s="35"/>
      <c r="F82" s="35"/>
      <c r="G82" s="9"/>
      <c r="H82" s="9"/>
      <c r="I82" s="35"/>
      <c r="J82" s="35"/>
      <c r="K82" s="35"/>
      <c r="L82" s="9"/>
      <c r="M82" s="35"/>
      <c r="N82" s="35"/>
      <c r="O82" s="35"/>
      <c r="P82" s="35"/>
      <c r="Q82" s="10"/>
    </row>
    <row r="83" spans="1:17">
      <c r="A83" s="13"/>
      <c r="B83" s="35"/>
      <c r="C83" s="9"/>
      <c r="D83" s="9"/>
      <c r="E83" s="35"/>
      <c r="F83" s="35"/>
      <c r="G83" s="9"/>
      <c r="H83" s="9"/>
      <c r="I83" s="35"/>
      <c r="J83" s="35"/>
      <c r="K83" s="35"/>
      <c r="L83" s="35"/>
      <c r="M83" s="35"/>
      <c r="N83" s="35"/>
      <c r="O83" s="35"/>
      <c r="P83" s="35"/>
      <c r="Q83" s="10"/>
    </row>
    <row r="84" spans="1:17">
      <c r="A84" s="13" t="s">
        <v>11</v>
      </c>
      <c r="B84" s="35"/>
      <c r="C84" s="9"/>
      <c r="D84" s="21">
        <v>946.33</v>
      </c>
      <c r="E84" s="35" t="s">
        <v>76</v>
      </c>
      <c r="F84" s="35"/>
      <c r="G84" s="9"/>
      <c r="H84" s="9"/>
      <c r="I84" s="35"/>
      <c r="J84" s="35"/>
      <c r="K84" s="35"/>
      <c r="L84" s="35"/>
      <c r="M84" s="35"/>
      <c r="N84" s="35"/>
      <c r="O84" s="35"/>
      <c r="P84" s="35"/>
      <c r="Q84" s="10"/>
    </row>
    <row r="85" spans="1:17">
      <c r="A85" s="13" t="s">
        <v>12</v>
      </c>
      <c r="B85" s="35"/>
      <c r="C85" s="9"/>
      <c r="D85" s="9">
        <f>H72</f>
        <v>83.124999999999545</v>
      </c>
      <c r="E85" s="35" t="s">
        <v>16</v>
      </c>
      <c r="F85" s="35"/>
      <c r="G85" s="9"/>
      <c r="H85" s="9"/>
      <c r="I85" s="35"/>
      <c r="J85" s="35"/>
      <c r="K85" s="35"/>
      <c r="L85" s="35"/>
      <c r="M85" s="35"/>
      <c r="N85" s="35"/>
      <c r="O85" s="35"/>
      <c r="P85" s="35"/>
      <c r="Q85" s="10"/>
    </row>
    <row r="86" spans="1:17">
      <c r="A86" s="13" t="s">
        <v>13</v>
      </c>
      <c r="B86" s="35"/>
      <c r="C86" s="9"/>
      <c r="D86" s="9">
        <f>D84+D85</f>
        <v>1029.4549999999995</v>
      </c>
      <c r="E86" s="35"/>
      <c r="F86" s="35"/>
      <c r="G86" s="9"/>
      <c r="H86" s="9"/>
      <c r="I86" s="35"/>
      <c r="J86" s="35"/>
      <c r="K86" s="35"/>
      <c r="L86" s="35"/>
      <c r="M86" s="35"/>
      <c r="N86" s="35"/>
      <c r="O86" s="35"/>
      <c r="P86" s="35"/>
      <c r="Q86" s="10"/>
    </row>
    <row r="87" spans="1:17">
      <c r="A87" s="13" t="s">
        <v>14</v>
      </c>
      <c r="B87" s="35"/>
      <c r="C87" s="9"/>
      <c r="D87" s="9">
        <f>H80</f>
        <v>65.175999999999931</v>
      </c>
      <c r="E87" s="35" t="s">
        <v>17</v>
      </c>
      <c r="F87" s="35"/>
      <c r="G87" s="9"/>
      <c r="H87" s="9"/>
      <c r="I87" s="35"/>
      <c r="J87" s="35"/>
      <c r="K87" s="35"/>
      <c r="L87" s="35"/>
      <c r="M87" s="35"/>
      <c r="N87" s="35"/>
      <c r="O87" s="35"/>
      <c r="P87" s="35"/>
      <c r="Q87" s="10"/>
    </row>
    <row r="88" spans="1:17" ht="14.65" thickBot="1">
      <c r="A88" s="15" t="s">
        <v>13</v>
      </c>
      <c r="B88" s="16"/>
      <c r="C88" s="17"/>
      <c r="D88" s="46">
        <f>D86-D87</f>
        <v>964.27899999999954</v>
      </c>
      <c r="E88" s="47" t="s">
        <v>18</v>
      </c>
      <c r="F88" s="16"/>
      <c r="G88" s="17"/>
      <c r="H88" s="17"/>
      <c r="I88" s="16"/>
      <c r="J88" s="16"/>
      <c r="K88" s="16"/>
      <c r="L88" s="16"/>
      <c r="M88" s="16"/>
      <c r="N88" s="16"/>
      <c r="O88" s="16"/>
      <c r="P88" s="16"/>
      <c r="Q88" s="18"/>
    </row>
    <row r="89" spans="1:17" ht="14.65" thickTop="1"/>
    <row r="95" spans="1:17" ht="14.65" thickBot="1"/>
    <row r="96" spans="1:17" ht="14.65" thickTop="1">
      <c r="A96" s="2"/>
      <c r="B96" s="3"/>
      <c r="C96" s="4">
        <v>45626</v>
      </c>
      <c r="D96" s="5"/>
      <c r="E96" s="3"/>
      <c r="F96" s="3"/>
      <c r="G96" s="5"/>
      <c r="H96" s="5"/>
      <c r="I96" s="3"/>
      <c r="J96" s="3"/>
      <c r="K96" s="3"/>
      <c r="L96" s="20" t="s">
        <v>19</v>
      </c>
      <c r="M96" s="3"/>
      <c r="N96" s="3"/>
      <c r="O96" s="3"/>
      <c r="P96" s="3"/>
      <c r="Q96" s="6"/>
    </row>
    <row r="97" spans="1:17">
      <c r="A97" s="7" t="s">
        <v>5</v>
      </c>
      <c r="B97" s="35"/>
      <c r="C97" s="9"/>
      <c r="D97" s="9"/>
      <c r="E97" s="35"/>
      <c r="F97" s="35"/>
      <c r="G97" s="9"/>
      <c r="H97" s="9"/>
      <c r="I97" s="35"/>
      <c r="J97" s="11" t="s">
        <v>24</v>
      </c>
      <c r="K97" s="35"/>
      <c r="L97" s="11" t="s">
        <v>10</v>
      </c>
      <c r="M97" s="35"/>
      <c r="N97" s="35"/>
      <c r="O97" s="35"/>
      <c r="P97" s="35"/>
      <c r="Q97" s="10"/>
    </row>
    <row r="98" spans="1:17">
      <c r="A98" s="7" t="s">
        <v>0</v>
      </c>
      <c r="B98" s="11" t="s">
        <v>3</v>
      </c>
      <c r="C98" s="12" t="s">
        <v>1</v>
      </c>
      <c r="D98" s="12" t="s">
        <v>4</v>
      </c>
      <c r="E98" s="11" t="s">
        <v>7</v>
      </c>
      <c r="F98" s="37" t="s">
        <v>92</v>
      </c>
      <c r="G98" s="12" t="s">
        <v>8</v>
      </c>
      <c r="H98" s="12" t="s">
        <v>9</v>
      </c>
      <c r="I98" s="33" t="s">
        <v>70</v>
      </c>
      <c r="J98" s="11" t="s">
        <v>23</v>
      </c>
      <c r="K98" s="35"/>
      <c r="L98" s="31">
        <v>200086.79</v>
      </c>
      <c r="M98" s="35" t="s">
        <v>118</v>
      </c>
      <c r="N98" s="35"/>
      <c r="O98" s="35"/>
      <c r="P98" s="35"/>
      <c r="Q98" s="10"/>
    </row>
    <row r="99" spans="1:17">
      <c r="A99" s="13" t="s">
        <v>178</v>
      </c>
      <c r="B99" s="35">
        <v>64</v>
      </c>
      <c r="C99" s="9">
        <v>24.27</v>
      </c>
      <c r="D99" s="9">
        <f>C99*B99</f>
        <v>1553.28</v>
      </c>
      <c r="E99" s="36" t="s">
        <v>37</v>
      </c>
      <c r="F99" s="38">
        <f>D99/D102</f>
        <v>0.20114084443207053</v>
      </c>
      <c r="G99" s="45">
        <v>24.25</v>
      </c>
      <c r="H99" s="9">
        <f>(B99*G99)-D99</f>
        <v>-1.2799999999999727</v>
      </c>
      <c r="I99" s="35" t="s">
        <v>71</v>
      </c>
      <c r="J99" s="36">
        <f>G99*B99</f>
        <v>1552</v>
      </c>
      <c r="K99" s="35" t="str">
        <f>"sell "&amp;B99&amp;" "&amp;A99&amp;" @ $"&amp;G99</f>
        <v>sell 64 LTH @ $24.25</v>
      </c>
      <c r="L99" s="9">
        <f>L98+(G99*B99)</f>
        <v>201638.79</v>
      </c>
      <c r="M99" s="35"/>
      <c r="N99" s="35"/>
      <c r="O99" s="35"/>
      <c r="P99" s="35"/>
      <c r="Q99" s="10"/>
    </row>
    <row r="100" spans="1:17">
      <c r="A100" s="13" t="s">
        <v>179</v>
      </c>
      <c r="B100" s="35">
        <v>53</v>
      </c>
      <c r="C100" s="9">
        <v>58.43</v>
      </c>
      <c r="D100" s="9">
        <f>C100*B100</f>
        <v>3096.79</v>
      </c>
      <c r="E100" s="36" t="s">
        <v>37</v>
      </c>
      <c r="F100" s="38">
        <f>D100/D102</f>
        <v>0.4010165299423103</v>
      </c>
      <c r="G100" s="45">
        <v>58.72</v>
      </c>
      <c r="H100" s="9">
        <f>(B100*G100)-D100</f>
        <v>15.369999999999891</v>
      </c>
      <c r="I100" s="35" t="s">
        <v>71</v>
      </c>
      <c r="J100" s="36">
        <f>G100*B100</f>
        <v>3112.16</v>
      </c>
      <c r="K100" s="35" t="str">
        <f>"sell "&amp;B100&amp;" "&amp;A100&amp;" @ $"&amp;G100</f>
        <v>sell 53 TBBK @ $58.72</v>
      </c>
      <c r="L100" s="9">
        <f>L99+(G100*B100)</f>
        <v>204750.95</v>
      </c>
      <c r="M100" s="35"/>
      <c r="N100" s="35"/>
      <c r="O100" s="35"/>
      <c r="P100" s="35"/>
      <c r="Q100" s="10"/>
    </row>
    <row r="101" spans="1:17">
      <c r="A101" s="13" t="s">
        <v>134</v>
      </c>
      <c r="B101" s="35">
        <v>89</v>
      </c>
      <c r="C101" s="9">
        <v>34.520000000000003</v>
      </c>
      <c r="D101" s="9">
        <f>C101*B101</f>
        <v>3072.28</v>
      </c>
      <c r="E101" s="36" t="s">
        <v>37</v>
      </c>
      <c r="F101" s="38">
        <f>D101/D102</f>
        <v>0.39784262562561917</v>
      </c>
      <c r="G101" s="45">
        <v>35.159999999999997</v>
      </c>
      <c r="H101" s="9">
        <f>(B101*G101)-D101</f>
        <v>56.959999999999582</v>
      </c>
      <c r="I101" s="35" t="s">
        <v>71</v>
      </c>
      <c r="J101" s="36">
        <f>G101*B101</f>
        <v>3129.24</v>
      </c>
      <c r="K101" s="35" t="str">
        <f>"sell "&amp;B101&amp;" "&amp;A101&amp;" @ $"&amp;G101</f>
        <v>sell 89 CNK @ $35.16</v>
      </c>
      <c r="L101" s="9">
        <f>L100+(G101*B101)</f>
        <v>207880.19</v>
      </c>
      <c r="M101" s="35" t="s">
        <v>22</v>
      </c>
      <c r="N101" s="35"/>
      <c r="O101" s="35"/>
      <c r="P101" s="35"/>
      <c r="Q101" s="10"/>
    </row>
    <row r="102" spans="1:17">
      <c r="A102" s="13"/>
      <c r="B102" s="35" t="s">
        <v>3</v>
      </c>
      <c r="C102" s="9"/>
      <c r="D102" s="9">
        <f>SUM(D99:D101)</f>
        <v>7722.35</v>
      </c>
      <c r="E102" s="36"/>
      <c r="F102" s="38">
        <f>SUM(F99:F101)</f>
        <v>1</v>
      </c>
      <c r="G102" s="41"/>
      <c r="H102" s="9">
        <f>SUM(H99:H101)</f>
        <v>71.0499999999995</v>
      </c>
      <c r="I102" s="35"/>
      <c r="J102" s="36">
        <f>SUM(J99:J101)</f>
        <v>7793.4</v>
      </c>
      <c r="K102" s="35"/>
      <c r="L102" s="9"/>
      <c r="M102" s="35"/>
      <c r="N102" s="35"/>
      <c r="O102" s="35"/>
      <c r="P102" s="35"/>
      <c r="Q102" s="10"/>
    </row>
    <row r="103" spans="1:17">
      <c r="A103" s="13"/>
      <c r="B103" s="35"/>
      <c r="C103" s="9"/>
      <c r="D103" s="9"/>
      <c r="E103" s="35"/>
      <c r="F103" s="35"/>
      <c r="G103" s="41"/>
      <c r="H103" s="9"/>
      <c r="I103" s="35"/>
      <c r="J103" s="35"/>
      <c r="K103" s="35"/>
      <c r="L103" s="9"/>
      <c r="M103" s="35"/>
      <c r="N103" s="35"/>
      <c r="O103" s="35"/>
      <c r="P103" s="35"/>
      <c r="Q103" s="10"/>
    </row>
    <row r="104" spans="1:17">
      <c r="A104" s="13"/>
      <c r="B104" s="35"/>
      <c r="C104" s="9"/>
      <c r="D104" s="9"/>
      <c r="E104" s="19"/>
      <c r="F104" s="35"/>
      <c r="G104" s="41"/>
      <c r="H104" s="9"/>
      <c r="I104" s="35"/>
      <c r="J104" s="35"/>
      <c r="K104" s="35"/>
      <c r="L104" s="9"/>
      <c r="M104" s="11" t="s">
        <v>20</v>
      </c>
      <c r="N104" s="35"/>
      <c r="O104" s="35"/>
      <c r="P104" s="35"/>
      <c r="Q104" s="10"/>
    </row>
    <row r="105" spans="1:17">
      <c r="A105" s="7" t="s">
        <v>6</v>
      </c>
      <c r="B105" s="35"/>
      <c r="C105" s="9"/>
      <c r="D105" s="9"/>
      <c r="E105" s="19"/>
      <c r="F105" s="35"/>
      <c r="G105" s="41"/>
      <c r="H105" s="9"/>
      <c r="I105" s="35"/>
      <c r="J105" s="35"/>
      <c r="K105" s="35"/>
      <c r="L105" s="9"/>
      <c r="M105" s="11" t="s">
        <v>21</v>
      </c>
      <c r="N105" s="35"/>
      <c r="O105" s="35"/>
      <c r="P105" s="35"/>
      <c r="Q105" s="10"/>
    </row>
    <row r="106" spans="1:17">
      <c r="A106" s="7" t="s">
        <v>0</v>
      </c>
      <c r="B106" s="11" t="s">
        <v>3</v>
      </c>
      <c r="C106" s="12" t="s">
        <v>1</v>
      </c>
      <c r="D106" s="12" t="s">
        <v>2</v>
      </c>
      <c r="E106" s="22" t="s">
        <v>7</v>
      </c>
      <c r="F106" s="39" t="s">
        <v>92</v>
      </c>
      <c r="G106" s="42" t="s">
        <v>8</v>
      </c>
      <c r="H106" s="12" t="s">
        <v>9</v>
      </c>
      <c r="I106" s="35"/>
      <c r="J106" s="35"/>
      <c r="K106" s="35"/>
      <c r="L106" s="9"/>
      <c r="M106" s="36">
        <v>206048.96</v>
      </c>
      <c r="N106" s="35"/>
      <c r="O106" s="44"/>
      <c r="P106" s="35"/>
      <c r="Q106" s="10"/>
    </row>
    <row r="107" spans="1:17">
      <c r="A107" s="13" t="s">
        <v>186</v>
      </c>
      <c r="B107" s="35">
        <v>53</v>
      </c>
      <c r="C107" s="9">
        <v>96.83</v>
      </c>
      <c r="D107" s="9">
        <f>C107*B107</f>
        <v>5131.99</v>
      </c>
      <c r="E107" s="36" t="s">
        <v>37</v>
      </c>
      <c r="F107" s="38">
        <f>D107/D110</f>
        <v>0.58107955098722575</v>
      </c>
      <c r="G107" s="21">
        <v>97.24</v>
      </c>
      <c r="H107" s="9">
        <f>(B107*G107)-D107</f>
        <v>21.729999999999563</v>
      </c>
      <c r="I107" s="35" t="s">
        <v>71</v>
      </c>
      <c r="J107" s="35"/>
      <c r="K107" s="35" t="str">
        <f>"buy "&amp;B107&amp;" "&amp;A107&amp;" @ $"&amp;G107</f>
        <v>buy 53 UAL @ $97.24</v>
      </c>
      <c r="L107" s="9">
        <f>L101-(G107*B107)</f>
        <v>202726.47</v>
      </c>
      <c r="M107" s="36">
        <f>L98-(G107*B107)</f>
        <v>194933.07</v>
      </c>
      <c r="N107" s="35"/>
      <c r="O107" s="35"/>
      <c r="P107" s="35"/>
      <c r="Q107" s="10"/>
    </row>
    <row r="108" spans="1:17">
      <c r="A108" s="13" t="s">
        <v>187</v>
      </c>
      <c r="B108" s="35">
        <v>39</v>
      </c>
      <c r="C108" s="9">
        <v>26.33</v>
      </c>
      <c r="D108" s="9">
        <f>C108*B108</f>
        <v>1026.8699999999999</v>
      </c>
      <c r="E108" s="36" t="s">
        <v>37</v>
      </c>
      <c r="F108" s="38">
        <f>D108/D110</f>
        <v>0.11626935331562463</v>
      </c>
      <c r="G108" s="21">
        <v>26.33</v>
      </c>
      <c r="H108" s="9">
        <f>(B108*G108)-D108</f>
        <v>0</v>
      </c>
      <c r="I108" s="35" t="s">
        <v>71</v>
      </c>
      <c r="J108" s="35"/>
      <c r="K108" s="35" t="str">
        <f>"buy "&amp;B108&amp;" "&amp;A108&amp;" @ $"&amp;G108</f>
        <v>buy 39 AS @ $26.33</v>
      </c>
      <c r="L108" s="9">
        <f>L107-(G108*B108)</f>
        <v>201699.6</v>
      </c>
      <c r="M108" s="36">
        <f>M107-(G108*B108)</f>
        <v>193906.2</v>
      </c>
      <c r="N108" s="35"/>
      <c r="O108" s="35"/>
      <c r="P108" s="35"/>
      <c r="Q108" s="10"/>
    </row>
    <row r="109" spans="1:17">
      <c r="A109" s="23" t="s">
        <v>188</v>
      </c>
      <c r="B109" s="24">
        <v>8</v>
      </c>
      <c r="C109" s="25">
        <v>334.12</v>
      </c>
      <c r="D109" s="25">
        <f>C109*B109</f>
        <v>2672.96</v>
      </c>
      <c r="E109" s="36" t="s">
        <v>37</v>
      </c>
      <c r="F109" s="38">
        <f>D109/D110</f>
        <v>0.30265109569714965</v>
      </c>
      <c r="G109" s="26">
        <v>335.73</v>
      </c>
      <c r="H109" s="25">
        <f>(B109*G109)-D109</f>
        <v>12.880000000000109</v>
      </c>
      <c r="I109" s="35" t="s">
        <v>71</v>
      </c>
      <c r="J109" s="35"/>
      <c r="K109" s="35" t="str">
        <f>"buy "&amp;B109&amp;" "&amp;A109&amp;" @ $"&amp;G109</f>
        <v>buy 8 GEV @ $335.73</v>
      </c>
      <c r="L109" s="9">
        <f>L108-(G109*B109)</f>
        <v>199013.76000000001</v>
      </c>
      <c r="M109" s="36">
        <f>M108-(G109*B109)</f>
        <v>191220.36000000002</v>
      </c>
      <c r="N109" s="35" t="str">
        <f>TEXT(ROUND(M109,2),"$#,##0.00")&amp;" will be the balance in the account after purchases.  "</f>
        <v xml:space="preserve">$191,220.36 will be the balance in the account after purchases.  </v>
      </c>
      <c r="O109" s="35"/>
      <c r="P109" s="35"/>
      <c r="Q109" s="10"/>
    </row>
    <row r="110" spans="1:17">
      <c r="A110" s="13"/>
      <c r="B110" s="35"/>
      <c r="C110" s="9"/>
      <c r="D110" s="9">
        <f>SUM(D107:D109)</f>
        <v>8831.82</v>
      </c>
      <c r="E110" s="35"/>
      <c r="F110" s="38">
        <f>SUM(F107:F109)</f>
        <v>1</v>
      </c>
      <c r="G110" s="9" t="s">
        <v>15</v>
      </c>
      <c r="H110" s="9">
        <f>SUM(H107:H109)</f>
        <v>34.609999999999673</v>
      </c>
      <c r="I110" s="35"/>
      <c r="J110" s="35"/>
      <c r="K110" s="35"/>
      <c r="L110" s="9"/>
      <c r="M110" s="35"/>
      <c r="N110" s="35" t="s">
        <v>27</v>
      </c>
      <c r="O110" s="35"/>
      <c r="P110" s="35"/>
      <c r="Q110" s="10"/>
    </row>
    <row r="111" spans="1:17">
      <c r="A111" s="13"/>
      <c r="B111" s="35"/>
      <c r="C111" s="9"/>
      <c r="D111" s="9"/>
      <c r="E111" s="35"/>
      <c r="F111" s="35"/>
      <c r="G111" s="9"/>
      <c r="H111" s="9"/>
      <c r="I111" s="35"/>
      <c r="J111" s="35"/>
      <c r="K111" s="35"/>
      <c r="L111" s="9"/>
      <c r="M111" s="11" t="str">
        <f>IF(J102+M109&gt;0,"Credit Surplus","Credit Shortage")</f>
        <v>Credit Surplus</v>
      </c>
      <c r="N111" s="36">
        <f>J102+M109</f>
        <v>199013.76000000001</v>
      </c>
      <c r="O111" s="35" t="s">
        <v>60</v>
      </c>
      <c r="P111" s="35"/>
      <c r="Q111" s="10"/>
    </row>
    <row r="112" spans="1:17">
      <c r="A112" s="13"/>
      <c r="B112" s="35"/>
      <c r="C112" s="9"/>
      <c r="D112" s="9"/>
      <c r="E112" s="35"/>
      <c r="F112" s="35"/>
      <c r="G112" s="9"/>
      <c r="H112" s="9"/>
      <c r="I112" s="35"/>
      <c r="J112" s="35"/>
      <c r="K112" s="35"/>
      <c r="L112" s="9"/>
      <c r="M112" s="35"/>
      <c r="N112" s="35"/>
      <c r="O112" s="35"/>
      <c r="P112" s="35"/>
      <c r="Q112" s="10"/>
    </row>
    <row r="113" spans="1:17">
      <c r="A113" s="13"/>
      <c r="B113" s="35"/>
      <c r="C113" s="9"/>
      <c r="D113" s="9"/>
      <c r="E113" s="35"/>
      <c r="F113" s="35"/>
      <c r="G113" s="9"/>
      <c r="H113" s="9"/>
      <c r="I113" s="35"/>
      <c r="J113" s="35"/>
      <c r="K113" s="35"/>
      <c r="L113" s="35"/>
      <c r="M113" s="35"/>
      <c r="N113" s="35"/>
      <c r="O113" s="35"/>
      <c r="P113" s="35"/>
      <c r="Q113" s="10"/>
    </row>
    <row r="114" spans="1:17">
      <c r="A114" s="13" t="s">
        <v>11</v>
      </c>
      <c r="B114" s="35"/>
      <c r="C114" s="9"/>
      <c r="D114" s="21">
        <v>2135.86</v>
      </c>
      <c r="E114" s="35" t="s">
        <v>76</v>
      </c>
      <c r="F114" s="35"/>
      <c r="G114" s="9"/>
      <c r="H114" s="9"/>
      <c r="I114" s="35"/>
      <c r="J114" s="35"/>
      <c r="K114" s="35"/>
      <c r="L114" s="35"/>
      <c r="M114" s="35"/>
      <c r="N114" s="35"/>
      <c r="O114" s="35"/>
      <c r="P114" s="35"/>
      <c r="Q114" s="10"/>
    </row>
    <row r="115" spans="1:17">
      <c r="A115" s="13" t="s">
        <v>12</v>
      </c>
      <c r="B115" s="35"/>
      <c r="C115" s="9"/>
      <c r="D115" s="9">
        <f>H102</f>
        <v>71.0499999999995</v>
      </c>
      <c r="E115" s="35" t="s">
        <v>16</v>
      </c>
      <c r="F115" s="35"/>
      <c r="G115" s="9"/>
      <c r="H115" s="9"/>
      <c r="I115" s="35"/>
      <c r="J115" s="35"/>
      <c r="K115" s="35"/>
      <c r="L115" s="35"/>
      <c r="M115" s="35"/>
      <c r="N115" s="35"/>
      <c r="O115" s="35"/>
      <c r="P115" s="35"/>
      <c r="Q115" s="10"/>
    </row>
    <row r="116" spans="1:17">
      <c r="A116" s="13" t="s">
        <v>13</v>
      </c>
      <c r="B116" s="35"/>
      <c r="C116" s="9"/>
      <c r="D116" s="9">
        <f>D114+D115</f>
        <v>2206.91</v>
      </c>
      <c r="E116" s="35"/>
      <c r="F116" s="35"/>
      <c r="G116" s="9"/>
      <c r="H116" s="9"/>
      <c r="I116" s="35"/>
      <c r="J116" s="35"/>
      <c r="K116" s="35"/>
      <c r="L116" s="35"/>
      <c r="M116" s="35"/>
      <c r="N116" s="35"/>
      <c r="O116" s="35"/>
      <c r="P116" s="35"/>
      <c r="Q116" s="10"/>
    </row>
    <row r="117" spans="1:17">
      <c r="A117" s="13" t="s">
        <v>14</v>
      </c>
      <c r="B117" s="35"/>
      <c r="C117" s="9"/>
      <c r="D117" s="9">
        <f>H110</f>
        <v>34.609999999999673</v>
      </c>
      <c r="E117" s="35" t="s">
        <v>17</v>
      </c>
      <c r="F117" s="35"/>
      <c r="G117" s="9"/>
      <c r="H117" s="9"/>
      <c r="I117" s="35"/>
      <c r="J117" s="35"/>
      <c r="K117" s="35"/>
      <c r="L117" s="35"/>
      <c r="M117" s="35"/>
      <c r="N117" s="35"/>
      <c r="O117" s="35"/>
      <c r="P117" s="35"/>
      <c r="Q117" s="10"/>
    </row>
    <row r="118" spans="1:17" ht="14.65" thickBot="1">
      <c r="A118" s="15" t="s">
        <v>13</v>
      </c>
      <c r="B118" s="16"/>
      <c r="C118" s="17"/>
      <c r="D118" s="46">
        <f>D116-D117</f>
        <v>2172.3000000000002</v>
      </c>
      <c r="E118" s="47" t="s">
        <v>18</v>
      </c>
      <c r="F118" s="16"/>
      <c r="G118" s="17"/>
      <c r="H118" s="17"/>
      <c r="I118" s="16"/>
      <c r="J118" s="16"/>
      <c r="K118" s="16"/>
      <c r="L118" s="16"/>
      <c r="M118" s="16"/>
      <c r="N118" s="16"/>
      <c r="O118" s="16"/>
      <c r="P118" s="16"/>
      <c r="Q118" s="18"/>
    </row>
    <row r="119" spans="1:17" ht="14.65" thickTop="1"/>
    <row r="125" spans="1:17" ht="14.65" thickBot="1"/>
    <row r="126" spans="1:17" ht="14.65" thickTop="1">
      <c r="A126" s="2"/>
      <c r="B126" s="3"/>
      <c r="C126" s="4">
        <v>45597</v>
      </c>
      <c r="D126" s="5"/>
      <c r="E126" s="3"/>
      <c r="F126" s="3"/>
      <c r="G126" s="5"/>
      <c r="H126" s="5"/>
      <c r="I126" s="3"/>
      <c r="J126" s="3"/>
      <c r="K126" s="3"/>
      <c r="L126" s="20" t="s">
        <v>19</v>
      </c>
      <c r="M126" s="3"/>
      <c r="N126" s="3"/>
      <c r="O126" s="3"/>
      <c r="P126" s="3"/>
      <c r="Q126" s="6"/>
    </row>
    <row r="127" spans="1:17">
      <c r="A127" s="7" t="s">
        <v>5</v>
      </c>
      <c r="B127" s="35"/>
      <c r="C127" s="9"/>
      <c r="D127" s="9"/>
      <c r="E127" s="35"/>
      <c r="F127" s="35"/>
      <c r="G127" s="9"/>
      <c r="H127" s="9"/>
      <c r="I127" s="35"/>
      <c r="J127" s="11" t="s">
        <v>24</v>
      </c>
      <c r="K127" s="35"/>
      <c r="L127" s="11" t="s">
        <v>10</v>
      </c>
      <c r="M127" s="35"/>
      <c r="N127" s="35"/>
      <c r="O127" s="35"/>
      <c r="P127" s="35"/>
      <c r="Q127" s="10"/>
    </row>
    <row r="128" spans="1:17">
      <c r="A128" s="7" t="s">
        <v>0</v>
      </c>
      <c r="B128" s="11" t="s">
        <v>3</v>
      </c>
      <c r="C128" s="12" t="s">
        <v>1</v>
      </c>
      <c r="D128" s="12" t="s">
        <v>4</v>
      </c>
      <c r="E128" s="11" t="s">
        <v>7</v>
      </c>
      <c r="F128" s="37" t="s">
        <v>92</v>
      </c>
      <c r="G128" s="12" t="s">
        <v>8</v>
      </c>
      <c r="H128" s="12" t="s">
        <v>9</v>
      </c>
      <c r="I128" s="33" t="s">
        <v>70</v>
      </c>
      <c r="J128" s="11" t="s">
        <v>23</v>
      </c>
      <c r="K128" s="35"/>
      <c r="L128" s="31">
        <v>200141.16</v>
      </c>
      <c r="M128" s="35" t="s">
        <v>118</v>
      </c>
      <c r="N128" s="35"/>
      <c r="O128" s="35"/>
      <c r="P128" s="35"/>
      <c r="Q128" s="10"/>
    </row>
    <row r="129" spans="1:17">
      <c r="A129" s="13" t="s">
        <v>175</v>
      </c>
      <c r="B129" s="35">
        <v>47</v>
      </c>
      <c r="C129" s="9">
        <v>24.52</v>
      </c>
      <c r="D129" s="9">
        <f>C129*B129</f>
        <v>1152.44</v>
      </c>
      <c r="E129" s="36" t="s">
        <v>37</v>
      </c>
      <c r="F129" s="38">
        <f>D129/D132</f>
        <v>0.15328220556978725</v>
      </c>
      <c r="G129" s="45">
        <v>24.75</v>
      </c>
      <c r="H129" s="9">
        <f>(B129*G129)-D129</f>
        <v>10.809999999999945</v>
      </c>
      <c r="I129" s="35" t="s">
        <v>71</v>
      </c>
      <c r="J129" s="36">
        <f>G129*B129</f>
        <v>1163.25</v>
      </c>
      <c r="K129" s="35" t="str">
        <f>"sell "&amp;B129&amp;" "&amp;A129&amp;" @ $"&amp;G129</f>
        <v>sell 47 AMSC @ $24.75</v>
      </c>
      <c r="L129" s="9">
        <f>L128+(G129*B129)</f>
        <v>201304.41</v>
      </c>
      <c r="M129" s="35"/>
      <c r="N129" s="35"/>
      <c r="O129" s="35"/>
      <c r="P129" s="35"/>
      <c r="Q129" s="10"/>
    </row>
    <row r="130" spans="1:17">
      <c r="A130" s="13" t="s">
        <v>176</v>
      </c>
      <c r="B130" s="35">
        <v>40</v>
      </c>
      <c r="C130" s="9">
        <v>134.44</v>
      </c>
      <c r="D130" s="9">
        <f>C130*B130</f>
        <v>5377.6</v>
      </c>
      <c r="E130" s="36" t="s">
        <v>37</v>
      </c>
      <c r="F130" s="38">
        <f>D130/D132</f>
        <v>0.71525666296908119</v>
      </c>
      <c r="G130" s="45">
        <v>148.22</v>
      </c>
      <c r="H130" s="9">
        <f>(B130*G130)-D130</f>
        <v>551.19999999999982</v>
      </c>
      <c r="I130" s="35" t="s">
        <v>71</v>
      </c>
      <c r="J130" s="36">
        <f>G130*B130</f>
        <v>5928.8</v>
      </c>
      <c r="K130" s="35" t="str">
        <f>"sell "&amp;B130&amp;" "&amp;A130&amp;" @ $"&amp;G130</f>
        <v>sell 40 FTAI @ $148.22</v>
      </c>
      <c r="L130" s="9">
        <f>L129+(G130*B130)</f>
        <v>207233.21</v>
      </c>
      <c r="M130" s="35"/>
      <c r="N130" s="35"/>
      <c r="O130" s="35"/>
      <c r="P130" s="35"/>
      <c r="Q130" s="10"/>
    </row>
    <row r="131" spans="1:17">
      <c r="A131" s="13" t="s">
        <v>177</v>
      </c>
      <c r="B131" s="35">
        <v>9</v>
      </c>
      <c r="C131" s="9">
        <v>109.82</v>
      </c>
      <c r="D131" s="9">
        <f>C131*B131</f>
        <v>988.37999999999988</v>
      </c>
      <c r="E131" s="36" t="s">
        <v>37</v>
      </c>
      <c r="F131" s="38">
        <f>D131/D132</f>
        <v>0.13146113146113142</v>
      </c>
      <c r="G131" s="45">
        <v>110.89</v>
      </c>
      <c r="H131" s="9">
        <f>(B131*G131)-D131</f>
        <v>9.6300000000001091</v>
      </c>
      <c r="I131" s="35" t="s">
        <v>71</v>
      </c>
      <c r="J131" s="36">
        <f>G131*B131</f>
        <v>998.01</v>
      </c>
      <c r="K131" s="35" t="str">
        <f>"sell "&amp;B131&amp;" "&amp;A131&amp;" @ $"&amp;G131</f>
        <v>sell 9 CRUS @ $110.89</v>
      </c>
      <c r="L131" s="9">
        <f>L130+(G131*B131)</f>
        <v>208231.22</v>
      </c>
      <c r="M131" s="35" t="s">
        <v>22</v>
      </c>
      <c r="N131" s="35"/>
      <c r="O131" s="35"/>
      <c r="P131" s="35"/>
      <c r="Q131" s="10"/>
    </row>
    <row r="132" spans="1:17">
      <c r="A132" s="13"/>
      <c r="B132" s="35" t="s">
        <v>3</v>
      </c>
      <c r="C132" s="9"/>
      <c r="D132" s="9">
        <f>SUM(D129:D131)</f>
        <v>7518.420000000001</v>
      </c>
      <c r="E132" s="36"/>
      <c r="F132" s="38">
        <f>SUM(F129:F131)</f>
        <v>0.99999999999999978</v>
      </c>
      <c r="G132" s="41"/>
      <c r="H132" s="9">
        <f>SUM(H129:H131)</f>
        <v>571.63999999999987</v>
      </c>
      <c r="I132" s="35"/>
      <c r="J132" s="36">
        <f>SUM(J129:J131)</f>
        <v>8090.06</v>
      </c>
      <c r="K132" s="35"/>
      <c r="L132" s="9"/>
      <c r="M132" s="35"/>
      <c r="N132" s="35"/>
      <c r="O132" s="35"/>
      <c r="P132" s="35"/>
      <c r="Q132" s="10"/>
    </row>
    <row r="133" spans="1:17">
      <c r="A133" s="13"/>
      <c r="B133" s="35"/>
      <c r="C133" s="9"/>
      <c r="D133" s="9"/>
      <c r="E133" s="35"/>
      <c r="F133" s="35"/>
      <c r="G133" s="41"/>
      <c r="H133" s="9"/>
      <c r="I133" s="35"/>
      <c r="J133" s="35"/>
      <c r="K133" s="35"/>
      <c r="L133" s="9"/>
      <c r="M133" s="35"/>
      <c r="N133" s="35"/>
      <c r="O133" s="35"/>
      <c r="P133" s="35"/>
      <c r="Q133" s="10"/>
    </row>
    <row r="134" spans="1:17">
      <c r="A134" s="13"/>
      <c r="B134" s="35"/>
      <c r="C134" s="9"/>
      <c r="D134" s="9"/>
      <c r="E134" s="19"/>
      <c r="F134" s="35"/>
      <c r="G134" s="41"/>
      <c r="H134" s="9"/>
      <c r="I134" s="35"/>
      <c r="J134" s="35"/>
      <c r="K134" s="35"/>
      <c r="L134" s="9"/>
      <c r="M134" s="11" t="s">
        <v>20</v>
      </c>
      <c r="N134" s="35"/>
      <c r="O134" s="35"/>
      <c r="P134" s="35"/>
      <c r="Q134" s="10"/>
    </row>
    <row r="135" spans="1:17">
      <c r="A135" s="7" t="s">
        <v>6</v>
      </c>
      <c r="B135" s="35"/>
      <c r="C135" s="9"/>
      <c r="D135" s="9"/>
      <c r="E135" s="19"/>
      <c r="F135" s="35"/>
      <c r="G135" s="41"/>
      <c r="H135" s="9"/>
      <c r="I135" s="35"/>
      <c r="J135" s="35"/>
      <c r="K135" s="35"/>
      <c r="L135" s="9"/>
      <c r="M135" s="11" t="s">
        <v>21</v>
      </c>
      <c r="N135" s="35"/>
      <c r="O135" s="35"/>
      <c r="P135" s="35"/>
      <c r="Q135" s="10"/>
    </row>
    <row r="136" spans="1:17">
      <c r="A136" s="7" t="s">
        <v>0</v>
      </c>
      <c r="B136" s="11" t="s">
        <v>3</v>
      </c>
      <c r="C136" s="12" t="s">
        <v>1</v>
      </c>
      <c r="D136" s="12" t="s">
        <v>2</v>
      </c>
      <c r="E136" s="22" t="s">
        <v>7</v>
      </c>
      <c r="F136" s="39" t="s">
        <v>92</v>
      </c>
      <c r="G136" s="42" t="s">
        <v>8</v>
      </c>
      <c r="H136" s="12" t="s">
        <v>9</v>
      </c>
      <c r="I136" s="35"/>
      <c r="J136" s="35"/>
      <c r="K136" s="35"/>
      <c r="L136" s="9"/>
      <c r="M136" s="36">
        <v>206048.96</v>
      </c>
      <c r="N136" s="35"/>
      <c r="O136" s="44"/>
      <c r="P136" s="35"/>
      <c r="Q136" s="10"/>
    </row>
    <row r="137" spans="1:17">
      <c r="A137" s="13" t="s">
        <v>183</v>
      </c>
      <c r="B137" s="35">
        <v>221</v>
      </c>
      <c r="C137" s="9">
        <v>10.7</v>
      </c>
      <c r="D137" s="9">
        <f>C137*B137</f>
        <v>2364.6999999999998</v>
      </c>
      <c r="E137" s="36" t="s">
        <v>37</v>
      </c>
      <c r="F137" s="38">
        <f>D137/D140</f>
        <v>0.29333541733342261</v>
      </c>
      <c r="G137" s="21">
        <v>10.9</v>
      </c>
      <c r="H137" s="9">
        <f>(B137*G137)-D137</f>
        <v>44.200000000000273</v>
      </c>
      <c r="I137" s="35" t="s">
        <v>71</v>
      </c>
      <c r="J137" s="35"/>
      <c r="K137" s="35" t="str">
        <f>"buy "&amp;B137&amp;" "&amp;A137&amp;" @ $"&amp;G137</f>
        <v>buy 221 RKLB @ $10.9</v>
      </c>
      <c r="L137" s="9">
        <f>L131-(G137*B137)</f>
        <v>205822.32</v>
      </c>
      <c r="M137" s="36">
        <f>L128-(G137*B137)</f>
        <v>197732.26</v>
      </c>
      <c r="N137" s="35"/>
      <c r="O137" s="35"/>
      <c r="P137" s="35"/>
      <c r="Q137" s="10"/>
    </row>
    <row r="138" spans="1:17">
      <c r="A138" s="13" t="s">
        <v>184</v>
      </c>
      <c r="B138" s="35">
        <v>10</v>
      </c>
      <c r="C138" s="9">
        <v>169.39</v>
      </c>
      <c r="D138" s="9">
        <f>C138*B138</f>
        <v>1693.8999999999999</v>
      </c>
      <c r="E138" s="36" t="s">
        <v>37</v>
      </c>
      <c r="F138" s="38">
        <f>D138/D140</f>
        <v>0.21012427091008778</v>
      </c>
      <c r="G138" s="21">
        <v>171.14</v>
      </c>
      <c r="H138" s="9">
        <f>(B138*G138)-D138</f>
        <v>17.5</v>
      </c>
      <c r="I138" s="35" t="s">
        <v>71</v>
      </c>
      <c r="J138" s="35"/>
      <c r="K138" s="35" t="str">
        <f>"buy "&amp;B138&amp;" "&amp;A138&amp;" @ $"&amp;G138</f>
        <v>buy 10 APP @ $171.14</v>
      </c>
      <c r="L138" s="9">
        <f>L137-(G138*B138)</f>
        <v>204110.92</v>
      </c>
      <c r="M138" s="36">
        <f>M137-(G138*B138)</f>
        <v>196020.86000000002</v>
      </c>
      <c r="N138" s="35"/>
      <c r="O138" s="35"/>
      <c r="P138" s="35"/>
      <c r="Q138" s="10"/>
    </row>
    <row r="139" spans="1:17">
      <c r="A139" s="23" t="s">
        <v>185</v>
      </c>
      <c r="B139" s="24">
        <v>122</v>
      </c>
      <c r="C139" s="25">
        <v>32.81</v>
      </c>
      <c r="D139" s="25">
        <f>C139*B139</f>
        <v>4002.82</v>
      </c>
      <c r="E139" s="36" t="s">
        <v>37</v>
      </c>
      <c r="F139" s="38">
        <f>D139/D140</f>
        <v>0.49654031175648955</v>
      </c>
      <c r="G139" s="26">
        <v>33.01</v>
      </c>
      <c r="H139" s="25">
        <f>(B139*G139)-D139</f>
        <v>24.399999999999636</v>
      </c>
      <c r="I139" s="35" t="s">
        <v>71</v>
      </c>
      <c r="J139" s="35"/>
      <c r="K139" s="35" t="str">
        <f>"buy "&amp;B139&amp;" "&amp;A139&amp;" @ $"&amp;G139</f>
        <v>buy 122 QFIN @ $33.01</v>
      </c>
      <c r="L139" s="9">
        <f>L138-(G139*B139)</f>
        <v>200083.7</v>
      </c>
      <c r="M139" s="36">
        <f>M138-(G139*B139)</f>
        <v>191993.64</v>
      </c>
      <c r="N139" s="35" t="str">
        <f>TEXT(ROUND(M139,2),"$#,##0.00")&amp;" will be the balance in the account after purchases.  "</f>
        <v xml:space="preserve">$191,993.64 will be the balance in the account after purchases.  </v>
      </c>
      <c r="O139" s="35"/>
      <c r="P139" s="35"/>
      <c r="Q139" s="10"/>
    </row>
    <row r="140" spans="1:17">
      <c r="A140" s="13"/>
      <c r="B140" s="35"/>
      <c r="C140" s="9"/>
      <c r="D140" s="9">
        <f>SUM(D137:D139)</f>
        <v>8061.42</v>
      </c>
      <c r="E140" s="35"/>
      <c r="F140" s="38">
        <f>SUM(F137:F139)</f>
        <v>1</v>
      </c>
      <c r="G140" s="9" t="s">
        <v>15</v>
      </c>
      <c r="H140" s="9">
        <f>SUM(H137:H139)</f>
        <v>86.099999999999909</v>
      </c>
      <c r="I140" s="35"/>
      <c r="J140" s="35"/>
      <c r="K140" s="35"/>
      <c r="L140" s="9"/>
      <c r="M140" s="35"/>
      <c r="N140" s="35" t="s">
        <v>27</v>
      </c>
      <c r="O140" s="35"/>
      <c r="P140" s="35"/>
      <c r="Q140" s="10"/>
    </row>
    <row r="141" spans="1:17">
      <c r="A141" s="13"/>
      <c r="B141" s="35"/>
      <c r="C141" s="9"/>
      <c r="D141" s="9"/>
      <c r="E141" s="35"/>
      <c r="F141" s="35"/>
      <c r="G141" s="9"/>
      <c r="H141" s="9"/>
      <c r="I141" s="35"/>
      <c r="J141" s="35"/>
      <c r="K141" s="35"/>
      <c r="L141" s="9"/>
      <c r="M141" s="11" t="str">
        <f>IF(J132+M139&gt;0,"Credit Surplus","Credit Shortage")</f>
        <v>Credit Surplus</v>
      </c>
      <c r="N141" s="36">
        <f>J132+M139</f>
        <v>200083.7</v>
      </c>
      <c r="O141" s="35" t="s">
        <v>60</v>
      </c>
      <c r="P141" s="35"/>
      <c r="Q141" s="10"/>
    </row>
    <row r="142" spans="1:17">
      <c r="A142" s="13"/>
      <c r="B142" s="35"/>
      <c r="C142" s="9"/>
      <c r="D142" s="9"/>
      <c r="E142" s="35"/>
      <c r="F142" s="35"/>
      <c r="G142" s="9"/>
      <c r="H142" s="9"/>
      <c r="I142" s="35"/>
      <c r="J142" s="35"/>
      <c r="K142" s="35"/>
      <c r="L142" s="9"/>
      <c r="M142" s="35"/>
      <c r="N142" s="35"/>
      <c r="O142" s="35"/>
      <c r="P142" s="35"/>
      <c r="Q142" s="10"/>
    </row>
    <row r="143" spans="1:17">
      <c r="A143" s="13"/>
      <c r="B143" s="35"/>
      <c r="C143" s="9"/>
      <c r="D143" s="9"/>
      <c r="E143" s="35"/>
      <c r="F143" s="35"/>
      <c r="G143" s="9"/>
      <c r="H143" s="9"/>
      <c r="I143" s="35"/>
      <c r="J143" s="35"/>
      <c r="K143" s="35"/>
      <c r="L143" s="35"/>
      <c r="M143" s="35"/>
      <c r="N143" s="35"/>
      <c r="O143" s="35"/>
      <c r="P143" s="35"/>
      <c r="Q143" s="10"/>
    </row>
    <row r="144" spans="1:17">
      <c r="A144" s="13" t="s">
        <v>11</v>
      </c>
      <c r="B144" s="35"/>
      <c r="C144" s="9"/>
      <c r="D144" s="21">
        <v>1759.79</v>
      </c>
      <c r="E144" s="35" t="s">
        <v>76</v>
      </c>
      <c r="F144" s="35"/>
      <c r="G144" s="9"/>
      <c r="H144" s="9"/>
      <c r="I144" s="35"/>
      <c r="J144" s="35"/>
      <c r="K144" s="35"/>
      <c r="L144" s="35"/>
      <c r="M144" s="35"/>
      <c r="N144" s="35"/>
      <c r="O144" s="35"/>
      <c r="P144" s="35"/>
      <c r="Q144" s="10"/>
    </row>
    <row r="145" spans="1:17">
      <c r="A145" s="13" t="s">
        <v>12</v>
      </c>
      <c r="B145" s="35"/>
      <c r="C145" s="9"/>
      <c r="D145" s="9">
        <f>H132</f>
        <v>571.63999999999987</v>
      </c>
      <c r="E145" s="35" t="s">
        <v>16</v>
      </c>
      <c r="F145" s="35"/>
      <c r="G145" s="9"/>
      <c r="H145" s="9"/>
      <c r="I145" s="35"/>
      <c r="J145" s="35"/>
      <c r="K145" s="35"/>
      <c r="L145" s="35"/>
      <c r="M145" s="35"/>
      <c r="N145" s="35"/>
      <c r="O145" s="35"/>
      <c r="P145" s="35"/>
      <c r="Q145" s="10"/>
    </row>
    <row r="146" spans="1:17">
      <c r="A146" s="13" t="s">
        <v>13</v>
      </c>
      <c r="B146" s="35"/>
      <c r="C146" s="9"/>
      <c r="D146" s="9">
        <f>D144+D145</f>
        <v>2331.4299999999998</v>
      </c>
      <c r="E146" s="35"/>
      <c r="F146" s="35"/>
      <c r="G146" s="9"/>
      <c r="H146" s="9"/>
      <c r="I146" s="35"/>
      <c r="J146" s="35"/>
      <c r="K146" s="35"/>
      <c r="L146" s="35"/>
      <c r="M146" s="35"/>
      <c r="N146" s="35"/>
      <c r="O146" s="35"/>
      <c r="P146" s="35"/>
      <c r="Q146" s="10"/>
    </row>
    <row r="147" spans="1:17">
      <c r="A147" s="13" t="s">
        <v>14</v>
      </c>
      <c r="B147" s="35"/>
      <c r="C147" s="9"/>
      <c r="D147" s="9">
        <f>H140</f>
        <v>86.099999999999909</v>
      </c>
      <c r="E147" s="35" t="s">
        <v>17</v>
      </c>
      <c r="F147" s="35"/>
      <c r="G147" s="9"/>
      <c r="H147" s="9"/>
      <c r="I147" s="35"/>
      <c r="J147" s="35"/>
      <c r="K147" s="35"/>
      <c r="L147" s="35"/>
      <c r="M147" s="35"/>
      <c r="N147" s="35"/>
      <c r="O147" s="35"/>
      <c r="P147" s="35"/>
      <c r="Q147" s="10"/>
    </row>
    <row r="148" spans="1:17" ht="14.65" thickBot="1">
      <c r="A148" s="15" t="s">
        <v>13</v>
      </c>
      <c r="B148" s="16"/>
      <c r="C148" s="17"/>
      <c r="D148" s="46">
        <f>D146-D147</f>
        <v>2245.33</v>
      </c>
      <c r="E148" s="47" t="s">
        <v>18</v>
      </c>
      <c r="F148" s="16"/>
      <c r="G148" s="17"/>
      <c r="H148" s="17"/>
      <c r="I148" s="16"/>
      <c r="J148" s="16"/>
      <c r="K148" s="16"/>
      <c r="L148" s="16"/>
      <c r="M148" s="16"/>
      <c r="N148" s="16"/>
      <c r="O148" s="16"/>
      <c r="P148" s="16"/>
      <c r="Q148" s="18"/>
    </row>
    <row r="149" spans="1:17" ht="14.65" thickTop="1"/>
    <row r="155" spans="1:17" ht="14.65" thickBot="1"/>
    <row r="156" spans="1:17" ht="14.65" thickTop="1">
      <c r="A156" s="2"/>
      <c r="B156" s="3"/>
      <c r="C156" s="4">
        <v>45566</v>
      </c>
      <c r="D156" s="5"/>
      <c r="E156" s="3"/>
      <c r="F156" s="3"/>
      <c r="G156" s="5"/>
      <c r="H156" s="5"/>
      <c r="I156" s="3"/>
      <c r="J156" s="3"/>
      <c r="K156" s="3"/>
      <c r="L156" s="20" t="s">
        <v>19</v>
      </c>
      <c r="M156" s="3"/>
      <c r="N156" s="3"/>
      <c r="O156" s="3"/>
      <c r="P156" s="3"/>
      <c r="Q156" s="6"/>
    </row>
    <row r="157" spans="1:17">
      <c r="A157" s="7" t="s">
        <v>5</v>
      </c>
      <c r="B157" s="35"/>
      <c r="C157" s="9"/>
      <c r="D157" s="9"/>
      <c r="E157" s="35"/>
      <c r="F157" s="35"/>
      <c r="G157" s="9"/>
      <c r="H157" s="9"/>
      <c r="I157" s="35"/>
      <c r="J157" s="11" t="s">
        <v>24</v>
      </c>
      <c r="K157" s="35"/>
      <c r="L157" s="11" t="s">
        <v>10</v>
      </c>
      <c r="M157" s="35"/>
      <c r="N157" s="35"/>
      <c r="O157" s="35"/>
      <c r="P157" s="35"/>
      <c r="Q157" s="10"/>
    </row>
    <row r="158" spans="1:17">
      <c r="A158" s="7" t="s">
        <v>0</v>
      </c>
      <c r="B158" s="11" t="s">
        <v>3</v>
      </c>
      <c r="C158" s="12" t="s">
        <v>1</v>
      </c>
      <c r="D158" s="12" t="s">
        <v>4</v>
      </c>
      <c r="E158" s="11" t="s">
        <v>7</v>
      </c>
      <c r="F158" s="37" t="s">
        <v>92</v>
      </c>
      <c r="G158" s="12" t="s">
        <v>8</v>
      </c>
      <c r="H158" s="12" t="s">
        <v>9</v>
      </c>
      <c r="I158" s="33" t="s">
        <v>70</v>
      </c>
      <c r="J158" s="11" t="s">
        <v>23</v>
      </c>
      <c r="K158" s="35"/>
      <c r="L158" s="31">
        <v>198908.89</v>
      </c>
      <c r="M158" s="35" t="s">
        <v>118</v>
      </c>
      <c r="N158" s="35"/>
      <c r="O158" s="35"/>
      <c r="P158" s="35"/>
      <c r="Q158" s="10"/>
    </row>
    <row r="159" spans="1:17">
      <c r="A159" s="13" t="s">
        <v>173</v>
      </c>
      <c r="B159" s="35">
        <v>405</v>
      </c>
      <c r="C159" s="9">
        <v>6.88</v>
      </c>
      <c r="D159" s="9">
        <f>C159*B159</f>
        <v>2786.4</v>
      </c>
      <c r="E159" s="36" t="s">
        <v>37</v>
      </c>
      <c r="F159" s="38">
        <f>D159/D162</f>
        <v>0.31075982472360736</v>
      </c>
      <c r="G159" s="45">
        <v>7.07</v>
      </c>
      <c r="H159" s="9">
        <f>(B159*G159)-D159</f>
        <v>76.949999999999818</v>
      </c>
      <c r="I159" s="35" t="s">
        <v>71</v>
      </c>
      <c r="J159" s="36">
        <f>G159*B159</f>
        <v>2863.35</v>
      </c>
      <c r="K159" s="35" t="str">
        <f>"sell "&amp;B159&amp;" "&amp;A159&amp;" @ $"&amp;G159</f>
        <v>sell 405 CDE @ $7.07</v>
      </c>
      <c r="L159" s="9">
        <f>L158+(G159*B159)</f>
        <v>201772.24000000002</v>
      </c>
      <c r="M159" s="35"/>
      <c r="N159" s="35"/>
      <c r="O159" s="35"/>
      <c r="P159" s="35"/>
      <c r="Q159" s="10"/>
    </row>
    <row r="160" spans="1:17">
      <c r="A160" s="13" t="s">
        <v>174</v>
      </c>
      <c r="B160" s="35">
        <v>3</v>
      </c>
      <c r="C160" s="9">
        <v>123.85</v>
      </c>
      <c r="D160" s="9">
        <f>C160*B160</f>
        <v>371.54999999999995</v>
      </c>
      <c r="E160" s="36" t="s">
        <v>37</v>
      </c>
      <c r="F160" s="38">
        <f>D160/D162</f>
        <v>4.1437989117160595E-2</v>
      </c>
      <c r="G160" s="45">
        <v>124.11</v>
      </c>
      <c r="H160" s="9">
        <f>(B160*G160)-D160</f>
        <v>0.78000000000002956</v>
      </c>
      <c r="I160" s="35" t="s">
        <v>71</v>
      </c>
      <c r="J160" s="36">
        <f>G160*B160</f>
        <v>372.33</v>
      </c>
      <c r="K160" s="35" t="str">
        <f>"sell "&amp;B160&amp;" "&amp;A160&amp;" @ $"&amp;G160</f>
        <v>sell 3 CAVA @ $124.11</v>
      </c>
      <c r="L160" s="9">
        <f>L159+(G160*B160)</f>
        <v>202144.57</v>
      </c>
      <c r="M160" s="35"/>
      <c r="N160" s="35"/>
      <c r="O160" s="35"/>
      <c r="P160" s="35"/>
      <c r="Q160" s="10"/>
    </row>
    <row r="161" spans="1:17">
      <c r="A161" s="13" t="s">
        <v>161</v>
      </c>
      <c r="B161" s="35">
        <v>49</v>
      </c>
      <c r="C161" s="9">
        <v>118.54</v>
      </c>
      <c r="D161" s="9">
        <f>C161*B161</f>
        <v>5808.46</v>
      </c>
      <c r="E161" s="36" t="s">
        <v>37</v>
      </c>
      <c r="F161" s="38">
        <f>D161/D162</f>
        <v>0.64780218615923213</v>
      </c>
      <c r="G161" s="45">
        <v>118</v>
      </c>
      <c r="H161" s="9">
        <f>(B161*G161)-D161</f>
        <v>-26.460000000000036</v>
      </c>
      <c r="I161" s="35" t="s">
        <v>71</v>
      </c>
      <c r="J161" s="36">
        <f>G161*B161</f>
        <v>5782</v>
      </c>
      <c r="K161" s="35" t="str">
        <f>"sell "&amp;B161&amp;" "&amp;A161&amp;" @ $"&amp;G161</f>
        <v>sell 49 VST @ $118</v>
      </c>
      <c r="L161" s="9">
        <f>L160+(G161*B161)</f>
        <v>207926.57</v>
      </c>
      <c r="M161" s="35" t="s">
        <v>22</v>
      </c>
      <c r="N161" s="35"/>
      <c r="O161" s="35"/>
      <c r="P161" s="35"/>
      <c r="Q161" s="10"/>
    </row>
    <row r="162" spans="1:17">
      <c r="A162" s="13"/>
      <c r="B162" s="35" t="s">
        <v>3</v>
      </c>
      <c r="C162" s="9"/>
      <c r="D162" s="9">
        <f>SUM(D159:D161)</f>
        <v>8966.41</v>
      </c>
      <c r="E162" s="36"/>
      <c r="F162" s="38">
        <f>SUM(F159:F161)</f>
        <v>1</v>
      </c>
      <c r="G162" s="41"/>
      <c r="H162" s="9">
        <f>SUM(H159:H161)</f>
        <v>51.269999999999811</v>
      </c>
      <c r="I162" s="35"/>
      <c r="J162" s="36">
        <f>SUM(J159:J161)</f>
        <v>9017.68</v>
      </c>
      <c r="K162" s="35"/>
      <c r="L162" s="9"/>
      <c r="M162" s="35"/>
      <c r="N162" s="35"/>
      <c r="O162" s="35"/>
      <c r="P162" s="35"/>
      <c r="Q162" s="10"/>
    </row>
    <row r="163" spans="1:17">
      <c r="A163" s="13"/>
      <c r="B163" s="35"/>
      <c r="C163" s="9"/>
      <c r="D163" s="9"/>
      <c r="E163" s="35"/>
      <c r="F163" s="35"/>
      <c r="G163" s="41"/>
      <c r="H163" s="9"/>
      <c r="I163" s="35"/>
      <c r="J163" s="35"/>
      <c r="K163" s="35"/>
      <c r="L163" s="9"/>
      <c r="M163" s="35"/>
      <c r="N163" s="35"/>
      <c r="O163" s="35"/>
      <c r="P163" s="35"/>
      <c r="Q163" s="10"/>
    </row>
    <row r="164" spans="1:17">
      <c r="A164" s="13"/>
      <c r="B164" s="35"/>
      <c r="C164" s="9"/>
      <c r="D164" s="9"/>
      <c r="E164" s="19"/>
      <c r="F164" s="35"/>
      <c r="G164" s="41"/>
      <c r="H164" s="9"/>
      <c r="I164" s="35"/>
      <c r="J164" s="35"/>
      <c r="K164" s="35"/>
      <c r="L164" s="9"/>
      <c r="M164" s="11" t="s">
        <v>20</v>
      </c>
      <c r="N164" s="35"/>
      <c r="O164" s="35"/>
      <c r="P164" s="35"/>
      <c r="Q164" s="10"/>
    </row>
    <row r="165" spans="1:17">
      <c r="A165" s="7" t="s">
        <v>6</v>
      </c>
      <c r="B165" s="35"/>
      <c r="C165" s="9"/>
      <c r="D165" s="9"/>
      <c r="E165" s="19"/>
      <c r="F165" s="35"/>
      <c r="G165" s="41"/>
      <c r="H165" s="9"/>
      <c r="I165" s="35"/>
      <c r="J165" s="35"/>
      <c r="K165" s="35"/>
      <c r="L165" s="9"/>
      <c r="M165" s="11" t="s">
        <v>21</v>
      </c>
      <c r="N165" s="35"/>
      <c r="O165" s="35"/>
      <c r="P165" s="35"/>
      <c r="Q165" s="10"/>
    </row>
    <row r="166" spans="1:17">
      <c r="A166" s="7" t="s">
        <v>0</v>
      </c>
      <c r="B166" s="11" t="s">
        <v>3</v>
      </c>
      <c r="C166" s="12" t="s">
        <v>1</v>
      </c>
      <c r="D166" s="12" t="s">
        <v>2</v>
      </c>
      <c r="E166" s="22" t="s">
        <v>7</v>
      </c>
      <c r="F166" s="39" t="s">
        <v>92</v>
      </c>
      <c r="G166" s="42" t="s">
        <v>8</v>
      </c>
      <c r="H166" s="12" t="s">
        <v>9</v>
      </c>
      <c r="I166" s="35"/>
      <c r="J166" s="35"/>
      <c r="K166" s="35"/>
      <c r="L166" s="9"/>
      <c r="M166" s="36">
        <v>206048.96</v>
      </c>
      <c r="N166" s="35"/>
      <c r="O166" s="44"/>
      <c r="P166" s="35"/>
      <c r="Q166" s="10"/>
    </row>
    <row r="167" spans="1:17">
      <c r="A167" s="13" t="s">
        <v>180</v>
      </c>
      <c r="B167" s="35">
        <v>197</v>
      </c>
      <c r="C167" s="9">
        <v>15.99</v>
      </c>
      <c r="D167" s="9">
        <f>C167*B167</f>
        <v>3150.03</v>
      </c>
      <c r="E167" s="36" t="s">
        <v>37</v>
      </c>
      <c r="F167" s="38">
        <f>D167/D170</f>
        <v>0.40456109392277972</v>
      </c>
      <c r="G167" s="21">
        <v>16</v>
      </c>
      <c r="H167" s="9">
        <f>(B167*G167)-D167</f>
        <v>1.9699999999997999</v>
      </c>
      <c r="I167" s="35" t="s">
        <v>71</v>
      </c>
      <c r="J167" s="35"/>
      <c r="K167" s="35" t="str">
        <f>"buy "&amp;B167&amp;" "&amp;A167&amp;" @ $"&amp;G167</f>
        <v>buy 197 CNTA @ $16</v>
      </c>
      <c r="L167" s="9">
        <f>L161-(G167*B167)</f>
        <v>204774.57</v>
      </c>
      <c r="M167" s="36">
        <f>L158-(G167*B167)</f>
        <v>195756.89</v>
      </c>
      <c r="N167" s="35"/>
      <c r="O167" s="35"/>
      <c r="P167" s="35"/>
      <c r="Q167" s="10"/>
    </row>
    <row r="168" spans="1:17">
      <c r="A168" s="13" t="s">
        <v>181</v>
      </c>
      <c r="B168" s="35">
        <v>73</v>
      </c>
      <c r="C168" s="9">
        <v>18.079999999999998</v>
      </c>
      <c r="D168" s="9">
        <f>C168*B168</f>
        <v>1319.84</v>
      </c>
      <c r="E168" s="36" t="s">
        <v>37</v>
      </c>
      <c r="F168" s="38">
        <f>D168/D170</f>
        <v>0.16950819966890524</v>
      </c>
      <c r="G168" s="21">
        <v>18.010000000000002</v>
      </c>
      <c r="H168" s="9">
        <f>(B168*G168)-D168</f>
        <v>-5.1099999999999</v>
      </c>
      <c r="I168" s="35" t="s">
        <v>71</v>
      </c>
      <c r="J168" s="35"/>
      <c r="K168" s="35" t="str">
        <f>"buy "&amp;B168&amp;" "&amp;A168&amp;" @ $"&amp;G168</f>
        <v>buy 73 PHAT @ $18.01</v>
      </c>
      <c r="L168" s="9">
        <f>L167-(G168*B168)</f>
        <v>203459.84</v>
      </c>
      <c r="M168" s="36">
        <f>M167-(G168*B168)</f>
        <v>194442.16</v>
      </c>
      <c r="N168" s="35"/>
      <c r="O168" s="35"/>
      <c r="P168" s="35"/>
      <c r="Q168" s="10"/>
    </row>
    <row r="169" spans="1:17">
      <c r="A169" s="23" t="s">
        <v>182</v>
      </c>
      <c r="B169" s="24">
        <v>79</v>
      </c>
      <c r="C169" s="25">
        <v>41.98</v>
      </c>
      <c r="D169" s="25">
        <f>C169*B169</f>
        <v>3316.4199999999996</v>
      </c>
      <c r="E169" s="36" t="s">
        <v>37</v>
      </c>
      <c r="F169" s="38">
        <f>D169/D170</f>
        <v>0.42593070640831515</v>
      </c>
      <c r="G169" s="26">
        <v>42.06</v>
      </c>
      <c r="H169" s="25">
        <f>(B169*G169)-D169</f>
        <v>6.3200000000006185</v>
      </c>
      <c r="I169" s="35" t="s">
        <v>71</v>
      </c>
      <c r="J169" s="35"/>
      <c r="K169" s="35" t="str">
        <f>"buy "&amp;B169&amp;" "&amp;A169&amp;" @ $"&amp;G169</f>
        <v>buy 79 TRUP @ $42.06</v>
      </c>
      <c r="L169" s="9">
        <f>L168-(G169*B169)</f>
        <v>200137.1</v>
      </c>
      <c r="M169" s="36">
        <f>M168-(G169*B169)</f>
        <v>191119.42</v>
      </c>
      <c r="N169" s="35" t="str">
        <f>TEXT(ROUND(M169,2),"$#,##0.00")&amp;" will be the balance in the account after purchases.  "</f>
        <v xml:space="preserve">$191,119.42 will be the balance in the account after purchases.  </v>
      </c>
      <c r="O169" s="35"/>
      <c r="P169" s="35"/>
      <c r="Q169" s="10"/>
    </row>
    <row r="170" spans="1:17">
      <c r="A170" s="13"/>
      <c r="B170" s="35"/>
      <c r="C170" s="9"/>
      <c r="D170" s="9">
        <f>SUM(D167:D169)</f>
        <v>7786.2899999999991</v>
      </c>
      <c r="E170" s="35"/>
      <c r="F170" s="38">
        <f>SUM(F167:F169)</f>
        <v>1</v>
      </c>
      <c r="G170" s="9" t="s">
        <v>15</v>
      </c>
      <c r="H170" s="9">
        <f>SUM(H167:H169)</f>
        <v>3.1800000000005184</v>
      </c>
      <c r="I170" s="35"/>
      <c r="J170" s="35"/>
      <c r="K170" s="35"/>
      <c r="L170" s="9"/>
      <c r="M170" s="35"/>
      <c r="N170" s="35" t="s">
        <v>27</v>
      </c>
      <c r="O170" s="35"/>
      <c r="P170" s="35"/>
      <c r="Q170" s="10"/>
    </row>
    <row r="171" spans="1:17">
      <c r="A171" s="13"/>
      <c r="B171" s="35"/>
      <c r="C171" s="9"/>
      <c r="D171" s="9"/>
      <c r="E171" s="35"/>
      <c r="F171" s="35"/>
      <c r="G171" s="9"/>
      <c r="H171" s="9"/>
      <c r="I171" s="35"/>
      <c r="J171" s="35"/>
      <c r="K171" s="35"/>
      <c r="L171" s="9"/>
      <c r="M171" s="11" t="str">
        <f>IF(J162+M169&gt;0,"Credit Surplus","Credit Shortage")</f>
        <v>Credit Surplus</v>
      </c>
      <c r="N171" s="36">
        <f>J162+M169</f>
        <v>200137.1</v>
      </c>
      <c r="O171" s="35" t="s">
        <v>60</v>
      </c>
      <c r="P171" s="35"/>
      <c r="Q171" s="10"/>
    </row>
    <row r="172" spans="1:17">
      <c r="A172" s="13"/>
      <c r="B172" s="35"/>
      <c r="C172" s="9"/>
      <c r="D172" s="9"/>
      <c r="E172" s="35"/>
      <c r="F172" s="35"/>
      <c r="G172" s="9"/>
      <c r="H172" s="9"/>
      <c r="I172" s="35"/>
      <c r="J172" s="35"/>
      <c r="K172" s="35"/>
      <c r="L172" s="9"/>
      <c r="M172" s="35"/>
      <c r="N172" s="35"/>
      <c r="O172" s="35"/>
      <c r="P172" s="35"/>
      <c r="Q172" s="10"/>
    </row>
    <row r="173" spans="1:17">
      <c r="A173" s="13"/>
      <c r="B173" s="35"/>
      <c r="C173" s="9"/>
      <c r="D173" s="9"/>
      <c r="E173" s="35"/>
      <c r="F173" s="35"/>
      <c r="G173" s="9"/>
      <c r="H173" s="9"/>
      <c r="I173" s="35"/>
      <c r="J173" s="35"/>
      <c r="K173" s="35"/>
      <c r="L173" s="35"/>
      <c r="M173" s="35"/>
      <c r="N173" s="35"/>
      <c r="O173" s="35"/>
      <c r="P173" s="35"/>
      <c r="Q173" s="10"/>
    </row>
    <row r="174" spans="1:17">
      <c r="A174" s="13" t="s">
        <v>11</v>
      </c>
      <c r="B174" s="35"/>
      <c r="C174" s="9"/>
      <c r="D174" s="21">
        <v>2254.6999999999998</v>
      </c>
      <c r="E174" s="35" t="s">
        <v>76</v>
      </c>
      <c r="F174" s="35"/>
      <c r="G174" s="9"/>
      <c r="H174" s="9"/>
      <c r="I174" s="35"/>
      <c r="J174" s="35"/>
      <c r="K174" s="35"/>
      <c r="L174" s="35"/>
      <c r="M174" s="35"/>
      <c r="N174" s="35"/>
      <c r="O174" s="35"/>
      <c r="P174" s="35"/>
      <c r="Q174" s="10"/>
    </row>
    <row r="175" spans="1:17">
      <c r="A175" s="13" t="s">
        <v>12</v>
      </c>
      <c r="B175" s="35"/>
      <c r="C175" s="9"/>
      <c r="D175" s="9">
        <f>H162</f>
        <v>51.269999999999811</v>
      </c>
      <c r="E175" s="35" t="s">
        <v>16</v>
      </c>
      <c r="F175" s="35"/>
      <c r="G175" s="9"/>
      <c r="H175" s="9"/>
      <c r="I175" s="35"/>
      <c r="J175" s="35"/>
      <c r="K175" s="35"/>
      <c r="L175" s="35"/>
      <c r="M175" s="35"/>
      <c r="N175" s="35"/>
      <c r="O175" s="35"/>
      <c r="P175" s="35"/>
      <c r="Q175" s="10"/>
    </row>
    <row r="176" spans="1:17">
      <c r="A176" s="13" t="s">
        <v>13</v>
      </c>
      <c r="B176" s="35"/>
      <c r="C176" s="9"/>
      <c r="D176" s="9">
        <f>D174+D175</f>
        <v>2305.9699999999998</v>
      </c>
      <c r="E176" s="35"/>
      <c r="F176" s="35"/>
      <c r="G176" s="9"/>
      <c r="H176" s="9"/>
      <c r="I176" s="35"/>
      <c r="J176" s="35"/>
      <c r="K176" s="35"/>
      <c r="L176" s="35"/>
      <c r="M176" s="35"/>
      <c r="N176" s="35"/>
      <c r="O176" s="35"/>
      <c r="P176" s="35"/>
      <c r="Q176" s="10"/>
    </row>
    <row r="177" spans="1:17">
      <c r="A177" s="13" t="s">
        <v>14</v>
      </c>
      <c r="B177" s="35"/>
      <c r="C177" s="9"/>
      <c r="D177" s="9">
        <f>H170</f>
        <v>3.1800000000005184</v>
      </c>
      <c r="E177" s="35" t="s">
        <v>17</v>
      </c>
      <c r="F177" s="35"/>
      <c r="G177" s="9"/>
      <c r="H177" s="9"/>
      <c r="I177" s="35"/>
      <c r="J177" s="35"/>
      <c r="K177" s="35"/>
      <c r="L177" s="35"/>
      <c r="M177" s="35"/>
      <c r="N177" s="35"/>
      <c r="O177" s="35"/>
      <c r="P177" s="35"/>
      <c r="Q177" s="10"/>
    </row>
    <row r="178" spans="1:17" ht="14.65" thickBot="1">
      <c r="A178" s="15" t="s">
        <v>13</v>
      </c>
      <c r="B178" s="16"/>
      <c r="C178" s="17"/>
      <c r="D178" s="46">
        <f>D176-D177</f>
        <v>2302.7899999999991</v>
      </c>
      <c r="E178" s="47" t="s">
        <v>18</v>
      </c>
      <c r="F178" s="16"/>
      <c r="G178" s="17"/>
      <c r="H178" s="17"/>
      <c r="I178" s="16"/>
      <c r="J178" s="16"/>
      <c r="K178" s="16"/>
      <c r="L178" s="16"/>
      <c r="M178" s="16"/>
      <c r="N178" s="16"/>
      <c r="O178" s="16"/>
      <c r="P178" s="16"/>
      <c r="Q178" s="18"/>
    </row>
    <row r="179" spans="1:17" ht="14.65" thickTop="1"/>
    <row r="185" spans="1:17" ht="14.65" thickBot="1"/>
    <row r="186" spans="1:17" ht="14.65" thickTop="1">
      <c r="A186" s="2"/>
      <c r="B186" s="3"/>
      <c r="C186" s="4">
        <v>45536</v>
      </c>
      <c r="D186" s="5"/>
      <c r="E186" s="3"/>
      <c r="F186" s="3"/>
      <c r="G186" s="5"/>
      <c r="H186" s="5"/>
      <c r="I186" s="3"/>
      <c r="J186" s="3"/>
      <c r="K186" s="3"/>
      <c r="L186" s="20" t="s">
        <v>19</v>
      </c>
      <c r="M186" s="3"/>
      <c r="N186" s="3"/>
      <c r="O186" s="3"/>
      <c r="P186" s="3"/>
      <c r="Q186" s="6"/>
    </row>
    <row r="187" spans="1:17">
      <c r="A187" s="7" t="s">
        <v>5</v>
      </c>
      <c r="B187" s="35"/>
      <c r="C187" s="9"/>
      <c r="D187" s="9"/>
      <c r="E187" s="35"/>
      <c r="F187" s="35"/>
      <c r="G187" s="9"/>
      <c r="H187" s="9"/>
      <c r="I187" s="35"/>
      <c r="J187" s="11" t="s">
        <v>24</v>
      </c>
      <c r="K187" s="35"/>
      <c r="L187" s="11" t="s">
        <v>10</v>
      </c>
      <c r="M187" s="35"/>
      <c r="N187" s="35"/>
      <c r="O187" s="35"/>
      <c r="P187" s="35"/>
      <c r="Q187" s="10"/>
    </row>
    <row r="188" spans="1:17">
      <c r="A188" s="7" t="s">
        <v>0</v>
      </c>
      <c r="B188" s="11" t="s">
        <v>3</v>
      </c>
      <c r="C188" s="12" t="s">
        <v>1</v>
      </c>
      <c r="D188" s="12" t="s">
        <v>4</v>
      </c>
      <c r="E188" s="11" t="s">
        <v>7</v>
      </c>
      <c r="F188" s="37" t="s">
        <v>92</v>
      </c>
      <c r="G188" s="12" t="s">
        <v>8</v>
      </c>
      <c r="H188" s="12" t="s">
        <v>9</v>
      </c>
      <c r="I188" s="33" t="s">
        <v>70</v>
      </c>
      <c r="J188" s="11" t="s">
        <v>23</v>
      </c>
      <c r="K188" s="35"/>
      <c r="L188" s="31">
        <v>200000.46</v>
      </c>
      <c r="M188" s="35" t="s">
        <v>118</v>
      </c>
      <c r="N188" s="35"/>
      <c r="O188" s="35"/>
      <c r="P188" s="35"/>
      <c r="Q188" s="10"/>
    </row>
    <row r="189" spans="1:17">
      <c r="A189" s="13" t="s">
        <v>169</v>
      </c>
      <c r="B189" s="35">
        <v>27</v>
      </c>
      <c r="C189" s="9">
        <v>43.82</v>
      </c>
      <c r="D189" s="9">
        <f>C189*B189</f>
        <v>1183.1400000000001</v>
      </c>
      <c r="E189" s="36" t="s">
        <v>37</v>
      </c>
      <c r="F189" s="38">
        <f>D189/D192</f>
        <v>0.20993851640893246</v>
      </c>
      <c r="G189" s="45">
        <v>42.8</v>
      </c>
      <c r="H189" s="9">
        <f>(B189*G189)-D189</f>
        <v>-27.540000000000191</v>
      </c>
      <c r="I189" s="35" t="s">
        <v>71</v>
      </c>
      <c r="J189" s="36">
        <f>G189*B189</f>
        <v>1155.5999999999999</v>
      </c>
      <c r="K189" s="35" t="str">
        <f>"sell "&amp;B189&amp;" "&amp;A189&amp;" @ $"&amp;G189</f>
        <v>sell 27 SMTC @ $42.8</v>
      </c>
      <c r="L189" s="9">
        <f>L188+(G189*B189)</f>
        <v>201156.06</v>
      </c>
      <c r="M189" s="35"/>
      <c r="N189" s="35"/>
      <c r="O189" s="35"/>
      <c r="P189" s="35"/>
      <c r="Q189" s="10"/>
    </row>
    <row r="190" spans="1:17">
      <c r="A190" s="13" t="s">
        <v>170</v>
      </c>
      <c r="B190" s="35">
        <v>361</v>
      </c>
      <c r="C190" s="9">
        <v>4.59</v>
      </c>
      <c r="D190" s="9">
        <f>C190*B190</f>
        <v>1656.99</v>
      </c>
      <c r="E190" s="36" t="s">
        <v>37</v>
      </c>
      <c r="F190" s="38">
        <f>D190/D192</f>
        <v>0.29401932341433556</v>
      </c>
      <c r="G190" s="45">
        <v>4.5199999999999996</v>
      </c>
      <c r="H190" s="9">
        <f>(B190*G190)-D190</f>
        <v>-25.270000000000209</v>
      </c>
      <c r="I190" s="35" t="s">
        <v>71</v>
      </c>
      <c r="J190" s="36">
        <f>G190*B190</f>
        <v>1631.7199999999998</v>
      </c>
      <c r="K190" s="35" t="str">
        <f>"sell "&amp;B190&amp;" "&amp;A190&amp;" @ $"&amp;G190</f>
        <v>sell 361 FSM @ $4.52</v>
      </c>
      <c r="L190" s="9">
        <f>L189+(G190*B190)</f>
        <v>202787.78</v>
      </c>
      <c r="M190" s="35"/>
      <c r="N190" s="35"/>
      <c r="O190" s="35"/>
      <c r="P190" s="35"/>
      <c r="Q190" s="10"/>
    </row>
    <row r="191" spans="1:17">
      <c r="A191" s="13" t="s">
        <v>171</v>
      </c>
      <c r="B191" s="35">
        <v>273</v>
      </c>
      <c r="C191" s="9">
        <v>10.24</v>
      </c>
      <c r="D191" s="9">
        <f>C191*B191</f>
        <v>2795.52</v>
      </c>
      <c r="E191" s="36" t="s">
        <v>37</v>
      </c>
      <c r="F191" s="38">
        <f>D191/D192</f>
        <v>0.49604216017673208</v>
      </c>
      <c r="G191" s="45">
        <v>10.26</v>
      </c>
      <c r="H191" s="9">
        <f>(B191*G191)-D191</f>
        <v>5.4600000000000364</v>
      </c>
      <c r="I191" s="35" t="s">
        <v>71</v>
      </c>
      <c r="J191" s="36">
        <f>G191*B191</f>
        <v>2800.98</v>
      </c>
      <c r="K191" s="35" t="str">
        <f>"sell "&amp;B191&amp;" "&amp;A191&amp;" @ $"&amp;G191</f>
        <v>sell 273 BBAR @ $10.26</v>
      </c>
      <c r="L191" s="9">
        <f>L190+(G191*B191)</f>
        <v>205588.76</v>
      </c>
      <c r="M191" s="35" t="s">
        <v>22</v>
      </c>
      <c r="N191" s="35"/>
      <c r="O191" s="35"/>
      <c r="P191" s="35"/>
      <c r="Q191" s="10"/>
    </row>
    <row r="192" spans="1:17">
      <c r="A192" s="13"/>
      <c r="B192" s="35" t="s">
        <v>3</v>
      </c>
      <c r="C192" s="9"/>
      <c r="D192" s="9">
        <f>SUM(D189:D191)</f>
        <v>5635.65</v>
      </c>
      <c r="E192" s="36"/>
      <c r="F192" s="38">
        <f>SUM(F189:F191)</f>
        <v>1</v>
      </c>
      <c r="G192" s="41"/>
      <c r="H192" s="9">
        <f>SUM(H189:H191)</f>
        <v>-47.350000000000364</v>
      </c>
      <c r="I192" s="35"/>
      <c r="J192" s="36">
        <f>SUM(J189:J191)</f>
        <v>5588.2999999999993</v>
      </c>
      <c r="K192" s="35"/>
      <c r="L192" s="9"/>
      <c r="M192" s="35"/>
      <c r="N192" s="35"/>
      <c r="O192" s="35"/>
      <c r="P192" s="35"/>
      <c r="Q192" s="10"/>
    </row>
    <row r="193" spans="1:17">
      <c r="A193" s="13"/>
      <c r="B193" s="35"/>
      <c r="C193" s="9"/>
      <c r="D193" s="9"/>
      <c r="E193" s="35"/>
      <c r="F193" s="35"/>
      <c r="G193" s="41"/>
      <c r="H193" s="9"/>
      <c r="I193" s="35"/>
      <c r="J193" s="35"/>
      <c r="K193" s="35"/>
      <c r="L193" s="9"/>
      <c r="M193" s="35"/>
      <c r="N193" s="35"/>
      <c r="O193" s="35"/>
      <c r="P193" s="35"/>
      <c r="Q193" s="10"/>
    </row>
    <row r="194" spans="1:17">
      <c r="A194" s="13"/>
      <c r="B194" s="35"/>
      <c r="C194" s="9"/>
      <c r="D194" s="9"/>
      <c r="E194" s="19"/>
      <c r="F194" s="35"/>
      <c r="G194" s="41"/>
      <c r="H194" s="9"/>
      <c r="I194" s="35"/>
      <c r="J194" s="35"/>
      <c r="K194" s="35"/>
      <c r="L194" s="9"/>
      <c r="M194" s="11" t="s">
        <v>20</v>
      </c>
      <c r="N194" s="35"/>
      <c r="O194" s="35"/>
      <c r="P194" s="35"/>
      <c r="Q194" s="10"/>
    </row>
    <row r="195" spans="1:17">
      <c r="A195" s="7" t="s">
        <v>6</v>
      </c>
      <c r="B195" s="35"/>
      <c r="C195" s="9"/>
      <c r="D195" s="9"/>
      <c r="E195" s="19"/>
      <c r="F195" s="35"/>
      <c r="G195" s="41"/>
      <c r="H195" s="9"/>
      <c r="I195" s="35"/>
      <c r="J195" s="35"/>
      <c r="K195" s="35"/>
      <c r="L195" s="9"/>
      <c r="M195" s="11" t="s">
        <v>21</v>
      </c>
      <c r="N195" s="35"/>
      <c r="O195" s="35"/>
      <c r="P195" s="35"/>
      <c r="Q195" s="10"/>
    </row>
    <row r="196" spans="1:17">
      <c r="A196" s="7" t="s">
        <v>0</v>
      </c>
      <c r="B196" s="11" t="s">
        <v>3</v>
      </c>
      <c r="C196" s="12" t="s">
        <v>1</v>
      </c>
      <c r="D196" s="12" t="s">
        <v>2</v>
      </c>
      <c r="E196" s="22" t="s">
        <v>7</v>
      </c>
      <c r="F196" s="39" t="s">
        <v>92</v>
      </c>
      <c r="G196" s="42" t="s">
        <v>8</v>
      </c>
      <c r="H196" s="12" t="s">
        <v>9</v>
      </c>
      <c r="I196" s="35"/>
      <c r="J196" s="35"/>
      <c r="K196" s="35"/>
      <c r="L196" s="9"/>
      <c r="M196" s="36">
        <v>206048.96</v>
      </c>
      <c r="N196" s="35"/>
      <c r="O196" s="44"/>
      <c r="P196" s="35"/>
      <c r="Q196" s="10"/>
    </row>
    <row r="197" spans="1:17">
      <c r="A197" s="13" t="s">
        <v>178</v>
      </c>
      <c r="B197" s="35">
        <v>64</v>
      </c>
      <c r="C197" s="9">
        <v>23.52</v>
      </c>
      <c r="D197" s="9">
        <f>C197*B197</f>
        <v>1505.28</v>
      </c>
      <c r="E197" s="36" t="s">
        <v>37</v>
      </c>
      <c r="F197" s="38">
        <f>D197/D200</f>
        <v>0.22402333576414213</v>
      </c>
      <c r="G197" s="21">
        <v>23.32</v>
      </c>
      <c r="H197" s="9">
        <f>(B197*G197)-D197</f>
        <v>-12.799999999999955</v>
      </c>
      <c r="I197" s="35" t="s">
        <v>71</v>
      </c>
      <c r="J197" s="35"/>
      <c r="K197" s="35" t="str">
        <f>"buy "&amp;B197&amp;" "&amp;A197&amp;" @ $"&amp;G197</f>
        <v>buy 64 LTH @ $23.32</v>
      </c>
      <c r="L197" s="9">
        <f>L191-(G197*B197)</f>
        <v>204096.28</v>
      </c>
      <c r="M197" s="36">
        <f>L188-(G197*B197)</f>
        <v>198507.97999999998</v>
      </c>
      <c r="N197" s="35"/>
      <c r="O197" s="35"/>
      <c r="P197" s="35"/>
      <c r="Q197" s="10"/>
    </row>
    <row r="198" spans="1:17">
      <c r="A198" s="13" t="s">
        <v>179</v>
      </c>
      <c r="B198" s="35">
        <v>53</v>
      </c>
      <c r="C198" s="9">
        <v>52.4</v>
      </c>
      <c r="D198" s="9">
        <f>C198*B198</f>
        <v>2777.2</v>
      </c>
      <c r="E198" s="36" t="s">
        <v>37</v>
      </c>
      <c r="F198" s="38">
        <f>D198/D200</f>
        <v>0.41331686336374329</v>
      </c>
      <c r="G198" s="21">
        <v>51.98</v>
      </c>
      <c r="H198" s="9">
        <f>(B198*G198)-D198</f>
        <v>-22.259999999999764</v>
      </c>
      <c r="I198" s="35" t="s">
        <v>71</v>
      </c>
      <c r="J198" s="35"/>
      <c r="K198" s="35" t="str">
        <f>"buy "&amp;B198&amp;" "&amp;A198&amp;" @ $"&amp;G198</f>
        <v>buy 53 TBBK @ $51.98</v>
      </c>
      <c r="L198" s="9">
        <f>L197-(G198*B198)</f>
        <v>201341.34</v>
      </c>
      <c r="M198" s="36">
        <f>M197-(G198*B198)</f>
        <v>195753.03999999998</v>
      </c>
      <c r="N198" s="35"/>
      <c r="O198" s="35"/>
      <c r="P198" s="35"/>
      <c r="Q198" s="10"/>
    </row>
    <row r="199" spans="1:17">
      <c r="A199" s="23" t="s">
        <v>134</v>
      </c>
      <c r="B199" s="24">
        <v>89</v>
      </c>
      <c r="C199" s="25">
        <v>27.38</v>
      </c>
      <c r="D199" s="25">
        <f>C199*B199</f>
        <v>2436.8199999999997</v>
      </c>
      <c r="E199" s="36" t="s">
        <v>37</v>
      </c>
      <c r="F199" s="38">
        <f>D199/D200</f>
        <v>0.36265980087211463</v>
      </c>
      <c r="G199" s="26">
        <v>27.45</v>
      </c>
      <c r="H199" s="25">
        <f>(B199*G199)-D199</f>
        <v>6.2300000000000182</v>
      </c>
      <c r="I199" s="35" t="s">
        <v>71</v>
      </c>
      <c r="J199" s="35"/>
      <c r="K199" s="35" t="str">
        <f>"buy "&amp;B199&amp;" "&amp;A199&amp;" @ $"&amp;G199</f>
        <v>buy 89 CNK @ $27.45</v>
      </c>
      <c r="L199" s="9">
        <f>L198-(G199*B199)</f>
        <v>198898.29</v>
      </c>
      <c r="M199" s="36">
        <f>M198-(G199*B199)</f>
        <v>193309.99</v>
      </c>
      <c r="N199" s="35" t="str">
        <f>TEXT(ROUND(M199,2),"$#,##0.00")&amp;" will be the balance in the account after purchases.  "</f>
        <v xml:space="preserve">$193,309.99 will be the balance in the account after purchases.  </v>
      </c>
      <c r="O199" s="35"/>
      <c r="P199" s="35"/>
      <c r="Q199" s="10"/>
    </row>
    <row r="200" spans="1:17">
      <c r="A200" s="13"/>
      <c r="B200" s="35"/>
      <c r="C200" s="9"/>
      <c r="D200" s="9">
        <f>SUM(D197:D199)</f>
        <v>6719.2999999999993</v>
      </c>
      <c r="E200" s="35"/>
      <c r="F200" s="38">
        <f>SUM(F197:F199)</f>
        <v>1</v>
      </c>
      <c r="G200" s="9" t="s">
        <v>15</v>
      </c>
      <c r="H200" s="9">
        <f>SUM(H197:H199)</f>
        <v>-28.8299999999997</v>
      </c>
      <c r="I200" s="35"/>
      <c r="J200" s="35"/>
      <c r="K200" s="35"/>
      <c r="L200" s="9"/>
      <c r="M200" s="35"/>
      <c r="N200" s="35" t="s">
        <v>27</v>
      </c>
      <c r="O200" s="35"/>
      <c r="P200" s="35"/>
      <c r="Q200" s="10"/>
    </row>
    <row r="201" spans="1:17">
      <c r="A201" s="13"/>
      <c r="B201" s="35"/>
      <c r="C201" s="9"/>
      <c r="D201" s="9"/>
      <c r="E201" s="35"/>
      <c r="F201" s="35"/>
      <c r="G201" s="9"/>
      <c r="H201" s="9"/>
      <c r="I201" s="35"/>
      <c r="J201" s="35"/>
      <c r="K201" s="35"/>
      <c r="L201" s="9"/>
      <c r="M201" s="11" t="str">
        <f>IF(J192+M199&gt;0,"Credit Surplus","Credit Shortage")</f>
        <v>Credit Surplus</v>
      </c>
      <c r="N201" s="36">
        <f>J192+M199</f>
        <v>198898.28999999998</v>
      </c>
      <c r="O201" s="35" t="s">
        <v>60</v>
      </c>
      <c r="P201" s="35"/>
      <c r="Q201" s="10"/>
    </row>
    <row r="202" spans="1:17">
      <c r="A202" s="13"/>
      <c r="B202" s="35"/>
      <c r="C202" s="9"/>
      <c r="D202" s="9"/>
      <c r="E202" s="35"/>
      <c r="F202" s="35"/>
      <c r="G202" s="9"/>
      <c r="H202" s="9"/>
      <c r="I202" s="35"/>
      <c r="J202" s="35"/>
      <c r="K202" s="35"/>
      <c r="L202" s="9"/>
      <c r="M202" s="35"/>
      <c r="N202" s="35"/>
      <c r="O202" s="35"/>
      <c r="P202" s="35"/>
      <c r="Q202" s="10"/>
    </row>
    <row r="203" spans="1:17">
      <c r="A203" s="13"/>
      <c r="B203" s="35"/>
      <c r="C203" s="9"/>
      <c r="D203" s="9"/>
      <c r="E203" s="35"/>
      <c r="F203" s="35"/>
      <c r="G203" s="9"/>
      <c r="H203" s="9"/>
      <c r="I203" s="35"/>
      <c r="J203" s="35"/>
      <c r="K203" s="35"/>
      <c r="L203" s="35"/>
      <c r="M203" s="35"/>
      <c r="N203" s="35"/>
      <c r="O203" s="35"/>
      <c r="P203" s="35"/>
      <c r="Q203" s="10"/>
    </row>
    <row r="204" spans="1:17">
      <c r="A204" s="13" t="s">
        <v>11</v>
      </c>
      <c r="B204" s="35"/>
      <c r="C204" s="9"/>
      <c r="D204" s="21">
        <v>93.1</v>
      </c>
      <c r="E204" s="35" t="s">
        <v>76</v>
      </c>
      <c r="F204" s="35"/>
      <c r="G204" s="9"/>
      <c r="H204" s="9"/>
      <c r="I204" s="35"/>
      <c r="J204" s="35"/>
      <c r="K204" s="35"/>
      <c r="L204" s="35"/>
      <c r="M204" s="35"/>
      <c r="N204" s="35"/>
      <c r="O204" s="35"/>
      <c r="P204" s="35"/>
      <c r="Q204" s="10"/>
    </row>
    <row r="205" spans="1:17">
      <c r="A205" s="13" t="s">
        <v>12</v>
      </c>
      <c r="B205" s="35"/>
      <c r="C205" s="9"/>
      <c r="D205" s="9">
        <f>H192</f>
        <v>-47.350000000000364</v>
      </c>
      <c r="E205" s="35" t="s">
        <v>16</v>
      </c>
      <c r="F205" s="35"/>
      <c r="G205" s="9"/>
      <c r="H205" s="9"/>
      <c r="I205" s="35"/>
      <c r="J205" s="35"/>
      <c r="K205" s="35"/>
      <c r="L205" s="35"/>
      <c r="M205" s="35"/>
      <c r="N205" s="35"/>
      <c r="O205" s="35"/>
      <c r="P205" s="35"/>
      <c r="Q205" s="10"/>
    </row>
    <row r="206" spans="1:17">
      <c r="A206" s="13" t="s">
        <v>13</v>
      </c>
      <c r="B206" s="35"/>
      <c r="C206" s="9"/>
      <c r="D206" s="9">
        <f>D204+D205</f>
        <v>45.749999999999631</v>
      </c>
      <c r="E206" s="35"/>
      <c r="F206" s="35"/>
      <c r="G206" s="9"/>
      <c r="H206" s="9"/>
      <c r="I206" s="35"/>
      <c r="J206" s="35"/>
      <c r="K206" s="35"/>
      <c r="L206" s="35"/>
      <c r="M206" s="35"/>
      <c r="N206" s="35"/>
      <c r="O206" s="35"/>
      <c r="P206" s="35"/>
      <c r="Q206" s="10"/>
    </row>
    <row r="207" spans="1:17">
      <c r="A207" s="13" t="s">
        <v>14</v>
      </c>
      <c r="B207" s="35"/>
      <c r="C207" s="9"/>
      <c r="D207" s="9">
        <f>H200</f>
        <v>-28.8299999999997</v>
      </c>
      <c r="E207" s="35" t="s">
        <v>17</v>
      </c>
      <c r="F207" s="35"/>
      <c r="G207" s="9"/>
      <c r="H207" s="9"/>
      <c r="I207" s="35"/>
      <c r="J207" s="35"/>
      <c r="K207" s="35"/>
      <c r="L207" s="35"/>
      <c r="M207" s="35"/>
      <c r="N207" s="35"/>
      <c r="O207" s="35"/>
      <c r="P207" s="35"/>
      <c r="Q207" s="10"/>
    </row>
    <row r="208" spans="1:17" ht="14.65" thickBot="1">
      <c r="A208" s="15" t="s">
        <v>13</v>
      </c>
      <c r="B208" s="16"/>
      <c r="C208" s="17"/>
      <c r="D208" s="46">
        <f>D206-D207</f>
        <v>74.57999999999933</v>
      </c>
      <c r="E208" s="47" t="s">
        <v>18</v>
      </c>
      <c r="F208" s="16"/>
      <c r="G208" s="17"/>
      <c r="H208" s="17"/>
      <c r="I208" s="16"/>
      <c r="J208" s="16"/>
      <c r="K208" s="16"/>
      <c r="L208" s="16"/>
      <c r="M208" s="16"/>
      <c r="N208" s="16"/>
      <c r="O208" s="16"/>
      <c r="P208" s="16"/>
      <c r="Q208" s="18"/>
    </row>
    <row r="209" spans="1:17" ht="14.65" thickTop="1"/>
    <row r="215" spans="1:17" ht="14.65" thickBot="1"/>
    <row r="216" spans="1:17" ht="14.65" thickTop="1">
      <c r="A216" s="2"/>
      <c r="B216" s="3"/>
      <c r="C216" s="4">
        <v>45505</v>
      </c>
      <c r="D216" s="5"/>
      <c r="E216" s="3"/>
      <c r="F216" s="3"/>
      <c r="G216" s="5"/>
      <c r="H216" s="5"/>
      <c r="I216" s="3"/>
      <c r="J216" s="3"/>
      <c r="K216" s="3"/>
      <c r="L216" s="20" t="s">
        <v>19</v>
      </c>
      <c r="M216" s="3"/>
      <c r="N216" s="3"/>
      <c r="O216" s="3"/>
      <c r="P216" s="3"/>
      <c r="Q216" s="6"/>
    </row>
    <row r="217" spans="1:17">
      <c r="A217" s="7" t="s">
        <v>5</v>
      </c>
      <c r="B217" s="35"/>
      <c r="C217" s="9"/>
      <c r="D217" s="9"/>
      <c r="E217" s="35"/>
      <c r="F217" s="35"/>
      <c r="G217" s="9"/>
      <c r="H217" s="9"/>
      <c r="I217" s="35"/>
      <c r="J217" s="11" t="s">
        <v>24</v>
      </c>
      <c r="K217" s="35"/>
      <c r="L217" s="11" t="s">
        <v>10</v>
      </c>
      <c r="M217" s="35"/>
      <c r="N217" s="35"/>
      <c r="O217" s="35"/>
      <c r="P217" s="35"/>
      <c r="Q217" s="10"/>
    </row>
    <row r="218" spans="1:17">
      <c r="A218" s="7" t="s">
        <v>0</v>
      </c>
      <c r="B218" s="11" t="s">
        <v>3</v>
      </c>
      <c r="C218" s="12" t="s">
        <v>1</v>
      </c>
      <c r="D218" s="12" t="s">
        <v>4</v>
      </c>
      <c r="E218" s="11" t="s">
        <v>7</v>
      </c>
      <c r="F218" s="37" t="s">
        <v>92</v>
      </c>
      <c r="G218" s="12" t="s">
        <v>8</v>
      </c>
      <c r="H218" s="12" t="s">
        <v>9</v>
      </c>
      <c r="I218" s="33" t="s">
        <v>70</v>
      </c>
      <c r="J218" s="11" t="s">
        <v>23</v>
      </c>
      <c r="K218" s="35"/>
      <c r="L218" s="31">
        <v>201110.93</v>
      </c>
      <c r="M218" s="35" t="s">
        <v>118</v>
      </c>
      <c r="N218" s="35"/>
      <c r="O218" s="35"/>
      <c r="P218" s="35"/>
      <c r="Q218" s="10"/>
    </row>
    <row r="219" spans="1:17">
      <c r="A219" s="13" t="s">
        <v>164</v>
      </c>
      <c r="B219" s="35">
        <v>15</v>
      </c>
      <c r="C219" s="9">
        <v>52.82</v>
      </c>
      <c r="D219" s="9">
        <f>C219*B219</f>
        <v>792.3</v>
      </c>
      <c r="E219" s="36" t="s">
        <v>37</v>
      </c>
      <c r="F219" s="38">
        <f>D219/D222</f>
        <v>0.14577710068610727</v>
      </c>
      <c r="G219" s="45">
        <v>52.95</v>
      </c>
      <c r="H219" s="9">
        <f>(B219*G219)-D219</f>
        <v>1.9500000000000455</v>
      </c>
      <c r="I219" s="35" t="s">
        <v>71</v>
      </c>
      <c r="J219" s="36">
        <f>G219*B219</f>
        <v>794.25</v>
      </c>
      <c r="K219" s="35" t="str">
        <f>"sell "&amp;B219&amp;" "&amp;A219&amp;" @ $"&amp;G219</f>
        <v>sell 15 BMA @ $52.95</v>
      </c>
      <c r="L219" s="9">
        <f>L218+(G219*B219)</f>
        <v>201905.18</v>
      </c>
      <c r="M219" s="35"/>
      <c r="N219" s="35"/>
      <c r="O219" s="35"/>
      <c r="P219" s="35"/>
      <c r="Q219" s="10"/>
    </row>
    <row r="220" spans="1:17">
      <c r="A220" s="13" t="s">
        <v>144</v>
      </c>
      <c r="B220" s="35">
        <v>27</v>
      </c>
      <c r="C220" s="9">
        <v>78.7</v>
      </c>
      <c r="D220" s="9">
        <f>C220*B220</f>
        <v>2124.9</v>
      </c>
      <c r="E220" s="36" t="s">
        <v>37</v>
      </c>
      <c r="F220" s="38">
        <f>D220/D222</f>
        <v>0.39096524201427413</v>
      </c>
      <c r="G220" s="45">
        <v>79.75</v>
      </c>
      <c r="H220" s="9">
        <f>(B220*G220)-D220</f>
        <v>28.349999999999909</v>
      </c>
      <c r="I220" s="35" t="s">
        <v>71</v>
      </c>
      <c r="J220" s="36">
        <f>G220*B220</f>
        <v>2153.25</v>
      </c>
      <c r="K220" s="35" t="str">
        <f>"sell "&amp;B220&amp;" "&amp;A220&amp;" @ $"&amp;G220</f>
        <v>sell 27 VRT @ $79.75</v>
      </c>
      <c r="L220" s="9">
        <f>L219+(G220*B220)</f>
        <v>204058.43</v>
      </c>
      <c r="M220" s="35"/>
      <c r="N220" s="35"/>
      <c r="O220" s="35"/>
      <c r="P220" s="35"/>
      <c r="Q220" s="10"/>
    </row>
    <row r="221" spans="1:17">
      <c r="A221" s="13" t="s">
        <v>165</v>
      </c>
      <c r="B221" s="35">
        <v>69</v>
      </c>
      <c r="C221" s="9">
        <v>36.49</v>
      </c>
      <c r="D221" s="9">
        <f>C221*B221</f>
        <v>2517.81</v>
      </c>
      <c r="E221" s="36" t="s">
        <v>37</v>
      </c>
      <c r="F221" s="38">
        <f>D221/D222</f>
        <v>0.46325765729961854</v>
      </c>
      <c r="G221" s="45">
        <v>36.86</v>
      </c>
      <c r="H221" s="9">
        <f>(B221*G221)-D221</f>
        <v>25.5300000000002</v>
      </c>
      <c r="I221" s="35" t="s">
        <v>71</v>
      </c>
      <c r="J221" s="36">
        <f>G221*B221</f>
        <v>2543.34</v>
      </c>
      <c r="K221" s="35" t="str">
        <f>"sell "&amp;B221&amp;" "&amp;A221&amp;" @ $"&amp;G221</f>
        <v>sell 69 VITL @ $36.86</v>
      </c>
      <c r="L221" s="9">
        <f>L220+(G221*B221)</f>
        <v>206601.77</v>
      </c>
      <c r="M221" s="35" t="s">
        <v>22</v>
      </c>
      <c r="N221" s="35"/>
      <c r="O221" s="35"/>
      <c r="P221" s="35"/>
      <c r="Q221" s="10"/>
    </row>
    <row r="222" spans="1:17">
      <c r="A222" s="13"/>
      <c r="B222" s="35"/>
      <c r="C222" s="9"/>
      <c r="D222" s="9">
        <f>SUM(D219:D221)</f>
        <v>5435.01</v>
      </c>
      <c r="E222" s="36"/>
      <c r="F222" s="38">
        <f>SUM(F219:F221)</f>
        <v>1</v>
      </c>
      <c r="G222" s="41"/>
      <c r="H222" s="9">
        <f>SUM(H219:H221)</f>
        <v>55.830000000000155</v>
      </c>
      <c r="I222" s="35"/>
      <c r="J222" s="36">
        <f>SUM(J219:J221)</f>
        <v>5490.84</v>
      </c>
      <c r="K222" s="35"/>
      <c r="L222" s="9"/>
      <c r="M222" s="35"/>
      <c r="N222" s="35"/>
      <c r="O222" s="35"/>
      <c r="P222" s="35"/>
      <c r="Q222" s="10"/>
    </row>
    <row r="223" spans="1:17">
      <c r="A223" s="13"/>
      <c r="B223" s="35"/>
      <c r="C223" s="9"/>
      <c r="D223" s="9"/>
      <c r="E223" s="35"/>
      <c r="F223" s="35"/>
      <c r="G223" s="41"/>
      <c r="H223" s="9"/>
      <c r="I223" s="35"/>
      <c r="J223" s="35"/>
      <c r="K223" s="35"/>
      <c r="L223" s="9"/>
      <c r="M223" s="35"/>
      <c r="N223" s="35"/>
      <c r="O223" s="35"/>
      <c r="P223" s="35"/>
      <c r="Q223" s="10"/>
    </row>
    <row r="224" spans="1:17">
      <c r="A224" s="13"/>
      <c r="B224" s="35"/>
      <c r="C224" s="9"/>
      <c r="D224" s="9"/>
      <c r="E224" s="19"/>
      <c r="F224" s="35"/>
      <c r="G224" s="41"/>
      <c r="H224" s="9"/>
      <c r="I224" s="35"/>
      <c r="J224" s="35"/>
      <c r="K224" s="35"/>
      <c r="L224" s="9"/>
      <c r="M224" s="11" t="s">
        <v>20</v>
      </c>
      <c r="N224" s="35"/>
      <c r="O224" s="35"/>
      <c r="P224" s="35"/>
      <c r="Q224" s="10"/>
    </row>
    <row r="225" spans="1:17">
      <c r="A225" s="7" t="s">
        <v>6</v>
      </c>
      <c r="B225" s="35"/>
      <c r="C225" s="9"/>
      <c r="D225" s="9"/>
      <c r="E225" s="19"/>
      <c r="F225" s="35"/>
      <c r="G225" s="41"/>
      <c r="H225" s="9"/>
      <c r="I225" s="35"/>
      <c r="J225" s="35"/>
      <c r="K225" s="35"/>
      <c r="L225" s="9"/>
      <c r="M225" s="11" t="s">
        <v>21</v>
      </c>
      <c r="N225" s="35"/>
      <c r="O225" s="35"/>
      <c r="P225" s="35"/>
      <c r="Q225" s="10"/>
    </row>
    <row r="226" spans="1:17">
      <c r="A226" s="7" t="s">
        <v>0</v>
      </c>
      <c r="B226" s="11" t="s">
        <v>3</v>
      </c>
      <c r="C226" s="12" t="s">
        <v>1</v>
      </c>
      <c r="D226" s="12" t="s">
        <v>2</v>
      </c>
      <c r="E226" s="22" t="s">
        <v>7</v>
      </c>
      <c r="F226" s="39" t="s">
        <v>92</v>
      </c>
      <c r="G226" s="42" t="s">
        <v>8</v>
      </c>
      <c r="H226" s="12" t="s">
        <v>9</v>
      </c>
      <c r="I226" s="35"/>
      <c r="J226" s="35"/>
      <c r="K226" s="35"/>
      <c r="L226" s="9"/>
      <c r="M226" s="36">
        <v>206048.96</v>
      </c>
      <c r="N226" s="35"/>
      <c r="O226" s="44"/>
      <c r="P226" s="35"/>
      <c r="Q226" s="10"/>
    </row>
    <row r="227" spans="1:17">
      <c r="A227" s="13" t="s">
        <v>175</v>
      </c>
      <c r="B227" s="35">
        <v>47</v>
      </c>
      <c r="C227" s="9">
        <v>24.16</v>
      </c>
      <c r="D227" s="9">
        <f>C227*B227</f>
        <v>1135.52</v>
      </c>
      <c r="E227" s="36" t="s">
        <v>37</v>
      </c>
      <c r="F227" s="38">
        <f>D227/D230</f>
        <v>0.16778174424927303</v>
      </c>
      <c r="G227" s="21">
        <v>24.2</v>
      </c>
      <c r="H227" s="9">
        <f>(B227*G227)-D227</f>
        <v>1.8799999999998818</v>
      </c>
      <c r="I227" s="35" t="s">
        <v>71</v>
      </c>
      <c r="J227" s="35"/>
      <c r="K227" s="35" t="str">
        <f>"buy "&amp;B227&amp;" "&amp;A227&amp;" @ $"&amp;G227</f>
        <v>buy 47 AMSC @ $24.2</v>
      </c>
      <c r="L227" s="9">
        <f>L221-(G227*B227)</f>
        <v>205464.37</v>
      </c>
      <c r="M227" s="36">
        <f>L218-(G227*B227)</f>
        <v>199973.53</v>
      </c>
      <c r="N227" s="35"/>
      <c r="O227" s="35"/>
      <c r="P227" s="35"/>
      <c r="Q227" s="10"/>
    </row>
    <row r="228" spans="1:17">
      <c r="A228" s="13" t="s">
        <v>176</v>
      </c>
      <c r="B228" s="35">
        <v>40</v>
      </c>
      <c r="C228" s="9">
        <v>111.45</v>
      </c>
      <c r="D228" s="9">
        <f>C228*B228</f>
        <v>4458</v>
      </c>
      <c r="E228" s="36" t="s">
        <v>37</v>
      </c>
      <c r="F228" s="38">
        <f>D228/D230</f>
        <v>0.65870351544953776</v>
      </c>
      <c r="G228" s="21">
        <v>111.4</v>
      </c>
      <c r="H228" s="9">
        <f>(B228*G228)-D228</f>
        <v>-2</v>
      </c>
      <c r="I228" s="35" t="s">
        <v>71</v>
      </c>
      <c r="J228" s="35"/>
      <c r="K228" s="35" t="str">
        <f>"buy "&amp;B228&amp;" "&amp;A228&amp;" @ $"&amp;G228</f>
        <v>buy 40 FTAI @ $111.4</v>
      </c>
      <c r="L228" s="9">
        <f>L227-(G228*B228)</f>
        <v>201008.37</v>
      </c>
      <c r="M228" s="36">
        <f>M227-(G228*B228)</f>
        <v>195517.53</v>
      </c>
      <c r="N228" s="35"/>
      <c r="O228" s="35"/>
      <c r="P228" s="35"/>
      <c r="Q228" s="10"/>
    </row>
    <row r="229" spans="1:17">
      <c r="A229" s="23" t="s">
        <v>177</v>
      </c>
      <c r="B229" s="24">
        <v>9</v>
      </c>
      <c r="C229" s="25">
        <v>130.47999999999999</v>
      </c>
      <c r="D229" s="25">
        <f>C229*B229</f>
        <v>1174.32</v>
      </c>
      <c r="E229" s="36" t="s">
        <v>37</v>
      </c>
      <c r="F229" s="38">
        <f>D229/D230</f>
        <v>0.17351474030118913</v>
      </c>
      <c r="G229" s="26">
        <v>129.25</v>
      </c>
      <c r="H229" s="25">
        <f>(B229*G229)-D229</f>
        <v>-11.069999999999936</v>
      </c>
      <c r="I229" s="35" t="s">
        <v>71</v>
      </c>
      <c r="J229" s="35"/>
      <c r="K229" s="35" t="str">
        <f>"buy "&amp;B229&amp;" "&amp;A229&amp;" @ $"&amp;G229</f>
        <v>buy 9 CRUS @ $129.25</v>
      </c>
      <c r="L229" s="9">
        <f>L228-(G229*B229)</f>
        <v>199845.12</v>
      </c>
      <c r="M229" s="36">
        <f>M228-(G229*B229)</f>
        <v>194354.28</v>
      </c>
      <c r="N229" s="35" t="str">
        <f>TEXT(ROUND(M229,2),"$#,##0.00")&amp;" will be the balance in the account after purchases.  "</f>
        <v xml:space="preserve">$194,354.28 will be the balance in the account after purchases.  </v>
      </c>
      <c r="O229" s="35"/>
      <c r="P229" s="35"/>
      <c r="Q229" s="10"/>
    </row>
    <row r="230" spans="1:17">
      <c r="A230" s="13"/>
      <c r="B230" s="35"/>
      <c r="C230" s="9"/>
      <c r="D230" s="9">
        <f>SUM(D227:D229)</f>
        <v>6767.84</v>
      </c>
      <c r="E230" s="35"/>
      <c r="F230" s="38">
        <f>SUM(F227:F229)</f>
        <v>1</v>
      </c>
      <c r="G230" s="9" t="s">
        <v>15</v>
      </c>
      <c r="H230" s="9">
        <f>SUM(H227:H229)</f>
        <v>-11.190000000000055</v>
      </c>
      <c r="I230" s="35"/>
      <c r="J230" s="35"/>
      <c r="K230" s="35"/>
      <c r="L230" s="9"/>
      <c r="M230" s="35"/>
      <c r="N230" s="35" t="s">
        <v>27</v>
      </c>
      <c r="O230" s="35"/>
      <c r="P230" s="35"/>
      <c r="Q230" s="10"/>
    </row>
    <row r="231" spans="1:17">
      <c r="A231" s="13"/>
      <c r="B231" s="35"/>
      <c r="C231" s="9"/>
      <c r="D231" s="9"/>
      <c r="E231" s="35"/>
      <c r="F231" s="35"/>
      <c r="G231" s="9"/>
      <c r="H231" s="9"/>
      <c r="I231" s="35"/>
      <c r="J231" s="35"/>
      <c r="K231" s="35"/>
      <c r="L231" s="9"/>
      <c r="M231" s="11" t="str">
        <f>IF(J222+M229&gt;0,"Credit Surplus","Credit Shortage")</f>
        <v>Credit Surplus</v>
      </c>
      <c r="N231" s="36">
        <f>J222+M229</f>
        <v>199845.12</v>
      </c>
      <c r="O231" s="35" t="s">
        <v>60</v>
      </c>
      <c r="P231" s="35"/>
      <c r="Q231" s="10"/>
    </row>
    <row r="232" spans="1:17">
      <c r="A232" s="13"/>
      <c r="B232" s="35"/>
      <c r="C232" s="9"/>
      <c r="D232" s="9"/>
      <c r="E232" s="35"/>
      <c r="F232" s="35"/>
      <c r="G232" s="9"/>
      <c r="H232" s="9"/>
      <c r="I232" s="35"/>
      <c r="J232" s="35"/>
      <c r="K232" s="35"/>
      <c r="L232" s="9"/>
      <c r="M232" s="35"/>
      <c r="N232" s="35"/>
      <c r="O232" s="35"/>
      <c r="P232" s="35"/>
      <c r="Q232" s="10"/>
    </row>
    <row r="233" spans="1:17">
      <c r="A233" s="13"/>
      <c r="B233" s="35"/>
      <c r="C233" s="9"/>
      <c r="D233" s="9"/>
      <c r="E233" s="35"/>
      <c r="F233" s="35"/>
      <c r="G233" s="9"/>
      <c r="H233" s="9"/>
      <c r="I233" s="35"/>
      <c r="J233" s="35"/>
      <c r="K233" s="35"/>
      <c r="L233" s="35"/>
      <c r="M233" s="35"/>
      <c r="N233" s="35"/>
      <c r="O233" s="35"/>
      <c r="P233" s="35"/>
      <c r="Q233" s="10"/>
    </row>
    <row r="234" spans="1:17">
      <c r="A234" s="13" t="s">
        <v>11</v>
      </c>
      <c r="B234" s="35"/>
      <c r="C234" s="9"/>
      <c r="D234" s="21">
        <v>1109.73</v>
      </c>
      <c r="E234" s="35" t="s">
        <v>76</v>
      </c>
      <c r="F234" s="35"/>
      <c r="G234" s="9"/>
      <c r="H234" s="9"/>
      <c r="I234" s="35"/>
      <c r="J234" s="35"/>
      <c r="K234" s="35"/>
      <c r="L234" s="35"/>
      <c r="M234" s="35"/>
      <c r="N234" s="35"/>
      <c r="O234" s="35"/>
      <c r="P234" s="35"/>
      <c r="Q234" s="10"/>
    </row>
    <row r="235" spans="1:17">
      <c r="A235" s="13" t="s">
        <v>12</v>
      </c>
      <c r="B235" s="35"/>
      <c r="C235" s="9"/>
      <c r="D235" s="9">
        <f>H222</f>
        <v>55.830000000000155</v>
      </c>
      <c r="E235" s="35" t="s">
        <v>16</v>
      </c>
      <c r="F235" s="35"/>
      <c r="G235" s="9"/>
      <c r="H235" s="9"/>
      <c r="I235" s="35"/>
      <c r="J235" s="35"/>
      <c r="K235" s="35"/>
      <c r="L235" s="35"/>
      <c r="M235" s="35"/>
      <c r="N235" s="35"/>
      <c r="O235" s="35"/>
      <c r="P235" s="35"/>
      <c r="Q235" s="10"/>
    </row>
    <row r="236" spans="1:17">
      <c r="A236" s="13" t="s">
        <v>13</v>
      </c>
      <c r="B236" s="35"/>
      <c r="C236" s="9"/>
      <c r="D236" s="9">
        <f>D234+D235</f>
        <v>1165.5600000000002</v>
      </c>
      <c r="E236" s="35"/>
      <c r="F236" s="35"/>
      <c r="G236" s="9"/>
      <c r="H236" s="9"/>
      <c r="I236" s="35"/>
      <c r="J236" s="35"/>
      <c r="K236" s="35"/>
      <c r="L236" s="35"/>
      <c r="M236" s="35"/>
      <c r="N236" s="35"/>
      <c r="O236" s="35"/>
      <c r="P236" s="35"/>
      <c r="Q236" s="10"/>
    </row>
    <row r="237" spans="1:17">
      <c r="A237" s="13" t="s">
        <v>14</v>
      </c>
      <c r="B237" s="35"/>
      <c r="C237" s="9"/>
      <c r="D237" s="9">
        <f>H230</f>
        <v>-11.190000000000055</v>
      </c>
      <c r="E237" s="35" t="s">
        <v>17</v>
      </c>
      <c r="F237" s="35"/>
      <c r="G237" s="9"/>
      <c r="H237" s="9"/>
      <c r="I237" s="35"/>
      <c r="J237" s="35"/>
      <c r="K237" s="35"/>
      <c r="L237" s="35"/>
      <c r="M237" s="35"/>
      <c r="N237" s="35"/>
      <c r="O237" s="35"/>
      <c r="P237" s="35"/>
      <c r="Q237" s="10"/>
    </row>
    <row r="238" spans="1:17" ht="14.65" thickBot="1">
      <c r="A238" s="15" t="s">
        <v>13</v>
      </c>
      <c r="B238" s="16"/>
      <c r="C238" s="17"/>
      <c r="D238" s="46">
        <f>D236-D237</f>
        <v>1176.7500000000002</v>
      </c>
      <c r="E238" s="47" t="s">
        <v>18</v>
      </c>
      <c r="F238" s="16"/>
      <c r="G238" s="17"/>
      <c r="H238" s="17"/>
      <c r="I238" s="16"/>
      <c r="J238" s="16"/>
      <c r="K238" s="16"/>
      <c r="L238" s="16"/>
      <c r="M238" s="16"/>
      <c r="N238" s="16"/>
      <c r="O238" s="16"/>
      <c r="P238" s="16"/>
      <c r="Q238" s="18"/>
    </row>
    <row r="239" spans="1:17" ht="14.65" thickTop="1"/>
    <row r="245" spans="1:17" ht="14.65" thickBot="1"/>
    <row r="246" spans="1:17" ht="14.65" thickTop="1">
      <c r="A246" s="2"/>
      <c r="B246" s="3"/>
      <c r="C246" s="4">
        <v>45474</v>
      </c>
      <c r="D246" s="5"/>
      <c r="E246" s="3"/>
      <c r="F246" s="3"/>
      <c r="G246" s="5"/>
      <c r="H246" s="5"/>
      <c r="I246" s="3"/>
      <c r="J246" s="3"/>
      <c r="K246" s="3"/>
      <c r="L246" s="20" t="s">
        <v>19</v>
      </c>
      <c r="M246" s="3"/>
      <c r="N246" s="3"/>
      <c r="O246" s="3"/>
      <c r="P246" s="3"/>
      <c r="Q246" s="6"/>
    </row>
    <row r="247" spans="1:17">
      <c r="A247" s="7" t="s">
        <v>5</v>
      </c>
      <c r="B247" s="35"/>
      <c r="C247" s="9"/>
      <c r="D247" s="9"/>
      <c r="E247" s="35"/>
      <c r="F247" s="35"/>
      <c r="G247" s="9"/>
      <c r="H247" s="9"/>
      <c r="I247" s="35"/>
      <c r="J247" s="11" t="s">
        <v>24</v>
      </c>
      <c r="K247" s="35"/>
      <c r="L247" s="11" t="s">
        <v>10</v>
      </c>
      <c r="M247" s="35"/>
      <c r="N247" s="35"/>
      <c r="O247" s="35"/>
      <c r="P247" s="35"/>
      <c r="Q247" s="10"/>
    </row>
    <row r="248" spans="1:17">
      <c r="A248" s="7" t="s">
        <v>0</v>
      </c>
      <c r="B248" s="11" t="s">
        <v>3</v>
      </c>
      <c r="C248" s="12" t="s">
        <v>1</v>
      </c>
      <c r="D248" s="12" t="s">
        <v>4</v>
      </c>
      <c r="E248" s="11" t="s">
        <v>7</v>
      </c>
      <c r="F248" s="37" t="s">
        <v>92</v>
      </c>
      <c r="G248" s="12" t="s">
        <v>8</v>
      </c>
      <c r="H248" s="12" t="s">
        <v>9</v>
      </c>
      <c r="I248" s="33" t="s">
        <v>70</v>
      </c>
      <c r="J248" s="11" t="s">
        <v>23</v>
      </c>
      <c r="K248" s="35"/>
      <c r="L248" s="31">
        <v>200839.67</v>
      </c>
      <c r="M248" s="35" t="s">
        <v>118</v>
      </c>
      <c r="N248" s="35"/>
      <c r="O248" s="35"/>
      <c r="P248" s="35"/>
      <c r="Q248" s="10"/>
    </row>
    <row r="249" spans="1:17">
      <c r="A249" s="13" t="s">
        <v>161</v>
      </c>
      <c r="B249" s="35">
        <v>52</v>
      </c>
      <c r="C249" s="9">
        <v>85.98</v>
      </c>
      <c r="D249" s="9">
        <f>C249*B249</f>
        <v>4470.96</v>
      </c>
      <c r="E249" s="36" t="s">
        <v>37</v>
      </c>
      <c r="F249" s="38">
        <f>D249/D252</f>
        <v>0.64980444649856761</v>
      </c>
      <c r="G249" s="45">
        <v>87.608000000000004</v>
      </c>
      <c r="H249" s="9">
        <f>(B249*G249)-D249</f>
        <v>84.655999999999949</v>
      </c>
      <c r="I249" s="35" t="s">
        <v>71</v>
      </c>
      <c r="J249" s="36">
        <f>G249*B249</f>
        <v>4555.616</v>
      </c>
      <c r="K249" s="35" t="str">
        <f>"sell "&amp;B249&amp;" "&amp;A249&amp;" @ $"&amp;G249</f>
        <v>sell 52 VST @ $87.608</v>
      </c>
      <c r="L249" s="9">
        <f>L248+(G249*B249)</f>
        <v>205395.28600000002</v>
      </c>
      <c r="M249" s="35"/>
      <c r="N249" s="35"/>
      <c r="O249" s="35"/>
      <c r="P249" s="35"/>
      <c r="Q249" s="10"/>
    </row>
    <row r="250" spans="1:17">
      <c r="A250" s="13" t="s">
        <v>162</v>
      </c>
      <c r="B250" s="35">
        <v>9</v>
      </c>
      <c r="C250" s="9">
        <v>100.19</v>
      </c>
      <c r="D250" s="9">
        <f>C250*B250</f>
        <v>901.71</v>
      </c>
      <c r="E250" s="36" t="s">
        <v>37</v>
      </c>
      <c r="F250" s="38">
        <f>D250/D252</f>
        <v>0.13105354721407114</v>
      </c>
      <c r="G250" s="45">
        <v>101.22</v>
      </c>
      <c r="H250" s="9">
        <f>(B250*G250)-D250</f>
        <v>9.2699999999999818</v>
      </c>
      <c r="I250" s="35" t="s">
        <v>71</v>
      </c>
      <c r="J250" s="36">
        <f>G250*B250</f>
        <v>910.98</v>
      </c>
      <c r="K250" s="35" t="str">
        <f>"sell "&amp;B250&amp;" "&amp;A250&amp;" @ $"&amp;G250</f>
        <v>sell 9 MOD @ $101.22</v>
      </c>
      <c r="L250" s="9">
        <f>L249+(G250*B250)</f>
        <v>206306.26600000003</v>
      </c>
      <c r="M250" s="35"/>
      <c r="N250" s="35"/>
      <c r="O250" s="35"/>
      <c r="P250" s="35"/>
      <c r="Q250" s="10"/>
    </row>
    <row r="251" spans="1:17">
      <c r="A251" s="13" t="s">
        <v>163</v>
      </c>
      <c r="B251" s="35">
        <v>28</v>
      </c>
      <c r="C251" s="9">
        <v>53.85</v>
      </c>
      <c r="D251" s="9">
        <f>C251*B251</f>
        <v>1507.8</v>
      </c>
      <c r="E251" s="36" t="s">
        <v>37</v>
      </c>
      <c r="F251" s="38">
        <f>D251/D252</f>
        <v>0.21914200628736116</v>
      </c>
      <c r="G251" s="45">
        <v>53.67</v>
      </c>
      <c r="H251" s="9">
        <f>(B251*G251)-D251</f>
        <v>-5.0399999999999636</v>
      </c>
      <c r="I251" s="35" t="s">
        <v>71</v>
      </c>
      <c r="J251" s="36">
        <f>G251*B251</f>
        <v>1502.76</v>
      </c>
      <c r="K251" s="35" t="str">
        <f>"sell "&amp;B251&amp;" "&amp;A251&amp;" @ $"&amp;G251</f>
        <v>sell 28 BLBD @ $53.67</v>
      </c>
      <c r="L251" s="9">
        <f>L250+(G251*B251)</f>
        <v>207809.02600000004</v>
      </c>
      <c r="M251" s="35" t="s">
        <v>22</v>
      </c>
      <c r="N251" s="35"/>
      <c r="O251" s="35"/>
      <c r="P251" s="35"/>
      <c r="Q251" s="10"/>
    </row>
    <row r="252" spans="1:17">
      <c r="A252" s="13"/>
      <c r="B252" s="35"/>
      <c r="C252" s="9"/>
      <c r="D252" s="9">
        <f>SUM(D249:D251)</f>
        <v>6880.47</v>
      </c>
      <c r="E252" s="36"/>
      <c r="F252" s="38">
        <f>SUM(F249:F251)</f>
        <v>0.99999999999999989</v>
      </c>
      <c r="G252" s="41"/>
      <c r="H252" s="9">
        <f>SUM(H249:H251)</f>
        <v>88.885999999999967</v>
      </c>
      <c r="I252" s="35"/>
      <c r="J252" s="36">
        <f>SUM(J249:J251)</f>
        <v>6969.3559999999998</v>
      </c>
      <c r="K252" s="35"/>
      <c r="L252" s="9"/>
      <c r="M252" s="35"/>
      <c r="N252" s="35"/>
      <c r="O252" s="35"/>
      <c r="P252" s="35"/>
      <c r="Q252" s="10"/>
    </row>
    <row r="253" spans="1:17">
      <c r="A253" s="13"/>
      <c r="B253" s="35"/>
      <c r="C253" s="9"/>
      <c r="D253" s="9"/>
      <c r="E253" s="35"/>
      <c r="F253" s="35"/>
      <c r="G253" s="41"/>
      <c r="H253" s="9"/>
      <c r="I253" s="35"/>
      <c r="J253" s="35"/>
      <c r="K253" s="35"/>
      <c r="L253" s="9"/>
      <c r="M253" s="35"/>
      <c r="N253" s="35"/>
      <c r="O253" s="35"/>
      <c r="P253" s="35"/>
      <c r="Q253" s="10"/>
    </row>
    <row r="254" spans="1:17">
      <c r="A254" s="13"/>
      <c r="B254" s="35"/>
      <c r="C254" s="9"/>
      <c r="D254" s="9"/>
      <c r="E254" s="19"/>
      <c r="F254" s="35"/>
      <c r="G254" s="41"/>
      <c r="H254" s="9"/>
      <c r="I254" s="35"/>
      <c r="J254" s="35"/>
      <c r="K254" s="35"/>
      <c r="L254" s="9"/>
      <c r="M254" s="11" t="s">
        <v>20</v>
      </c>
      <c r="N254" s="35"/>
      <c r="O254" s="35"/>
      <c r="P254" s="35"/>
      <c r="Q254" s="10"/>
    </row>
    <row r="255" spans="1:17">
      <c r="A255" s="7" t="s">
        <v>6</v>
      </c>
      <c r="B255" s="35"/>
      <c r="C255" s="9"/>
      <c r="D255" s="9"/>
      <c r="E255" s="19"/>
      <c r="F255" s="35"/>
      <c r="G255" s="41"/>
      <c r="H255" s="9"/>
      <c r="I255" s="35"/>
      <c r="J255" s="35"/>
      <c r="K255" s="35"/>
      <c r="L255" s="9"/>
      <c r="M255" s="11" t="s">
        <v>21</v>
      </c>
      <c r="N255" s="35"/>
      <c r="O255" s="35"/>
      <c r="P255" s="35"/>
      <c r="Q255" s="10"/>
    </row>
    <row r="256" spans="1:17">
      <c r="A256" s="7" t="s">
        <v>0</v>
      </c>
      <c r="B256" s="11" t="s">
        <v>3</v>
      </c>
      <c r="C256" s="12" t="s">
        <v>1</v>
      </c>
      <c r="D256" s="12" t="s">
        <v>2</v>
      </c>
      <c r="E256" s="22" t="s">
        <v>7</v>
      </c>
      <c r="F256" s="39" t="s">
        <v>92</v>
      </c>
      <c r="G256" s="42" t="s">
        <v>8</v>
      </c>
      <c r="H256" s="12" t="s">
        <v>9</v>
      </c>
      <c r="I256" s="35"/>
      <c r="J256" s="35"/>
      <c r="K256" s="35"/>
      <c r="L256" s="9"/>
      <c r="M256" s="36">
        <v>206048.96</v>
      </c>
      <c r="N256" s="35"/>
      <c r="O256" s="44"/>
      <c r="P256" s="35"/>
      <c r="Q256" s="10"/>
    </row>
    <row r="257" spans="1:17">
      <c r="A257" s="13" t="s">
        <v>173</v>
      </c>
      <c r="B257" s="35">
        <v>405</v>
      </c>
      <c r="C257" s="9">
        <v>5.62</v>
      </c>
      <c r="D257" s="9">
        <f>C257*B257</f>
        <v>2276.1</v>
      </c>
      <c r="E257" s="36" t="s">
        <v>37</v>
      </c>
      <c r="F257" s="38">
        <f>D257/D260</f>
        <v>0.33633449922200198</v>
      </c>
      <c r="G257" s="21">
        <v>5.63</v>
      </c>
      <c r="H257" s="9">
        <f>(B257*G257)-D257</f>
        <v>4.0500000000001819</v>
      </c>
      <c r="I257" s="35" t="s">
        <v>71</v>
      </c>
      <c r="J257" s="35"/>
      <c r="K257" s="35" t="str">
        <f>"buy "&amp;B257&amp;" "&amp;A257&amp;" @ $"&amp;G257</f>
        <v>buy 405 CDE @ $5.63</v>
      </c>
      <c r="L257" s="9">
        <f>L251-(G257*B257)</f>
        <v>205528.87600000005</v>
      </c>
      <c r="M257" s="36">
        <f>L248-(G257*B257)</f>
        <v>198559.52000000002</v>
      </c>
      <c r="N257" s="35"/>
      <c r="O257" s="35"/>
      <c r="P257" s="35"/>
      <c r="Q257" s="10"/>
    </row>
    <row r="258" spans="1:17">
      <c r="A258" s="13" t="s">
        <v>174</v>
      </c>
      <c r="B258" s="35">
        <v>3</v>
      </c>
      <c r="C258" s="9">
        <v>92.75</v>
      </c>
      <c r="D258" s="9">
        <f>C258*B258</f>
        <v>278.25</v>
      </c>
      <c r="E258" s="36" t="s">
        <v>37</v>
      </c>
      <c r="F258" s="38">
        <f>D258/D260</f>
        <v>4.1116415978437702E-2</v>
      </c>
      <c r="G258" s="21">
        <v>93.93</v>
      </c>
      <c r="H258" s="9">
        <f>(B258*G258)-D258</f>
        <v>3.5400000000000205</v>
      </c>
      <c r="I258" s="35" t="s">
        <v>71</v>
      </c>
      <c r="J258" s="35"/>
      <c r="K258" s="35" t="str">
        <f>"buy "&amp;B258&amp;" "&amp;A258&amp;" @ $"&amp;G258</f>
        <v>buy 3 CAVA @ $93.93</v>
      </c>
      <c r="L258" s="9">
        <f>L257-(G258*B258)</f>
        <v>205247.08600000004</v>
      </c>
      <c r="M258" s="36">
        <f>M257-(G258*B258)</f>
        <v>198277.73</v>
      </c>
      <c r="N258" s="35"/>
      <c r="O258" s="35"/>
      <c r="P258" s="35"/>
      <c r="Q258" s="10"/>
    </row>
    <row r="259" spans="1:17">
      <c r="A259" s="23" t="s">
        <v>161</v>
      </c>
      <c r="B259" s="24">
        <v>49</v>
      </c>
      <c r="C259" s="25">
        <v>85.98</v>
      </c>
      <c r="D259" s="25">
        <f>C259*B259</f>
        <v>4213.0200000000004</v>
      </c>
      <c r="E259" s="36" t="s">
        <v>37</v>
      </c>
      <c r="F259" s="38">
        <f>D259/D260</f>
        <v>0.62254908479956028</v>
      </c>
      <c r="G259" s="26">
        <v>87.454999999999998</v>
      </c>
      <c r="H259" s="25">
        <f>(B259*G259)-D259</f>
        <v>72.274999999999636</v>
      </c>
      <c r="I259" s="35" t="s">
        <v>71</v>
      </c>
      <c r="J259" s="35"/>
      <c r="K259" s="35" t="str">
        <f>"buy "&amp;B259&amp;" "&amp;A259&amp;" @ $"&amp;G259</f>
        <v>buy 49 VST @ $87.455</v>
      </c>
      <c r="L259" s="9">
        <f>L258-(G259*B259)</f>
        <v>200961.79100000003</v>
      </c>
      <c r="M259" s="36">
        <f>M258-(G259*B259)</f>
        <v>193992.435</v>
      </c>
      <c r="N259" s="35" t="str">
        <f>TEXT(ROUND(M259,2),"$#,##0.00")&amp;" will be the balance in the account after purchases.  "</f>
        <v xml:space="preserve">$193,992.44 will be the balance in the account after purchases.  </v>
      </c>
      <c r="O259" s="35"/>
      <c r="P259" s="35"/>
      <c r="Q259" s="10"/>
    </row>
    <row r="260" spans="1:17">
      <c r="A260" s="13"/>
      <c r="B260" s="35"/>
      <c r="C260" s="9"/>
      <c r="D260" s="9">
        <f>SUM(D257:D259)</f>
        <v>6767.3700000000008</v>
      </c>
      <c r="E260" s="35"/>
      <c r="F260" s="38">
        <f>SUM(F257:F259)</f>
        <v>1</v>
      </c>
      <c r="G260" s="9" t="s">
        <v>15</v>
      </c>
      <c r="H260" s="9">
        <f>SUM(H257:H259)</f>
        <v>79.864999999999839</v>
      </c>
      <c r="I260" s="35"/>
      <c r="J260" s="35"/>
      <c r="K260" s="35"/>
      <c r="L260" s="9"/>
      <c r="M260" s="35"/>
      <c r="N260" s="35" t="s">
        <v>27</v>
      </c>
      <c r="O260" s="35"/>
      <c r="P260" s="35"/>
      <c r="Q260" s="10"/>
    </row>
    <row r="261" spans="1:17">
      <c r="A261" s="13"/>
      <c r="B261" s="35"/>
      <c r="C261" s="9"/>
      <c r="D261" s="9"/>
      <c r="E261" s="35"/>
      <c r="F261" s="35"/>
      <c r="G261" s="9"/>
      <c r="H261" s="9"/>
      <c r="I261" s="35"/>
      <c r="J261" s="35"/>
      <c r="K261" s="35"/>
      <c r="L261" s="9"/>
      <c r="M261" s="11" t="str">
        <f>IF(J252+M259&gt;0,"Credit Surplus","Credit Shortage")</f>
        <v>Credit Surplus</v>
      </c>
      <c r="N261" s="36">
        <f>J252+M259</f>
        <v>200961.791</v>
      </c>
      <c r="O261" s="35" t="s">
        <v>60</v>
      </c>
      <c r="P261" s="35"/>
      <c r="Q261" s="10"/>
    </row>
    <row r="262" spans="1:17">
      <c r="A262" s="13"/>
      <c r="B262" s="35"/>
      <c r="C262" s="9"/>
      <c r="D262" s="9"/>
      <c r="E262" s="35"/>
      <c r="F262" s="35"/>
      <c r="G262" s="9"/>
      <c r="H262" s="9"/>
      <c r="I262" s="35"/>
      <c r="J262" s="35"/>
      <c r="K262" s="35"/>
      <c r="L262" s="9"/>
      <c r="M262" s="35"/>
      <c r="N262" s="35"/>
      <c r="O262" s="35"/>
      <c r="P262" s="35"/>
      <c r="Q262" s="10"/>
    </row>
    <row r="263" spans="1:17">
      <c r="A263" s="13"/>
      <c r="B263" s="35"/>
      <c r="C263" s="9"/>
      <c r="D263" s="9"/>
      <c r="E263" s="35"/>
      <c r="F263" s="35"/>
      <c r="G263" s="9"/>
      <c r="H263" s="9"/>
      <c r="I263" s="35"/>
      <c r="J263" s="35"/>
      <c r="K263" s="35"/>
      <c r="L263" s="35"/>
      <c r="M263" s="35"/>
      <c r="N263" s="35"/>
      <c r="O263" s="35"/>
      <c r="P263" s="35"/>
      <c r="Q263" s="10"/>
    </row>
    <row r="264" spans="1:17">
      <c r="A264" s="13" t="s">
        <v>11</v>
      </c>
      <c r="B264" s="35"/>
      <c r="C264" s="9"/>
      <c r="D264" s="21">
        <v>2433.54</v>
      </c>
      <c r="E264" s="35" t="s">
        <v>76</v>
      </c>
      <c r="F264" s="35"/>
      <c r="G264" s="9"/>
      <c r="H264" s="9"/>
      <c r="I264" s="35"/>
      <c r="J264" s="35"/>
      <c r="K264" s="35"/>
      <c r="L264" s="35"/>
      <c r="M264" s="35"/>
      <c r="N264" s="35"/>
      <c r="O264" s="35"/>
      <c r="P264" s="35"/>
      <c r="Q264" s="10"/>
    </row>
    <row r="265" spans="1:17">
      <c r="A265" s="13" t="s">
        <v>12</v>
      </c>
      <c r="B265" s="35"/>
      <c r="C265" s="9"/>
      <c r="D265" s="9">
        <f>H252</f>
        <v>88.885999999999967</v>
      </c>
      <c r="E265" s="35" t="s">
        <v>16</v>
      </c>
      <c r="F265" s="35"/>
      <c r="G265" s="9"/>
      <c r="H265" s="9"/>
      <c r="I265" s="35"/>
      <c r="J265" s="35"/>
      <c r="K265" s="35"/>
      <c r="L265" s="35"/>
      <c r="M265" s="35"/>
      <c r="N265" s="35"/>
      <c r="O265" s="35"/>
      <c r="P265" s="35"/>
      <c r="Q265" s="10"/>
    </row>
    <row r="266" spans="1:17">
      <c r="A266" s="13" t="s">
        <v>13</v>
      </c>
      <c r="B266" s="35"/>
      <c r="C266" s="9"/>
      <c r="D266" s="9">
        <f>D264+D265</f>
        <v>2522.4259999999999</v>
      </c>
      <c r="E266" s="35"/>
      <c r="F266" s="35"/>
      <c r="G266" s="9"/>
      <c r="H266" s="9"/>
      <c r="I266" s="35"/>
      <c r="J266" s="35"/>
      <c r="K266" s="35"/>
      <c r="L266" s="35"/>
      <c r="M266" s="35"/>
      <c r="N266" s="35"/>
      <c r="O266" s="35"/>
      <c r="P266" s="35"/>
      <c r="Q266" s="10"/>
    </row>
    <row r="267" spans="1:17">
      <c r="A267" s="13" t="s">
        <v>14</v>
      </c>
      <c r="B267" s="35"/>
      <c r="C267" s="9"/>
      <c r="D267" s="9">
        <f>H260</f>
        <v>79.864999999999839</v>
      </c>
      <c r="E267" s="35" t="s">
        <v>17</v>
      </c>
      <c r="F267" s="35"/>
      <c r="G267" s="9"/>
      <c r="H267" s="9"/>
      <c r="I267" s="35"/>
      <c r="J267" s="35"/>
      <c r="K267" s="35"/>
      <c r="L267" s="35"/>
      <c r="M267" s="35"/>
      <c r="N267" s="35"/>
      <c r="O267" s="35"/>
      <c r="P267" s="35"/>
      <c r="Q267" s="10"/>
    </row>
    <row r="268" spans="1:17" ht="14.65" thickBot="1">
      <c r="A268" s="15" t="s">
        <v>13</v>
      </c>
      <c r="B268" s="16"/>
      <c r="C268" s="17"/>
      <c r="D268" s="46">
        <f>D266-D267</f>
        <v>2442.5610000000001</v>
      </c>
      <c r="E268" s="47" t="s">
        <v>18</v>
      </c>
      <c r="F268" s="16"/>
      <c r="G268" s="17"/>
      <c r="H268" s="17"/>
      <c r="I268" s="16"/>
      <c r="J268" s="16"/>
      <c r="K268" s="16"/>
      <c r="L268" s="16"/>
      <c r="M268" s="16"/>
      <c r="N268" s="16"/>
      <c r="O268" s="16"/>
      <c r="P268" s="16"/>
      <c r="Q268" s="18"/>
    </row>
    <row r="269" spans="1:17" ht="14.65" thickTop="1"/>
    <row r="275" spans="1:17" ht="14.65" thickBot="1"/>
    <row r="276" spans="1:17" ht="14.65" thickTop="1">
      <c r="A276" s="2"/>
      <c r="B276" s="3"/>
      <c r="C276" s="4">
        <v>45444</v>
      </c>
      <c r="D276" s="5"/>
      <c r="E276" s="3"/>
      <c r="F276" s="3"/>
      <c r="G276" s="5"/>
      <c r="H276" s="5"/>
      <c r="I276" s="3"/>
      <c r="J276" s="3"/>
      <c r="K276" s="3"/>
      <c r="L276" s="20" t="s">
        <v>19</v>
      </c>
      <c r="M276" s="3"/>
      <c r="N276" s="3"/>
      <c r="O276" s="3"/>
      <c r="P276" s="3"/>
      <c r="Q276" s="6"/>
    </row>
    <row r="277" spans="1:17">
      <c r="A277" s="7" t="s">
        <v>5</v>
      </c>
      <c r="B277" s="35"/>
      <c r="C277" s="9"/>
      <c r="D277" s="9"/>
      <c r="E277" s="35"/>
      <c r="F277" s="35"/>
      <c r="G277" s="9"/>
      <c r="H277" s="9"/>
      <c r="I277" s="35"/>
      <c r="J277" s="11" t="s">
        <v>24</v>
      </c>
      <c r="K277" s="35"/>
      <c r="L277" s="11" t="s">
        <v>10</v>
      </c>
      <c r="M277" s="35"/>
      <c r="N277" s="35"/>
      <c r="O277" s="35"/>
      <c r="P277" s="35"/>
      <c r="Q277" s="10"/>
    </row>
    <row r="278" spans="1:17">
      <c r="A278" s="7" t="s">
        <v>0</v>
      </c>
      <c r="B278" s="11" t="s">
        <v>3</v>
      </c>
      <c r="C278" s="12" t="s">
        <v>1</v>
      </c>
      <c r="D278" s="12" t="s">
        <v>4</v>
      </c>
      <c r="E278" s="11" t="s">
        <v>7</v>
      </c>
      <c r="F278" s="37" t="s">
        <v>92</v>
      </c>
      <c r="G278" s="12" t="s">
        <v>8</v>
      </c>
      <c r="H278" s="12" t="s">
        <v>9</v>
      </c>
      <c r="I278" s="33" t="s">
        <v>70</v>
      </c>
      <c r="J278" s="11" t="s">
        <v>23</v>
      </c>
      <c r="K278" s="35"/>
      <c r="L278" s="31">
        <v>199942.66</v>
      </c>
      <c r="M278" s="35" t="s">
        <v>118</v>
      </c>
      <c r="N278" s="35"/>
      <c r="O278" s="35"/>
      <c r="P278" s="35"/>
      <c r="Q278" s="10"/>
    </row>
    <row r="279" spans="1:17">
      <c r="A279" s="13" t="s">
        <v>166</v>
      </c>
      <c r="B279" s="35">
        <v>35</v>
      </c>
      <c r="C279" s="9">
        <v>45.64</v>
      </c>
      <c r="D279" s="9">
        <f>C279*B279</f>
        <v>1597.4</v>
      </c>
      <c r="E279" s="36" t="s">
        <v>37</v>
      </c>
      <c r="F279" s="38">
        <f>D279/D282</f>
        <v>0.22778088317495807</v>
      </c>
      <c r="G279" s="45">
        <v>46.49</v>
      </c>
      <c r="H279" s="9">
        <f>(B279*G279)-D279</f>
        <v>29.75</v>
      </c>
      <c r="I279" s="35" t="s">
        <v>71</v>
      </c>
      <c r="J279" s="36">
        <f>G279*B279</f>
        <v>1627.15</v>
      </c>
      <c r="K279" s="35" t="str">
        <f>"sell "&amp;B279&amp;" "&amp;A279&amp;" @ $"&amp;G279</f>
        <v>sell 35 APGE @ $46.49</v>
      </c>
      <c r="L279" s="9">
        <f>L278+(G279*B279)</f>
        <v>201569.81</v>
      </c>
      <c r="M279" s="35"/>
      <c r="N279" s="35"/>
      <c r="O279" s="35"/>
      <c r="P279" s="35"/>
      <c r="Q279" s="10"/>
    </row>
    <row r="280" spans="1:17">
      <c r="A280" s="13" t="s">
        <v>167</v>
      </c>
      <c r="B280" s="35">
        <v>4</v>
      </c>
      <c r="C280" s="9">
        <v>143.78</v>
      </c>
      <c r="D280" s="9">
        <f>C280*B280</f>
        <v>575.12</v>
      </c>
      <c r="E280" s="36" t="s">
        <v>37</v>
      </c>
      <c r="F280" s="38">
        <f>D280/D282</f>
        <v>8.2009103250019949E-2</v>
      </c>
      <c r="G280" s="45">
        <v>146.66999999999999</v>
      </c>
      <c r="H280" s="9">
        <f>(B280*G280)-D280</f>
        <v>11.559999999999945</v>
      </c>
      <c r="I280" s="35" t="s">
        <v>71</v>
      </c>
      <c r="J280" s="36">
        <f>G280*B280</f>
        <v>586.67999999999995</v>
      </c>
      <c r="K280" s="35" t="str">
        <f>"sell "&amp;B280&amp;" "&amp;A280&amp;" @ $"&amp;G280</f>
        <v>sell 4 HOV @ $146.67</v>
      </c>
      <c r="L280" s="9">
        <f>L279+(G280*B280)</f>
        <v>202156.49</v>
      </c>
      <c r="M280" s="35"/>
      <c r="N280" s="35"/>
      <c r="O280" s="35"/>
      <c r="P280" s="35"/>
      <c r="Q280" s="10"/>
    </row>
    <row r="281" spans="1:17">
      <c r="A281" s="13" t="s">
        <v>168</v>
      </c>
      <c r="B281" s="35">
        <v>28</v>
      </c>
      <c r="C281" s="9">
        <v>172.87</v>
      </c>
      <c r="D281" s="9">
        <f>C281*B281</f>
        <v>4840.3600000000006</v>
      </c>
      <c r="E281" s="36" t="s">
        <v>37</v>
      </c>
      <c r="F281" s="38">
        <f>D281/D282</f>
        <v>0.69021001357502199</v>
      </c>
      <c r="G281" s="45">
        <v>176.76</v>
      </c>
      <c r="H281" s="9">
        <f>(B281*G281)-D281</f>
        <v>108.91999999999916</v>
      </c>
      <c r="I281" s="35" t="s">
        <v>71</v>
      </c>
      <c r="J281" s="36">
        <f>G281*B281</f>
        <v>4949.28</v>
      </c>
      <c r="K281" s="35" t="str">
        <f>"sell "&amp;B281&amp;" "&amp;A281&amp;" @ $"&amp;G281</f>
        <v>sell 28 ANF @ $176.76</v>
      </c>
      <c r="L281" s="9">
        <f>L280+(G281*B281)</f>
        <v>207105.77</v>
      </c>
      <c r="M281" s="35" t="s">
        <v>22</v>
      </c>
      <c r="N281" s="35"/>
      <c r="O281" s="35"/>
      <c r="P281" s="35"/>
      <c r="Q281" s="10"/>
    </row>
    <row r="282" spans="1:17">
      <c r="A282" s="13"/>
      <c r="B282" s="35"/>
      <c r="C282" s="9"/>
      <c r="D282" s="9">
        <f>SUM(D279:D281)</f>
        <v>7012.880000000001</v>
      </c>
      <c r="E282" s="36"/>
      <c r="F282" s="38">
        <f>SUM(F279:F281)</f>
        <v>1</v>
      </c>
      <c r="G282" s="41"/>
      <c r="H282" s="9">
        <f>SUM(H279:H281)</f>
        <v>150.22999999999911</v>
      </c>
      <c r="I282" s="35"/>
      <c r="J282" s="36">
        <f>SUM(J279:J281)</f>
        <v>7163.11</v>
      </c>
      <c r="K282" s="35"/>
      <c r="L282" s="9"/>
      <c r="M282" s="35"/>
      <c r="N282" s="35"/>
      <c r="O282" s="35"/>
      <c r="P282" s="35"/>
      <c r="Q282" s="10"/>
    </row>
    <row r="283" spans="1:17">
      <c r="A283" s="13"/>
      <c r="B283" s="35"/>
      <c r="C283" s="9"/>
      <c r="D283" s="9"/>
      <c r="E283" s="35"/>
      <c r="F283" s="35"/>
      <c r="G283" s="41"/>
      <c r="H283" s="9"/>
      <c r="I283" s="35"/>
      <c r="J283" s="35"/>
      <c r="K283" s="35"/>
      <c r="L283" s="9"/>
      <c r="M283" s="35"/>
      <c r="N283" s="35"/>
      <c r="O283" s="35"/>
      <c r="P283" s="35"/>
      <c r="Q283" s="10"/>
    </row>
    <row r="284" spans="1:17">
      <c r="A284" s="13"/>
      <c r="B284" s="35"/>
      <c r="C284" s="9"/>
      <c r="D284" s="9"/>
      <c r="E284" s="19"/>
      <c r="F284" s="35"/>
      <c r="G284" s="41"/>
      <c r="H284" s="9"/>
      <c r="I284" s="35"/>
      <c r="J284" s="35"/>
      <c r="K284" s="35"/>
      <c r="L284" s="9"/>
      <c r="M284" s="11" t="s">
        <v>20</v>
      </c>
      <c r="N284" s="35"/>
      <c r="O284" s="35"/>
      <c r="P284" s="35"/>
      <c r="Q284" s="10"/>
    </row>
    <row r="285" spans="1:17">
      <c r="A285" s="7" t="s">
        <v>6</v>
      </c>
      <c r="B285" s="35"/>
      <c r="C285" s="9"/>
      <c r="D285" s="9"/>
      <c r="E285" s="19"/>
      <c r="F285" s="35"/>
      <c r="G285" s="41"/>
      <c r="H285" s="9"/>
      <c r="I285" s="35"/>
      <c r="J285" s="35"/>
      <c r="K285" s="35"/>
      <c r="L285" s="9"/>
      <c r="M285" s="11" t="s">
        <v>21</v>
      </c>
      <c r="N285" s="35"/>
      <c r="O285" s="35"/>
      <c r="P285" s="35"/>
      <c r="Q285" s="10"/>
    </row>
    <row r="286" spans="1:17">
      <c r="A286" s="7" t="s">
        <v>0</v>
      </c>
      <c r="B286" s="11" t="s">
        <v>3</v>
      </c>
      <c r="C286" s="12" t="s">
        <v>1</v>
      </c>
      <c r="D286" s="12" t="s">
        <v>2</v>
      </c>
      <c r="E286" s="22" t="s">
        <v>7</v>
      </c>
      <c r="F286" s="39" t="s">
        <v>92</v>
      </c>
      <c r="G286" s="42" t="s">
        <v>8</v>
      </c>
      <c r="H286" s="12" t="s">
        <v>9</v>
      </c>
      <c r="I286" s="35"/>
      <c r="J286" s="35"/>
      <c r="K286" s="35"/>
      <c r="L286" s="9"/>
      <c r="M286" s="36">
        <v>206048.96</v>
      </c>
      <c r="N286" s="35"/>
      <c r="O286" s="44"/>
      <c r="P286" s="35"/>
      <c r="Q286" s="10"/>
    </row>
    <row r="287" spans="1:17">
      <c r="A287" s="13" t="s">
        <v>169</v>
      </c>
      <c r="B287" s="35">
        <v>27</v>
      </c>
      <c r="C287" s="9">
        <v>38.89</v>
      </c>
      <c r="D287" s="9">
        <f>C287*B287</f>
        <v>1050.03</v>
      </c>
      <c r="E287" s="36" t="s">
        <v>37</v>
      </c>
      <c r="F287" s="38">
        <f>D287/D290</f>
        <v>0.16445674441332905</v>
      </c>
      <c r="G287" s="21">
        <v>40.33</v>
      </c>
      <c r="H287" s="9">
        <f>(B287*G287)-D287</f>
        <v>38.879999999999882</v>
      </c>
      <c r="I287" s="35" t="s">
        <v>71</v>
      </c>
      <c r="J287" s="35"/>
      <c r="K287" s="35" t="str">
        <f>"buy "&amp;B287&amp;" "&amp;A287&amp;" @ $"&amp;G287</f>
        <v>buy 27 SMTC @ $40.33</v>
      </c>
      <c r="L287" s="9">
        <f>L281-(G287*B287)</f>
        <v>206016.86</v>
      </c>
      <c r="M287" s="36">
        <f>L278-(G287*B287)</f>
        <v>198853.75</v>
      </c>
      <c r="N287" s="35"/>
      <c r="O287" s="35"/>
      <c r="P287" s="35"/>
      <c r="Q287" s="10"/>
    </row>
    <row r="288" spans="1:17">
      <c r="A288" s="13" t="s">
        <v>170</v>
      </c>
      <c r="B288" s="35">
        <v>361</v>
      </c>
      <c r="C288" s="9">
        <v>6.24</v>
      </c>
      <c r="D288" s="9">
        <f>C288*B288</f>
        <v>2252.64</v>
      </c>
      <c r="E288" s="36" t="s">
        <v>37</v>
      </c>
      <c r="F288" s="38">
        <f>D288/D290</f>
        <v>0.35281072039393307</v>
      </c>
      <c r="G288" s="21">
        <v>6.25</v>
      </c>
      <c r="H288" s="9">
        <f>(B288*G288)-D288</f>
        <v>3.6100000000001273</v>
      </c>
      <c r="I288" s="35" t="s">
        <v>71</v>
      </c>
      <c r="J288" s="35"/>
      <c r="K288" s="35" t="str">
        <f>"buy "&amp;B288&amp;" "&amp;A288&amp;" @ $"&amp;G288</f>
        <v>buy 361 FSM @ $6.25</v>
      </c>
      <c r="L288" s="9">
        <f>L287-(G288*B288)</f>
        <v>203760.61</v>
      </c>
      <c r="M288" s="36">
        <f>M287-(G288*B288)</f>
        <v>196597.5</v>
      </c>
      <c r="N288" s="35"/>
      <c r="O288" s="35"/>
      <c r="P288" s="35"/>
      <c r="Q288" s="10"/>
    </row>
    <row r="289" spans="1:17">
      <c r="A289" s="23" t="s">
        <v>171</v>
      </c>
      <c r="B289" s="24">
        <v>273</v>
      </c>
      <c r="C289" s="25">
        <v>11.29</v>
      </c>
      <c r="D289" s="25">
        <f>C289*B289</f>
        <v>3082.1699999999996</v>
      </c>
      <c r="E289" s="36" t="s">
        <v>37</v>
      </c>
      <c r="F289" s="38">
        <f>D289/D290</f>
        <v>0.48273253519273773</v>
      </c>
      <c r="G289" s="26">
        <v>11.29</v>
      </c>
      <c r="H289" s="25">
        <f>(B289*G289)-D289</f>
        <v>0</v>
      </c>
      <c r="I289" s="35" t="s">
        <v>71</v>
      </c>
      <c r="J289" s="35"/>
      <c r="K289" s="35" t="str">
        <f>"buy "&amp;B289&amp;" "&amp;A289&amp;" @ $"&amp;G289</f>
        <v>buy 273 BBAR @ $11.29</v>
      </c>
      <c r="L289" s="9">
        <f>L288-(G289*B289)</f>
        <v>200678.43999999997</v>
      </c>
      <c r="M289" s="36">
        <f>M288-(G289*B289)</f>
        <v>193515.33</v>
      </c>
      <c r="N289" s="35" t="str">
        <f>TEXT(ROUND(M289,2),"$#,##0.00")&amp;" will be the balance in the account after purchases.  "</f>
        <v xml:space="preserve">$193,515.33 will be the balance in the account after purchases.  </v>
      </c>
      <c r="O289" s="35"/>
      <c r="P289" s="35"/>
      <c r="Q289" s="10"/>
    </row>
    <row r="290" spans="1:17">
      <c r="A290" s="13"/>
      <c r="B290" s="35"/>
      <c r="C290" s="9"/>
      <c r="D290" s="9">
        <f>SUM(D287:D289)</f>
        <v>6384.84</v>
      </c>
      <c r="E290" s="35"/>
      <c r="F290" s="38">
        <f>SUM(F287:F289)</f>
        <v>0.99999999999999989</v>
      </c>
      <c r="G290" s="9" t="s">
        <v>15</v>
      </c>
      <c r="H290" s="9">
        <f>SUM(H287:H289)</f>
        <v>42.490000000000009</v>
      </c>
      <c r="I290" s="35"/>
      <c r="J290" s="35"/>
      <c r="K290" s="35"/>
      <c r="L290" s="9"/>
      <c r="M290" s="35"/>
      <c r="N290" s="35" t="s">
        <v>27</v>
      </c>
      <c r="O290" s="35"/>
      <c r="P290" s="35"/>
      <c r="Q290" s="10"/>
    </row>
    <row r="291" spans="1:17">
      <c r="A291" s="13"/>
      <c r="B291" s="35"/>
      <c r="C291" s="9"/>
      <c r="D291" s="9"/>
      <c r="E291" s="35"/>
      <c r="F291" s="35"/>
      <c r="G291" s="9"/>
      <c r="H291" s="9"/>
      <c r="I291" s="35"/>
      <c r="J291" s="35"/>
      <c r="K291" s="35"/>
      <c r="L291" s="9"/>
      <c r="M291" s="11" t="str">
        <f>IF(J282+M289&gt;0,"Credit Surplus","Credit Shortage")</f>
        <v>Credit Surplus</v>
      </c>
      <c r="N291" s="36">
        <f>J282+M289</f>
        <v>200678.43999999997</v>
      </c>
      <c r="O291" s="35" t="s">
        <v>60</v>
      </c>
      <c r="P291" s="35"/>
      <c r="Q291" s="10"/>
    </row>
    <row r="292" spans="1:17">
      <c r="A292" s="13"/>
      <c r="B292" s="35"/>
      <c r="C292" s="9"/>
      <c r="D292" s="9"/>
      <c r="E292" s="35"/>
      <c r="F292" s="35"/>
      <c r="G292" s="9"/>
      <c r="H292" s="9"/>
      <c r="I292" s="35"/>
      <c r="J292" s="35"/>
      <c r="K292" s="35"/>
      <c r="L292" s="9"/>
      <c r="M292" s="35"/>
      <c r="N292" s="35"/>
      <c r="O292" s="35"/>
      <c r="P292" s="35"/>
      <c r="Q292" s="10"/>
    </row>
    <row r="293" spans="1:17">
      <c r="A293" s="13"/>
      <c r="B293" s="35"/>
      <c r="C293" s="9"/>
      <c r="D293" s="9"/>
      <c r="E293" s="35"/>
      <c r="F293" s="35"/>
      <c r="G293" s="9"/>
      <c r="H293" s="9"/>
      <c r="I293" s="35"/>
      <c r="J293" s="35"/>
      <c r="K293" s="35"/>
      <c r="L293" s="35"/>
      <c r="M293" s="35"/>
      <c r="N293" s="35"/>
      <c r="O293" s="35"/>
      <c r="P293" s="35"/>
      <c r="Q293" s="10"/>
    </row>
    <row r="294" spans="1:17">
      <c r="A294" s="13" t="s">
        <v>11</v>
      </c>
      <c r="B294" s="35"/>
      <c r="C294" s="9"/>
      <c r="D294" s="21">
        <v>2212.6999999999998</v>
      </c>
      <c r="E294" s="35" t="s">
        <v>76</v>
      </c>
      <c r="F294" s="35"/>
      <c r="G294" s="9"/>
      <c r="H294" s="9"/>
      <c r="I294" s="35"/>
      <c r="J294" s="35"/>
      <c r="K294" s="35"/>
      <c r="L294" s="35"/>
      <c r="M294" s="35"/>
      <c r="N294" s="35"/>
      <c r="O294" s="35"/>
      <c r="P294" s="35"/>
      <c r="Q294" s="10"/>
    </row>
    <row r="295" spans="1:17">
      <c r="A295" s="13" t="s">
        <v>12</v>
      </c>
      <c r="B295" s="35"/>
      <c r="C295" s="9"/>
      <c r="D295" s="9">
        <f>H282</f>
        <v>150.22999999999911</v>
      </c>
      <c r="E295" s="35" t="s">
        <v>16</v>
      </c>
      <c r="F295" s="35"/>
      <c r="G295" s="9"/>
      <c r="H295" s="9"/>
      <c r="I295" s="35"/>
      <c r="J295" s="35"/>
      <c r="K295" s="35"/>
      <c r="L295" s="35"/>
      <c r="M295" s="35"/>
      <c r="N295" s="35"/>
      <c r="O295" s="35"/>
      <c r="P295" s="35"/>
      <c r="Q295" s="10"/>
    </row>
    <row r="296" spans="1:17">
      <c r="A296" s="13" t="s">
        <v>13</v>
      </c>
      <c r="B296" s="35"/>
      <c r="C296" s="9"/>
      <c r="D296" s="9">
        <f>D294+D295</f>
        <v>2362.9299999999989</v>
      </c>
      <c r="E296" s="35"/>
      <c r="F296" s="35"/>
      <c r="G296" s="9"/>
      <c r="H296" s="9"/>
      <c r="I296" s="35"/>
      <c r="J296" s="35"/>
      <c r="K296" s="35"/>
      <c r="L296" s="35"/>
      <c r="M296" s="35"/>
      <c r="N296" s="35"/>
      <c r="O296" s="35"/>
      <c r="P296" s="35"/>
      <c r="Q296" s="10"/>
    </row>
    <row r="297" spans="1:17">
      <c r="A297" s="13" t="s">
        <v>14</v>
      </c>
      <c r="B297" s="35"/>
      <c r="C297" s="9"/>
      <c r="D297" s="9">
        <f>H290</f>
        <v>42.490000000000009</v>
      </c>
      <c r="E297" s="35" t="s">
        <v>17</v>
      </c>
      <c r="F297" s="35"/>
      <c r="G297" s="9"/>
      <c r="H297" s="9"/>
      <c r="I297" s="35"/>
      <c r="J297" s="35"/>
      <c r="K297" s="35"/>
      <c r="L297" s="35"/>
      <c r="M297" s="35"/>
      <c r="N297" s="35"/>
      <c r="O297" s="35"/>
      <c r="P297" s="35"/>
      <c r="Q297" s="10"/>
    </row>
    <row r="298" spans="1:17" ht="14.65" thickBot="1">
      <c r="A298" s="15" t="s">
        <v>13</v>
      </c>
      <c r="B298" s="16"/>
      <c r="C298" s="17"/>
      <c r="D298" s="46">
        <f>D296-D297</f>
        <v>2320.4399999999987</v>
      </c>
      <c r="E298" s="47" t="s">
        <v>18</v>
      </c>
      <c r="F298" s="16"/>
      <c r="G298" s="17"/>
      <c r="H298" s="17"/>
      <c r="I298" s="16"/>
      <c r="J298" s="16"/>
      <c r="K298" s="16"/>
      <c r="L298" s="16"/>
      <c r="M298" s="16"/>
      <c r="N298" s="16"/>
      <c r="O298" s="16"/>
      <c r="P298" s="16"/>
      <c r="Q298" s="18"/>
    </row>
    <row r="299" spans="1:17" ht="14.65" thickTop="1"/>
    <row r="305" spans="1:17" ht="14.65" thickBot="1"/>
    <row r="306" spans="1:17" ht="14.65" thickTop="1">
      <c r="A306" s="2"/>
      <c r="B306" s="3"/>
      <c r="C306" s="4">
        <v>45412</v>
      </c>
      <c r="D306" s="5"/>
      <c r="E306" s="3"/>
      <c r="F306" s="3"/>
      <c r="G306" s="5"/>
      <c r="H306" s="5"/>
      <c r="I306" s="3"/>
      <c r="J306" s="3"/>
      <c r="K306" s="3"/>
      <c r="L306" s="20" t="s">
        <v>19</v>
      </c>
      <c r="M306" s="3"/>
      <c r="N306" s="3"/>
      <c r="O306" s="3"/>
      <c r="P306" s="3"/>
      <c r="Q306" s="6"/>
    </row>
    <row r="307" spans="1:17">
      <c r="A307" s="7" t="s">
        <v>5</v>
      </c>
      <c r="B307" s="35"/>
      <c r="C307" s="9"/>
      <c r="D307" s="9"/>
      <c r="E307" s="35"/>
      <c r="F307" s="35"/>
      <c r="G307" s="9"/>
      <c r="H307" s="9"/>
      <c r="I307" s="35"/>
      <c r="J307" s="11" t="s">
        <v>24</v>
      </c>
      <c r="K307" s="35"/>
      <c r="L307" s="11" t="s">
        <v>10</v>
      </c>
      <c r="M307" s="35"/>
      <c r="N307" s="35"/>
      <c r="O307" s="35"/>
      <c r="P307" s="35"/>
      <c r="Q307" s="10"/>
    </row>
    <row r="308" spans="1:17">
      <c r="A308" s="7" t="s">
        <v>0</v>
      </c>
      <c r="B308" s="11" t="s">
        <v>3</v>
      </c>
      <c r="C308" s="12" t="s">
        <v>1</v>
      </c>
      <c r="D308" s="12" t="s">
        <v>4</v>
      </c>
      <c r="E308" s="11" t="s">
        <v>7</v>
      </c>
      <c r="F308" s="37" t="s">
        <v>92</v>
      </c>
      <c r="G308" s="12" t="s">
        <v>8</v>
      </c>
      <c r="H308" s="12" t="s">
        <v>9</v>
      </c>
      <c r="I308" s="33" t="s">
        <v>70</v>
      </c>
      <c r="J308" s="11" t="s">
        <v>23</v>
      </c>
      <c r="K308" s="35"/>
      <c r="L308" s="31">
        <v>200466.22</v>
      </c>
      <c r="M308" s="35" t="s">
        <v>118</v>
      </c>
      <c r="N308" s="35"/>
      <c r="O308" s="35"/>
      <c r="P308" s="35"/>
      <c r="Q308" s="10"/>
    </row>
    <row r="309" spans="1:17">
      <c r="A309" s="13" t="s">
        <v>158</v>
      </c>
      <c r="B309" s="35">
        <v>45</v>
      </c>
      <c r="C309" s="9">
        <v>17.87</v>
      </c>
      <c r="D309" s="9">
        <f>C309*B309</f>
        <v>804.15000000000009</v>
      </c>
      <c r="E309" s="36" t="s">
        <v>37</v>
      </c>
      <c r="F309" s="38">
        <f>D309/D312</f>
        <v>0.17472899243199552</v>
      </c>
      <c r="G309" s="45">
        <v>17.91</v>
      </c>
      <c r="H309" s="9">
        <f>(B309*G309)-D309</f>
        <v>1.7999999999999545</v>
      </c>
      <c r="I309" s="35" t="s">
        <v>71</v>
      </c>
      <c r="J309" s="36">
        <f>G309*B309</f>
        <v>805.95</v>
      </c>
      <c r="K309" s="35" t="str">
        <f>"sell "&amp;B309&amp;" "&amp;A309&amp;" @ $"&amp;G309</f>
        <v>sell 45 XMTR @ $17.91</v>
      </c>
      <c r="L309" s="9">
        <f>L308+(G309*B309)</f>
        <v>201272.17</v>
      </c>
      <c r="M309" s="35"/>
      <c r="N309" s="35"/>
      <c r="O309" s="35"/>
      <c r="P309" s="35"/>
      <c r="Q309" s="10"/>
    </row>
    <row r="310" spans="1:17">
      <c r="A310" s="13" t="s">
        <v>159</v>
      </c>
      <c r="B310" s="35">
        <v>63</v>
      </c>
      <c r="C310" s="9">
        <v>34.04</v>
      </c>
      <c r="D310" s="9">
        <f>C310*B310</f>
        <v>2144.52</v>
      </c>
      <c r="E310" s="36" t="s">
        <v>37</v>
      </c>
      <c r="F310" s="38">
        <f>D310/D312</f>
        <v>0.46597005390818003</v>
      </c>
      <c r="G310" s="45">
        <v>34.22</v>
      </c>
      <c r="H310" s="9">
        <f>(B310*G310)-D310</f>
        <v>11.340000000000146</v>
      </c>
      <c r="I310" s="35" t="s">
        <v>71</v>
      </c>
      <c r="J310" s="36">
        <f>G310*B310</f>
        <v>2155.86</v>
      </c>
      <c r="K310" s="35" t="str">
        <f>"sell "&amp;B310&amp;" "&amp;A310&amp;" @ $"&amp;G310</f>
        <v>sell 63 INBX @ $34.22</v>
      </c>
      <c r="L310" s="9">
        <f>L309+(G310*B310)</f>
        <v>203428.03</v>
      </c>
      <c r="M310" s="35"/>
      <c r="N310" s="35"/>
      <c r="O310" s="35"/>
      <c r="P310" s="35"/>
      <c r="Q310" s="10"/>
    </row>
    <row r="311" spans="1:17">
      <c r="A311" s="13" t="s">
        <v>160</v>
      </c>
      <c r="B311" s="35">
        <v>106</v>
      </c>
      <c r="C311" s="9">
        <v>15.6</v>
      </c>
      <c r="D311" s="9">
        <f>C311*B311</f>
        <v>1653.6</v>
      </c>
      <c r="E311" s="36" t="s">
        <v>37</v>
      </c>
      <c r="F311" s="38">
        <f>D311/D312</f>
        <v>0.35930095365982434</v>
      </c>
      <c r="G311" s="45">
        <v>15.58</v>
      </c>
      <c r="H311" s="9">
        <f>(B311*G311)-D311</f>
        <v>-2.1199999999998909</v>
      </c>
      <c r="I311" s="35" t="s">
        <v>71</v>
      </c>
      <c r="J311" s="36">
        <f>G311*B311</f>
        <v>1651.48</v>
      </c>
      <c r="K311" s="35" t="str">
        <f>"sell "&amp;B311&amp;" "&amp;A311&amp;" @ $"&amp;G311</f>
        <v>sell 106 STNE @ $15.58</v>
      </c>
      <c r="L311" s="9">
        <f>L310+(G311*B311)</f>
        <v>205079.51</v>
      </c>
      <c r="M311" s="35" t="s">
        <v>22</v>
      </c>
      <c r="N311" s="35"/>
      <c r="O311" s="35"/>
      <c r="P311" s="35"/>
      <c r="Q311" s="10"/>
    </row>
    <row r="312" spans="1:17">
      <c r="A312" s="13"/>
      <c r="B312" s="35"/>
      <c r="C312" s="9"/>
      <c r="D312" s="9">
        <f>SUM(D309:D311)</f>
        <v>4602.2700000000004</v>
      </c>
      <c r="E312" s="36"/>
      <c r="F312" s="38">
        <f>SUM(F309:F311)</f>
        <v>1</v>
      </c>
      <c r="G312" s="41"/>
      <c r="H312" s="9">
        <f>SUM(H309:H311)</f>
        <v>11.020000000000209</v>
      </c>
      <c r="I312" s="35"/>
      <c r="J312" s="36">
        <f>SUM(J309:J311)</f>
        <v>4613.2900000000009</v>
      </c>
      <c r="K312" s="35"/>
      <c r="L312" s="9"/>
      <c r="M312" s="35"/>
      <c r="N312" s="35"/>
      <c r="O312" s="35"/>
      <c r="P312" s="35"/>
      <c r="Q312" s="10"/>
    </row>
    <row r="313" spans="1:17">
      <c r="A313" s="13"/>
      <c r="B313" s="35"/>
      <c r="C313" s="9"/>
      <c r="D313" s="9"/>
      <c r="E313" s="35"/>
      <c r="F313" s="35"/>
      <c r="G313" s="41"/>
      <c r="H313" s="9"/>
      <c r="I313" s="35"/>
      <c r="J313" s="35"/>
      <c r="K313" s="35"/>
      <c r="L313" s="9"/>
      <c r="M313" s="35"/>
      <c r="N313" s="35"/>
      <c r="O313" s="35"/>
      <c r="P313" s="35"/>
      <c r="Q313" s="10"/>
    </row>
    <row r="314" spans="1:17">
      <c r="A314" s="13"/>
      <c r="B314" s="35"/>
      <c r="C314" s="9"/>
      <c r="D314" s="9"/>
      <c r="E314" s="19"/>
      <c r="F314" s="35"/>
      <c r="G314" s="41"/>
      <c r="H314" s="9"/>
      <c r="I314" s="35"/>
      <c r="J314" s="35"/>
      <c r="K314" s="35"/>
      <c r="L314" s="9"/>
      <c r="M314" s="11" t="s">
        <v>20</v>
      </c>
      <c r="N314" s="35"/>
      <c r="O314" s="35"/>
      <c r="P314" s="35"/>
      <c r="Q314" s="10"/>
    </row>
    <row r="315" spans="1:17">
      <c r="A315" s="7" t="s">
        <v>6</v>
      </c>
      <c r="B315" s="35"/>
      <c r="C315" s="9"/>
      <c r="D315" s="9"/>
      <c r="E315" s="19"/>
      <c r="F315" s="35"/>
      <c r="G315" s="41"/>
      <c r="H315" s="9"/>
      <c r="I315" s="35"/>
      <c r="J315" s="35"/>
      <c r="K315" s="35"/>
      <c r="L315" s="9"/>
      <c r="M315" s="11" t="s">
        <v>21</v>
      </c>
      <c r="N315" s="35"/>
      <c r="O315" s="35"/>
      <c r="P315" s="35"/>
      <c r="Q315" s="10"/>
    </row>
    <row r="316" spans="1:17">
      <c r="A316" s="7" t="s">
        <v>0</v>
      </c>
      <c r="B316" s="11" t="s">
        <v>3</v>
      </c>
      <c r="C316" s="12" t="s">
        <v>1</v>
      </c>
      <c r="D316" s="12" t="s">
        <v>2</v>
      </c>
      <c r="E316" s="22" t="s">
        <v>7</v>
      </c>
      <c r="F316" s="39" t="s">
        <v>92</v>
      </c>
      <c r="G316" s="42" t="s">
        <v>8</v>
      </c>
      <c r="H316" s="12" t="s">
        <v>9</v>
      </c>
      <c r="I316" s="35"/>
      <c r="J316" s="35"/>
      <c r="K316" s="35"/>
      <c r="L316" s="9"/>
      <c r="M316" s="36">
        <v>206048.96</v>
      </c>
      <c r="N316" s="35"/>
      <c r="O316" s="44"/>
      <c r="P316" s="35"/>
      <c r="Q316" s="10"/>
    </row>
    <row r="317" spans="1:17">
      <c r="A317" s="13" t="s">
        <v>164</v>
      </c>
      <c r="B317" s="35">
        <v>15</v>
      </c>
      <c r="C317" s="9">
        <v>54.16</v>
      </c>
      <c r="D317" s="9">
        <f>C317*B317</f>
        <v>812.4</v>
      </c>
      <c r="E317" s="36" t="s">
        <v>37</v>
      </c>
      <c r="F317" s="38">
        <f>D317/D320</f>
        <v>0.15714219395571236</v>
      </c>
      <c r="G317" s="21">
        <v>53.71</v>
      </c>
      <c r="H317" s="9">
        <f>(B317*G317)-D317</f>
        <v>-6.75</v>
      </c>
      <c r="I317" s="35" t="s">
        <v>71</v>
      </c>
      <c r="J317" s="35"/>
      <c r="K317" s="35" t="str">
        <f>"buy "&amp;B317&amp;" "&amp;A317&amp;" @ $"&amp;G317</f>
        <v>buy 15 BMA @ $53.71</v>
      </c>
      <c r="L317" s="9">
        <f>L311-(G317*B317)</f>
        <v>204273.86000000002</v>
      </c>
      <c r="M317" s="36">
        <f>L308-(G317*B317)</f>
        <v>199660.57</v>
      </c>
      <c r="N317" s="35"/>
      <c r="O317" s="35"/>
      <c r="P317" s="35"/>
      <c r="Q317" s="10"/>
    </row>
    <row r="318" spans="1:17">
      <c r="A318" s="13" t="s">
        <v>144</v>
      </c>
      <c r="B318" s="35">
        <v>27</v>
      </c>
      <c r="C318" s="9">
        <v>93</v>
      </c>
      <c r="D318" s="9">
        <f>C318*B318</f>
        <v>2511</v>
      </c>
      <c r="E318" s="36" t="s">
        <v>37</v>
      </c>
      <c r="F318" s="38">
        <f>D318/D320</f>
        <v>0.48570168515853485</v>
      </c>
      <c r="G318" s="21">
        <v>92.13</v>
      </c>
      <c r="H318" s="9">
        <f>(B318*G318)-D318</f>
        <v>-23.490000000000236</v>
      </c>
      <c r="I318" s="35" t="s">
        <v>71</v>
      </c>
      <c r="J318" s="35"/>
      <c r="K318" s="35" t="str">
        <f>"buy "&amp;B318&amp;" "&amp;A318&amp;" @ $"&amp;G318</f>
        <v>buy 27 VRT @ $92.13</v>
      </c>
      <c r="L318" s="9">
        <f>L317-(G318*B318)</f>
        <v>201786.35</v>
      </c>
      <c r="M318" s="36">
        <f>M317-(G318*B318)</f>
        <v>197173.06</v>
      </c>
      <c r="N318" s="35"/>
      <c r="O318" s="35"/>
      <c r="P318" s="35"/>
      <c r="Q318" s="10"/>
    </row>
    <row r="319" spans="1:17">
      <c r="A319" s="23" t="s">
        <v>165</v>
      </c>
      <c r="B319" s="24">
        <v>69</v>
      </c>
      <c r="C319" s="25">
        <v>26.76</v>
      </c>
      <c r="D319" s="25">
        <f>C319*B319</f>
        <v>1846.44</v>
      </c>
      <c r="E319" s="36" t="s">
        <v>37</v>
      </c>
      <c r="F319" s="38">
        <f>D319/D320</f>
        <v>0.35715612088575277</v>
      </c>
      <c r="G319" s="26">
        <v>26.77</v>
      </c>
      <c r="H319" s="25">
        <f>(B319*G319)-D319</f>
        <v>0.6899999999998272</v>
      </c>
      <c r="I319" s="35" t="s">
        <v>71</v>
      </c>
      <c r="J319" s="35"/>
      <c r="K319" s="35" t="str">
        <f>"buy "&amp;B319&amp;" "&amp;A319&amp;" @ $"&amp;G319</f>
        <v>buy 69 VITL @ $26.77</v>
      </c>
      <c r="L319" s="9">
        <f>L318-(G319*B319)</f>
        <v>199939.22</v>
      </c>
      <c r="M319" s="36">
        <f>M318-(G319*B319)</f>
        <v>195325.93</v>
      </c>
      <c r="N319" s="35" t="str">
        <f>TEXT(ROUND(M319,2),"$#,##0.00")&amp;" will be the balance in the account after purchases.  "</f>
        <v xml:space="preserve">$195,325.93 will be the balance in the account after purchases.  </v>
      </c>
      <c r="O319" s="35"/>
      <c r="P319" s="35"/>
      <c r="Q319" s="10"/>
    </row>
    <row r="320" spans="1:17">
      <c r="A320" s="13"/>
      <c r="B320" s="35"/>
      <c r="C320" s="9"/>
      <c r="D320" s="9">
        <f>SUM(D317:D319)</f>
        <v>5169.84</v>
      </c>
      <c r="E320" s="35"/>
      <c r="F320" s="38">
        <f>SUM(F317:F319)</f>
        <v>1</v>
      </c>
      <c r="G320" s="9" t="s">
        <v>15</v>
      </c>
      <c r="H320" s="9">
        <f>SUM(H317:H319)</f>
        <v>-29.550000000000409</v>
      </c>
      <c r="I320" s="35"/>
      <c r="J320" s="35"/>
      <c r="K320" s="35"/>
      <c r="L320" s="9"/>
      <c r="M320" s="35"/>
      <c r="N320" s="35" t="s">
        <v>27</v>
      </c>
      <c r="O320" s="35"/>
      <c r="P320" s="35"/>
      <c r="Q320" s="10"/>
    </row>
    <row r="321" spans="1:17">
      <c r="A321" s="13"/>
      <c r="B321" s="35"/>
      <c r="C321" s="9"/>
      <c r="D321" s="9"/>
      <c r="E321" s="35"/>
      <c r="F321" s="35"/>
      <c r="G321" s="9"/>
      <c r="H321" s="9"/>
      <c r="I321" s="35"/>
      <c r="J321" s="35"/>
      <c r="K321" s="35"/>
      <c r="L321" s="9"/>
      <c r="M321" s="11" t="str">
        <f>IF(J312+M319&gt;0,"Credit Surplus","Credit Shortage")</f>
        <v>Credit Surplus</v>
      </c>
      <c r="N321" s="36">
        <f>J312+M319</f>
        <v>199939.22</v>
      </c>
      <c r="O321" s="35" t="s">
        <v>60</v>
      </c>
      <c r="P321" s="35"/>
      <c r="Q321" s="10"/>
    </row>
    <row r="322" spans="1:17">
      <c r="A322" s="13"/>
      <c r="B322" s="35"/>
      <c r="C322" s="9"/>
      <c r="D322" s="9"/>
      <c r="E322" s="35"/>
      <c r="F322" s="35"/>
      <c r="G322" s="9"/>
      <c r="H322" s="9"/>
      <c r="I322" s="35"/>
      <c r="J322" s="35"/>
      <c r="K322" s="35"/>
      <c r="L322" s="9"/>
      <c r="M322" s="35"/>
      <c r="N322" s="35"/>
      <c r="O322" s="35"/>
      <c r="P322" s="35"/>
      <c r="Q322" s="10"/>
    </row>
    <row r="323" spans="1:17">
      <c r="A323" s="13"/>
      <c r="B323" s="35"/>
      <c r="C323" s="9"/>
      <c r="D323" s="9"/>
      <c r="E323" s="35"/>
      <c r="F323" s="35"/>
      <c r="G323" s="9"/>
      <c r="H323" s="9"/>
      <c r="I323" s="35"/>
      <c r="J323" s="35"/>
      <c r="K323" s="35"/>
      <c r="L323" s="35"/>
      <c r="M323" s="35"/>
      <c r="N323" s="35"/>
      <c r="O323" s="35"/>
      <c r="P323" s="35"/>
      <c r="Q323" s="10"/>
    </row>
    <row r="324" spans="1:17">
      <c r="A324" s="13" t="s">
        <v>11</v>
      </c>
      <c r="B324" s="35"/>
      <c r="C324" s="9"/>
      <c r="D324" s="21">
        <v>44.09</v>
      </c>
      <c r="E324" s="35" t="s">
        <v>76</v>
      </c>
      <c r="F324" s="35"/>
      <c r="G324" s="9"/>
      <c r="H324" s="9"/>
      <c r="I324" s="35"/>
      <c r="J324" s="35"/>
      <c r="K324" s="35"/>
      <c r="L324" s="35"/>
      <c r="M324" s="35"/>
      <c r="N324" s="35"/>
      <c r="O324" s="35"/>
      <c r="P324" s="35"/>
      <c r="Q324" s="10"/>
    </row>
    <row r="325" spans="1:17">
      <c r="A325" s="13" t="s">
        <v>12</v>
      </c>
      <c r="B325" s="35"/>
      <c r="C325" s="9"/>
      <c r="D325" s="9">
        <f>H312</f>
        <v>11.020000000000209</v>
      </c>
      <c r="E325" s="35" t="s">
        <v>16</v>
      </c>
      <c r="F325" s="35"/>
      <c r="G325" s="9"/>
      <c r="H325" s="9"/>
      <c r="I325" s="35"/>
      <c r="J325" s="35"/>
      <c r="K325" s="35"/>
      <c r="L325" s="35"/>
      <c r="M325" s="35"/>
      <c r="N325" s="35"/>
      <c r="O325" s="35"/>
      <c r="P325" s="35"/>
      <c r="Q325" s="10"/>
    </row>
    <row r="326" spans="1:17">
      <c r="A326" s="13" t="s">
        <v>13</v>
      </c>
      <c r="B326" s="35"/>
      <c r="C326" s="9"/>
      <c r="D326" s="9">
        <f>D324+D325</f>
        <v>55.110000000000213</v>
      </c>
      <c r="E326" s="35"/>
      <c r="F326" s="35"/>
      <c r="G326" s="9"/>
      <c r="H326" s="9"/>
      <c r="I326" s="35"/>
      <c r="J326" s="35"/>
      <c r="K326" s="35"/>
      <c r="L326" s="35"/>
      <c r="M326" s="35"/>
      <c r="N326" s="35"/>
      <c r="O326" s="35"/>
      <c r="P326" s="35"/>
      <c r="Q326" s="10"/>
    </row>
    <row r="327" spans="1:17">
      <c r="A327" s="13" t="s">
        <v>14</v>
      </c>
      <c r="B327" s="35"/>
      <c r="C327" s="9"/>
      <c r="D327" s="9">
        <f>H320</f>
        <v>-29.550000000000409</v>
      </c>
      <c r="E327" s="35" t="s">
        <v>17</v>
      </c>
      <c r="F327" s="35"/>
      <c r="G327" s="9"/>
      <c r="H327" s="9"/>
      <c r="I327" s="35"/>
      <c r="J327" s="35"/>
      <c r="K327" s="35"/>
      <c r="L327" s="35"/>
      <c r="M327" s="35"/>
      <c r="N327" s="35"/>
      <c r="O327" s="35"/>
      <c r="P327" s="35"/>
      <c r="Q327" s="10"/>
    </row>
    <row r="328" spans="1:17" ht="14.65" thickBot="1">
      <c r="A328" s="15" t="s">
        <v>13</v>
      </c>
      <c r="B328" s="16"/>
      <c r="C328" s="17"/>
      <c r="D328" s="46">
        <f>D326-D327</f>
        <v>84.660000000000622</v>
      </c>
      <c r="E328" s="47" t="s">
        <v>18</v>
      </c>
      <c r="F328" s="16"/>
      <c r="G328" s="17"/>
      <c r="H328" s="17"/>
      <c r="I328" s="16"/>
      <c r="J328" s="16"/>
      <c r="K328" s="16"/>
      <c r="L328" s="16"/>
      <c r="M328" s="16"/>
      <c r="N328" s="16"/>
      <c r="O328" s="16"/>
      <c r="P328" s="16"/>
      <c r="Q328" s="18"/>
    </row>
    <row r="329" spans="1:17" ht="14.65" thickTop="1"/>
    <row r="335" spans="1:17" ht="14.65" thickBot="1"/>
    <row r="336" spans="1:17" ht="14.65" thickTop="1">
      <c r="A336" s="2"/>
      <c r="B336" s="3"/>
      <c r="C336" s="4">
        <v>45379</v>
      </c>
      <c r="D336" s="5"/>
      <c r="E336" s="3"/>
      <c r="F336" s="3"/>
      <c r="G336" s="5"/>
      <c r="H336" s="5"/>
      <c r="I336" s="3"/>
      <c r="J336" s="3"/>
      <c r="K336" s="3"/>
      <c r="L336" s="20" t="s">
        <v>19</v>
      </c>
      <c r="M336" s="3"/>
      <c r="N336" s="3"/>
      <c r="O336" s="3"/>
      <c r="P336" s="3"/>
      <c r="Q336" s="6"/>
    </row>
    <row r="337" spans="1:17">
      <c r="A337" s="7" t="s">
        <v>5</v>
      </c>
      <c r="B337" s="35"/>
      <c r="C337" s="9"/>
      <c r="D337" s="9"/>
      <c r="E337" s="35"/>
      <c r="F337" s="35"/>
      <c r="G337" s="9"/>
      <c r="H337" s="9"/>
      <c r="I337" s="35"/>
      <c r="J337" s="11" t="s">
        <v>24</v>
      </c>
      <c r="K337" s="35"/>
      <c r="L337" s="11" t="s">
        <v>10</v>
      </c>
      <c r="M337" s="35"/>
      <c r="N337" s="35"/>
      <c r="O337" s="35"/>
      <c r="P337" s="35"/>
      <c r="Q337" s="10"/>
    </row>
    <row r="338" spans="1:17">
      <c r="A338" s="7" t="s">
        <v>0</v>
      </c>
      <c r="B338" s="11" t="s">
        <v>3</v>
      </c>
      <c r="C338" s="12" t="s">
        <v>1</v>
      </c>
      <c r="D338" s="12" t="s">
        <v>4</v>
      </c>
      <c r="E338" s="11" t="s">
        <v>7</v>
      </c>
      <c r="F338" s="37" t="s">
        <v>92</v>
      </c>
      <c r="G338" s="12" t="s">
        <v>8</v>
      </c>
      <c r="H338" s="12" t="s">
        <v>9</v>
      </c>
      <c r="I338" s="33" t="s">
        <v>70</v>
      </c>
      <c r="J338" s="11" t="s">
        <v>23</v>
      </c>
      <c r="K338" s="35"/>
      <c r="L338" s="31">
        <v>200489.76</v>
      </c>
      <c r="M338" s="35" t="s">
        <v>118</v>
      </c>
      <c r="N338" s="35"/>
      <c r="O338" s="35"/>
      <c r="P338" s="35"/>
      <c r="Q338" s="10"/>
    </row>
    <row r="339" spans="1:17">
      <c r="A339" s="13" t="s">
        <v>155</v>
      </c>
      <c r="B339" s="35">
        <v>7</v>
      </c>
      <c r="C339" s="9">
        <v>265.12</v>
      </c>
      <c r="D339" s="9">
        <f>C339*B339</f>
        <v>1855.8400000000001</v>
      </c>
      <c r="E339" s="36" t="s">
        <v>37</v>
      </c>
      <c r="F339" s="38">
        <f>D339/D342</f>
        <v>0.33404732505102946</v>
      </c>
      <c r="G339" s="45">
        <v>261.87</v>
      </c>
      <c r="H339" s="9">
        <f>(B339*G339)-D339</f>
        <v>-22.75</v>
      </c>
      <c r="I339" s="35" t="s">
        <v>71</v>
      </c>
      <c r="J339" s="36">
        <f>G339*B339</f>
        <v>1833.0900000000001</v>
      </c>
      <c r="K339" s="35" t="str">
        <f>"sell "&amp;B339&amp;" "&amp;A339&amp;" @ $"&amp;G339</f>
        <v>sell 7 COIN @ $261.87</v>
      </c>
      <c r="L339" s="9">
        <f>L338+(G339*B339)</f>
        <v>202322.85</v>
      </c>
      <c r="M339" s="35"/>
      <c r="N339" s="35"/>
      <c r="O339" s="35"/>
      <c r="P339" s="35"/>
      <c r="Q339" s="10"/>
    </row>
    <row r="340" spans="1:17">
      <c r="A340" s="13" t="s">
        <v>156</v>
      </c>
      <c r="B340" s="35">
        <v>111</v>
      </c>
      <c r="C340" s="9">
        <v>11.48</v>
      </c>
      <c r="D340" s="9">
        <f>C340*B340</f>
        <v>1274.28</v>
      </c>
      <c r="E340" s="36" t="s">
        <v>37</v>
      </c>
      <c r="F340" s="38">
        <f>D340/D342</f>
        <v>0.22936773933422372</v>
      </c>
      <c r="G340" s="45">
        <v>11.48</v>
      </c>
      <c r="H340" s="9">
        <f>(B340*G340)-D340</f>
        <v>0</v>
      </c>
      <c r="I340" s="35" t="s">
        <v>71</v>
      </c>
      <c r="J340" s="36">
        <f>G340*B340</f>
        <v>1274.28</v>
      </c>
      <c r="K340" s="35" t="str">
        <f>"sell "&amp;B340&amp;" "&amp;A340&amp;" @ $"&amp;G340</f>
        <v>sell 111 SNAP @ $11.48</v>
      </c>
      <c r="L340" s="9">
        <f>L339+(G340*B340)</f>
        <v>203597.13</v>
      </c>
      <c r="M340" s="35"/>
      <c r="N340" s="35"/>
      <c r="O340" s="35"/>
      <c r="P340" s="35"/>
      <c r="Q340" s="10"/>
    </row>
    <row r="341" spans="1:17">
      <c r="A341" s="13" t="s">
        <v>157</v>
      </c>
      <c r="B341" s="35">
        <v>99</v>
      </c>
      <c r="C341" s="9">
        <v>24.5</v>
      </c>
      <c r="D341" s="9">
        <f>C341*B341</f>
        <v>2425.5</v>
      </c>
      <c r="E341" s="36" t="s">
        <v>37</v>
      </c>
      <c r="F341" s="38">
        <f>D341/D342</f>
        <v>0.43658493561474687</v>
      </c>
      <c r="G341" s="45">
        <v>24.59</v>
      </c>
      <c r="H341" s="9">
        <f>(B341*G341)-D341</f>
        <v>8.9099999999998545</v>
      </c>
      <c r="I341" s="35" t="s">
        <v>71</v>
      </c>
      <c r="J341" s="36">
        <f>G341*B341</f>
        <v>2434.41</v>
      </c>
      <c r="K341" s="35" t="str">
        <f>"sell "&amp;B341&amp;" "&amp;A341&amp;" @ $"&amp;G341</f>
        <v>sell 99 FYBR @ $24.59</v>
      </c>
      <c r="L341" s="9">
        <f>L340+(G341*B341)</f>
        <v>206031.54</v>
      </c>
      <c r="M341" s="35" t="s">
        <v>22</v>
      </c>
      <c r="N341" s="35"/>
      <c r="O341" s="35"/>
      <c r="P341" s="35"/>
      <c r="Q341" s="10"/>
    </row>
    <row r="342" spans="1:17">
      <c r="A342" s="13"/>
      <c r="B342" s="35"/>
      <c r="C342" s="9"/>
      <c r="D342" s="9">
        <f>SUM(D339:D341)</f>
        <v>5555.62</v>
      </c>
      <c r="E342" s="36"/>
      <c r="F342" s="38">
        <f>SUM(F339:F341)</f>
        <v>1</v>
      </c>
      <c r="G342" s="41"/>
      <c r="H342" s="9">
        <f>SUM(H339:H341)</f>
        <v>-13.840000000000146</v>
      </c>
      <c r="I342" s="35"/>
      <c r="J342" s="36">
        <f>SUM(J339:J341)</f>
        <v>5541.78</v>
      </c>
      <c r="K342" s="35"/>
      <c r="L342" s="9"/>
      <c r="M342" s="35"/>
      <c r="N342" s="35"/>
      <c r="O342" s="35"/>
      <c r="P342" s="35"/>
      <c r="Q342" s="10"/>
    </row>
    <row r="343" spans="1:17">
      <c r="A343" s="13"/>
      <c r="B343" s="35"/>
      <c r="C343" s="9"/>
      <c r="D343" s="9"/>
      <c r="E343" s="35"/>
      <c r="F343" s="35"/>
      <c r="G343" s="41"/>
      <c r="H343" s="9"/>
      <c r="I343" s="35"/>
      <c r="J343" s="35"/>
      <c r="K343" s="35"/>
      <c r="L343" s="9"/>
      <c r="M343" s="35"/>
      <c r="N343" s="35"/>
      <c r="O343" s="35"/>
      <c r="P343" s="35"/>
      <c r="Q343" s="10"/>
    </row>
    <row r="344" spans="1:17">
      <c r="A344" s="13"/>
      <c r="B344" s="35"/>
      <c r="C344" s="9"/>
      <c r="D344" s="9"/>
      <c r="E344" s="19"/>
      <c r="F344" s="35"/>
      <c r="G344" s="41"/>
      <c r="H344" s="9"/>
      <c r="I344" s="35"/>
      <c r="J344" s="35"/>
      <c r="K344" s="35"/>
      <c r="L344" s="9"/>
      <c r="M344" s="11" t="s">
        <v>20</v>
      </c>
      <c r="N344" s="35"/>
      <c r="O344" s="35"/>
      <c r="P344" s="35"/>
      <c r="Q344" s="10"/>
    </row>
    <row r="345" spans="1:17">
      <c r="A345" s="7" t="s">
        <v>6</v>
      </c>
      <c r="B345" s="35"/>
      <c r="C345" s="9"/>
      <c r="D345" s="9"/>
      <c r="E345" s="19"/>
      <c r="F345" s="35"/>
      <c r="G345" s="41"/>
      <c r="H345" s="9"/>
      <c r="I345" s="35"/>
      <c r="J345" s="35"/>
      <c r="K345" s="35"/>
      <c r="L345" s="9"/>
      <c r="M345" s="11" t="s">
        <v>21</v>
      </c>
      <c r="N345" s="35"/>
      <c r="O345" s="35"/>
      <c r="P345" s="35"/>
      <c r="Q345" s="10"/>
    </row>
    <row r="346" spans="1:17">
      <c r="A346" s="7" t="s">
        <v>0</v>
      </c>
      <c r="B346" s="11" t="s">
        <v>3</v>
      </c>
      <c r="C346" s="12" t="s">
        <v>1</v>
      </c>
      <c r="D346" s="12" t="s">
        <v>2</v>
      </c>
      <c r="E346" s="22" t="s">
        <v>7</v>
      </c>
      <c r="F346" s="39" t="s">
        <v>92</v>
      </c>
      <c r="G346" s="42" t="s">
        <v>8</v>
      </c>
      <c r="H346" s="12" t="s">
        <v>9</v>
      </c>
      <c r="I346" s="35"/>
      <c r="J346" s="35"/>
      <c r="K346" s="35"/>
      <c r="L346" s="9"/>
      <c r="M346" s="36">
        <v>206048.96</v>
      </c>
      <c r="N346" s="35"/>
      <c r="O346" s="44"/>
      <c r="P346" s="35"/>
      <c r="Q346" s="10"/>
    </row>
    <row r="347" spans="1:17">
      <c r="A347" s="13" t="s">
        <v>161</v>
      </c>
      <c r="B347" s="35">
        <v>52</v>
      </c>
      <c r="C347" s="9">
        <v>69.650000000000006</v>
      </c>
      <c r="D347" s="9">
        <f>C347*B347</f>
        <v>3621.8</v>
      </c>
      <c r="E347" s="36" t="s">
        <v>37</v>
      </c>
      <c r="F347" s="38">
        <f>D347/D350</f>
        <v>0.65233797367809609</v>
      </c>
      <c r="G347" s="21">
        <v>69.709999999999994</v>
      </c>
      <c r="H347" s="9">
        <f>(B347*G347)-D347</f>
        <v>3.1199999999994361</v>
      </c>
      <c r="I347" s="35" t="s">
        <v>71</v>
      </c>
      <c r="J347" s="35"/>
      <c r="K347" s="35" t="str">
        <f>"buy "&amp;B347&amp;" "&amp;A347&amp;" @ $"&amp;G347</f>
        <v>buy 52 VST @ $69.71</v>
      </c>
      <c r="L347" s="9">
        <f>L341-(G347*B347)</f>
        <v>202406.62</v>
      </c>
      <c r="M347" s="36">
        <f>L338-(G347*B347)</f>
        <v>196864.84</v>
      </c>
      <c r="N347" s="35"/>
      <c r="O347" s="35"/>
      <c r="P347" s="35"/>
      <c r="Q347" s="10"/>
    </row>
    <row r="348" spans="1:17">
      <c r="A348" s="13" t="s">
        <v>162</v>
      </c>
      <c r="B348" s="35">
        <v>9</v>
      </c>
      <c r="C348" s="9">
        <v>95.19</v>
      </c>
      <c r="D348" s="9">
        <f>C348*B348</f>
        <v>856.71</v>
      </c>
      <c r="E348" s="36" t="s">
        <v>37</v>
      </c>
      <c r="F348" s="38">
        <f>D348/D350</f>
        <v>0.1543057224114423</v>
      </c>
      <c r="G348" s="21">
        <v>95.6</v>
      </c>
      <c r="H348" s="9">
        <f>(B348*G348)-D348</f>
        <v>3.6899999999999409</v>
      </c>
      <c r="I348" s="35" t="s">
        <v>71</v>
      </c>
      <c r="J348" s="35"/>
      <c r="K348" s="35" t="str">
        <f>"buy "&amp;B348&amp;" "&amp;A348&amp;" @ $"&amp;G348</f>
        <v>buy 9 MOD @ $95.6</v>
      </c>
      <c r="L348" s="9">
        <f>L347-(G348*B348)</f>
        <v>201546.22</v>
      </c>
      <c r="M348" s="36">
        <f>M347-(G348*B348)</f>
        <v>196004.44</v>
      </c>
      <c r="N348" s="35"/>
      <c r="O348" s="35"/>
      <c r="P348" s="35"/>
      <c r="Q348" s="10"/>
    </row>
    <row r="349" spans="1:17">
      <c r="A349" s="23" t="s">
        <v>163</v>
      </c>
      <c r="B349" s="24">
        <v>28</v>
      </c>
      <c r="C349" s="25">
        <v>38.340000000000003</v>
      </c>
      <c r="D349" s="25">
        <f>C349*B349</f>
        <v>1073.52</v>
      </c>
      <c r="E349" s="36" t="s">
        <v>37</v>
      </c>
      <c r="F349" s="38">
        <f>D349/D350</f>
        <v>0.19335630391046155</v>
      </c>
      <c r="G349" s="26">
        <v>38.57</v>
      </c>
      <c r="H349" s="25">
        <f>(B349*G349)-D349</f>
        <v>6.4400000000000546</v>
      </c>
      <c r="I349" s="35" t="s">
        <v>71</v>
      </c>
      <c r="J349" s="35"/>
      <c r="K349" s="35" t="str">
        <f>"buy "&amp;B349&amp;" "&amp;A349&amp;" @ $"&amp;G349</f>
        <v>buy 28 BLBD @ $38.57</v>
      </c>
      <c r="L349" s="9">
        <f>L348-(G349*B349)</f>
        <v>200466.26</v>
      </c>
      <c r="M349" s="36">
        <f>M348-(G349*B349)</f>
        <v>194924.48</v>
      </c>
      <c r="N349" s="35" t="str">
        <f>TEXT(ROUND(M349,2),"$#,##0.00")&amp;" will be the balance in the account after purchases.  "</f>
        <v xml:space="preserve">$194,924.48 will be the balance in the account after purchases.  </v>
      </c>
      <c r="O349" s="35"/>
      <c r="P349" s="35"/>
      <c r="Q349" s="10"/>
    </row>
    <row r="350" spans="1:17">
      <c r="A350" s="13"/>
      <c r="B350" s="35"/>
      <c r="C350" s="9"/>
      <c r="D350" s="9">
        <f>SUM(D347:D349)</f>
        <v>5552.0300000000007</v>
      </c>
      <c r="E350" s="35"/>
      <c r="F350" s="38">
        <f>SUM(F347:F349)</f>
        <v>1</v>
      </c>
      <c r="G350" s="9" t="s">
        <v>15</v>
      </c>
      <c r="H350" s="9">
        <f>SUM(H347:H349)</f>
        <v>13.249999999999432</v>
      </c>
      <c r="I350" s="35"/>
      <c r="J350" s="35"/>
      <c r="K350" s="35"/>
      <c r="L350" s="9"/>
      <c r="M350" s="35"/>
      <c r="N350" s="35" t="s">
        <v>27</v>
      </c>
      <c r="O350" s="35"/>
      <c r="P350" s="35"/>
      <c r="Q350" s="10"/>
    </row>
    <row r="351" spans="1:17">
      <c r="A351" s="13"/>
      <c r="B351" s="35"/>
      <c r="C351" s="9"/>
      <c r="D351" s="9"/>
      <c r="E351" s="35"/>
      <c r="F351" s="35"/>
      <c r="G351" s="9"/>
      <c r="H351" s="9"/>
      <c r="I351" s="35"/>
      <c r="J351" s="35"/>
      <c r="K351" s="35"/>
      <c r="L351" s="9"/>
      <c r="M351" s="11" t="str">
        <f>IF(J342+M349&gt;0,"Credit Surplus","Credit Shortage")</f>
        <v>Credit Surplus</v>
      </c>
      <c r="N351" s="36">
        <f>J342+M349</f>
        <v>200466.26</v>
      </c>
      <c r="O351" s="35" t="s">
        <v>60</v>
      </c>
      <c r="P351" s="35"/>
      <c r="Q351" s="10"/>
    </row>
    <row r="352" spans="1:17">
      <c r="A352" s="13"/>
      <c r="B352" s="35"/>
      <c r="C352" s="9"/>
      <c r="D352" s="9"/>
      <c r="E352" s="35"/>
      <c r="F352" s="35"/>
      <c r="G352" s="9"/>
      <c r="H352" s="9"/>
      <c r="I352" s="35"/>
      <c r="J352" s="35"/>
      <c r="K352" s="35"/>
      <c r="L352" s="9"/>
      <c r="M352" s="35"/>
      <c r="N352" s="35"/>
      <c r="O352" s="35"/>
      <c r="P352" s="35"/>
      <c r="Q352" s="10"/>
    </row>
    <row r="353" spans="1:17">
      <c r="A353" s="13"/>
      <c r="B353" s="35"/>
      <c r="C353" s="9"/>
      <c r="D353" s="9"/>
      <c r="E353" s="35"/>
      <c r="F353" s="35"/>
      <c r="G353" s="9"/>
      <c r="H353" s="9"/>
      <c r="I353" s="35"/>
      <c r="J353" s="35"/>
      <c r="K353" s="35"/>
      <c r="L353" s="35"/>
      <c r="M353" s="35"/>
      <c r="N353" s="35"/>
      <c r="O353" s="35"/>
      <c r="P353" s="35"/>
      <c r="Q353" s="10"/>
    </row>
    <row r="354" spans="1:17">
      <c r="A354" s="13" t="s">
        <v>11</v>
      </c>
      <c r="B354" s="35"/>
      <c r="C354" s="9"/>
      <c r="D354" s="21">
        <v>638.75</v>
      </c>
      <c r="E354" s="35" t="s">
        <v>76</v>
      </c>
      <c r="F354" s="35"/>
      <c r="G354" s="9"/>
      <c r="H354" s="9"/>
      <c r="I354" s="35"/>
      <c r="J354" s="35"/>
      <c r="K354" s="35"/>
      <c r="L354" s="35"/>
      <c r="M354" s="35"/>
      <c r="N354" s="35"/>
      <c r="O354" s="35"/>
      <c r="P354" s="35"/>
      <c r="Q354" s="10"/>
    </row>
    <row r="355" spans="1:17">
      <c r="A355" s="13" t="s">
        <v>12</v>
      </c>
      <c r="B355" s="35"/>
      <c r="C355" s="9"/>
      <c r="D355" s="9">
        <f>H342</f>
        <v>-13.840000000000146</v>
      </c>
      <c r="E355" s="35" t="s">
        <v>16</v>
      </c>
      <c r="F355" s="35"/>
      <c r="G355" s="9"/>
      <c r="H355" s="9"/>
      <c r="I355" s="35"/>
      <c r="J355" s="35"/>
      <c r="K355" s="35"/>
      <c r="L355" s="35"/>
      <c r="M355" s="35"/>
      <c r="N355" s="35"/>
      <c r="O355" s="35"/>
      <c r="P355" s="35"/>
      <c r="Q355" s="10"/>
    </row>
    <row r="356" spans="1:17">
      <c r="A356" s="13" t="s">
        <v>13</v>
      </c>
      <c r="B356" s="35"/>
      <c r="C356" s="9"/>
      <c r="D356" s="9">
        <f>D354+D355</f>
        <v>624.90999999999985</v>
      </c>
      <c r="E356" s="35"/>
      <c r="F356" s="35"/>
      <c r="G356" s="9"/>
      <c r="H356" s="9"/>
      <c r="I356" s="35"/>
      <c r="J356" s="35"/>
      <c r="K356" s="35"/>
      <c r="L356" s="35"/>
      <c r="M356" s="35"/>
      <c r="N356" s="35"/>
      <c r="O356" s="35"/>
      <c r="P356" s="35"/>
      <c r="Q356" s="10"/>
    </row>
    <row r="357" spans="1:17">
      <c r="A357" s="13" t="s">
        <v>14</v>
      </c>
      <c r="B357" s="35"/>
      <c r="C357" s="9"/>
      <c r="D357" s="9">
        <f>H350</f>
        <v>13.249999999999432</v>
      </c>
      <c r="E357" s="35" t="s">
        <v>17</v>
      </c>
      <c r="F357" s="35"/>
      <c r="G357" s="9"/>
      <c r="H357" s="9"/>
      <c r="I357" s="35"/>
      <c r="J357" s="35"/>
      <c r="K357" s="35"/>
      <c r="L357" s="35"/>
      <c r="M357" s="35"/>
      <c r="N357" s="35"/>
      <c r="O357" s="35"/>
      <c r="P357" s="35"/>
      <c r="Q357" s="10"/>
    </row>
    <row r="358" spans="1:17">
      <c r="A358" s="13" t="s">
        <v>13</v>
      </c>
      <c r="B358" s="35"/>
      <c r="C358" s="9"/>
      <c r="D358" s="27">
        <f>D356-D357</f>
        <v>611.66000000000042</v>
      </c>
      <c r="E358" s="19" t="s">
        <v>18</v>
      </c>
      <c r="F358" s="35"/>
      <c r="G358" s="9"/>
      <c r="H358" s="9"/>
      <c r="I358" s="35"/>
      <c r="J358" s="35"/>
      <c r="K358" s="35"/>
      <c r="L358" s="35"/>
      <c r="M358" s="35"/>
      <c r="N358" s="35"/>
      <c r="O358" s="35"/>
      <c r="P358" s="35"/>
      <c r="Q358" s="10"/>
    </row>
    <row r="359" spans="1:17" ht="14.65" thickBot="1">
      <c r="A359" s="15"/>
      <c r="B359" s="16"/>
      <c r="C359" s="17"/>
      <c r="D359" s="17"/>
      <c r="E359" s="16"/>
      <c r="F359" s="16"/>
      <c r="G359" s="17"/>
      <c r="H359" s="17"/>
      <c r="I359" s="16"/>
      <c r="J359" s="16"/>
      <c r="K359" s="16"/>
      <c r="L359" s="16"/>
      <c r="M359" s="16"/>
      <c r="N359" s="16"/>
      <c r="O359" s="16"/>
      <c r="P359" s="16"/>
      <c r="Q359" s="18"/>
    </row>
    <row r="360" spans="1:17" ht="14.65" thickTop="1"/>
    <row r="364" spans="1:17" ht="14.65" thickBot="1"/>
    <row r="365" spans="1:17" ht="14.65" thickTop="1">
      <c r="A365" s="2"/>
      <c r="B365" s="3"/>
      <c r="C365" s="4">
        <v>45322</v>
      </c>
      <c r="D365" s="5"/>
      <c r="E365" s="3"/>
      <c r="F365" s="3"/>
      <c r="G365" s="5"/>
      <c r="H365" s="5"/>
      <c r="I365" s="3"/>
      <c r="J365" s="3"/>
      <c r="K365" s="3"/>
      <c r="L365" s="20" t="s">
        <v>19</v>
      </c>
      <c r="M365" s="3"/>
      <c r="N365" s="3"/>
      <c r="O365" s="3"/>
      <c r="P365" s="3"/>
      <c r="Q365" s="6"/>
    </row>
    <row r="366" spans="1:17">
      <c r="A366" s="7" t="s">
        <v>5</v>
      </c>
      <c r="B366" s="35"/>
      <c r="C366" s="9"/>
      <c r="D366" s="9"/>
      <c r="E366" s="35"/>
      <c r="F366" s="35"/>
      <c r="G366" s="9"/>
      <c r="H366" s="9"/>
      <c r="I366" s="35"/>
      <c r="J366" s="11" t="s">
        <v>24</v>
      </c>
      <c r="K366" s="35"/>
      <c r="L366" s="11" t="s">
        <v>10</v>
      </c>
      <c r="M366" s="35"/>
      <c r="N366" s="35"/>
      <c r="O366" s="35"/>
      <c r="P366" s="35"/>
      <c r="Q366" s="10"/>
    </row>
    <row r="367" spans="1:17">
      <c r="A367" s="7" t="s">
        <v>0</v>
      </c>
      <c r="B367" s="11" t="s">
        <v>3</v>
      </c>
      <c r="C367" s="12" t="s">
        <v>1</v>
      </c>
      <c r="D367" s="12" t="s">
        <v>4</v>
      </c>
      <c r="E367" s="11" t="s">
        <v>7</v>
      </c>
      <c r="F367" s="37" t="s">
        <v>92</v>
      </c>
      <c r="G367" s="12" t="s">
        <v>8</v>
      </c>
      <c r="H367" s="12" t="s">
        <v>9</v>
      </c>
      <c r="I367" s="33" t="s">
        <v>70</v>
      </c>
      <c r="J367" s="11" t="s">
        <v>23</v>
      </c>
      <c r="K367" s="35"/>
      <c r="L367" s="31">
        <v>204962.18</v>
      </c>
      <c r="M367" s="35" t="s">
        <v>118</v>
      </c>
      <c r="N367" s="35"/>
      <c r="O367" s="35"/>
      <c r="P367" s="35"/>
      <c r="Q367" s="10"/>
    </row>
    <row r="368" spans="1:17">
      <c r="A368" s="13" t="s">
        <v>151</v>
      </c>
      <c r="B368" s="35">
        <v>20</v>
      </c>
      <c r="C368" s="9">
        <v>50.75</v>
      </c>
      <c r="D368" s="9">
        <f>C368*B368</f>
        <v>1015</v>
      </c>
      <c r="E368" s="36" t="s">
        <v>93</v>
      </c>
      <c r="F368" s="38">
        <f>D368/D371</f>
        <v>1</v>
      </c>
      <c r="G368" s="40">
        <v>50.6</v>
      </c>
      <c r="H368" s="9">
        <f>(B368*G368)-D368</f>
        <v>-3</v>
      </c>
      <c r="I368" s="35" t="s">
        <v>71</v>
      </c>
      <c r="J368" s="36">
        <f>G368*B368</f>
        <v>1012</v>
      </c>
      <c r="K368" s="35" t="str">
        <f>"sell "&amp;B368&amp;" "&amp;A368&amp;" @ $"&amp;G368</f>
        <v>sell 20 NEAR @ $50.6</v>
      </c>
      <c r="L368" s="9">
        <f>L367+(G368*B368)</f>
        <v>205974.18</v>
      </c>
      <c r="M368" s="35"/>
      <c r="N368" s="35"/>
      <c r="O368" s="35"/>
      <c r="P368" s="35"/>
      <c r="Q368" s="10"/>
    </row>
    <row r="369" spans="1:17">
      <c r="A369" s="13"/>
      <c r="B369" s="35"/>
      <c r="C369" s="9"/>
      <c r="D369" s="9">
        <f>C369*B369</f>
        <v>0</v>
      </c>
      <c r="E369" s="36" t="s">
        <v>93</v>
      </c>
      <c r="F369" s="38">
        <f>D369/D371</f>
        <v>0</v>
      </c>
      <c r="G369" s="40"/>
      <c r="H369" s="9">
        <f>(B369*G369)-D369</f>
        <v>0</v>
      </c>
      <c r="I369" s="35" t="s">
        <v>71</v>
      </c>
      <c r="J369" s="36">
        <f>G369*B369</f>
        <v>0</v>
      </c>
      <c r="K369" s="35" t="str">
        <f>"sell "&amp;B369&amp;" "&amp;A369&amp;" @ $"&amp;G369</f>
        <v>sell   @ $</v>
      </c>
      <c r="L369" s="9">
        <f>L368+(G369*B369)</f>
        <v>205974.18</v>
      </c>
      <c r="M369" s="35"/>
      <c r="N369" s="35"/>
      <c r="O369" s="35"/>
      <c r="P369" s="35"/>
      <c r="Q369" s="10"/>
    </row>
    <row r="370" spans="1:17">
      <c r="A370" s="13"/>
      <c r="B370" s="35"/>
      <c r="C370" s="9"/>
      <c r="D370" s="9">
        <f>C370*B370</f>
        <v>0</v>
      </c>
      <c r="E370" s="36" t="s">
        <v>93</v>
      </c>
      <c r="F370" s="38">
        <f>D370/D371</f>
        <v>0</v>
      </c>
      <c r="G370" s="40"/>
      <c r="H370" s="9">
        <f>(B370*G370)-D370</f>
        <v>0</v>
      </c>
      <c r="I370" s="35" t="s">
        <v>71</v>
      </c>
      <c r="J370" s="36">
        <f>G370*B370</f>
        <v>0</v>
      </c>
      <c r="K370" s="35" t="str">
        <f>"sell "&amp;B370&amp;" "&amp;A370&amp;" @ $"&amp;G370</f>
        <v>sell   @ $</v>
      </c>
      <c r="L370" s="9">
        <f>L369+(G370*B370)</f>
        <v>205974.18</v>
      </c>
      <c r="M370" s="35" t="s">
        <v>22</v>
      </c>
      <c r="N370" s="35"/>
      <c r="O370" s="35"/>
      <c r="P370" s="35"/>
      <c r="Q370" s="10"/>
    </row>
    <row r="371" spans="1:17">
      <c r="A371" s="13"/>
      <c r="B371" s="35"/>
      <c r="C371" s="9"/>
      <c r="D371" s="9">
        <f>SUM(D368:D370)</f>
        <v>1015</v>
      </c>
      <c r="E371" s="36"/>
      <c r="F371" s="38">
        <f>SUM(F368:F370)</f>
        <v>1</v>
      </c>
      <c r="G371" s="41"/>
      <c r="H371" s="9">
        <f>SUM(H368:H370)</f>
        <v>-3</v>
      </c>
      <c r="I371" s="35"/>
      <c r="J371" s="36">
        <f>SUM(J368:J370)</f>
        <v>1012</v>
      </c>
      <c r="K371" s="35"/>
      <c r="L371" s="9"/>
      <c r="M371" s="35"/>
      <c r="N371" s="35"/>
      <c r="O371" s="35"/>
      <c r="P371" s="35"/>
      <c r="Q371" s="10"/>
    </row>
    <row r="372" spans="1:17">
      <c r="A372" s="13"/>
      <c r="B372" s="35"/>
      <c r="C372" s="9"/>
      <c r="D372" s="9"/>
      <c r="E372" s="35"/>
      <c r="F372" s="35"/>
      <c r="G372" s="41"/>
      <c r="H372" s="9"/>
      <c r="I372" s="35"/>
      <c r="J372" s="35"/>
      <c r="K372" s="35"/>
      <c r="L372" s="9"/>
      <c r="M372" s="35"/>
      <c r="N372" s="35"/>
      <c r="O372" s="35"/>
      <c r="P372" s="35"/>
      <c r="Q372" s="10"/>
    </row>
    <row r="373" spans="1:17">
      <c r="A373" s="13"/>
      <c r="B373" s="35"/>
      <c r="C373" s="9"/>
      <c r="D373" s="9"/>
      <c r="E373" s="19"/>
      <c r="F373" s="35"/>
      <c r="G373" s="41"/>
      <c r="H373" s="9"/>
      <c r="I373" s="35"/>
      <c r="J373" s="35"/>
      <c r="K373" s="35"/>
      <c r="L373" s="9"/>
      <c r="M373" s="11" t="s">
        <v>20</v>
      </c>
      <c r="N373" s="35"/>
      <c r="O373" s="35"/>
      <c r="P373" s="35"/>
      <c r="Q373" s="10"/>
    </row>
    <row r="374" spans="1:17">
      <c r="A374" s="7" t="s">
        <v>6</v>
      </c>
      <c r="B374" s="35"/>
      <c r="C374" s="9"/>
      <c r="D374" s="9"/>
      <c r="E374" s="19"/>
      <c r="F374" s="35"/>
      <c r="G374" s="41"/>
      <c r="H374" s="9"/>
      <c r="I374" s="35"/>
      <c r="J374" s="35"/>
      <c r="K374" s="35"/>
      <c r="L374" s="9"/>
      <c r="M374" s="11" t="s">
        <v>21</v>
      </c>
      <c r="N374" s="35"/>
      <c r="O374" s="35"/>
      <c r="P374" s="35"/>
      <c r="Q374" s="10"/>
    </row>
    <row r="375" spans="1:17">
      <c r="A375" s="7" t="s">
        <v>0</v>
      </c>
      <c r="B375" s="11" t="s">
        <v>3</v>
      </c>
      <c r="C375" s="12" t="s">
        <v>1</v>
      </c>
      <c r="D375" s="12" t="s">
        <v>2</v>
      </c>
      <c r="E375" s="22" t="s">
        <v>7</v>
      </c>
      <c r="F375" s="39" t="s">
        <v>92</v>
      </c>
      <c r="G375" s="42" t="s">
        <v>8</v>
      </c>
      <c r="H375" s="12" t="s">
        <v>9</v>
      </c>
      <c r="I375" s="35"/>
      <c r="J375" s="35"/>
      <c r="K375" s="35"/>
      <c r="L375" s="9"/>
      <c r="M375" s="36">
        <v>206048.96</v>
      </c>
      <c r="N375" s="35"/>
      <c r="O375" s="44"/>
      <c r="P375" s="35"/>
      <c r="Q375" s="10"/>
    </row>
    <row r="376" spans="1:17">
      <c r="A376" s="13" t="s">
        <v>158</v>
      </c>
      <c r="B376" s="35">
        <v>45</v>
      </c>
      <c r="C376" s="9">
        <v>32.18</v>
      </c>
      <c r="D376" s="9">
        <f>C376*B376</f>
        <v>1448.1</v>
      </c>
      <c r="E376" s="36" t="s">
        <v>93</v>
      </c>
      <c r="F376" s="38">
        <f>D376/D379</f>
        <v>0.25415830792803323</v>
      </c>
      <c r="G376" s="9">
        <v>33.020000000000003</v>
      </c>
      <c r="H376" s="9">
        <f>(B376*G376)-D376</f>
        <v>37.800000000000182</v>
      </c>
      <c r="I376" s="35" t="s">
        <v>71</v>
      </c>
      <c r="J376" s="35"/>
      <c r="K376" s="35" t="str">
        <f>"buy "&amp;B376&amp;" "&amp;A376&amp;" @ $"&amp;G376</f>
        <v>buy 45 XMTR @ $33.02</v>
      </c>
      <c r="L376" s="9">
        <f>L370-(G376*B376)</f>
        <v>204488.28</v>
      </c>
      <c r="M376" s="36">
        <f>L367-(G376*B376)</f>
        <v>203476.28</v>
      </c>
      <c r="N376" s="35"/>
      <c r="O376" s="35"/>
      <c r="P376" s="35"/>
      <c r="Q376" s="10"/>
    </row>
    <row r="377" spans="1:17">
      <c r="A377" s="13" t="s">
        <v>159</v>
      </c>
      <c r="B377" s="35">
        <v>63</v>
      </c>
      <c r="C377" s="9">
        <v>38.53</v>
      </c>
      <c r="D377" s="9">
        <f>C377*B377</f>
        <v>2427.39</v>
      </c>
      <c r="E377" s="36" t="s">
        <v>93</v>
      </c>
      <c r="F377" s="38">
        <f>D377/D379</f>
        <v>0.42603503562007355</v>
      </c>
      <c r="G377" s="9">
        <v>38.72</v>
      </c>
      <c r="H377" s="9">
        <f>(B377*G377)-D377</f>
        <v>11.970000000000255</v>
      </c>
      <c r="I377" s="35" t="s">
        <v>71</v>
      </c>
      <c r="J377" s="35"/>
      <c r="K377" s="35" t="str">
        <f>"buy "&amp;B377&amp;" "&amp;A377&amp;" @ $"&amp;G377</f>
        <v>buy 63 INBX @ $38.72</v>
      </c>
      <c r="L377" s="9">
        <f>L376-(G377*B377)</f>
        <v>202048.92</v>
      </c>
      <c r="M377" s="36">
        <f>M376-(G377*B377)</f>
        <v>201036.92</v>
      </c>
      <c r="N377" s="35"/>
      <c r="O377" s="35"/>
      <c r="P377" s="35"/>
      <c r="Q377" s="10"/>
    </row>
    <row r="378" spans="1:17">
      <c r="A378" s="23" t="s">
        <v>160</v>
      </c>
      <c r="B378" s="24">
        <v>106</v>
      </c>
      <c r="C378" s="25">
        <v>17.190000000000001</v>
      </c>
      <c r="D378" s="25">
        <f>C378*B378</f>
        <v>1822.14</v>
      </c>
      <c r="E378" s="36" t="s">
        <v>93</v>
      </c>
      <c r="F378" s="38">
        <f>D378/D379</f>
        <v>0.31980665645189316</v>
      </c>
      <c r="G378" s="25">
        <v>17.100000000000001</v>
      </c>
      <c r="H378" s="25">
        <f>(B378*G378)-D378</f>
        <v>-9.5399999999999636</v>
      </c>
      <c r="I378" s="35" t="s">
        <v>71</v>
      </c>
      <c r="J378" s="35"/>
      <c r="K378" s="35" t="str">
        <f>"buy "&amp;B378&amp;" "&amp;A378&amp;" @ $"&amp;G378</f>
        <v>buy 106 STNE @ $17.1</v>
      </c>
      <c r="L378" s="9">
        <f>L377-(G378*B378)</f>
        <v>200236.32</v>
      </c>
      <c r="M378" s="36">
        <f>M377-(G378*B378)</f>
        <v>199224.32000000001</v>
      </c>
      <c r="N378" s="35" t="str">
        <f>TEXT(ROUND(M378,2),"$#,##0.00")&amp;" will be the balance in the account after purchases.  "</f>
        <v xml:space="preserve">$199,224.32 will be the balance in the account after purchases.  </v>
      </c>
      <c r="O378" s="35"/>
      <c r="P378" s="35"/>
      <c r="Q378" s="10"/>
    </row>
    <row r="379" spans="1:17">
      <c r="A379" s="13"/>
      <c r="B379" s="35"/>
      <c r="C379" s="9"/>
      <c r="D379" s="9">
        <f>SUM(D376:D378)</f>
        <v>5697.63</v>
      </c>
      <c r="E379" s="35"/>
      <c r="F379" s="38">
        <f>SUM(F376:F378)</f>
        <v>1</v>
      </c>
      <c r="G379" s="9" t="s">
        <v>15</v>
      </c>
      <c r="H379" s="9">
        <f>SUM(H376:H378)</f>
        <v>40.230000000000473</v>
      </c>
      <c r="I379" s="35"/>
      <c r="J379" s="35"/>
      <c r="K379" s="35"/>
      <c r="L379" s="9"/>
      <c r="M379" s="35"/>
      <c r="N379" s="35" t="s">
        <v>27</v>
      </c>
      <c r="O379" s="35"/>
      <c r="P379" s="35"/>
      <c r="Q379" s="10"/>
    </row>
    <row r="380" spans="1:17">
      <c r="A380" s="13"/>
      <c r="B380" s="35"/>
      <c r="C380" s="9"/>
      <c r="D380" s="9"/>
      <c r="E380" s="35"/>
      <c r="F380" s="35"/>
      <c r="G380" s="9"/>
      <c r="H380" s="9"/>
      <c r="I380" s="35"/>
      <c r="J380" s="35"/>
      <c r="K380" s="35"/>
      <c r="L380" s="9"/>
      <c r="M380" s="11" t="str">
        <f>IF(J371+M378&gt;0,"Credit Surplus","Credit Shortage")</f>
        <v>Credit Surplus</v>
      </c>
      <c r="N380" s="36">
        <f>J371+M378</f>
        <v>200236.32</v>
      </c>
      <c r="O380" s="35" t="s">
        <v>60</v>
      </c>
      <c r="P380" s="35"/>
      <c r="Q380" s="10"/>
    </row>
    <row r="381" spans="1:17">
      <c r="A381" s="13"/>
      <c r="B381" s="35"/>
      <c r="C381" s="9"/>
      <c r="D381" s="9"/>
      <c r="E381" s="35"/>
      <c r="F381" s="35"/>
      <c r="G381" s="9"/>
      <c r="H381" s="9"/>
      <c r="I381" s="35"/>
      <c r="J381" s="35"/>
      <c r="K381" s="35"/>
      <c r="L381" s="9"/>
      <c r="M381" s="35"/>
      <c r="N381" s="35"/>
      <c r="O381" s="35"/>
      <c r="P381" s="35"/>
      <c r="Q381" s="10"/>
    </row>
    <row r="382" spans="1:17">
      <c r="A382" s="13"/>
      <c r="B382" s="35"/>
      <c r="C382" s="9"/>
      <c r="D382" s="9"/>
      <c r="E382" s="35"/>
      <c r="F382" s="35"/>
      <c r="G382" s="9"/>
      <c r="H382" s="9"/>
      <c r="I382" s="35"/>
      <c r="J382" s="35"/>
      <c r="K382" s="35"/>
      <c r="L382" s="35"/>
      <c r="M382" s="35"/>
      <c r="N382" s="35"/>
      <c r="O382" s="35"/>
      <c r="P382" s="35"/>
      <c r="Q382" s="10"/>
    </row>
    <row r="383" spans="1:17">
      <c r="A383" s="13" t="s">
        <v>11</v>
      </c>
      <c r="B383" s="35"/>
      <c r="C383" s="9"/>
      <c r="D383" s="21">
        <v>456.81</v>
      </c>
      <c r="E383" s="35" t="s">
        <v>76</v>
      </c>
      <c r="F383" s="35"/>
      <c r="G383" s="9"/>
      <c r="H383" s="9"/>
      <c r="I383" s="35"/>
      <c r="J383" s="35"/>
      <c r="K383" s="35"/>
      <c r="L383" s="35"/>
      <c r="M383" s="35"/>
      <c r="N383" s="35"/>
      <c r="O383" s="35"/>
      <c r="P383" s="35"/>
      <c r="Q383" s="10"/>
    </row>
    <row r="384" spans="1:17">
      <c r="A384" s="13" t="s">
        <v>12</v>
      </c>
      <c r="B384" s="35"/>
      <c r="C384" s="9"/>
      <c r="D384" s="9">
        <f>H371</f>
        <v>-3</v>
      </c>
      <c r="E384" s="35" t="s">
        <v>16</v>
      </c>
      <c r="F384" s="35"/>
      <c r="G384" s="9"/>
      <c r="H384" s="9"/>
      <c r="I384" s="35"/>
      <c r="J384" s="35"/>
      <c r="K384" s="35"/>
      <c r="L384" s="35"/>
      <c r="M384" s="35"/>
      <c r="N384" s="35"/>
      <c r="O384" s="35"/>
      <c r="P384" s="35"/>
      <c r="Q384" s="10"/>
    </row>
    <row r="385" spans="1:17">
      <c r="A385" s="13" t="s">
        <v>13</v>
      </c>
      <c r="B385" s="35"/>
      <c r="C385" s="9"/>
      <c r="D385" s="9">
        <f>D383+D384</f>
        <v>453.81</v>
      </c>
      <c r="E385" s="35"/>
      <c r="F385" s="35"/>
      <c r="G385" s="9"/>
      <c r="H385" s="9"/>
      <c r="I385" s="35"/>
      <c r="J385" s="35"/>
      <c r="K385" s="35"/>
      <c r="L385" s="35"/>
      <c r="M385" s="35"/>
      <c r="N385" s="35"/>
      <c r="O385" s="35"/>
      <c r="P385" s="35"/>
      <c r="Q385" s="10"/>
    </row>
    <row r="386" spans="1:17">
      <c r="A386" s="13" t="s">
        <v>14</v>
      </c>
      <c r="B386" s="35"/>
      <c r="C386" s="9"/>
      <c r="D386" s="9">
        <f>H379</f>
        <v>40.230000000000473</v>
      </c>
      <c r="E386" s="35" t="s">
        <v>17</v>
      </c>
      <c r="F386" s="35"/>
      <c r="G386" s="9"/>
      <c r="H386" s="9"/>
      <c r="I386" s="35"/>
      <c r="J386" s="35"/>
      <c r="K386" s="35"/>
      <c r="L386" s="35"/>
      <c r="M386" s="35"/>
      <c r="N386" s="35"/>
      <c r="O386" s="35"/>
      <c r="P386" s="35"/>
      <c r="Q386" s="10"/>
    </row>
    <row r="387" spans="1:17">
      <c r="A387" s="13" t="s">
        <v>13</v>
      </c>
      <c r="B387" s="35"/>
      <c r="C387" s="9"/>
      <c r="D387" s="27">
        <f>D385-D386</f>
        <v>413.57999999999953</v>
      </c>
      <c r="E387" s="19" t="s">
        <v>18</v>
      </c>
      <c r="F387" s="35"/>
      <c r="G387" s="9"/>
      <c r="H387" s="9"/>
      <c r="I387" s="35"/>
      <c r="J387" s="35"/>
      <c r="K387" s="35"/>
      <c r="L387" s="35"/>
      <c r="M387" s="35"/>
      <c r="N387" s="35"/>
      <c r="O387" s="35"/>
      <c r="P387" s="35"/>
      <c r="Q387" s="10"/>
    </row>
    <row r="388" spans="1:17" ht="14.65" thickBot="1">
      <c r="A388" s="15"/>
      <c r="B388" s="16"/>
      <c r="C388" s="17"/>
      <c r="D388" s="17"/>
      <c r="E388" s="16"/>
      <c r="F388" s="16"/>
      <c r="G388" s="17"/>
      <c r="H388" s="17"/>
      <c r="I388" s="16"/>
      <c r="J388" s="16"/>
      <c r="K388" s="16"/>
      <c r="L388" s="16"/>
      <c r="M388" s="16"/>
      <c r="N388" s="16"/>
      <c r="O388" s="16"/>
      <c r="P388" s="16"/>
      <c r="Q388" s="18"/>
    </row>
    <row r="389" spans="1:17" ht="14.65" thickTop="1"/>
    <row r="393" spans="1:17" ht="14.65" thickBot="1"/>
    <row r="394" spans="1:17" ht="14.65" thickTop="1">
      <c r="A394" s="2"/>
      <c r="B394" s="3"/>
      <c r="C394" s="4">
        <v>45291</v>
      </c>
      <c r="D394" s="5"/>
      <c r="E394" s="3"/>
      <c r="F394" s="3"/>
      <c r="G394" s="5"/>
      <c r="H394" s="5"/>
      <c r="I394" s="3"/>
      <c r="J394" s="3"/>
      <c r="K394" s="3"/>
      <c r="L394" s="20" t="s">
        <v>19</v>
      </c>
      <c r="M394" s="3"/>
      <c r="N394" s="3"/>
      <c r="O394" s="3"/>
      <c r="P394" s="3"/>
      <c r="Q394" s="6"/>
    </row>
    <row r="395" spans="1:17">
      <c r="A395" s="7" t="s">
        <v>5</v>
      </c>
      <c r="B395" s="35"/>
      <c r="C395" s="9"/>
      <c r="D395" s="9"/>
      <c r="E395" s="35"/>
      <c r="F395" s="35"/>
      <c r="G395" s="9"/>
      <c r="H395" s="9"/>
      <c r="I395" s="35"/>
      <c r="J395" s="11" t="s">
        <v>24</v>
      </c>
      <c r="K395" s="35"/>
      <c r="L395" s="11" t="s">
        <v>10</v>
      </c>
      <c r="M395" s="35"/>
      <c r="N395" s="35"/>
      <c r="O395" s="35"/>
      <c r="P395" s="35"/>
      <c r="Q395" s="10"/>
    </row>
    <row r="396" spans="1:17">
      <c r="A396" s="7" t="s">
        <v>0</v>
      </c>
      <c r="B396" s="11" t="s">
        <v>3</v>
      </c>
      <c r="C396" s="12" t="s">
        <v>1</v>
      </c>
      <c r="D396" s="12" t="s">
        <v>4</v>
      </c>
      <c r="E396" s="11" t="s">
        <v>7</v>
      </c>
      <c r="F396" s="37" t="s">
        <v>92</v>
      </c>
      <c r="G396" s="12" t="s">
        <v>8</v>
      </c>
      <c r="H396" s="12" t="s">
        <v>9</v>
      </c>
      <c r="I396" s="33" t="s">
        <v>70</v>
      </c>
      <c r="J396" s="11" t="s">
        <v>23</v>
      </c>
      <c r="K396" s="35"/>
      <c r="L396" s="31">
        <v>204874.75</v>
      </c>
      <c r="M396" s="35" t="s">
        <v>118</v>
      </c>
      <c r="N396" s="35"/>
      <c r="O396" s="35"/>
      <c r="P396" s="35"/>
      <c r="Q396" s="10"/>
    </row>
    <row r="397" spans="1:17">
      <c r="A397" s="13" t="s">
        <v>148</v>
      </c>
      <c r="B397" s="35">
        <v>198</v>
      </c>
      <c r="C397" s="9">
        <v>6.4</v>
      </c>
      <c r="D397" s="9">
        <f>C397*B397</f>
        <v>1267.2</v>
      </c>
      <c r="E397" s="36" t="s">
        <v>93</v>
      </c>
      <c r="F397" s="38">
        <f>D397/D400</f>
        <v>0.22441783654263353</v>
      </c>
      <c r="G397" s="40">
        <v>6.41</v>
      </c>
      <c r="H397" s="9">
        <f>(B397*G397)-D397</f>
        <v>1.9800000000000182</v>
      </c>
      <c r="I397" s="35" t="s">
        <v>71</v>
      </c>
      <c r="J397" s="36">
        <f>G397*B397</f>
        <v>1269.18</v>
      </c>
      <c r="K397" s="35" t="str">
        <f>"sell "&amp;B397&amp;" "&amp;A397&amp;" @ $"&amp;G397</f>
        <v>sell 198 UEC @ $6.41</v>
      </c>
      <c r="L397" s="9">
        <f>L396+(G397*B397)</f>
        <v>206143.93</v>
      </c>
      <c r="M397" s="35"/>
      <c r="N397" s="35"/>
      <c r="O397" s="35"/>
      <c r="P397" s="35"/>
      <c r="Q397" s="10"/>
    </row>
    <row r="398" spans="1:17">
      <c r="A398" s="13" t="s">
        <v>149</v>
      </c>
      <c r="B398" s="35">
        <v>338</v>
      </c>
      <c r="C398" s="9">
        <v>10.28</v>
      </c>
      <c r="D398" s="9">
        <f>C398*B398</f>
        <v>3474.64</v>
      </c>
      <c r="E398" s="36" t="s">
        <v>93</v>
      </c>
      <c r="F398" s="38">
        <f>D398/D400</f>
        <v>0.61534974081794203</v>
      </c>
      <c r="G398" s="40">
        <v>10.15</v>
      </c>
      <c r="H398" s="9">
        <f>(B398*G398)-D398</f>
        <v>-43.9399999999996</v>
      </c>
      <c r="I398" s="35" t="s">
        <v>71</v>
      </c>
      <c r="J398" s="36">
        <f>G398*B398</f>
        <v>3430.7000000000003</v>
      </c>
      <c r="K398" s="35" t="str">
        <f>"sell "&amp;B398&amp;" "&amp;A398&amp;" @ $"&amp;G398</f>
        <v>sell 338 HLX @ $10.15</v>
      </c>
      <c r="L398" s="9">
        <f>L397+(G398*B398)</f>
        <v>209574.63</v>
      </c>
      <c r="M398" s="35"/>
      <c r="N398" s="35"/>
      <c r="O398" s="35"/>
      <c r="P398" s="35"/>
      <c r="Q398" s="10"/>
    </row>
    <row r="399" spans="1:17">
      <c r="A399" s="13" t="s">
        <v>150</v>
      </c>
      <c r="B399" s="35">
        <v>9</v>
      </c>
      <c r="C399" s="9">
        <v>100.53</v>
      </c>
      <c r="D399" s="9">
        <f>C399*B399</f>
        <v>904.77</v>
      </c>
      <c r="E399" s="36" t="s">
        <v>93</v>
      </c>
      <c r="F399" s="38">
        <f>D399/D400</f>
        <v>0.16023242263942433</v>
      </c>
      <c r="G399" s="40">
        <v>101</v>
      </c>
      <c r="H399" s="9">
        <f>(B399*G399)-D399</f>
        <v>4.2300000000000182</v>
      </c>
      <c r="I399" s="35" t="s">
        <v>71</v>
      </c>
      <c r="J399" s="36">
        <f>G399*B399</f>
        <v>909</v>
      </c>
      <c r="K399" s="35" t="str">
        <f>"sell "&amp;B399&amp;" "&amp;A399&amp;" @ $"&amp;G399</f>
        <v>sell 9 CEIX @ $101</v>
      </c>
      <c r="L399" s="9">
        <f>L398+(G399*B399)</f>
        <v>210483.63</v>
      </c>
      <c r="M399" s="35" t="s">
        <v>22</v>
      </c>
      <c r="N399" s="35"/>
      <c r="O399" s="35"/>
      <c r="P399" s="35"/>
      <c r="Q399" s="10"/>
    </row>
    <row r="400" spans="1:17">
      <c r="A400" s="13"/>
      <c r="B400" s="35"/>
      <c r="C400" s="9"/>
      <c r="D400" s="9">
        <f>SUM(D397:D399)</f>
        <v>5646.6100000000006</v>
      </c>
      <c r="E400" s="36"/>
      <c r="F400" s="38">
        <f>SUM(F397:F399)</f>
        <v>0.99999999999999978</v>
      </c>
      <c r="G400" s="41"/>
      <c r="H400" s="9">
        <f>SUM(H397:H399)</f>
        <v>-37.729999999999563</v>
      </c>
      <c r="I400" s="35"/>
      <c r="J400" s="36">
        <f>SUM(J397:J399)</f>
        <v>5608.88</v>
      </c>
      <c r="K400" s="35"/>
      <c r="L400" s="9"/>
      <c r="M400" s="35"/>
      <c r="N400" s="35"/>
      <c r="O400" s="35"/>
      <c r="P400" s="35"/>
      <c r="Q400" s="10"/>
    </row>
    <row r="401" spans="1:17">
      <c r="A401" s="13"/>
      <c r="B401" s="35"/>
      <c r="C401" s="9"/>
      <c r="D401" s="9"/>
      <c r="E401" s="35"/>
      <c r="F401" s="35"/>
      <c r="G401" s="41"/>
      <c r="H401" s="9"/>
      <c r="I401" s="35"/>
      <c r="J401" s="35"/>
      <c r="K401" s="35"/>
      <c r="L401" s="9"/>
      <c r="M401" s="35"/>
      <c r="N401" s="35"/>
      <c r="O401" s="35"/>
      <c r="P401" s="35"/>
      <c r="Q401" s="10"/>
    </row>
    <row r="402" spans="1:17">
      <c r="A402" s="13"/>
      <c r="B402" s="35"/>
      <c r="C402" s="9"/>
      <c r="D402" s="9"/>
      <c r="E402" s="19"/>
      <c r="F402" s="35"/>
      <c r="G402" s="41"/>
      <c r="H402" s="9"/>
      <c r="I402" s="35"/>
      <c r="J402" s="35"/>
      <c r="K402" s="35"/>
      <c r="L402" s="9"/>
      <c r="M402" s="11" t="s">
        <v>20</v>
      </c>
      <c r="N402" s="35"/>
      <c r="O402" s="35"/>
      <c r="P402" s="35"/>
      <c r="Q402" s="10"/>
    </row>
    <row r="403" spans="1:17">
      <c r="A403" s="7" t="s">
        <v>6</v>
      </c>
      <c r="B403" s="35"/>
      <c r="C403" s="9"/>
      <c r="D403" s="9"/>
      <c r="E403" s="19"/>
      <c r="F403" s="35"/>
      <c r="G403" s="41"/>
      <c r="H403" s="9"/>
      <c r="I403" s="35"/>
      <c r="J403" s="35"/>
      <c r="K403" s="35"/>
      <c r="L403" s="9"/>
      <c r="M403" s="11" t="s">
        <v>21</v>
      </c>
      <c r="N403" s="35"/>
      <c r="O403" s="35"/>
      <c r="P403" s="35"/>
      <c r="Q403" s="10"/>
    </row>
    <row r="404" spans="1:17">
      <c r="A404" s="7" t="s">
        <v>0</v>
      </c>
      <c r="B404" s="11" t="s">
        <v>3</v>
      </c>
      <c r="C404" s="12" t="s">
        <v>1</v>
      </c>
      <c r="D404" s="12" t="s">
        <v>2</v>
      </c>
      <c r="E404" s="22" t="s">
        <v>7</v>
      </c>
      <c r="F404" s="39" t="s">
        <v>92</v>
      </c>
      <c r="G404" s="42" t="s">
        <v>8</v>
      </c>
      <c r="H404" s="12" t="s">
        <v>9</v>
      </c>
      <c r="I404" s="35"/>
      <c r="J404" s="35"/>
      <c r="K404" s="35"/>
      <c r="L404" s="9"/>
      <c r="M404" s="36">
        <v>206048.96</v>
      </c>
      <c r="N404" s="35"/>
      <c r="O404" s="44"/>
      <c r="P404" s="35"/>
      <c r="Q404" s="10"/>
    </row>
    <row r="405" spans="1:17">
      <c r="A405" s="13" t="s">
        <v>155</v>
      </c>
      <c r="B405" s="35">
        <v>7</v>
      </c>
      <c r="C405" s="9">
        <v>173.92</v>
      </c>
      <c r="D405" s="9">
        <f>C405*B405</f>
        <v>1217.4399999999998</v>
      </c>
      <c r="E405" s="36" t="s">
        <v>93</v>
      </c>
      <c r="F405" s="38">
        <f>D405/D408</f>
        <v>0.21719327854024648</v>
      </c>
      <c r="G405" s="9">
        <v>173.32</v>
      </c>
      <c r="H405" s="9">
        <f>(B405*G405)-D405</f>
        <v>-4.1999999999998181</v>
      </c>
      <c r="I405" s="35" t="s">
        <v>71</v>
      </c>
      <c r="J405" s="35"/>
      <c r="K405" s="35" t="str">
        <f>"buy "&amp;B405&amp;" "&amp;A405&amp;" @ $"&amp;G405</f>
        <v>buy 7 COIN @ $173.32</v>
      </c>
      <c r="L405" s="9">
        <f>L399-(G405*B405)</f>
        <v>209270.39</v>
      </c>
      <c r="M405" s="36">
        <f>L396-(G405*B405)</f>
        <v>203661.51</v>
      </c>
      <c r="N405" s="35"/>
      <c r="O405" s="35"/>
      <c r="P405" s="35"/>
      <c r="Q405" s="10"/>
    </row>
    <row r="406" spans="1:17">
      <c r="A406" s="13" t="s">
        <v>156</v>
      </c>
      <c r="B406" s="35">
        <v>111</v>
      </c>
      <c r="C406" s="9">
        <v>16.93</v>
      </c>
      <c r="D406" s="9">
        <f>C406*B406</f>
        <v>1879.23</v>
      </c>
      <c r="E406" s="36" t="s">
        <v>93</v>
      </c>
      <c r="F406" s="38">
        <f>D406/D408</f>
        <v>0.33525769223221469</v>
      </c>
      <c r="G406" s="9">
        <v>16.53</v>
      </c>
      <c r="H406" s="9">
        <f>(B406*G406)-D406</f>
        <v>-44.399999999999864</v>
      </c>
      <c r="I406" s="35" t="s">
        <v>71</v>
      </c>
      <c r="J406" s="35"/>
      <c r="K406" s="35" t="str">
        <f>"buy "&amp;B406&amp;" "&amp;A406&amp;" @ $"&amp;G406</f>
        <v>buy 111 SNAP @ $16.53</v>
      </c>
      <c r="L406" s="9">
        <f>L405-(G406*B406)</f>
        <v>207435.56000000003</v>
      </c>
      <c r="M406" s="36">
        <f>M405-(G406*B406)</f>
        <v>201826.68000000002</v>
      </c>
      <c r="N406" s="35"/>
      <c r="O406" s="35"/>
      <c r="P406" s="35"/>
      <c r="Q406" s="10"/>
    </row>
    <row r="407" spans="1:17">
      <c r="A407" s="23" t="s">
        <v>157</v>
      </c>
      <c r="B407" s="24">
        <v>99</v>
      </c>
      <c r="C407" s="25">
        <v>25.34</v>
      </c>
      <c r="D407" s="25">
        <f>C407*B407</f>
        <v>2508.66</v>
      </c>
      <c r="E407" s="36" t="s">
        <v>93</v>
      </c>
      <c r="F407" s="38">
        <f>D407/D408</f>
        <v>0.44754902922753875</v>
      </c>
      <c r="G407" s="25">
        <v>25</v>
      </c>
      <c r="H407" s="25">
        <f>(B407*G407)-D407</f>
        <v>-33.659999999999854</v>
      </c>
      <c r="I407" s="35" t="s">
        <v>71</v>
      </c>
      <c r="J407" s="35"/>
      <c r="K407" s="35" t="str">
        <f>"buy "&amp;B407&amp;" "&amp;A407&amp;" @ $"&amp;G407</f>
        <v>buy 99 FYBR @ $25</v>
      </c>
      <c r="L407" s="9">
        <f>L406-(G407*B407)</f>
        <v>204960.56000000003</v>
      </c>
      <c r="M407" s="36">
        <f>M406-(G407*B407)</f>
        <v>199351.68000000002</v>
      </c>
      <c r="N407" s="35" t="str">
        <f>TEXT(ROUND(M407,2),"$#,##0.00")&amp;" will be the balance in the account after purchases.  "</f>
        <v xml:space="preserve">$199,351.68 will be the balance in the account after purchases.  </v>
      </c>
      <c r="O407" s="35"/>
      <c r="P407" s="35"/>
      <c r="Q407" s="10"/>
    </row>
    <row r="408" spans="1:17">
      <c r="A408" s="13"/>
      <c r="B408" s="35"/>
      <c r="C408" s="9"/>
      <c r="D408" s="9">
        <f>SUM(D405:D407)</f>
        <v>5605.33</v>
      </c>
      <c r="E408" s="35"/>
      <c r="F408" s="38">
        <f>SUM(F405:F407)</f>
        <v>1</v>
      </c>
      <c r="G408" s="9" t="s">
        <v>15</v>
      </c>
      <c r="H408" s="9">
        <f>SUM(H405:H407)</f>
        <v>-82.259999999999536</v>
      </c>
      <c r="I408" s="35"/>
      <c r="J408" s="35"/>
      <c r="K408" s="35"/>
      <c r="L408" s="9"/>
      <c r="M408" s="35"/>
      <c r="N408" s="35" t="s">
        <v>27</v>
      </c>
      <c r="O408" s="35"/>
      <c r="P408" s="35"/>
      <c r="Q408" s="10"/>
    </row>
    <row r="409" spans="1:17">
      <c r="A409" s="13"/>
      <c r="B409" s="35"/>
      <c r="C409" s="9"/>
      <c r="D409" s="9"/>
      <c r="E409" s="35"/>
      <c r="F409" s="35"/>
      <c r="G409" s="9"/>
      <c r="H409" s="9"/>
      <c r="I409" s="35"/>
      <c r="J409" s="35"/>
      <c r="K409" s="35"/>
      <c r="L409" s="9"/>
      <c r="M409" s="11" t="str">
        <f>IF(J400+M407&gt;0,"Credit Surplus","Credit Shortage")</f>
        <v>Credit Surplus</v>
      </c>
      <c r="N409" s="36">
        <f>J400+M407</f>
        <v>204960.56000000003</v>
      </c>
      <c r="O409" s="35" t="s">
        <v>60</v>
      </c>
      <c r="P409" s="35"/>
      <c r="Q409" s="10"/>
    </row>
    <row r="410" spans="1:17">
      <c r="A410" s="13"/>
      <c r="B410" s="35"/>
      <c r="C410" s="9"/>
      <c r="D410" s="9"/>
      <c r="E410" s="35"/>
      <c r="F410" s="35"/>
      <c r="G410" s="9"/>
      <c r="H410" s="9"/>
      <c r="I410" s="35"/>
      <c r="J410" s="35"/>
      <c r="K410" s="35"/>
      <c r="L410" s="9"/>
      <c r="M410" s="35"/>
      <c r="N410" s="35"/>
      <c r="O410" s="35"/>
      <c r="P410" s="35"/>
      <c r="Q410" s="10"/>
    </row>
    <row r="411" spans="1:17">
      <c r="A411" s="13"/>
      <c r="B411" s="35"/>
      <c r="C411" s="9"/>
      <c r="D411" s="9"/>
      <c r="E411" s="35"/>
      <c r="F411" s="35"/>
      <c r="G411" s="9"/>
      <c r="H411" s="9"/>
      <c r="I411" s="35"/>
      <c r="J411" s="35"/>
      <c r="K411" s="35"/>
      <c r="L411" s="35"/>
      <c r="M411" s="35"/>
      <c r="N411" s="35"/>
      <c r="O411" s="35"/>
      <c r="P411" s="35"/>
      <c r="Q411" s="10"/>
    </row>
    <row r="412" spans="1:17">
      <c r="A412" s="13" t="s">
        <v>11</v>
      </c>
      <c r="B412" s="35"/>
      <c r="C412" s="9"/>
      <c r="D412" s="21">
        <v>5094.91</v>
      </c>
      <c r="E412" s="35" t="s">
        <v>76</v>
      </c>
      <c r="F412" s="35"/>
      <c r="G412" s="9"/>
      <c r="H412" s="9"/>
      <c r="I412" s="35"/>
      <c r="J412" s="35"/>
      <c r="K412" s="35"/>
      <c r="L412" s="35"/>
      <c r="M412" s="35"/>
      <c r="N412" s="35"/>
      <c r="O412" s="35"/>
      <c r="P412" s="35"/>
      <c r="Q412" s="10"/>
    </row>
    <row r="413" spans="1:17">
      <c r="A413" s="13" t="s">
        <v>12</v>
      </c>
      <c r="B413" s="35"/>
      <c r="C413" s="9"/>
      <c r="D413" s="9">
        <f>H400</f>
        <v>-37.729999999999563</v>
      </c>
      <c r="E413" s="35" t="s">
        <v>16</v>
      </c>
      <c r="F413" s="35"/>
      <c r="G413" s="9"/>
      <c r="H413" s="9"/>
      <c r="I413" s="35"/>
      <c r="J413" s="35"/>
      <c r="K413" s="35"/>
      <c r="L413" s="35"/>
      <c r="M413" s="35"/>
      <c r="N413" s="35"/>
      <c r="O413" s="35"/>
      <c r="P413" s="35"/>
      <c r="Q413" s="10"/>
    </row>
    <row r="414" spans="1:17">
      <c r="A414" s="13" t="s">
        <v>13</v>
      </c>
      <c r="B414" s="35"/>
      <c r="C414" s="9"/>
      <c r="D414" s="9">
        <f>D412+D413</f>
        <v>5057.18</v>
      </c>
      <c r="E414" s="35"/>
      <c r="F414" s="35"/>
      <c r="G414" s="9"/>
      <c r="H414" s="9"/>
      <c r="I414" s="35"/>
      <c r="J414" s="35"/>
      <c r="K414" s="35"/>
      <c r="L414" s="35"/>
      <c r="M414" s="35"/>
      <c r="N414" s="35"/>
      <c r="O414" s="35"/>
      <c r="P414" s="35"/>
      <c r="Q414" s="10"/>
    </row>
    <row r="415" spans="1:17">
      <c r="A415" s="13" t="s">
        <v>14</v>
      </c>
      <c r="B415" s="35"/>
      <c r="C415" s="9"/>
      <c r="D415" s="9">
        <f>H408</f>
        <v>-82.259999999999536</v>
      </c>
      <c r="E415" s="35" t="s">
        <v>17</v>
      </c>
      <c r="F415" s="35"/>
      <c r="G415" s="9"/>
      <c r="H415" s="9"/>
      <c r="I415" s="35"/>
      <c r="J415" s="35"/>
      <c r="K415" s="35"/>
      <c r="L415" s="35"/>
      <c r="M415" s="35"/>
      <c r="N415" s="35"/>
      <c r="O415" s="35"/>
      <c r="P415" s="35"/>
      <c r="Q415" s="10"/>
    </row>
    <row r="416" spans="1:17">
      <c r="A416" s="13" t="s">
        <v>13</v>
      </c>
      <c r="B416" s="35"/>
      <c r="C416" s="9"/>
      <c r="D416" s="27">
        <f>D414-D415</f>
        <v>5139.4399999999996</v>
      </c>
      <c r="E416" s="19" t="s">
        <v>18</v>
      </c>
      <c r="F416" s="35"/>
      <c r="G416" s="9"/>
      <c r="H416" s="9"/>
      <c r="I416" s="35"/>
      <c r="J416" s="35"/>
      <c r="K416" s="35"/>
      <c r="L416" s="35"/>
      <c r="M416" s="35"/>
      <c r="N416" s="35"/>
      <c r="O416" s="35"/>
      <c r="P416" s="35"/>
      <c r="Q416" s="10"/>
    </row>
    <row r="417" spans="1:17" ht="14.65" thickBot="1">
      <c r="A417" s="15"/>
      <c r="B417" s="16"/>
      <c r="C417" s="17"/>
      <c r="D417" s="17"/>
      <c r="E417" s="16"/>
      <c r="F417" s="16"/>
      <c r="G417" s="17"/>
      <c r="H417" s="17"/>
      <c r="I417" s="16"/>
      <c r="J417" s="16"/>
      <c r="K417" s="16"/>
      <c r="L417" s="16"/>
      <c r="M417" s="16"/>
      <c r="N417" s="16"/>
      <c r="O417" s="16"/>
      <c r="P417" s="16"/>
      <c r="Q417" s="18"/>
    </row>
    <row r="418" spans="1:17" ht="14.65" thickTop="1"/>
    <row r="423" spans="1:17" ht="14.65" thickBot="1">
      <c r="C423" s="1"/>
      <c r="D423" s="1"/>
      <c r="G423" s="1"/>
      <c r="H423" s="1"/>
    </row>
    <row r="424" spans="1:17" ht="14.65" thickTop="1">
      <c r="A424" s="2"/>
      <c r="B424" s="3"/>
      <c r="C424" s="4">
        <v>45260</v>
      </c>
      <c r="D424" s="5"/>
      <c r="E424" s="3"/>
      <c r="F424" s="3"/>
      <c r="G424" s="5"/>
      <c r="H424" s="5"/>
      <c r="I424" s="3"/>
      <c r="J424" s="3"/>
      <c r="K424" s="3"/>
      <c r="L424" s="20" t="s">
        <v>19</v>
      </c>
      <c r="M424" s="3"/>
      <c r="N424" s="3"/>
      <c r="O424" s="3"/>
      <c r="P424" s="3"/>
      <c r="Q424" s="6"/>
    </row>
    <row r="425" spans="1:17">
      <c r="A425" s="7" t="s">
        <v>5</v>
      </c>
      <c r="B425" s="35"/>
      <c r="C425" s="9"/>
      <c r="D425" s="9"/>
      <c r="E425" s="35"/>
      <c r="F425" s="35"/>
      <c r="G425" s="9"/>
      <c r="H425" s="9"/>
      <c r="I425" s="35"/>
      <c r="J425" s="11" t="s">
        <v>24</v>
      </c>
      <c r="K425" s="35"/>
      <c r="L425" s="11" t="s">
        <v>10</v>
      </c>
      <c r="M425" s="35"/>
      <c r="N425" s="35"/>
      <c r="O425" s="35"/>
      <c r="P425" s="35"/>
      <c r="Q425" s="10"/>
    </row>
    <row r="426" spans="1:17">
      <c r="A426" s="7" t="s">
        <v>0</v>
      </c>
      <c r="B426" s="11" t="s">
        <v>3</v>
      </c>
      <c r="C426" s="12" t="s">
        <v>1</v>
      </c>
      <c r="D426" s="12" t="s">
        <v>4</v>
      </c>
      <c r="E426" s="11" t="s">
        <v>7</v>
      </c>
      <c r="F426" s="37" t="s">
        <v>92</v>
      </c>
      <c r="G426" s="12" t="s">
        <v>8</v>
      </c>
      <c r="H426" s="12" t="s">
        <v>9</v>
      </c>
      <c r="I426" s="33" t="s">
        <v>70</v>
      </c>
      <c r="J426" s="11" t="s">
        <v>23</v>
      </c>
      <c r="K426" s="35"/>
      <c r="L426" s="31">
        <v>206118.71</v>
      </c>
      <c r="M426" s="35" t="s">
        <v>118</v>
      </c>
      <c r="N426" s="35"/>
      <c r="O426" s="35"/>
      <c r="P426" s="35"/>
      <c r="Q426" s="10"/>
    </row>
    <row r="427" spans="1:17">
      <c r="A427" s="13" t="s">
        <v>145</v>
      </c>
      <c r="B427" s="35">
        <v>139</v>
      </c>
      <c r="C427" s="9">
        <v>16.14</v>
      </c>
      <c r="D427" s="9">
        <f>C427*B427</f>
        <v>2243.46</v>
      </c>
      <c r="E427" s="36" t="s">
        <v>37</v>
      </c>
      <c r="F427" s="38">
        <f>D427/D430</f>
        <v>0.53072763144821322</v>
      </c>
      <c r="G427" s="40">
        <v>16.11</v>
      </c>
      <c r="H427" s="9">
        <f>(B427*G427)-D427</f>
        <v>-4.1700000000000728</v>
      </c>
      <c r="I427" s="35" t="s">
        <v>71</v>
      </c>
      <c r="J427" s="36">
        <f>G427*B427</f>
        <v>2239.29</v>
      </c>
      <c r="K427" s="35" t="str">
        <f>"sell "&amp;B427&amp;" "&amp;A427&amp;" @ $"&amp;G427</f>
        <v>sell 139 EXTR @ $16.11</v>
      </c>
      <c r="L427" s="9">
        <f>L426+(G427*B427)</f>
        <v>208358</v>
      </c>
      <c r="M427" s="35"/>
      <c r="N427" s="35"/>
      <c r="O427" s="35"/>
      <c r="P427" s="35"/>
      <c r="Q427" s="10"/>
    </row>
    <row r="428" spans="1:17">
      <c r="A428" s="13" t="s">
        <v>146</v>
      </c>
      <c r="B428" s="35">
        <v>11</v>
      </c>
      <c r="C428" s="9">
        <v>86.28</v>
      </c>
      <c r="D428" s="9">
        <f>C428*B428</f>
        <v>949.08</v>
      </c>
      <c r="E428" s="36" t="s">
        <v>37</v>
      </c>
      <c r="F428" s="38">
        <f>D428/D430</f>
        <v>0.22452059785102929</v>
      </c>
      <c r="G428" s="40">
        <v>86.3</v>
      </c>
      <c r="H428" s="9">
        <f>(B428*G428)-D428</f>
        <v>0.2199999999999136</v>
      </c>
      <c r="I428" s="35" t="s">
        <v>71</v>
      </c>
      <c r="J428" s="36">
        <f>G428*B428</f>
        <v>949.3</v>
      </c>
      <c r="K428" s="35" t="str">
        <f>"sell "&amp;B428&amp;" "&amp;A428&amp;" @ $"&amp;G428</f>
        <v>sell 11 XPO @ $86.3</v>
      </c>
      <c r="L428" s="9">
        <f>L427+(G428*B428)</f>
        <v>209307.3</v>
      </c>
      <c r="M428" s="35"/>
      <c r="N428" s="35"/>
      <c r="O428" s="35"/>
      <c r="P428" s="35"/>
      <c r="Q428" s="10"/>
    </row>
    <row r="429" spans="1:17">
      <c r="A429" s="13" t="s">
        <v>147</v>
      </c>
      <c r="B429" s="35">
        <v>28</v>
      </c>
      <c r="C429" s="9">
        <v>36.950000000000003</v>
      </c>
      <c r="D429" s="9">
        <f>C429*B429</f>
        <v>1034.6000000000001</v>
      </c>
      <c r="E429" s="36" t="s">
        <v>37</v>
      </c>
      <c r="F429" s="38">
        <f>D429/D430</f>
        <v>0.24475177070075749</v>
      </c>
      <c r="G429" s="40">
        <v>37.72</v>
      </c>
      <c r="H429" s="9">
        <f>(B429*G429)-D429</f>
        <v>21.559999999999718</v>
      </c>
      <c r="I429" s="35" t="s">
        <v>71</v>
      </c>
      <c r="J429" s="36">
        <f>G429*B429</f>
        <v>1056.1599999999999</v>
      </c>
      <c r="K429" s="35" t="str">
        <f>"sell "&amp;B429&amp;" "&amp;A429&amp;" @ $"&amp;G429</f>
        <v>sell 28 LI @ $37.72</v>
      </c>
      <c r="L429" s="9">
        <f>L428+(G429*B429)</f>
        <v>210363.46</v>
      </c>
      <c r="M429" s="35" t="s">
        <v>22</v>
      </c>
      <c r="N429" s="35"/>
      <c r="O429" s="35"/>
      <c r="P429" s="35"/>
      <c r="Q429" s="10"/>
    </row>
    <row r="430" spans="1:17">
      <c r="A430" s="13"/>
      <c r="B430" s="35"/>
      <c r="C430" s="9"/>
      <c r="D430" s="9">
        <f>SUM(D427:D429)</f>
        <v>4227.1400000000003</v>
      </c>
      <c r="E430" s="36"/>
      <c r="F430" s="38">
        <f>SUM(F427:F429)</f>
        <v>1</v>
      </c>
      <c r="G430" s="41"/>
      <c r="H430" s="9">
        <f>SUM(H427:H429)</f>
        <v>17.609999999999559</v>
      </c>
      <c r="I430" s="35"/>
      <c r="J430" s="36">
        <f>SUM(J427:J429)</f>
        <v>4244.75</v>
      </c>
      <c r="K430" s="35"/>
      <c r="L430" s="9"/>
      <c r="M430" s="35"/>
      <c r="N430" s="35"/>
      <c r="O430" s="35"/>
      <c r="P430" s="35"/>
      <c r="Q430" s="10"/>
    </row>
    <row r="431" spans="1:17">
      <c r="A431" s="13"/>
      <c r="B431" s="35"/>
      <c r="C431" s="9"/>
      <c r="D431" s="9"/>
      <c r="E431" s="35"/>
      <c r="F431" s="35"/>
      <c r="G431" s="41"/>
      <c r="H431" s="9"/>
      <c r="I431" s="35"/>
      <c r="J431" s="35"/>
      <c r="K431" s="35"/>
      <c r="L431" s="9"/>
      <c r="M431" s="35"/>
      <c r="N431" s="35"/>
      <c r="O431" s="35"/>
      <c r="P431" s="35"/>
      <c r="Q431" s="10"/>
    </row>
    <row r="432" spans="1:17">
      <c r="A432" s="13"/>
      <c r="B432" s="35"/>
      <c r="C432" s="9"/>
      <c r="D432" s="9"/>
      <c r="E432" s="19"/>
      <c r="F432" s="35"/>
      <c r="G432" s="41"/>
      <c r="H432" s="9"/>
      <c r="I432" s="35"/>
      <c r="J432" s="35"/>
      <c r="K432" s="35"/>
      <c r="L432" s="9"/>
      <c r="M432" s="11" t="s">
        <v>20</v>
      </c>
      <c r="N432" s="35"/>
      <c r="O432" s="35"/>
      <c r="P432" s="35"/>
      <c r="Q432" s="10"/>
    </row>
    <row r="433" spans="1:17">
      <c r="A433" s="7" t="s">
        <v>6</v>
      </c>
      <c r="B433" s="35"/>
      <c r="C433" s="9"/>
      <c r="D433" s="9"/>
      <c r="E433" s="19"/>
      <c r="F433" s="35"/>
      <c r="G433" s="41"/>
      <c r="H433" s="9"/>
      <c r="I433" s="35"/>
      <c r="J433" s="35"/>
      <c r="K433" s="35"/>
      <c r="L433" s="9"/>
      <c r="M433" s="11" t="s">
        <v>21</v>
      </c>
      <c r="N433" s="35"/>
      <c r="O433" s="35"/>
      <c r="P433" s="35"/>
      <c r="Q433" s="10"/>
    </row>
    <row r="434" spans="1:17">
      <c r="A434" s="7" t="s">
        <v>0</v>
      </c>
      <c r="B434" s="11" t="s">
        <v>3</v>
      </c>
      <c r="C434" s="12" t="s">
        <v>1</v>
      </c>
      <c r="D434" s="12" t="s">
        <v>2</v>
      </c>
      <c r="E434" s="22" t="s">
        <v>7</v>
      </c>
      <c r="F434" s="39" t="s">
        <v>92</v>
      </c>
      <c r="G434" s="42" t="s">
        <v>8</v>
      </c>
      <c r="H434" s="12" t="s">
        <v>9</v>
      </c>
      <c r="I434" s="35"/>
      <c r="J434" s="35"/>
      <c r="K434" s="35"/>
      <c r="L434" s="9"/>
      <c r="M434" s="36">
        <v>206048.96</v>
      </c>
      <c r="N434" s="35"/>
      <c r="O434" s="44"/>
      <c r="P434" s="35"/>
      <c r="Q434" s="10"/>
    </row>
    <row r="435" spans="1:17">
      <c r="A435" s="13" t="s">
        <v>152</v>
      </c>
      <c r="B435" s="35">
        <v>11</v>
      </c>
      <c r="C435" s="9">
        <v>81.38</v>
      </c>
      <c r="D435" s="9">
        <f>C435*B435</f>
        <v>895.18</v>
      </c>
      <c r="E435" s="36" t="s">
        <v>37</v>
      </c>
      <c r="F435" s="38">
        <f>D435/D438</f>
        <v>0.16234645929187652</v>
      </c>
      <c r="G435" s="9">
        <v>81.739999999999995</v>
      </c>
      <c r="H435" s="9">
        <f>(B435*G435)-D435</f>
        <v>3.9600000000000364</v>
      </c>
      <c r="I435" s="35" t="s">
        <v>71</v>
      </c>
      <c r="J435" s="35"/>
      <c r="K435" s="35" t="str">
        <f>"buy "&amp;B435&amp;" "&amp;A435&amp;" @ $"&amp;G435</f>
        <v>buy 11 EDU @ $81.74</v>
      </c>
      <c r="L435" s="9">
        <f>L429-(G435*B435)</f>
        <v>209464.31999999998</v>
      </c>
      <c r="M435" s="36">
        <f>L426-(G435*B435)</f>
        <v>205219.56999999998</v>
      </c>
      <c r="N435" s="35"/>
      <c r="O435" s="35"/>
      <c r="P435" s="35"/>
      <c r="Q435" s="10"/>
    </row>
    <row r="436" spans="1:17">
      <c r="A436" s="13" t="s">
        <v>153</v>
      </c>
      <c r="B436" s="35">
        <v>445</v>
      </c>
      <c r="C436" s="9">
        <v>8.19</v>
      </c>
      <c r="D436" s="9">
        <f>C436*B436</f>
        <v>3644.5499999999997</v>
      </c>
      <c r="E436" s="36" t="s">
        <v>37</v>
      </c>
      <c r="F436" s="38">
        <f>D436/D438</f>
        <v>0.66096180456691234</v>
      </c>
      <c r="G436" s="9">
        <v>8.16</v>
      </c>
      <c r="H436" s="9">
        <f>(B436*G436)-D436</f>
        <v>-13.349999999999454</v>
      </c>
      <c r="I436" s="35" t="s">
        <v>71</v>
      </c>
      <c r="J436" s="35"/>
      <c r="K436" s="35" t="str">
        <f>"buy "&amp;B436&amp;" "&amp;A436&amp;" @ $"&amp;G436</f>
        <v>buy 445 AVPT @ $8.16</v>
      </c>
      <c r="L436" s="9">
        <f>L435-(G436*B436)</f>
        <v>205833.11999999997</v>
      </c>
      <c r="M436" s="36">
        <f>M435-(G436*B436)</f>
        <v>201588.36999999997</v>
      </c>
      <c r="N436" s="35"/>
      <c r="O436" s="35"/>
      <c r="P436" s="35"/>
      <c r="Q436" s="10"/>
    </row>
    <row r="437" spans="1:17">
      <c r="A437" s="23" t="s">
        <v>154</v>
      </c>
      <c r="B437" s="24">
        <v>23</v>
      </c>
      <c r="C437" s="25">
        <v>42.36</v>
      </c>
      <c r="D437" s="25">
        <f>C437*B437</f>
        <v>974.28</v>
      </c>
      <c r="E437" s="36" t="s">
        <v>37</v>
      </c>
      <c r="F437" s="38">
        <f>D437/D438</f>
        <v>0.17669173614121123</v>
      </c>
      <c r="G437" s="25">
        <v>42.22</v>
      </c>
      <c r="H437" s="25">
        <f>(B437*G437)-D437</f>
        <v>-3.2200000000000273</v>
      </c>
      <c r="I437" s="35" t="s">
        <v>71</v>
      </c>
      <c r="J437" s="35"/>
      <c r="K437" s="35" t="str">
        <f>"buy "&amp;B437&amp;" "&amp;A437&amp;" @ $"&amp;G437</f>
        <v>buy 23 LPG @ $42.22</v>
      </c>
      <c r="L437" s="9">
        <f>L436-(G437*B437)</f>
        <v>204862.05999999997</v>
      </c>
      <c r="M437" s="36">
        <f>M436-(G437*B437)</f>
        <v>200617.30999999997</v>
      </c>
      <c r="N437" s="35" t="str">
        <f>TEXT(ROUND(M437,2),"$#,##0.00")&amp;" will be the balance in the account after purchases.  "</f>
        <v xml:space="preserve">$200,617.31 will be the balance in the account after purchases.  </v>
      </c>
      <c r="O437" s="35"/>
      <c r="P437" s="35"/>
      <c r="Q437" s="10"/>
    </row>
    <row r="438" spans="1:17">
      <c r="A438" s="13"/>
      <c r="B438" s="35"/>
      <c r="C438" s="9"/>
      <c r="D438" s="9">
        <f>SUM(D435:D437)</f>
        <v>5514.0099999999993</v>
      </c>
      <c r="E438" s="35"/>
      <c r="F438" s="38">
        <f>SUM(F435:F437)</f>
        <v>1</v>
      </c>
      <c r="G438" s="9" t="s">
        <v>15</v>
      </c>
      <c r="H438" s="9">
        <f>SUM(H435:H437)</f>
        <v>-12.609999999999445</v>
      </c>
      <c r="I438" s="35"/>
      <c r="J438" s="35"/>
      <c r="K438" s="35"/>
      <c r="L438" s="9"/>
      <c r="M438" s="35"/>
      <c r="N438" s="35" t="s">
        <v>27</v>
      </c>
      <c r="O438" s="35"/>
      <c r="P438" s="35"/>
      <c r="Q438" s="10"/>
    </row>
    <row r="439" spans="1:17">
      <c r="A439" s="13"/>
      <c r="B439" s="35"/>
      <c r="C439" s="9"/>
      <c r="D439" s="9"/>
      <c r="E439" s="35"/>
      <c r="F439" s="35"/>
      <c r="G439" s="9"/>
      <c r="H439" s="9"/>
      <c r="I439" s="35"/>
      <c r="J439" s="35"/>
      <c r="K439" s="35"/>
      <c r="L439" s="9"/>
      <c r="M439" s="11" t="str">
        <f>IF(J430+M437&gt;0,"Credit Surplus","Credit Shortage")</f>
        <v>Credit Surplus</v>
      </c>
      <c r="N439" s="36">
        <f>J430+M437</f>
        <v>204862.05999999997</v>
      </c>
      <c r="O439" s="35" t="s">
        <v>60</v>
      </c>
      <c r="P439" s="35"/>
      <c r="Q439" s="10"/>
    </row>
    <row r="440" spans="1:17">
      <c r="A440" s="13"/>
      <c r="B440" s="35"/>
      <c r="C440" s="9"/>
      <c r="D440" s="9"/>
      <c r="E440" s="35"/>
      <c r="F440" s="35"/>
      <c r="G440" s="9"/>
      <c r="H440" s="9"/>
      <c r="I440" s="35"/>
      <c r="J440" s="35"/>
      <c r="K440" s="35"/>
      <c r="L440" s="9"/>
      <c r="M440" s="35"/>
      <c r="N440" s="35"/>
      <c r="O440" s="35"/>
      <c r="P440" s="35"/>
      <c r="Q440" s="10"/>
    </row>
    <row r="441" spans="1:17">
      <c r="A441" s="13"/>
      <c r="B441" s="35"/>
      <c r="C441" s="9"/>
      <c r="D441" s="9"/>
      <c r="E441" s="35"/>
      <c r="F441" s="35"/>
      <c r="G441" s="9"/>
      <c r="H441" s="9"/>
      <c r="I441" s="35"/>
      <c r="J441" s="35"/>
      <c r="K441" s="35"/>
      <c r="L441" s="35"/>
      <c r="M441" s="35"/>
      <c r="N441" s="35"/>
      <c r="O441" s="35"/>
      <c r="P441" s="35"/>
      <c r="Q441" s="10"/>
    </row>
    <row r="442" spans="1:17">
      <c r="A442" s="13" t="s">
        <v>11</v>
      </c>
      <c r="B442" s="35"/>
      <c r="C442" s="9"/>
      <c r="D442" s="21">
        <v>5023.41</v>
      </c>
      <c r="E442" s="35" t="s">
        <v>76</v>
      </c>
      <c r="F442" s="35"/>
      <c r="G442" s="9"/>
      <c r="H442" s="9"/>
      <c r="I442" s="35"/>
      <c r="J442" s="35"/>
      <c r="K442" s="35"/>
      <c r="L442" s="35"/>
      <c r="M442" s="35"/>
      <c r="N442" s="35"/>
      <c r="O442" s="35"/>
      <c r="P442" s="35"/>
      <c r="Q442" s="10"/>
    </row>
    <row r="443" spans="1:17">
      <c r="A443" s="13" t="s">
        <v>12</v>
      </c>
      <c r="B443" s="35"/>
      <c r="C443" s="9"/>
      <c r="D443" s="9">
        <f>H430</f>
        <v>17.609999999999559</v>
      </c>
      <c r="E443" s="35" t="s">
        <v>16</v>
      </c>
      <c r="F443" s="35"/>
      <c r="G443" s="9"/>
      <c r="H443" s="9"/>
      <c r="I443" s="35"/>
      <c r="J443" s="35"/>
      <c r="K443" s="35"/>
      <c r="L443" s="35"/>
      <c r="M443" s="35"/>
      <c r="N443" s="35"/>
      <c r="O443" s="35"/>
      <c r="P443" s="35"/>
      <c r="Q443" s="10"/>
    </row>
    <row r="444" spans="1:17">
      <c r="A444" s="13" t="s">
        <v>13</v>
      </c>
      <c r="B444" s="35"/>
      <c r="C444" s="9"/>
      <c r="D444" s="9">
        <f>D442+D443</f>
        <v>5041.0199999999995</v>
      </c>
      <c r="E444" s="35"/>
      <c r="F444" s="35"/>
      <c r="G444" s="9"/>
      <c r="H444" s="9"/>
      <c r="I444" s="35"/>
      <c r="J444" s="35"/>
      <c r="K444" s="35"/>
      <c r="L444" s="35"/>
      <c r="M444" s="35"/>
      <c r="N444" s="35"/>
      <c r="O444" s="35"/>
      <c r="P444" s="35"/>
      <c r="Q444" s="10"/>
    </row>
    <row r="445" spans="1:17">
      <c r="A445" s="13" t="s">
        <v>14</v>
      </c>
      <c r="B445" s="35"/>
      <c r="C445" s="9"/>
      <c r="D445" s="9">
        <f>H438</f>
        <v>-12.609999999999445</v>
      </c>
      <c r="E445" s="35" t="s">
        <v>17</v>
      </c>
      <c r="F445" s="35"/>
      <c r="G445" s="9"/>
      <c r="H445" s="9"/>
      <c r="I445" s="35"/>
      <c r="J445" s="35"/>
      <c r="K445" s="35"/>
      <c r="L445" s="35"/>
      <c r="M445" s="35"/>
      <c r="N445" s="35"/>
      <c r="O445" s="35"/>
      <c r="P445" s="35"/>
      <c r="Q445" s="10"/>
    </row>
    <row r="446" spans="1:17">
      <c r="A446" s="13" t="s">
        <v>13</v>
      </c>
      <c r="B446" s="35"/>
      <c r="C446" s="9"/>
      <c r="D446" s="27">
        <f>D444-D445</f>
        <v>5053.6299999999992</v>
      </c>
      <c r="E446" s="19" t="s">
        <v>18</v>
      </c>
      <c r="F446" s="35"/>
      <c r="G446" s="9"/>
      <c r="H446" s="9"/>
      <c r="I446" s="35"/>
      <c r="J446" s="35"/>
      <c r="K446" s="35"/>
      <c r="L446" s="35"/>
      <c r="M446" s="35"/>
      <c r="N446" s="35"/>
      <c r="O446" s="35"/>
      <c r="P446" s="35"/>
      <c r="Q446" s="10"/>
    </row>
    <row r="447" spans="1:17" ht="14.65" thickBot="1">
      <c r="A447" s="15"/>
      <c r="B447" s="16"/>
      <c r="C447" s="17"/>
      <c r="D447" s="17"/>
      <c r="E447" s="16"/>
      <c r="F447" s="16"/>
      <c r="G447" s="17"/>
      <c r="H447" s="17"/>
      <c r="I447" s="16"/>
      <c r="J447" s="16"/>
      <c r="K447" s="16"/>
      <c r="L447" s="16"/>
      <c r="M447" s="16"/>
      <c r="N447" s="16"/>
      <c r="O447" s="16"/>
      <c r="P447" s="16"/>
      <c r="Q447" s="18"/>
    </row>
    <row r="448" spans="1:17" ht="14.65" thickTop="1"/>
    <row r="452" spans="1:17" ht="14.65" thickBot="1"/>
    <row r="453" spans="1:17" ht="14.65" thickTop="1">
      <c r="A453" s="2"/>
      <c r="B453" s="3"/>
      <c r="C453" s="4">
        <v>45230</v>
      </c>
      <c r="D453" s="5"/>
      <c r="E453" s="3"/>
      <c r="F453" s="3"/>
      <c r="G453" s="5"/>
      <c r="H453" s="5"/>
      <c r="I453" s="3"/>
      <c r="J453" s="3"/>
      <c r="K453" s="3"/>
      <c r="L453" s="20" t="s">
        <v>19</v>
      </c>
      <c r="M453" s="3"/>
      <c r="N453" s="3"/>
      <c r="O453" s="3"/>
      <c r="P453" s="3"/>
      <c r="Q453" s="6"/>
    </row>
    <row r="454" spans="1:17">
      <c r="A454" s="7" t="s">
        <v>5</v>
      </c>
      <c r="B454" s="35"/>
      <c r="C454" s="9"/>
      <c r="D454" s="9"/>
      <c r="E454" s="35"/>
      <c r="F454" s="35"/>
      <c r="G454" s="9"/>
      <c r="H454" s="9"/>
      <c r="I454" s="35"/>
      <c r="J454" s="11" t="s">
        <v>24</v>
      </c>
      <c r="K454" s="35"/>
      <c r="L454" s="11" t="s">
        <v>10</v>
      </c>
      <c r="M454" s="35"/>
      <c r="N454" s="35"/>
      <c r="O454" s="35"/>
      <c r="P454" s="35"/>
      <c r="Q454" s="10"/>
    </row>
    <row r="455" spans="1:17">
      <c r="A455" s="7" t="s">
        <v>0</v>
      </c>
      <c r="B455" s="11" t="s">
        <v>3</v>
      </c>
      <c r="C455" s="12" t="s">
        <v>1</v>
      </c>
      <c r="D455" s="12" t="s">
        <v>4</v>
      </c>
      <c r="E455" s="11" t="s">
        <v>7</v>
      </c>
      <c r="F455" s="37" t="s">
        <v>92</v>
      </c>
      <c r="G455" s="12" t="s">
        <v>8</v>
      </c>
      <c r="H455" s="12" t="s">
        <v>9</v>
      </c>
      <c r="I455" s="33" t="s">
        <v>70</v>
      </c>
      <c r="J455" s="11" t="s">
        <v>23</v>
      </c>
      <c r="K455" s="35"/>
      <c r="L455" s="31">
        <v>200591.49</v>
      </c>
      <c r="M455" s="35" t="s">
        <v>118</v>
      </c>
      <c r="N455" s="35"/>
      <c r="O455" s="35"/>
      <c r="P455" s="35"/>
      <c r="Q455" s="10"/>
    </row>
    <row r="456" spans="1:17">
      <c r="A456" s="13" t="s">
        <v>142</v>
      </c>
      <c r="B456" s="35">
        <v>224</v>
      </c>
      <c r="C456" s="9">
        <v>4.45</v>
      </c>
      <c r="D456" s="9">
        <f>C456*B456</f>
        <v>996.80000000000007</v>
      </c>
      <c r="E456" s="36" t="s">
        <v>93</v>
      </c>
      <c r="F456" s="38">
        <f>D456/D459</f>
        <v>0.15374554248978936</v>
      </c>
      <c r="G456" s="40">
        <v>4.57</v>
      </c>
      <c r="H456" s="9">
        <f>(B456*G456)-D456</f>
        <v>26.879999999999995</v>
      </c>
      <c r="I456" s="35" t="s">
        <v>71</v>
      </c>
      <c r="J456" s="36">
        <f>G456*B456</f>
        <v>1023.6800000000001</v>
      </c>
      <c r="K456" s="35" t="str">
        <f>"sell "&amp;B456&amp;" "&amp;A456&amp;" @ $"&amp;G456</f>
        <v>sell 224 INTR @ $4.57</v>
      </c>
      <c r="L456" s="9">
        <f>L455+(G456*B456)</f>
        <v>201615.16999999998</v>
      </c>
      <c r="M456" s="35"/>
      <c r="N456" s="35"/>
      <c r="O456" s="35"/>
      <c r="P456" s="35"/>
      <c r="Q456" s="10"/>
    </row>
    <row r="457" spans="1:17">
      <c r="A457" s="13" t="s">
        <v>143</v>
      </c>
      <c r="B457" s="35">
        <v>47</v>
      </c>
      <c r="C457" s="9">
        <v>11.46</v>
      </c>
      <c r="D457" s="9">
        <f>C457*B457</f>
        <v>538.62</v>
      </c>
      <c r="E457" s="36" t="s">
        <v>93</v>
      </c>
      <c r="F457" s="38">
        <f>D457/D459</f>
        <v>8.3076268153942964E-2</v>
      </c>
      <c r="G457" s="40">
        <v>11.45</v>
      </c>
      <c r="H457" s="9">
        <f>(B457*G457)-D457</f>
        <v>-0.47000000000002728</v>
      </c>
      <c r="I457" s="35" t="s">
        <v>71</v>
      </c>
      <c r="J457" s="36">
        <f>G457*B457</f>
        <v>538.15</v>
      </c>
      <c r="K457" s="35" t="str">
        <f>"sell "&amp;B457&amp;" "&amp;A457&amp;" @ $"&amp;G457</f>
        <v>sell 47 CCL @ $11.45</v>
      </c>
      <c r="L457" s="9">
        <f>L456+(G457*B457)</f>
        <v>202153.31999999998</v>
      </c>
      <c r="M457" s="35"/>
      <c r="N457" s="35"/>
      <c r="O457" s="35"/>
      <c r="P457" s="35"/>
      <c r="Q457" s="10"/>
    </row>
    <row r="458" spans="1:17">
      <c r="A458" s="13" t="s">
        <v>144</v>
      </c>
      <c r="B458" s="35">
        <v>126</v>
      </c>
      <c r="C458" s="9">
        <v>39.270000000000003</v>
      </c>
      <c r="D458" s="9">
        <f>C458*B458</f>
        <v>4948.0200000000004</v>
      </c>
      <c r="E458" s="36" t="s">
        <v>93</v>
      </c>
      <c r="F458" s="38">
        <f>D458/D459</f>
        <v>0.76317818935626769</v>
      </c>
      <c r="G458" s="40">
        <v>39.35</v>
      </c>
      <c r="H458" s="9">
        <f>(B458*G458)-D458</f>
        <v>10.079999999999927</v>
      </c>
      <c r="I458" s="35" t="s">
        <v>71</v>
      </c>
      <c r="J458" s="36">
        <f>G458*B458</f>
        <v>4958.1000000000004</v>
      </c>
      <c r="K458" s="35" t="str">
        <f>"sell "&amp;B458&amp;" "&amp;A458&amp;" @ $"&amp;G458</f>
        <v>sell 126 VRT @ $39.35</v>
      </c>
      <c r="L458" s="9">
        <f>L457+(G458*B458)</f>
        <v>207111.41999999998</v>
      </c>
      <c r="M458" s="35" t="s">
        <v>22</v>
      </c>
      <c r="N458" s="35"/>
      <c r="O458" s="35"/>
      <c r="P458" s="35"/>
      <c r="Q458" s="10"/>
    </row>
    <row r="459" spans="1:17">
      <c r="A459" s="13"/>
      <c r="B459" s="35"/>
      <c r="C459" s="9"/>
      <c r="D459" s="9">
        <f>SUM(D456:D458)</f>
        <v>6483.4400000000005</v>
      </c>
      <c r="E459" s="36"/>
      <c r="F459" s="38">
        <f>SUM(F456:F458)</f>
        <v>1</v>
      </c>
      <c r="G459" s="41"/>
      <c r="H459" s="9">
        <f>SUM(H456:H458)</f>
        <v>36.489999999999895</v>
      </c>
      <c r="I459" s="35"/>
      <c r="J459" s="36">
        <f>SUM(J456:J458)</f>
        <v>6519.93</v>
      </c>
      <c r="K459" s="35"/>
      <c r="L459" s="9"/>
      <c r="M459" s="35"/>
      <c r="N459" s="35"/>
      <c r="O459" s="35"/>
      <c r="P459" s="35"/>
      <c r="Q459" s="10"/>
    </row>
    <row r="460" spans="1:17">
      <c r="A460" s="13"/>
      <c r="B460" s="35"/>
      <c r="C460" s="9"/>
      <c r="D460" s="9"/>
      <c r="E460" s="35"/>
      <c r="F460" s="35"/>
      <c r="G460" s="41"/>
      <c r="H460" s="9"/>
      <c r="I460" s="35"/>
      <c r="J460" s="35"/>
      <c r="K460" s="35"/>
      <c r="L460" s="9"/>
      <c r="M460" s="35"/>
      <c r="N460" s="35"/>
      <c r="O460" s="35"/>
      <c r="P460" s="35"/>
      <c r="Q460" s="10"/>
    </row>
    <row r="461" spans="1:17">
      <c r="A461" s="13"/>
      <c r="B461" s="35"/>
      <c r="C461" s="9"/>
      <c r="D461" s="9"/>
      <c r="E461" s="19"/>
      <c r="F461" s="35"/>
      <c r="G461" s="41"/>
      <c r="H461" s="9"/>
      <c r="I461" s="35"/>
      <c r="J461" s="35"/>
      <c r="K461" s="35"/>
      <c r="L461" s="9"/>
      <c r="M461" s="11" t="s">
        <v>20</v>
      </c>
      <c r="N461" s="35"/>
      <c r="O461" s="35"/>
      <c r="P461" s="35"/>
      <c r="Q461" s="10"/>
    </row>
    <row r="462" spans="1:17">
      <c r="A462" s="7" t="s">
        <v>6</v>
      </c>
      <c r="B462" s="35"/>
      <c r="C462" s="9"/>
      <c r="D462" s="9"/>
      <c r="E462" s="19"/>
      <c r="F462" s="35"/>
      <c r="G462" s="41"/>
      <c r="H462" s="9"/>
      <c r="I462" s="35"/>
      <c r="J462" s="35"/>
      <c r="K462" s="35"/>
      <c r="L462" s="9"/>
      <c r="M462" s="11" t="s">
        <v>21</v>
      </c>
      <c r="N462" s="35"/>
      <c r="O462" s="35"/>
      <c r="P462" s="35"/>
      <c r="Q462" s="10"/>
    </row>
    <row r="463" spans="1:17">
      <c r="A463" s="7" t="s">
        <v>0</v>
      </c>
      <c r="B463" s="11" t="s">
        <v>3</v>
      </c>
      <c r="C463" s="12" t="s">
        <v>1</v>
      </c>
      <c r="D463" s="12" t="s">
        <v>2</v>
      </c>
      <c r="E463" s="22" t="s">
        <v>7</v>
      </c>
      <c r="F463" s="39" t="s">
        <v>92</v>
      </c>
      <c r="G463" s="42" t="s">
        <v>8</v>
      </c>
      <c r="H463" s="12" t="s">
        <v>9</v>
      </c>
      <c r="I463" s="35"/>
      <c r="J463" s="35"/>
      <c r="K463" s="35"/>
      <c r="L463" s="9"/>
      <c r="M463" s="36">
        <v>206048.96</v>
      </c>
      <c r="N463" s="35"/>
      <c r="O463" s="44"/>
      <c r="P463" s="35"/>
      <c r="Q463" s="10"/>
    </row>
    <row r="464" spans="1:17">
      <c r="A464" s="13" t="s">
        <v>151</v>
      </c>
      <c r="B464" s="35">
        <v>20</v>
      </c>
      <c r="C464" s="9">
        <v>49.92</v>
      </c>
      <c r="D464" s="9">
        <f>C464*B464</f>
        <v>998.40000000000009</v>
      </c>
      <c r="E464" s="36" t="s">
        <v>93</v>
      </c>
      <c r="F464" s="38">
        <f>D464/D467</f>
        <v>1</v>
      </c>
      <c r="G464" s="9">
        <v>49.72</v>
      </c>
      <c r="H464" s="9">
        <f>(B464*G464)-D464</f>
        <v>-4.0000000000001137</v>
      </c>
      <c r="I464" s="35" t="s">
        <v>71</v>
      </c>
      <c r="J464" s="35"/>
      <c r="K464" s="35" t="str">
        <f>"buy "&amp;B464&amp;" "&amp;A464&amp;" @ $"&amp;G464</f>
        <v>buy 20 NEAR @ $49.72</v>
      </c>
      <c r="L464" s="9">
        <f>L458-(G464*B464)</f>
        <v>206117.02</v>
      </c>
      <c r="M464" s="36">
        <f>L455-(G464*B464)</f>
        <v>199597.09</v>
      </c>
      <c r="N464" s="35"/>
      <c r="O464" s="35"/>
      <c r="P464" s="35"/>
      <c r="Q464" s="10"/>
    </row>
    <row r="465" spans="1:17">
      <c r="A465" s="13"/>
      <c r="B465" s="35"/>
      <c r="C465" s="9">
        <v>0</v>
      </c>
      <c r="D465" s="9">
        <f>C465*B465</f>
        <v>0</v>
      </c>
      <c r="E465" s="36" t="s">
        <v>93</v>
      </c>
      <c r="F465" s="38">
        <f>D465/D467</f>
        <v>0</v>
      </c>
      <c r="G465" s="9">
        <v>0</v>
      </c>
      <c r="H465" s="9">
        <f>(B465*G465)-D465</f>
        <v>0</v>
      </c>
      <c r="I465" s="35" t="s">
        <v>71</v>
      </c>
      <c r="J465" s="35"/>
      <c r="K465" s="35" t="str">
        <f>"buy "&amp;B465&amp;" "&amp;A465&amp;" @ $"&amp;G465</f>
        <v>buy   @ $0</v>
      </c>
      <c r="L465" s="9">
        <f>L464-(G465*B465)</f>
        <v>206117.02</v>
      </c>
      <c r="M465" s="36">
        <f>M464-(G465*B465)</f>
        <v>199597.09</v>
      </c>
      <c r="N465" s="35"/>
      <c r="O465" s="35"/>
      <c r="P465" s="35"/>
      <c r="Q465" s="10"/>
    </row>
    <row r="466" spans="1:17">
      <c r="A466" s="23"/>
      <c r="B466" s="24"/>
      <c r="C466" s="25">
        <v>0</v>
      </c>
      <c r="D466" s="25">
        <f>C466*B466</f>
        <v>0</v>
      </c>
      <c r="E466" s="36" t="s">
        <v>93</v>
      </c>
      <c r="F466" s="38">
        <f>D466/D467</f>
        <v>0</v>
      </c>
      <c r="G466" s="25">
        <v>0</v>
      </c>
      <c r="H466" s="25">
        <f>(B466*G466)-D466</f>
        <v>0</v>
      </c>
      <c r="I466" s="35" t="s">
        <v>71</v>
      </c>
      <c r="J466" s="35"/>
      <c r="K466" s="35" t="str">
        <f>"buy "&amp;B466&amp;" "&amp;A466&amp;" @ $"&amp;G466</f>
        <v>buy   @ $0</v>
      </c>
      <c r="L466" s="9">
        <f>L465-(G466*B466)</f>
        <v>206117.02</v>
      </c>
      <c r="M466" s="36">
        <f>M465-(G466*B466)</f>
        <v>199597.09</v>
      </c>
      <c r="N466" s="35" t="str">
        <f>TEXT(ROUND(M466,2),"$#,##0.00")&amp;" will be the balance in the account after purchases.  "</f>
        <v xml:space="preserve">$199,597.09 will be the balance in the account after purchases.  </v>
      </c>
      <c r="O466" s="35"/>
      <c r="P466" s="35"/>
      <c r="Q466" s="10"/>
    </row>
    <row r="467" spans="1:17">
      <c r="A467" s="13"/>
      <c r="B467" s="35"/>
      <c r="C467" s="9"/>
      <c r="D467" s="9">
        <f>SUM(D464:D466)</f>
        <v>998.40000000000009</v>
      </c>
      <c r="E467" s="35"/>
      <c r="F467" s="38">
        <f>SUM(F464:F466)</f>
        <v>1</v>
      </c>
      <c r="G467" s="9" t="s">
        <v>15</v>
      </c>
      <c r="H467" s="9">
        <f>SUM(H464:H466)</f>
        <v>-4.0000000000001137</v>
      </c>
      <c r="I467" s="35"/>
      <c r="J467" s="35"/>
      <c r="K467" s="35"/>
      <c r="L467" s="9"/>
      <c r="M467" s="35"/>
      <c r="N467" s="35" t="s">
        <v>27</v>
      </c>
      <c r="O467" s="35"/>
      <c r="P467" s="35"/>
      <c r="Q467" s="10"/>
    </row>
    <row r="468" spans="1:17">
      <c r="A468" s="13"/>
      <c r="B468" s="35"/>
      <c r="C468" s="9"/>
      <c r="D468" s="9"/>
      <c r="E468" s="35"/>
      <c r="F468" s="35"/>
      <c r="G468" s="9"/>
      <c r="H468" s="9"/>
      <c r="I468" s="35"/>
      <c r="J468" s="35"/>
      <c r="K468" s="35"/>
      <c r="L468" s="9"/>
      <c r="M468" s="11" t="str">
        <f>IF(J459+M466&gt;0,"Credit Surplus","Credit Shortage")</f>
        <v>Credit Surplus</v>
      </c>
      <c r="N468" s="36">
        <f>J459+M466</f>
        <v>206117.02</v>
      </c>
      <c r="O468" s="35" t="s">
        <v>60</v>
      </c>
      <c r="P468" s="35"/>
      <c r="Q468" s="10"/>
    </row>
    <row r="469" spans="1:17">
      <c r="A469" s="13"/>
      <c r="B469" s="35"/>
      <c r="C469" s="9"/>
      <c r="D469" s="9"/>
      <c r="E469" s="35"/>
      <c r="F469" s="35"/>
      <c r="G469" s="9"/>
      <c r="H469" s="9"/>
      <c r="I469" s="35"/>
      <c r="J469" s="35"/>
      <c r="K469" s="35"/>
      <c r="L469" s="9"/>
      <c r="M469" s="35"/>
      <c r="N469" s="35"/>
      <c r="O469" s="35"/>
      <c r="P469" s="35"/>
      <c r="Q469" s="10"/>
    </row>
    <row r="470" spans="1:17">
      <c r="A470" s="13"/>
      <c r="B470" s="35"/>
      <c r="C470" s="9"/>
      <c r="D470" s="9"/>
      <c r="E470" s="35"/>
      <c r="F470" s="35"/>
      <c r="G470" s="9"/>
      <c r="H470" s="9"/>
      <c r="I470" s="35"/>
      <c r="J470" s="35"/>
      <c r="K470" s="35"/>
      <c r="L470" s="35"/>
      <c r="M470" s="35"/>
      <c r="N470" s="35"/>
      <c r="O470" s="35"/>
      <c r="P470" s="35"/>
      <c r="Q470" s="10"/>
    </row>
    <row r="471" spans="1:17">
      <c r="A471" s="13" t="s">
        <v>11</v>
      </c>
      <c r="B471" s="35"/>
      <c r="C471" s="9"/>
      <c r="D471" s="21">
        <v>6269.79</v>
      </c>
      <c r="E471" s="35" t="s">
        <v>76</v>
      </c>
      <c r="F471" s="35"/>
      <c r="G471" s="9"/>
      <c r="H471" s="9"/>
      <c r="I471" s="35"/>
      <c r="J471" s="35"/>
      <c r="K471" s="35"/>
      <c r="L471" s="35"/>
      <c r="M471" s="35"/>
      <c r="N471" s="35"/>
      <c r="O471" s="35"/>
      <c r="P471" s="35"/>
      <c r="Q471" s="10"/>
    </row>
    <row r="472" spans="1:17">
      <c r="A472" s="13" t="s">
        <v>12</v>
      </c>
      <c r="B472" s="35"/>
      <c r="C472" s="9"/>
      <c r="D472" s="9">
        <f>H459</f>
        <v>36.489999999999895</v>
      </c>
      <c r="E472" s="35" t="s">
        <v>16</v>
      </c>
      <c r="F472" s="35"/>
      <c r="G472" s="9"/>
      <c r="H472" s="9"/>
      <c r="I472" s="35"/>
      <c r="J472" s="35"/>
      <c r="K472" s="35"/>
      <c r="L472" s="35"/>
      <c r="M472" s="35"/>
      <c r="N472" s="35"/>
      <c r="O472" s="35"/>
      <c r="P472" s="35"/>
      <c r="Q472" s="10"/>
    </row>
    <row r="473" spans="1:17">
      <c r="A473" s="13" t="s">
        <v>13</v>
      </c>
      <c r="B473" s="35"/>
      <c r="C473" s="9"/>
      <c r="D473" s="9">
        <f>D471+D472</f>
        <v>6306.28</v>
      </c>
      <c r="E473" s="35"/>
      <c r="F473" s="35"/>
      <c r="G473" s="9"/>
      <c r="H473" s="9"/>
      <c r="I473" s="35"/>
      <c r="J473" s="35"/>
      <c r="K473" s="35"/>
      <c r="L473" s="35"/>
      <c r="M473" s="35"/>
      <c r="N473" s="35"/>
      <c r="O473" s="35"/>
      <c r="P473" s="35"/>
      <c r="Q473" s="10"/>
    </row>
    <row r="474" spans="1:17">
      <c r="A474" s="13" t="s">
        <v>14</v>
      </c>
      <c r="B474" s="35"/>
      <c r="C474" s="9"/>
      <c r="D474" s="9">
        <f>H467</f>
        <v>-4.0000000000001137</v>
      </c>
      <c r="E474" s="35" t="s">
        <v>17</v>
      </c>
      <c r="F474" s="35"/>
      <c r="G474" s="9"/>
      <c r="H474" s="9"/>
      <c r="I474" s="35"/>
      <c r="J474" s="35"/>
      <c r="K474" s="35"/>
      <c r="L474" s="35"/>
      <c r="M474" s="35"/>
      <c r="N474" s="35"/>
      <c r="O474" s="35"/>
      <c r="P474" s="35"/>
      <c r="Q474" s="10"/>
    </row>
    <row r="475" spans="1:17">
      <c r="A475" s="13" t="s">
        <v>13</v>
      </c>
      <c r="B475" s="35"/>
      <c r="C475" s="9"/>
      <c r="D475" s="27">
        <f>D473-D474</f>
        <v>6310.28</v>
      </c>
      <c r="E475" s="19" t="s">
        <v>18</v>
      </c>
      <c r="F475" s="35"/>
      <c r="G475" s="9"/>
      <c r="H475" s="9"/>
      <c r="I475" s="35"/>
      <c r="J475" s="35"/>
      <c r="K475" s="35"/>
      <c r="L475" s="35"/>
      <c r="M475" s="35"/>
      <c r="N475" s="35"/>
      <c r="O475" s="35"/>
      <c r="P475" s="35"/>
      <c r="Q475" s="10"/>
    </row>
    <row r="476" spans="1:17" ht="14.65" thickBot="1">
      <c r="A476" s="15"/>
      <c r="B476" s="16"/>
      <c r="C476" s="17"/>
      <c r="D476" s="17"/>
      <c r="E476" s="16"/>
      <c r="F476" s="16"/>
      <c r="G476" s="17"/>
      <c r="H476" s="17"/>
      <c r="I476" s="16"/>
      <c r="J476" s="16"/>
      <c r="K476" s="16"/>
      <c r="L476" s="16"/>
      <c r="M476" s="16"/>
      <c r="N476" s="16"/>
      <c r="O476" s="16"/>
      <c r="P476" s="16"/>
      <c r="Q476" s="18"/>
    </row>
    <row r="477" spans="1:17" ht="14.65" thickTop="1"/>
    <row r="479" spans="1:17" ht="14.65" thickBot="1"/>
    <row r="480" spans="1:17" ht="14.65" thickTop="1">
      <c r="A480" s="2"/>
      <c r="B480" s="3"/>
      <c r="C480" s="4">
        <v>45201</v>
      </c>
      <c r="D480" s="5"/>
      <c r="E480" s="3"/>
      <c r="F480" s="3"/>
      <c r="G480" s="5"/>
      <c r="H480" s="5"/>
      <c r="I480" s="3"/>
      <c r="J480" s="3"/>
      <c r="K480" s="3"/>
      <c r="L480" s="20" t="s">
        <v>19</v>
      </c>
      <c r="M480" s="3"/>
      <c r="N480" s="3"/>
      <c r="O480" s="3"/>
      <c r="P480" s="3"/>
      <c r="Q480" s="6"/>
    </row>
    <row r="481" spans="1:17">
      <c r="A481" s="7" t="s">
        <v>5</v>
      </c>
      <c r="B481" s="35"/>
      <c r="C481" s="9"/>
      <c r="D481" s="9"/>
      <c r="E481" s="35"/>
      <c r="F481" s="35"/>
      <c r="G481" s="9"/>
      <c r="H481" s="9"/>
      <c r="I481" s="35"/>
      <c r="J481" s="11" t="s">
        <v>24</v>
      </c>
      <c r="K481" s="35"/>
      <c r="L481" s="11" t="s">
        <v>10</v>
      </c>
      <c r="M481" s="35"/>
      <c r="N481" s="35"/>
      <c r="O481" s="35"/>
      <c r="P481" s="35"/>
      <c r="Q481" s="10"/>
    </row>
    <row r="482" spans="1:17">
      <c r="A482" s="7" t="s">
        <v>0</v>
      </c>
      <c r="B482" s="11" t="s">
        <v>3</v>
      </c>
      <c r="C482" s="12" t="s">
        <v>1</v>
      </c>
      <c r="D482" s="12" t="s">
        <v>4</v>
      </c>
      <c r="E482" s="11" t="s">
        <v>7</v>
      </c>
      <c r="F482" s="37" t="s">
        <v>92</v>
      </c>
      <c r="G482" s="12" t="s">
        <v>8</v>
      </c>
      <c r="H482" s="12" t="s">
        <v>9</v>
      </c>
      <c r="I482" s="33" t="s">
        <v>70</v>
      </c>
      <c r="J482" s="11" t="s">
        <v>23</v>
      </c>
      <c r="K482" s="35"/>
      <c r="L482" s="31">
        <v>202495.58</v>
      </c>
      <c r="M482" s="35" t="s">
        <v>118</v>
      </c>
      <c r="N482" s="35"/>
      <c r="O482" s="35"/>
      <c r="P482" s="35"/>
      <c r="Q482" s="10"/>
    </row>
    <row r="483" spans="1:17">
      <c r="A483" s="13" t="s">
        <v>139</v>
      </c>
      <c r="B483" s="35">
        <v>87</v>
      </c>
      <c r="C483" s="9">
        <v>24.44</v>
      </c>
      <c r="D483" s="9">
        <f>C483*B483</f>
        <v>2126.2800000000002</v>
      </c>
      <c r="E483" s="36" t="s">
        <v>93</v>
      </c>
      <c r="F483" s="38">
        <f>D483/D486</f>
        <v>0.51708012227358835</v>
      </c>
      <c r="G483" s="40">
        <v>22</v>
      </c>
      <c r="H483" s="9">
        <f>(B483*G483)-D483</f>
        <v>-212.2800000000002</v>
      </c>
      <c r="I483" s="35" t="s">
        <v>71</v>
      </c>
      <c r="J483" s="36">
        <f>G483*B483</f>
        <v>1914</v>
      </c>
      <c r="K483" s="35" t="str">
        <f>"sell "&amp;B483&amp;" "&amp;A483&amp;" @ $"&amp;G483</f>
        <v>sell 87 DFH @ $22</v>
      </c>
      <c r="L483" s="9">
        <f>L482+(G483*B483)</f>
        <v>204409.58</v>
      </c>
      <c r="M483" s="35"/>
      <c r="N483" s="35"/>
      <c r="O483" s="35"/>
      <c r="P483" s="35"/>
      <c r="Q483" s="10"/>
    </row>
    <row r="484" spans="1:17">
      <c r="A484" s="13" t="s">
        <v>140</v>
      </c>
      <c r="B484" s="35">
        <v>31</v>
      </c>
      <c r="C484" s="9">
        <v>23.59</v>
      </c>
      <c r="D484" s="9">
        <f>C484*B484</f>
        <v>731.29</v>
      </c>
      <c r="E484" s="36" t="s">
        <v>93</v>
      </c>
      <c r="F484" s="38">
        <f>D484/D486</f>
        <v>0.17783900644197961</v>
      </c>
      <c r="G484" s="40">
        <v>22.82</v>
      </c>
      <c r="H484" s="9">
        <f>(B484*G484)-D484</f>
        <v>-23.870000000000005</v>
      </c>
      <c r="I484" s="35" t="s">
        <v>71</v>
      </c>
      <c r="J484" s="36">
        <f>G484*B484</f>
        <v>707.42</v>
      </c>
      <c r="K484" s="35" t="str">
        <f>"sell "&amp;B484&amp;" "&amp;A484&amp;" @ $"&amp;G484</f>
        <v>sell 31 XP @ $22.82</v>
      </c>
      <c r="L484" s="9">
        <f>L483+(G484*B484)</f>
        <v>205117</v>
      </c>
      <c r="M484" s="35"/>
      <c r="N484" s="35"/>
      <c r="O484" s="35"/>
      <c r="P484" s="35"/>
      <c r="Q484" s="10"/>
    </row>
    <row r="485" spans="1:17">
      <c r="A485" s="13" t="s">
        <v>141</v>
      </c>
      <c r="B485" s="35">
        <v>158</v>
      </c>
      <c r="C485" s="9">
        <v>7.94</v>
      </c>
      <c r="D485" s="9">
        <f>C485*B485</f>
        <v>1254.52</v>
      </c>
      <c r="E485" s="36" t="s">
        <v>93</v>
      </c>
      <c r="F485" s="38">
        <f>D485/D486</f>
        <v>0.30508087128443201</v>
      </c>
      <c r="G485" s="40">
        <v>7.24</v>
      </c>
      <c r="H485" s="9">
        <f>(B485*G485)-D485</f>
        <v>-110.59999999999991</v>
      </c>
      <c r="I485" s="35" t="s">
        <v>71</v>
      </c>
      <c r="J485" s="36">
        <f>G485*B485</f>
        <v>1143.92</v>
      </c>
      <c r="K485" s="35" t="str">
        <f>"sell "&amp;B485&amp;" "&amp;A485&amp;" @ $"&amp;G485</f>
        <v>sell 158 NU @ $7.24</v>
      </c>
      <c r="L485" s="9">
        <f>L484+(G485*B485)</f>
        <v>206260.92</v>
      </c>
      <c r="M485" s="35" t="s">
        <v>22</v>
      </c>
      <c r="N485" s="35"/>
      <c r="O485" s="35"/>
      <c r="P485" s="35"/>
      <c r="Q485" s="10"/>
    </row>
    <row r="486" spans="1:17">
      <c r="A486" s="13"/>
      <c r="B486" s="35"/>
      <c r="C486" s="9"/>
      <c r="D486" s="9">
        <f>SUM(D483:D485)</f>
        <v>4112.09</v>
      </c>
      <c r="E486" s="36"/>
      <c r="F486" s="38">
        <f>SUM(F483:F485)</f>
        <v>1</v>
      </c>
      <c r="G486" s="41"/>
      <c r="H486" s="9">
        <f>SUM(H483:H485)</f>
        <v>-346.75000000000011</v>
      </c>
      <c r="I486" s="35"/>
      <c r="J486" s="36">
        <f>SUM(J483:J485)</f>
        <v>3765.34</v>
      </c>
      <c r="K486" s="35"/>
      <c r="L486" s="9"/>
      <c r="M486" s="35"/>
      <c r="N486" s="35"/>
      <c r="O486" s="35"/>
      <c r="P486" s="35"/>
      <c r="Q486" s="10"/>
    </row>
    <row r="487" spans="1:17">
      <c r="A487" s="13"/>
      <c r="B487" s="35"/>
      <c r="C487" s="9"/>
      <c r="D487" s="9"/>
      <c r="E487" s="35"/>
      <c r="F487" s="35"/>
      <c r="G487" s="41"/>
      <c r="H487" s="9"/>
      <c r="I487" s="35"/>
      <c r="J487" s="35"/>
      <c r="K487" s="35"/>
      <c r="L487" s="9"/>
      <c r="M487" s="35"/>
      <c r="N487" s="35"/>
      <c r="O487" s="35"/>
      <c r="P487" s="35"/>
      <c r="Q487" s="10"/>
    </row>
    <row r="488" spans="1:17">
      <c r="A488" s="13"/>
      <c r="B488" s="35"/>
      <c r="C488" s="9"/>
      <c r="D488" s="9"/>
      <c r="E488" s="19"/>
      <c r="F488" s="35"/>
      <c r="G488" s="41"/>
      <c r="H488" s="9"/>
      <c r="I488" s="35"/>
      <c r="J488" s="35"/>
      <c r="K488" s="35"/>
      <c r="L488" s="9"/>
      <c r="M488" s="11" t="s">
        <v>20</v>
      </c>
      <c r="N488" s="35"/>
      <c r="O488" s="35"/>
      <c r="P488" s="35"/>
      <c r="Q488" s="10"/>
    </row>
    <row r="489" spans="1:17">
      <c r="A489" s="7" t="s">
        <v>6</v>
      </c>
      <c r="B489" s="35"/>
      <c r="C489" s="9"/>
      <c r="D489" s="9"/>
      <c r="E489" s="19"/>
      <c r="F489" s="35"/>
      <c r="G489" s="41"/>
      <c r="H489" s="9"/>
      <c r="I489" s="35"/>
      <c r="J489" s="35"/>
      <c r="K489" s="35"/>
      <c r="L489" s="9"/>
      <c r="M489" s="11" t="s">
        <v>21</v>
      </c>
      <c r="N489" s="35"/>
      <c r="O489" s="35"/>
      <c r="P489" s="35"/>
      <c r="Q489" s="10"/>
    </row>
    <row r="490" spans="1:17">
      <c r="A490" s="7" t="s">
        <v>0</v>
      </c>
      <c r="B490" s="11" t="s">
        <v>3</v>
      </c>
      <c r="C490" s="12" t="s">
        <v>1</v>
      </c>
      <c r="D490" s="12" t="s">
        <v>2</v>
      </c>
      <c r="E490" s="22" t="s">
        <v>7</v>
      </c>
      <c r="F490" s="39" t="s">
        <v>92</v>
      </c>
      <c r="G490" s="42" t="s">
        <v>8</v>
      </c>
      <c r="H490" s="12" t="s">
        <v>9</v>
      </c>
      <c r="I490" s="35"/>
      <c r="J490" s="35"/>
      <c r="K490" s="35"/>
      <c r="L490" s="9"/>
      <c r="M490" s="36">
        <v>206048.96</v>
      </c>
      <c r="N490" s="35"/>
      <c r="O490" s="44"/>
      <c r="P490" s="35"/>
      <c r="Q490" s="10"/>
    </row>
    <row r="491" spans="1:17">
      <c r="A491" s="13" t="s">
        <v>148</v>
      </c>
      <c r="B491" s="35">
        <v>198</v>
      </c>
      <c r="C491" s="9">
        <v>5.15</v>
      </c>
      <c r="D491" s="9">
        <f>C491*B491</f>
        <v>1019.7</v>
      </c>
      <c r="E491" s="36" t="s">
        <v>93</v>
      </c>
      <c r="F491" s="38">
        <f>D491/D494</f>
        <v>0.17766820284526996</v>
      </c>
      <c r="G491" s="9">
        <v>5.0199999999999996</v>
      </c>
      <c r="H491" s="9">
        <f>(B491*G491)-D491</f>
        <v>-25.740000000000123</v>
      </c>
      <c r="I491" s="35" t="s">
        <v>71</v>
      </c>
      <c r="J491" s="35"/>
      <c r="K491" s="35" t="str">
        <f>"buy "&amp;B491&amp;" "&amp;A491&amp;" @ $"&amp;G491</f>
        <v>buy 198 UEC @ $5.02</v>
      </c>
      <c r="L491" s="9">
        <f>L485-(G491*B491)</f>
        <v>205266.96000000002</v>
      </c>
      <c r="M491" s="36">
        <f>L482-(G491*B491)</f>
        <v>201501.62</v>
      </c>
      <c r="N491" s="35"/>
      <c r="O491" s="35"/>
      <c r="P491" s="35"/>
      <c r="Q491" s="10"/>
    </row>
    <row r="492" spans="1:17">
      <c r="A492" s="13" t="s">
        <v>149</v>
      </c>
      <c r="B492" s="35">
        <v>338</v>
      </c>
      <c r="C492" s="9">
        <v>11.17</v>
      </c>
      <c r="D492" s="9">
        <f>C492*B492</f>
        <v>3775.46</v>
      </c>
      <c r="E492" s="36" t="s">
        <v>93</v>
      </c>
      <c r="F492" s="38">
        <f>D492/D494</f>
        <v>0.65782013642659887</v>
      </c>
      <c r="G492" s="9">
        <v>11.02</v>
      </c>
      <c r="H492" s="9">
        <f>(B492*G492)-D492</f>
        <v>-50.700000000000273</v>
      </c>
      <c r="I492" s="35" t="s">
        <v>71</v>
      </c>
      <c r="J492" s="35"/>
      <c r="K492" s="35" t="str">
        <f>"buy "&amp;B492&amp;" "&amp;A492&amp;" @ $"&amp;G492</f>
        <v>buy 338 HLX @ $11.02</v>
      </c>
      <c r="L492" s="9">
        <f>L491-(G492*B492)</f>
        <v>201542.2</v>
      </c>
      <c r="M492" s="36">
        <f>M491-(G492*B492)</f>
        <v>197776.86</v>
      </c>
      <c r="N492" s="35"/>
      <c r="O492" s="35"/>
      <c r="P492" s="35"/>
      <c r="Q492" s="10"/>
    </row>
    <row r="493" spans="1:17">
      <c r="A493" s="23" t="s">
        <v>150</v>
      </c>
      <c r="B493" s="24">
        <v>9</v>
      </c>
      <c r="C493" s="25">
        <v>104.91</v>
      </c>
      <c r="D493" s="25">
        <f>C493*B493</f>
        <v>944.18999999999994</v>
      </c>
      <c r="E493" s="36" t="s">
        <v>93</v>
      </c>
      <c r="F493" s="38">
        <f>D493/D494</f>
        <v>0.16451166072813123</v>
      </c>
      <c r="G493" s="25">
        <v>103.81</v>
      </c>
      <c r="H493" s="25">
        <f>(B493*G493)-D493</f>
        <v>-9.8999999999999773</v>
      </c>
      <c r="I493" s="35" t="s">
        <v>71</v>
      </c>
      <c r="J493" s="35"/>
      <c r="K493" s="35" t="str">
        <f>"buy "&amp;B493&amp;" "&amp;A493&amp;" @ $"&amp;G493</f>
        <v>buy 9 CEIX @ $103.81</v>
      </c>
      <c r="L493" s="9">
        <f>L492-(G493*B493)</f>
        <v>200607.91</v>
      </c>
      <c r="M493" s="36">
        <f>M492-(G493*B493)</f>
        <v>196842.56999999998</v>
      </c>
      <c r="N493" s="35" t="str">
        <f>TEXT(ROUND(M493,2),"$#,##0.00")&amp;" will be the balance in the account after purchases.  "</f>
        <v xml:space="preserve">$196,842.57 will be the balance in the account after purchases.  </v>
      </c>
      <c r="O493" s="35"/>
      <c r="P493" s="35"/>
      <c r="Q493" s="10"/>
    </row>
    <row r="494" spans="1:17">
      <c r="A494" s="13"/>
      <c r="B494" s="35"/>
      <c r="C494" s="9"/>
      <c r="D494" s="9">
        <f>SUM(D491:D493)</f>
        <v>5739.3499999999995</v>
      </c>
      <c r="E494" s="35"/>
      <c r="F494" s="38">
        <f>SUM(F491:F493)</f>
        <v>1</v>
      </c>
      <c r="G494" s="9" t="s">
        <v>15</v>
      </c>
      <c r="H494" s="9">
        <f>SUM(H491:H493)</f>
        <v>-86.340000000000373</v>
      </c>
      <c r="I494" s="35"/>
      <c r="J494" s="35"/>
      <c r="K494" s="35"/>
      <c r="L494" s="9"/>
      <c r="M494" s="35"/>
      <c r="N494" s="35" t="s">
        <v>27</v>
      </c>
      <c r="O494" s="35"/>
      <c r="P494" s="35"/>
      <c r="Q494" s="10"/>
    </row>
    <row r="495" spans="1:17">
      <c r="A495" s="13"/>
      <c r="B495" s="35"/>
      <c r="C495" s="9"/>
      <c r="D495" s="9"/>
      <c r="E495" s="35"/>
      <c r="F495" s="35"/>
      <c r="G495" s="9"/>
      <c r="H495" s="9"/>
      <c r="I495" s="35"/>
      <c r="J495" s="35"/>
      <c r="K495" s="35"/>
      <c r="L495" s="9"/>
      <c r="M495" s="11" t="str">
        <f>IF(J486+M493&gt;0,"Credit Surplus","Credit Shortage")</f>
        <v>Credit Surplus</v>
      </c>
      <c r="N495" s="36">
        <f>J486+M493</f>
        <v>200607.90999999997</v>
      </c>
      <c r="O495" s="35" t="s">
        <v>60</v>
      </c>
      <c r="P495" s="35"/>
      <c r="Q495" s="10"/>
    </row>
    <row r="496" spans="1:17">
      <c r="A496" s="13"/>
      <c r="B496" s="35"/>
      <c r="C496" s="9"/>
      <c r="D496" s="9"/>
      <c r="E496" s="35"/>
      <c r="F496" s="35"/>
      <c r="G496" s="9"/>
      <c r="H496" s="9"/>
      <c r="I496" s="35"/>
      <c r="J496" s="35"/>
      <c r="K496" s="35"/>
      <c r="L496" s="9"/>
      <c r="M496" s="35"/>
      <c r="N496" s="35"/>
      <c r="O496" s="35"/>
      <c r="P496" s="35"/>
      <c r="Q496" s="10"/>
    </row>
    <row r="497" spans="1:17">
      <c r="A497" s="13"/>
      <c r="B497" s="35"/>
      <c r="C497" s="9"/>
      <c r="D497" s="9"/>
      <c r="E497" s="35"/>
      <c r="F497" s="35"/>
      <c r="G497" s="9"/>
      <c r="H497" s="9"/>
      <c r="I497" s="35"/>
      <c r="J497" s="35"/>
      <c r="K497" s="35"/>
      <c r="L497" s="35"/>
      <c r="M497" s="35"/>
      <c r="N497" s="35"/>
      <c r="O497" s="35"/>
      <c r="P497" s="35"/>
      <c r="Q497" s="10"/>
    </row>
    <row r="498" spans="1:17">
      <c r="A498" s="13" t="s">
        <v>11</v>
      </c>
      <c r="B498" s="35"/>
      <c r="C498" s="9"/>
      <c r="D498" s="21">
        <v>1045.1600000000001</v>
      </c>
      <c r="E498" s="35" t="s">
        <v>76</v>
      </c>
      <c r="F498" s="35"/>
      <c r="G498" s="9"/>
      <c r="H498" s="9"/>
      <c r="I498" s="35"/>
      <c r="J498" s="35"/>
      <c r="K498" s="35"/>
      <c r="L498" s="35"/>
      <c r="M498" s="35"/>
      <c r="N498" s="35"/>
      <c r="O498" s="35"/>
      <c r="P498" s="35"/>
      <c r="Q498" s="10"/>
    </row>
    <row r="499" spans="1:17">
      <c r="A499" s="13" t="s">
        <v>12</v>
      </c>
      <c r="B499" s="35"/>
      <c r="C499" s="9"/>
      <c r="D499" s="9">
        <f>H486</f>
        <v>-346.75000000000011</v>
      </c>
      <c r="E499" s="35" t="s">
        <v>16</v>
      </c>
      <c r="F499" s="35"/>
      <c r="G499" s="9"/>
      <c r="H499" s="9"/>
      <c r="I499" s="35"/>
      <c r="J499" s="35"/>
      <c r="K499" s="35"/>
      <c r="L499" s="35"/>
      <c r="M499" s="35"/>
      <c r="N499" s="35"/>
      <c r="O499" s="35"/>
      <c r="P499" s="35"/>
      <c r="Q499" s="10"/>
    </row>
    <row r="500" spans="1:17">
      <c r="A500" s="13" t="s">
        <v>13</v>
      </c>
      <c r="B500" s="35"/>
      <c r="C500" s="9"/>
      <c r="D500" s="9">
        <f>D498+D499</f>
        <v>698.41</v>
      </c>
      <c r="E500" s="35"/>
      <c r="F500" s="35"/>
      <c r="G500" s="9"/>
      <c r="H500" s="9"/>
      <c r="I500" s="35"/>
      <c r="J500" s="35"/>
      <c r="K500" s="35"/>
      <c r="L500" s="35"/>
      <c r="M500" s="35"/>
      <c r="N500" s="35"/>
      <c r="O500" s="35"/>
      <c r="P500" s="35"/>
      <c r="Q500" s="10"/>
    </row>
    <row r="501" spans="1:17">
      <c r="A501" s="13" t="s">
        <v>14</v>
      </c>
      <c r="B501" s="35"/>
      <c r="C501" s="9"/>
      <c r="D501" s="9">
        <f>H494</f>
        <v>-86.340000000000373</v>
      </c>
      <c r="E501" s="35" t="s">
        <v>17</v>
      </c>
      <c r="F501" s="35"/>
      <c r="G501" s="9"/>
      <c r="H501" s="9"/>
      <c r="I501" s="35"/>
      <c r="J501" s="35"/>
      <c r="K501" s="35"/>
      <c r="L501" s="35"/>
      <c r="M501" s="35"/>
      <c r="N501" s="35"/>
      <c r="O501" s="35"/>
      <c r="P501" s="35"/>
      <c r="Q501" s="10"/>
    </row>
    <row r="502" spans="1:17">
      <c r="A502" s="13" t="s">
        <v>13</v>
      </c>
      <c r="B502" s="35"/>
      <c r="C502" s="9"/>
      <c r="D502" s="27">
        <f>D500-D501</f>
        <v>784.75000000000034</v>
      </c>
      <c r="E502" s="19" t="s">
        <v>18</v>
      </c>
      <c r="F502" s="35"/>
      <c r="G502" s="9"/>
      <c r="H502" s="9"/>
      <c r="I502" s="35"/>
      <c r="J502" s="35"/>
      <c r="K502" s="35"/>
      <c r="L502" s="35"/>
      <c r="M502" s="35"/>
      <c r="N502" s="35"/>
      <c r="O502" s="35"/>
      <c r="P502" s="35"/>
      <c r="Q502" s="10"/>
    </row>
    <row r="503" spans="1:17" ht="14.65" thickBot="1">
      <c r="A503" s="15"/>
      <c r="B503" s="16"/>
      <c r="C503" s="17"/>
      <c r="D503" s="17"/>
      <c r="E503" s="16"/>
      <c r="F503" s="16"/>
      <c r="G503" s="17"/>
      <c r="H503" s="17"/>
      <c r="I503" s="16"/>
      <c r="J503" s="16"/>
      <c r="K503" s="16"/>
      <c r="L503" s="16"/>
      <c r="M503" s="16"/>
      <c r="N503" s="16"/>
      <c r="O503" s="16"/>
      <c r="P503" s="16"/>
      <c r="Q503" s="18"/>
    </row>
    <row r="504" spans="1:17" ht="14.65" thickTop="1"/>
    <row r="506" spans="1:17" ht="14.65" thickBot="1"/>
    <row r="507" spans="1:17" ht="14.65" thickTop="1">
      <c r="A507" s="2"/>
      <c r="B507" s="3"/>
      <c r="C507" s="4">
        <v>45169</v>
      </c>
      <c r="D507" s="5"/>
      <c r="E507" s="3"/>
      <c r="F507" s="3"/>
      <c r="G507" s="5"/>
      <c r="H507" s="5"/>
      <c r="I507" s="3"/>
      <c r="J507" s="3"/>
      <c r="K507" s="3"/>
      <c r="L507" s="20" t="s">
        <v>19</v>
      </c>
      <c r="M507" s="3"/>
      <c r="N507" s="3"/>
      <c r="O507" s="3"/>
      <c r="P507" s="3"/>
      <c r="Q507" s="6"/>
    </row>
    <row r="508" spans="1:17">
      <c r="A508" s="7" t="s">
        <v>5</v>
      </c>
      <c r="B508" s="35"/>
      <c r="C508" s="9"/>
      <c r="D508" s="9"/>
      <c r="E508" s="35"/>
      <c r="F508" s="35"/>
      <c r="G508" s="9"/>
      <c r="H508" s="9"/>
      <c r="I508" s="35"/>
      <c r="J508" s="11" t="s">
        <v>24</v>
      </c>
      <c r="K508" s="35"/>
      <c r="L508" s="11" t="s">
        <v>10</v>
      </c>
      <c r="M508" s="35"/>
      <c r="N508" s="35"/>
      <c r="O508" s="35"/>
      <c r="P508" s="35"/>
      <c r="Q508" s="10"/>
    </row>
    <row r="509" spans="1:17">
      <c r="A509" s="7" t="s">
        <v>0</v>
      </c>
      <c r="B509" s="11" t="s">
        <v>3</v>
      </c>
      <c r="C509" s="12" t="s">
        <v>1</v>
      </c>
      <c r="D509" s="12" t="s">
        <v>4</v>
      </c>
      <c r="E509" s="11" t="s">
        <v>7</v>
      </c>
      <c r="F509" s="37" t="s">
        <v>92</v>
      </c>
      <c r="G509" s="12" t="s">
        <v>8</v>
      </c>
      <c r="H509" s="12" t="s">
        <v>9</v>
      </c>
      <c r="I509" s="33" t="s">
        <v>70</v>
      </c>
      <c r="J509" s="11" t="s">
        <v>23</v>
      </c>
      <c r="K509" s="35"/>
      <c r="L509" s="31">
        <v>205313.9</v>
      </c>
      <c r="M509" s="35" t="s">
        <v>118</v>
      </c>
      <c r="N509" s="35"/>
      <c r="O509" s="35"/>
      <c r="P509" s="35"/>
      <c r="Q509" s="10"/>
    </row>
    <row r="510" spans="1:17">
      <c r="A510" s="13" t="s">
        <v>136</v>
      </c>
      <c r="B510" s="35">
        <v>43</v>
      </c>
      <c r="C510" s="9">
        <v>13.84</v>
      </c>
      <c r="D510" s="9">
        <f>C510*B510</f>
        <v>595.12</v>
      </c>
      <c r="E510" s="36" t="s">
        <v>93</v>
      </c>
      <c r="F510" s="38">
        <f>D510/D513</f>
        <v>0.19977039429073992</v>
      </c>
      <c r="G510" s="40">
        <v>13.74</v>
      </c>
      <c r="H510" s="9">
        <f>(B510*G510)-D510</f>
        <v>-4.2999999999999545</v>
      </c>
      <c r="I510" s="35" t="s">
        <v>71</v>
      </c>
      <c r="J510" s="36">
        <f>G510*B510</f>
        <v>590.82000000000005</v>
      </c>
      <c r="K510" s="35" t="str">
        <f>"sell "&amp;B510&amp;" "&amp;A510&amp;" @ $"&amp;G510</f>
        <v>sell 43 AVDL @ $13.74</v>
      </c>
      <c r="L510" s="9">
        <f>L509+(G510*B510)</f>
        <v>205904.72</v>
      </c>
      <c r="M510" s="35"/>
      <c r="N510" s="35"/>
      <c r="O510" s="35"/>
      <c r="P510" s="35"/>
      <c r="Q510" s="10"/>
    </row>
    <row r="511" spans="1:17">
      <c r="A511" s="13" t="s">
        <v>137</v>
      </c>
      <c r="B511" s="35">
        <v>147</v>
      </c>
      <c r="C511" s="9">
        <v>10.220000000000001</v>
      </c>
      <c r="D511" s="9">
        <f>C511*B511</f>
        <v>1502.3400000000001</v>
      </c>
      <c r="E511" s="36" t="s">
        <v>93</v>
      </c>
      <c r="F511" s="38">
        <f>D511/D513</f>
        <v>0.50430678545293428</v>
      </c>
      <c r="G511" s="40">
        <v>10.28</v>
      </c>
      <c r="H511" s="9">
        <f>(B511*G511)-D511</f>
        <v>8.819999999999709</v>
      </c>
      <c r="I511" s="35" t="s">
        <v>71</v>
      </c>
      <c r="J511" s="36">
        <f>G511*B511</f>
        <v>1511.1599999999999</v>
      </c>
      <c r="K511" s="35" t="str">
        <f>"sell "&amp;B511&amp;" "&amp;A511&amp;" @ $"&amp;G511</f>
        <v>sell 147 DRD @ $10.28</v>
      </c>
      <c r="L511" s="9">
        <f>L510+(G511*B511)</f>
        <v>207415.88</v>
      </c>
      <c r="M511" s="35"/>
      <c r="N511" s="35"/>
      <c r="O511" s="35"/>
      <c r="P511" s="35"/>
      <c r="Q511" s="10"/>
    </row>
    <row r="512" spans="1:17">
      <c r="A512" s="13" t="s">
        <v>138</v>
      </c>
      <c r="B512" s="35">
        <v>4</v>
      </c>
      <c r="C512" s="9">
        <v>220.39</v>
      </c>
      <c r="D512" s="9">
        <f>C512*B512</f>
        <v>881.56</v>
      </c>
      <c r="E512" s="36" t="s">
        <v>93</v>
      </c>
      <c r="F512" s="38">
        <f>D512/D513</f>
        <v>0.29592282025632588</v>
      </c>
      <c r="G512" s="40">
        <v>221.22</v>
      </c>
      <c r="H512" s="9">
        <f>(B512*G512)-D512</f>
        <v>3.32000000000005</v>
      </c>
      <c r="I512" s="35" t="s">
        <v>71</v>
      </c>
      <c r="J512" s="36">
        <f>G512*B512</f>
        <v>884.88</v>
      </c>
      <c r="K512" s="35" t="str">
        <f>"sell "&amp;B512&amp;" "&amp;A512&amp;" @ $"&amp;G512</f>
        <v>sell 4 SWAV @ $221.22</v>
      </c>
      <c r="L512" s="9">
        <f>L511+(G512*B512)</f>
        <v>208300.76</v>
      </c>
      <c r="M512" s="35" t="s">
        <v>22</v>
      </c>
      <c r="N512" s="35"/>
      <c r="O512" s="35"/>
      <c r="P512" s="35"/>
      <c r="Q512" s="10"/>
    </row>
    <row r="513" spans="1:17">
      <c r="A513" s="13"/>
      <c r="B513" s="35"/>
      <c r="C513" s="9"/>
      <c r="D513" s="9">
        <f>SUM(D510:D512)</f>
        <v>2979.02</v>
      </c>
      <c r="E513" s="36"/>
      <c r="F513" s="38">
        <f>SUM(F510:F512)</f>
        <v>1</v>
      </c>
      <c r="G513" s="41"/>
      <c r="H513" s="9">
        <f>SUM(H510:H512)</f>
        <v>7.8399999999998045</v>
      </c>
      <c r="I513" s="35"/>
      <c r="J513" s="36">
        <f>SUM(J510:J512)</f>
        <v>2986.86</v>
      </c>
      <c r="K513" s="35"/>
      <c r="L513" s="9"/>
      <c r="M513" s="35"/>
      <c r="N513" s="35"/>
      <c r="O513" s="35"/>
      <c r="P513" s="35"/>
      <c r="Q513" s="10"/>
    </row>
    <row r="514" spans="1:17">
      <c r="A514" s="13"/>
      <c r="B514" s="35"/>
      <c r="C514" s="9"/>
      <c r="D514" s="9"/>
      <c r="E514" s="35"/>
      <c r="F514" s="35"/>
      <c r="G514" s="41"/>
      <c r="H514" s="9"/>
      <c r="I514" s="35"/>
      <c r="J514" s="35"/>
      <c r="K514" s="35"/>
      <c r="L514" s="9"/>
      <c r="M514" s="35"/>
      <c r="N514" s="35"/>
      <c r="O514" s="35"/>
      <c r="P514" s="35"/>
      <c r="Q514" s="10"/>
    </row>
    <row r="515" spans="1:17">
      <c r="A515" s="13"/>
      <c r="B515" s="35"/>
      <c r="C515" s="9"/>
      <c r="D515" s="9"/>
      <c r="E515" s="19"/>
      <c r="F515" s="35"/>
      <c r="G515" s="41"/>
      <c r="H515" s="9"/>
      <c r="I515" s="35"/>
      <c r="J515" s="35"/>
      <c r="K515" s="35"/>
      <c r="L515" s="9"/>
      <c r="M515" s="11" t="s">
        <v>20</v>
      </c>
      <c r="N515" s="35"/>
      <c r="O515" s="35"/>
      <c r="P515" s="35"/>
      <c r="Q515" s="10"/>
    </row>
    <row r="516" spans="1:17">
      <c r="A516" s="7" t="s">
        <v>6</v>
      </c>
      <c r="B516" s="35"/>
      <c r="C516" s="9"/>
      <c r="D516" s="9"/>
      <c r="E516" s="19"/>
      <c r="F516" s="35"/>
      <c r="G516" s="41"/>
      <c r="H516" s="9"/>
      <c r="I516" s="35"/>
      <c r="J516" s="35"/>
      <c r="K516" s="35"/>
      <c r="L516" s="9"/>
      <c r="M516" s="11" t="s">
        <v>21</v>
      </c>
      <c r="N516" s="35"/>
      <c r="O516" s="35"/>
      <c r="P516" s="35"/>
      <c r="Q516" s="10"/>
    </row>
    <row r="517" spans="1:17">
      <c r="A517" s="7" t="s">
        <v>0</v>
      </c>
      <c r="B517" s="11" t="s">
        <v>3</v>
      </c>
      <c r="C517" s="12" t="s">
        <v>1</v>
      </c>
      <c r="D517" s="12" t="s">
        <v>2</v>
      </c>
      <c r="E517" s="22" t="s">
        <v>7</v>
      </c>
      <c r="F517" s="39" t="s">
        <v>92</v>
      </c>
      <c r="G517" s="42" t="s">
        <v>8</v>
      </c>
      <c r="H517" s="12" t="s">
        <v>9</v>
      </c>
      <c r="I517" s="35"/>
      <c r="J517" s="35"/>
      <c r="K517" s="35"/>
      <c r="L517" s="9"/>
      <c r="M517" s="36">
        <v>206048.96</v>
      </c>
      <c r="N517" s="35"/>
      <c r="O517" s="44"/>
      <c r="P517" s="35"/>
      <c r="Q517" s="10"/>
    </row>
    <row r="518" spans="1:17">
      <c r="A518" s="13" t="s">
        <v>145</v>
      </c>
      <c r="B518" s="35">
        <v>139</v>
      </c>
      <c r="C518" s="9">
        <v>27.45</v>
      </c>
      <c r="D518" s="9">
        <f>C518*B518</f>
        <v>3815.5499999999997</v>
      </c>
      <c r="E518" s="36" t="s">
        <v>93</v>
      </c>
      <c r="F518" s="38">
        <f>D518/D521</f>
        <v>0.65754961500548026</v>
      </c>
      <c r="G518" s="9">
        <v>27.5</v>
      </c>
      <c r="H518" s="9">
        <f>(B518*G518)-D518</f>
        <v>6.9500000000002728</v>
      </c>
      <c r="I518" s="35" t="s">
        <v>71</v>
      </c>
      <c r="J518" s="35"/>
      <c r="K518" s="35" t="str">
        <f>"buy "&amp;B518&amp;" "&amp;A518&amp;" @ $"&amp;G518</f>
        <v>buy 139 EXTR @ $27.5</v>
      </c>
      <c r="L518" s="9">
        <f>L512-(G518*B518)</f>
        <v>204478.26</v>
      </c>
      <c r="M518" s="36">
        <f>L509-(G518*B518)</f>
        <v>201491.4</v>
      </c>
      <c r="N518" s="35"/>
      <c r="O518" s="35"/>
      <c r="P518" s="35"/>
      <c r="Q518" s="10"/>
    </row>
    <row r="519" spans="1:17">
      <c r="A519" s="13" t="s">
        <v>146</v>
      </c>
      <c r="B519" s="35">
        <v>11</v>
      </c>
      <c r="C519" s="9">
        <v>74.63</v>
      </c>
      <c r="D519" s="9">
        <f>C519*B519</f>
        <v>820.93</v>
      </c>
      <c r="E519" s="36" t="s">
        <v>93</v>
      </c>
      <c r="F519" s="38">
        <f>D519/D521</f>
        <v>0.14147428429622175</v>
      </c>
      <c r="G519" s="9">
        <v>75</v>
      </c>
      <c r="H519" s="9">
        <f>(B519*G519)-D519</f>
        <v>4.07000000000005</v>
      </c>
      <c r="I519" s="35" t="s">
        <v>71</v>
      </c>
      <c r="J519" s="35"/>
      <c r="K519" s="35" t="str">
        <f>"buy "&amp;B519&amp;" "&amp;A519&amp;" @ $"&amp;G519</f>
        <v>buy 11 XPO @ $75</v>
      </c>
      <c r="L519" s="9">
        <f>L518-(G519*B519)</f>
        <v>203653.26</v>
      </c>
      <c r="M519" s="36">
        <f>M518-(G519*B519)</f>
        <v>200666.4</v>
      </c>
      <c r="N519" s="35"/>
      <c r="O519" s="35"/>
      <c r="P519" s="35"/>
      <c r="Q519" s="10"/>
    </row>
    <row r="520" spans="1:17">
      <c r="A520" s="23" t="s">
        <v>147</v>
      </c>
      <c r="B520" s="24">
        <v>28</v>
      </c>
      <c r="C520" s="25">
        <v>41.65</v>
      </c>
      <c r="D520" s="25">
        <f>C520*B520</f>
        <v>1166.2</v>
      </c>
      <c r="E520" s="36" t="s">
        <v>93</v>
      </c>
      <c r="F520" s="38">
        <f>D520/D521</f>
        <v>0.20097610069829805</v>
      </c>
      <c r="G520" s="25">
        <v>42.7</v>
      </c>
      <c r="H520" s="25">
        <f>(B520*G520)-D520</f>
        <v>29.400000000000091</v>
      </c>
      <c r="I520" s="35" t="s">
        <v>71</v>
      </c>
      <c r="J520" s="35"/>
      <c r="K520" s="35" t="str">
        <f>"buy "&amp;B520&amp;" "&amp;A520&amp;" @ $"&amp;G520</f>
        <v>buy 28 LI @ $42.7</v>
      </c>
      <c r="L520" s="9">
        <f>L519-(G520*B520)</f>
        <v>202457.66</v>
      </c>
      <c r="M520" s="36">
        <f>M519-(G520*B520)</f>
        <v>199470.8</v>
      </c>
      <c r="N520" s="35" t="str">
        <f>TEXT(ROUND(M520,2),"$#,##0.00")&amp;" will be the balance in the account after purchases.  "</f>
        <v xml:space="preserve">$199,470.80 will be the balance in the account after purchases.  </v>
      </c>
      <c r="O520" s="35"/>
      <c r="P520" s="35"/>
      <c r="Q520" s="10"/>
    </row>
    <row r="521" spans="1:17">
      <c r="A521" s="13"/>
      <c r="B521" s="35"/>
      <c r="C521" s="9"/>
      <c r="D521" s="9">
        <f>SUM(D518:D520)</f>
        <v>5802.6799999999994</v>
      </c>
      <c r="E521" s="35"/>
      <c r="F521" s="38">
        <f>SUM(F518:F520)</f>
        <v>1</v>
      </c>
      <c r="G521" s="9" t="s">
        <v>15</v>
      </c>
      <c r="H521" s="9">
        <f>SUM(H518:H520)</f>
        <v>40.420000000000414</v>
      </c>
      <c r="I521" s="35"/>
      <c r="J521" s="35"/>
      <c r="K521" s="35"/>
      <c r="L521" s="9"/>
      <c r="M521" s="35"/>
      <c r="N521" s="35" t="s">
        <v>27</v>
      </c>
      <c r="O521" s="35"/>
      <c r="P521" s="35"/>
      <c r="Q521" s="10"/>
    </row>
    <row r="522" spans="1:17">
      <c r="A522" s="13"/>
      <c r="B522" s="35"/>
      <c r="C522" s="9"/>
      <c r="D522" s="9"/>
      <c r="E522" s="35"/>
      <c r="F522" s="35"/>
      <c r="G522" s="9"/>
      <c r="H522" s="9"/>
      <c r="I522" s="35"/>
      <c r="J522" s="35"/>
      <c r="K522" s="35"/>
      <c r="L522" s="9"/>
      <c r="M522" s="11" t="str">
        <f>IF(J513+M520&gt;0,"Credit Surplus","Credit Shortage")</f>
        <v>Credit Surplus</v>
      </c>
      <c r="N522" s="36">
        <f>J513+M520</f>
        <v>202457.65999999997</v>
      </c>
      <c r="O522" s="35" t="s">
        <v>60</v>
      </c>
      <c r="P522" s="35"/>
      <c r="Q522" s="10"/>
    </row>
    <row r="523" spans="1:17">
      <c r="A523" s="13"/>
      <c r="B523" s="35"/>
      <c r="C523" s="9"/>
      <c r="D523" s="9"/>
      <c r="E523" s="35"/>
      <c r="F523" s="35"/>
      <c r="G523" s="9"/>
      <c r="H523" s="9"/>
      <c r="I523" s="35"/>
      <c r="J523" s="35"/>
      <c r="K523" s="35"/>
      <c r="L523" s="9"/>
      <c r="M523" s="35"/>
      <c r="N523" s="35"/>
      <c r="O523" s="35"/>
      <c r="P523" s="35"/>
      <c r="Q523" s="10"/>
    </row>
    <row r="524" spans="1:17">
      <c r="A524" s="13"/>
      <c r="B524" s="35"/>
      <c r="C524" s="9"/>
      <c r="D524" s="9"/>
      <c r="E524" s="35"/>
      <c r="F524" s="35"/>
      <c r="G524" s="9"/>
      <c r="H524" s="9"/>
      <c r="I524" s="35"/>
      <c r="J524" s="35"/>
      <c r="K524" s="35"/>
      <c r="L524" s="35"/>
      <c r="M524" s="35"/>
      <c r="N524" s="35"/>
      <c r="O524" s="35"/>
      <c r="P524" s="35"/>
      <c r="Q524" s="10"/>
    </row>
    <row r="525" spans="1:17">
      <c r="A525" s="13" t="s">
        <v>11</v>
      </c>
      <c r="B525" s="35"/>
      <c r="C525" s="9"/>
      <c r="D525" s="21">
        <v>3023.03</v>
      </c>
      <c r="E525" s="35" t="s">
        <v>76</v>
      </c>
      <c r="F525" s="35"/>
      <c r="G525" s="9"/>
      <c r="H525" s="9"/>
      <c r="I525" s="35"/>
      <c r="J525" s="35"/>
      <c r="K525" s="35"/>
      <c r="L525" s="35"/>
      <c r="M525" s="35"/>
      <c r="N525" s="35"/>
      <c r="O525" s="35"/>
      <c r="P525" s="35"/>
      <c r="Q525" s="10"/>
    </row>
    <row r="526" spans="1:17">
      <c r="A526" s="13" t="s">
        <v>12</v>
      </c>
      <c r="B526" s="35"/>
      <c r="C526" s="9"/>
      <c r="D526" s="9">
        <f>H513</f>
        <v>7.8399999999998045</v>
      </c>
      <c r="E526" s="35" t="s">
        <v>16</v>
      </c>
      <c r="F526" s="35"/>
      <c r="G526" s="9"/>
      <c r="H526" s="9"/>
      <c r="I526" s="35"/>
      <c r="J526" s="35"/>
      <c r="K526" s="35"/>
      <c r="L526" s="35"/>
      <c r="M526" s="35"/>
      <c r="N526" s="35"/>
      <c r="O526" s="35"/>
      <c r="P526" s="35"/>
      <c r="Q526" s="10"/>
    </row>
    <row r="527" spans="1:17">
      <c r="A527" s="13" t="s">
        <v>13</v>
      </c>
      <c r="B527" s="35"/>
      <c r="C527" s="9"/>
      <c r="D527" s="9">
        <f>D525+D526</f>
        <v>3030.87</v>
      </c>
      <c r="E527" s="35"/>
      <c r="F527" s="35"/>
      <c r="G527" s="9"/>
      <c r="H527" s="9"/>
      <c r="I527" s="35"/>
      <c r="J527" s="35"/>
      <c r="K527" s="35"/>
      <c r="L527" s="35"/>
      <c r="M527" s="35"/>
      <c r="N527" s="35"/>
      <c r="O527" s="35"/>
      <c r="P527" s="35"/>
      <c r="Q527" s="10"/>
    </row>
    <row r="528" spans="1:17">
      <c r="A528" s="13" t="s">
        <v>14</v>
      </c>
      <c r="B528" s="35"/>
      <c r="C528" s="9"/>
      <c r="D528" s="9">
        <f>H521</f>
        <v>40.420000000000414</v>
      </c>
      <c r="E528" s="35" t="s">
        <v>17</v>
      </c>
      <c r="F528" s="35"/>
      <c r="G528" s="9"/>
      <c r="H528" s="9"/>
      <c r="I528" s="35"/>
      <c r="J528" s="35"/>
      <c r="K528" s="35"/>
      <c r="L528" s="35"/>
      <c r="M528" s="35"/>
      <c r="N528" s="35"/>
      <c r="O528" s="35"/>
      <c r="P528" s="35"/>
      <c r="Q528" s="10"/>
    </row>
    <row r="529" spans="1:17">
      <c r="A529" s="13" t="s">
        <v>13</v>
      </c>
      <c r="B529" s="35"/>
      <c r="C529" s="9"/>
      <c r="D529" s="27">
        <f>D527-D528</f>
        <v>2990.4499999999994</v>
      </c>
      <c r="E529" s="19" t="s">
        <v>18</v>
      </c>
      <c r="F529" s="35"/>
      <c r="G529" s="9"/>
      <c r="H529" s="9"/>
      <c r="I529" s="35"/>
      <c r="J529" s="35"/>
      <c r="K529" s="35"/>
      <c r="L529" s="35"/>
      <c r="M529" s="35"/>
      <c r="N529" s="35"/>
      <c r="O529" s="35"/>
      <c r="P529" s="35"/>
      <c r="Q529" s="10"/>
    </row>
    <row r="530" spans="1:17" ht="14.65" thickBot="1">
      <c r="A530" s="15"/>
      <c r="B530" s="16"/>
      <c r="C530" s="17"/>
      <c r="D530" s="17"/>
      <c r="E530" s="16"/>
      <c r="F530" s="16"/>
      <c r="G530" s="17"/>
      <c r="H530" s="17"/>
      <c r="I530" s="16"/>
      <c r="J530" s="16"/>
      <c r="K530" s="16"/>
      <c r="L530" s="16"/>
      <c r="M530" s="16"/>
      <c r="N530" s="16"/>
      <c r="O530" s="16"/>
      <c r="P530" s="16"/>
      <c r="Q530" s="18"/>
    </row>
    <row r="531" spans="1:17" ht="14.65" thickTop="1"/>
    <row r="534" spans="1:17" ht="14.65" thickBot="1"/>
    <row r="535" spans="1:17" ht="14.65" thickTop="1">
      <c r="A535" s="2"/>
      <c r="B535" s="3"/>
      <c r="C535" s="4">
        <v>45138</v>
      </c>
      <c r="D535" s="5"/>
      <c r="E535" s="3"/>
      <c r="F535" s="3"/>
      <c r="G535" s="5"/>
      <c r="H535" s="5"/>
      <c r="I535" s="3"/>
      <c r="J535" s="3"/>
      <c r="K535" s="3"/>
      <c r="L535" s="20" t="s">
        <v>19</v>
      </c>
      <c r="M535" s="3"/>
      <c r="N535" s="3"/>
      <c r="O535" s="3"/>
      <c r="P535" s="3"/>
      <c r="Q535" s="6"/>
    </row>
    <row r="536" spans="1:17">
      <c r="A536" s="7" t="s">
        <v>5</v>
      </c>
      <c r="B536" s="35"/>
      <c r="C536" s="9"/>
      <c r="D536" s="9"/>
      <c r="E536" s="35"/>
      <c r="F536" s="35"/>
      <c r="G536" s="9"/>
      <c r="H536" s="9"/>
      <c r="I536" s="35"/>
      <c r="J536" s="11" t="s">
        <v>24</v>
      </c>
      <c r="K536" s="35"/>
      <c r="L536" s="11" t="s">
        <v>10</v>
      </c>
      <c r="M536" s="35"/>
      <c r="N536" s="35"/>
      <c r="O536" s="35"/>
      <c r="P536" s="35"/>
      <c r="Q536" s="10"/>
    </row>
    <row r="537" spans="1:17">
      <c r="A537" s="7" t="s">
        <v>0</v>
      </c>
      <c r="B537" s="11" t="s">
        <v>3</v>
      </c>
      <c r="C537" s="12" t="s">
        <v>1</v>
      </c>
      <c r="D537" s="12" t="s">
        <v>4</v>
      </c>
      <c r="E537" s="11" t="s">
        <v>7</v>
      </c>
      <c r="F537" s="37" t="s">
        <v>92</v>
      </c>
      <c r="G537" s="12" t="s">
        <v>8</v>
      </c>
      <c r="H537" s="12" t="s">
        <v>9</v>
      </c>
      <c r="I537" s="33" t="s">
        <v>70</v>
      </c>
      <c r="J537" s="11" t="s">
        <v>23</v>
      </c>
      <c r="K537" s="35"/>
      <c r="L537" s="31">
        <v>206504.85</v>
      </c>
      <c r="M537" s="35" t="s">
        <v>118</v>
      </c>
      <c r="N537" s="35"/>
      <c r="O537" s="35"/>
      <c r="P537" s="35"/>
      <c r="Q537" s="10"/>
    </row>
    <row r="538" spans="1:17">
      <c r="A538" s="13" t="s">
        <v>132</v>
      </c>
      <c r="B538" s="35">
        <v>2</v>
      </c>
      <c r="C538" s="9">
        <v>467.29</v>
      </c>
      <c r="D538" s="9">
        <f>C538*B538</f>
        <v>934.58</v>
      </c>
      <c r="E538" s="36" t="s">
        <v>33</v>
      </c>
      <c r="F538" s="38">
        <f>D538/D541</f>
        <v>0.22092731888820072</v>
      </c>
      <c r="G538" s="40">
        <v>464.56</v>
      </c>
      <c r="H538" s="9">
        <f>(B538*G538)-D538</f>
        <v>-5.4600000000000364</v>
      </c>
      <c r="I538" s="35" t="s">
        <v>71</v>
      </c>
      <c r="J538" s="36">
        <f>G538*B538</f>
        <v>929.12</v>
      </c>
      <c r="K538" s="35" t="str">
        <f>"sell "&amp;B538&amp;" "&amp;A538&amp;" @ $"&amp;G538</f>
        <v>sell 2 NVDA @ $464.56</v>
      </c>
      <c r="L538" s="9">
        <f>L537+(G538*B538)</f>
        <v>207433.97</v>
      </c>
      <c r="M538" s="35"/>
      <c r="N538" s="35"/>
      <c r="O538" s="35"/>
      <c r="P538" s="35"/>
      <c r="Q538" s="10"/>
    </row>
    <row r="539" spans="1:17">
      <c r="A539" s="13" t="s">
        <v>133</v>
      </c>
      <c r="B539" s="35">
        <v>102</v>
      </c>
      <c r="C539" s="9">
        <v>26.42</v>
      </c>
      <c r="D539" s="9">
        <f>C539*B539</f>
        <v>2694.84</v>
      </c>
      <c r="E539" s="36" t="s">
        <v>33</v>
      </c>
      <c r="F539" s="38">
        <f>D539/D541</f>
        <v>0.63703885813165151</v>
      </c>
      <c r="G539" s="40">
        <v>26.42</v>
      </c>
      <c r="H539" s="9">
        <f>(B539*G539)-D539</f>
        <v>0</v>
      </c>
      <c r="I539" s="35" t="s">
        <v>71</v>
      </c>
      <c r="J539" s="36">
        <f>G539*B539</f>
        <v>2694.84</v>
      </c>
      <c r="K539" s="35" t="str">
        <f>"sell "&amp;B539&amp;" "&amp;A539&amp;" @ $"&amp;G539</f>
        <v>sell 102 COCO @ $26.42</v>
      </c>
      <c r="L539" s="9">
        <f>L538+(G539*B539)</f>
        <v>210128.81</v>
      </c>
      <c r="M539" s="35"/>
      <c r="N539" s="35"/>
      <c r="O539" s="35"/>
      <c r="P539" s="35"/>
      <c r="Q539" s="10"/>
    </row>
    <row r="540" spans="1:17">
      <c r="A540" s="13" t="s">
        <v>134</v>
      </c>
      <c r="B540" s="35">
        <v>36</v>
      </c>
      <c r="C540" s="9">
        <v>16.690000000000001</v>
      </c>
      <c r="D540" s="9">
        <f>C540*B540</f>
        <v>600.84</v>
      </c>
      <c r="E540" s="36" t="s">
        <v>33</v>
      </c>
      <c r="F540" s="38">
        <f>D540/D541</f>
        <v>0.1420338229801478</v>
      </c>
      <c r="G540" s="40">
        <v>16.48</v>
      </c>
      <c r="H540" s="9">
        <f>(B540*G540)-D540</f>
        <v>-7.5600000000000591</v>
      </c>
      <c r="I540" s="35" t="s">
        <v>71</v>
      </c>
      <c r="J540" s="36">
        <f>G540*B540</f>
        <v>593.28</v>
      </c>
      <c r="K540" s="35" t="str">
        <f>"sell "&amp;B540&amp;" "&amp;A540&amp;" @ $"&amp;G540</f>
        <v>sell 36 CNK @ $16.48</v>
      </c>
      <c r="L540" s="9">
        <f>L539+(G540*B540)</f>
        <v>210722.09</v>
      </c>
      <c r="M540" s="35" t="s">
        <v>22</v>
      </c>
      <c r="N540" s="35"/>
      <c r="O540" s="35"/>
      <c r="P540" s="35"/>
      <c r="Q540" s="10"/>
    </row>
    <row r="541" spans="1:17">
      <c r="A541" s="13"/>
      <c r="B541" s="35"/>
      <c r="C541" s="9"/>
      <c r="D541" s="9">
        <f>SUM(D538:D540)</f>
        <v>4230.26</v>
      </c>
      <c r="E541" s="36"/>
      <c r="F541" s="38">
        <f>SUM(F538:F540)</f>
        <v>1</v>
      </c>
      <c r="G541" s="41"/>
      <c r="H541" s="9">
        <f>SUM(H538:H540)</f>
        <v>-13.020000000000095</v>
      </c>
      <c r="I541" s="35"/>
      <c r="J541" s="36">
        <f>SUM(J538:J540)</f>
        <v>4217.24</v>
      </c>
      <c r="K541" s="35"/>
      <c r="L541" s="9"/>
      <c r="M541" s="35"/>
      <c r="N541" s="35"/>
      <c r="O541" s="35"/>
      <c r="P541" s="35"/>
      <c r="Q541" s="10"/>
    </row>
    <row r="542" spans="1:17">
      <c r="A542" s="13"/>
      <c r="B542" s="35"/>
      <c r="C542" s="9"/>
      <c r="D542" s="9"/>
      <c r="E542" s="35"/>
      <c r="F542" s="35"/>
      <c r="G542" s="41"/>
      <c r="H542" s="9"/>
      <c r="I542" s="35"/>
      <c r="J542" s="35"/>
      <c r="K542" s="35"/>
      <c r="L542" s="9"/>
      <c r="M542" s="35"/>
      <c r="N542" s="35"/>
      <c r="O542" s="35"/>
      <c r="P542" s="35"/>
      <c r="Q542" s="10"/>
    </row>
    <row r="543" spans="1:17">
      <c r="A543" s="13"/>
      <c r="B543" s="35"/>
      <c r="C543" s="9"/>
      <c r="D543" s="9"/>
      <c r="E543" s="19"/>
      <c r="F543" s="35"/>
      <c r="G543" s="41"/>
      <c r="H543" s="9"/>
      <c r="I543" s="35"/>
      <c r="J543" s="35"/>
      <c r="K543" s="35"/>
      <c r="L543" s="9"/>
      <c r="M543" s="11" t="s">
        <v>20</v>
      </c>
      <c r="N543" s="35"/>
      <c r="O543" s="35"/>
      <c r="P543" s="35"/>
      <c r="Q543" s="10"/>
    </row>
    <row r="544" spans="1:17">
      <c r="A544" s="7" t="s">
        <v>6</v>
      </c>
      <c r="B544" s="35"/>
      <c r="C544" s="9"/>
      <c r="D544" s="9"/>
      <c r="E544" s="19"/>
      <c r="F544" s="35"/>
      <c r="G544" s="41"/>
      <c r="H544" s="9"/>
      <c r="I544" s="35"/>
      <c r="J544" s="35"/>
      <c r="K544" s="35"/>
      <c r="L544" s="9"/>
      <c r="M544" s="11" t="s">
        <v>21</v>
      </c>
      <c r="N544" s="35"/>
      <c r="O544" s="35"/>
      <c r="P544" s="35"/>
      <c r="Q544" s="10"/>
    </row>
    <row r="545" spans="1:17">
      <c r="A545" s="7" t="s">
        <v>0</v>
      </c>
      <c r="B545" s="11" t="s">
        <v>3</v>
      </c>
      <c r="C545" s="12" t="s">
        <v>1</v>
      </c>
      <c r="D545" s="12" t="s">
        <v>2</v>
      </c>
      <c r="E545" s="22" t="s">
        <v>7</v>
      </c>
      <c r="F545" s="39" t="s">
        <v>92</v>
      </c>
      <c r="G545" s="42" t="s">
        <v>8</v>
      </c>
      <c r="H545" s="12" t="s">
        <v>9</v>
      </c>
      <c r="I545" s="35"/>
      <c r="J545" s="35"/>
      <c r="K545" s="35"/>
      <c r="L545" s="9"/>
      <c r="M545" s="36">
        <v>206048.96</v>
      </c>
      <c r="N545" s="35"/>
      <c r="O545" s="44"/>
      <c r="P545" s="35"/>
      <c r="Q545" s="10"/>
    </row>
    <row r="546" spans="1:17">
      <c r="A546" s="13" t="s">
        <v>142</v>
      </c>
      <c r="B546" s="35">
        <v>224</v>
      </c>
      <c r="C546" s="9">
        <v>3.95</v>
      </c>
      <c r="D546" s="9">
        <f>C546*B546</f>
        <v>884.80000000000007</v>
      </c>
      <c r="E546" s="36" t="s">
        <v>33</v>
      </c>
      <c r="F546" s="38">
        <f>D546/D549</f>
        <v>0.17529331119713759</v>
      </c>
      <c r="G546" s="40">
        <v>3.87</v>
      </c>
      <c r="H546" s="9">
        <f>(B546*G546)-D546</f>
        <v>-17.920000000000073</v>
      </c>
      <c r="I546" s="35" t="s">
        <v>71</v>
      </c>
      <c r="J546" s="35"/>
      <c r="K546" s="35" t="str">
        <f>"buy "&amp;B546&amp;" "&amp;A546&amp;" @ $"&amp;G546</f>
        <v>buy 224 INTR @ $3.87</v>
      </c>
      <c r="L546" s="9">
        <f>L540-(G546*B546)</f>
        <v>209855.21</v>
      </c>
      <c r="M546" s="36">
        <f>L537-(G546*B546)</f>
        <v>205637.97</v>
      </c>
      <c r="N546" s="35"/>
      <c r="O546" s="35"/>
      <c r="P546" s="35"/>
      <c r="Q546" s="10"/>
    </row>
    <row r="547" spans="1:17">
      <c r="A547" s="13" t="s">
        <v>143</v>
      </c>
      <c r="B547" s="35">
        <v>47</v>
      </c>
      <c r="C547" s="9">
        <v>18.84</v>
      </c>
      <c r="D547" s="9">
        <f>C547*B547</f>
        <v>885.48</v>
      </c>
      <c r="E547" s="36" t="s">
        <v>33</v>
      </c>
      <c r="F547" s="38">
        <f>D547/D549</f>
        <v>0.17542803028802145</v>
      </c>
      <c r="G547" s="40">
        <v>18.14</v>
      </c>
      <c r="H547" s="9">
        <f>(B547*G547)-D547</f>
        <v>-32.899999999999977</v>
      </c>
      <c r="I547" s="35" t="s">
        <v>71</v>
      </c>
      <c r="J547" s="35"/>
      <c r="K547" s="35" t="str">
        <f>"buy "&amp;B547&amp;" "&amp;A547&amp;" @ $"&amp;G547</f>
        <v>buy 47 CCL @ $18.14</v>
      </c>
      <c r="L547" s="9">
        <f>L546-(G547*B547)</f>
        <v>209002.63</v>
      </c>
      <c r="M547" s="36">
        <f>M546-(G547*B547)</f>
        <v>204785.39</v>
      </c>
      <c r="N547" s="35"/>
      <c r="O547" s="35"/>
      <c r="P547" s="35"/>
      <c r="Q547" s="10"/>
    </row>
    <row r="548" spans="1:17">
      <c r="A548" s="23" t="s">
        <v>144</v>
      </c>
      <c r="B548" s="24">
        <v>126</v>
      </c>
      <c r="C548" s="25">
        <v>26.01</v>
      </c>
      <c r="D548" s="25">
        <f>C548*B548</f>
        <v>3277.26</v>
      </c>
      <c r="E548" s="36" t="s">
        <v>33</v>
      </c>
      <c r="F548" s="38">
        <f>D548/D549</f>
        <v>0.64927865851484079</v>
      </c>
      <c r="G548" s="43">
        <v>25.67</v>
      </c>
      <c r="H548" s="25">
        <f>(B548*G548)-D548</f>
        <v>-42.840000000000146</v>
      </c>
      <c r="I548" s="35" t="s">
        <v>71</v>
      </c>
      <c r="J548" s="35"/>
      <c r="K548" s="35" t="str">
        <f>"buy "&amp;B548&amp;" "&amp;A548&amp;" @ $"&amp;G548</f>
        <v>buy 126 VRT @ $25.67</v>
      </c>
      <c r="L548" s="9">
        <f>L547-(G548*B548)</f>
        <v>205768.21</v>
      </c>
      <c r="M548" s="36">
        <f>M547-(G548*B548)</f>
        <v>201550.97</v>
      </c>
      <c r="N548" s="35" t="str">
        <f>TEXT(ROUND(M548,2),"$#,##0.00")&amp;" will be the balance in the account after purchases.  "</f>
        <v xml:space="preserve">$201,550.97 will be the balance in the account after purchases.  </v>
      </c>
      <c r="O548" s="35"/>
      <c r="P548" s="35"/>
      <c r="Q548" s="10"/>
    </row>
    <row r="549" spans="1:17">
      <c r="A549" s="13"/>
      <c r="B549" s="35"/>
      <c r="C549" s="9"/>
      <c r="D549" s="9">
        <f>SUM(D546:D548)</f>
        <v>5047.5400000000009</v>
      </c>
      <c r="E549" s="35"/>
      <c r="F549" s="38">
        <f>SUM(F546:F548)</f>
        <v>0.99999999999999978</v>
      </c>
      <c r="G549" s="9" t="s">
        <v>15</v>
      </c>
      <c r="H549" s="9">
        <f>SUM(H546:H548)</f>
        <v>-93.660000000000196</v>
      </c>
      <c r="I549" s="35"/>
      <c r="J549" s="35"/>
      <c r="K549" s="35"/>
      <c r="L549" s="9"/>
      <c r="M549" s="35"/>
      <c r="N549" s="35" t="s">
        <v>27</v>
      </c>
      <c r="O549" s="35"/>
      <c r="P549" s="35"/>
      <c r="Q549" s="10"/>
    </row>
    <row r="550" spans="1:17">
      <c r="A550" s="13"/>
      <c r="B550" s="35"/>
      <c r="C550" s="9"/>
      <c r="D550" s="9"/>
      <c r="E550" s="35"/>
      <c r="F550" s="35"/>
      <c r="G550" s="9"/>
      <c r="H550" s="9"/>
      <c r="I550" s="35"/>
      <c r="J550" s="35"/>
      <c r="K550" s="35"/>
      <c r="L550" s="9"/>
      <c r="M550" s="11" t="str">
        <f>IF(J541+M548&gt;0,"Credit Surplus","Credit Shortage")</f>
        <v>Credit Surplus</v>
      </c>
      <c r="N550" s="36">
        <f>J541+M548</f>
        <v>205768.21</v>
      </c>
      <c r="O550" s="35" t="s">
        <v>60</v>
      </c>
      <c r="P550" s="35"/>
      <c r="Q550" s="10"/>
    </row>
    <row r="551" spans="1:17">
      <c r="A551" s="13"/>
      <c r="B551" s="35"/>
      <c r="C551" s="9"/>
      <c r="D551" s="9"/>
      <c r="E551" s="35"/>
      <c r="F551" s="35"/>
      <c r="G551" s="9"/>
      <c r="H551" s="9"/>
      <c r="I551" s="35"/>
      <c r="J551" s="35"/>
      <c r="K551" s="35"/>
      <c r="L551" s="9"/>
      <c r="M551" s="35"/>
      <c r="N551" s="35"/>
      <c r="O551" s="35"/>
      <c r="P551" s="35"/>
      <c r="Q551" s="10"/>
    </row>
    <row r="552" spans="1:17">
      <c r="A552" s="13"/>
      <c r="B552" s="35"/>
      <c r="C552" s="9"/>
      <c r="D552" s="9"/>
      <c r="E552" s="35"/>
      <c r="F552" s="35"/>
      <c r="G552" s="9"/>
      <c r="H552" s="9"/>
      <c r="I552" s="35"/>
      <c r="J552" s="35"/>
      <c r="K552" s="35"/>
      <c r="L552" s="35"/>
      <c r="M552" s="35"/>
      <c r="N552" s="35"/>
      <c r="O552" s="35"/>
      <c r="P552" s="35"/>
      <c r="Q552" s="10"/>
    </row>
    <row r="553" spans="1:17">
      <c r="A553" s="13" t="s">
        <v>11</v>
      </c>
      <c r="B553" s="35"/>
      <c r="C553" s="9"/>
      <c r="D553" s="21">
        <v>2780.24</v>
      </c>
      <c r="E553" s="35" t="s">
        <v>76</v>
      </c>
      <c r="F553" s="35"/>
      <c r="G553" s="9"/>
      <c r="H553" s="9"/>
      <c r="I553" s="35"/>
      <c r="J553" s="35"/>
      <c r="K553" s="35"/>
      <c r="L553" s="35"/>
      <c r="M553" s="35"/>
      <c r="N553" s="35"/>
      <c r="O553" s="35"/>
      <c r="P553" s="35"/>
      <c r="Q553" s="10"/>
    </row>
    <row r="554" spans="1:17">
      <c r="A554" s="13" t="s">
        <v>12</v>
      </c>
      <c r="B554" s="35"/>
      <c r="C554" s="9"/>
      <c r="D554" s="9">
        <f>H541</f>
        <v>-13.020000000000095</v>
      </c>
      <c r="E554" s="35" t="s">
        <v>16</v>
      </c>
      <c r="F554" s="35"/>
      <c r="G554" s="9"/>
      <c r="H554" s="9"/>
      <c r="I554" s="35"/>
      <c r="J554" s="35"/>
      <c r="K554" s="35"/>
      <c r="L554" s="35"/>
      <c r="M554" s="35"/>
      <c r="N554" s="35"/>
      <c r="O554" s="35"/>
      <c r="P554" s="35"/>
      <c r="Q554" s="10"/>
    </row>
    <row r="555" spans="1:17">
      <c r="A555" s="13" t="s">
        <v>13</v>
      </c>
      <c r="B555" s="35"/>
      <c r="C555" s="9"/>
      <c r="D555" s="9">
        <f>D553+D554</f>
        <v>2767.22</v>
      </c>
      <c r="E555" s="35"/>
      <c r="F555" s="35"/>
      <c r="G555" s="9"/>
      <c r="H555" s="9"/>
      <c r="I555" s="35"/>
      <c r="J555" s="35"/>
      <c r="K555" s="35"/>
      <c r="L555" s="35"/>
      <c r="M555" s="35"/>
      <c r="N555" s="35"/>
      <c r="O555" s="35"/>
      <c r="P555" s="35"/>
      <c r="Q555" s="10"/>
    </row>
    <row r="556" spans="1:17">
      <c r="A556" s="13" t="s">
        <v>14</v>
      </c>
      <c r="B556" s="35"/>
      <c r="C556" s="9"/>
      <c r="D556" s="9">
        <f>H549</f>
        <v>-93.660000000000196</v>
      </c>
      <c r="E556" s="35" t="s">
        <v>17</v>
      </c>
      <c r="F556" s="35"/>
      <c r="G556" s="9"/>
      <c r="H556" s="9"/>
      <c r="I556" s="35"/>
      <c r="J556" s="35"/>
      <c r="K556" s="35"/>
      <c r="L556" s="35"/>
      <c r="M556" s="35"/>
      <c r="N556" s="35"/>
      <c r="O556" s="35"/>
      <c r="P556" s="35"/>
      <c r="Q556" s="10"/>
    </row>
    <row r="557" spans="1:17">
      <c r="A557" s="13" t="s">
        <v>13</v>
      </c>
      <c r="B557" s="35"/>
      <c r="C557" s="9"/>
      <c r="D557" s="27">
        <f>D555-D556</f>
        <v>2860.88</v>
      </c>
      <c r="E557" s="19" t="s">
        <v>18</v>
      </c>
      <c r="F557" s="35"/>
      <c r="G557" s="9"/>
      <c r="H557" s="9"/>
      <c r="I557" s="35"/>
      <c r="J557" s="35"/>
      <c r="K557" s="35"/>
      <c r="L557" s="35"/>
      <c r="M557" s="35"/>
      <c r="N557" s="35"/>
      <c r="O557" s="35"/>
      <c r="P557" s="35"/>
      <c r="Q557" s="10"/>
    </row>
    <row r="558" spans="1:17" ht="14.65" thickBot="1">
      <c r="A558" s="15"/>
      <c r="B558" s="16"/>
      <c r="C558" s="17"/>
      <c r="D558" s="17"/>
      <c r="E558" s="16"/>
      <c r="F558" s="16"/>
      <c r="G558" s="17"/>
      <c r="H558" s="17"/>
      <c r="I558" s="16"/>
      <c r="J558" s="16"/>
      <c r="K558" s="16"/>
      <c r="L558" s="16"/>
      <c r="M558" s="16"/>
      <c r="N558" s="16"/>
      <c r="O558" s="16"/>
      <c r="P558" s="16"/>
      <c r="Q558" s="18"/>
    </row>
    <row r="559" spans="1:17" ht="14.65" thickTop="1"/>
    <row r="560" spans="1:17" ht="14.65" thickBot="1"/>
    <row r="561" spans="1:17" ht="14.65" thickTop="1">
      <c r="A561" s="2"/>
      <c r="B561" s="3"/>
      <c r="C561" s="4">
        <v>45107</v>
      </c>
      <c r="D561" s="5"/>
      <c r="E561" s="3"/>
      <c r="F561" s="3"/>
      <c r="G561" s="5"/>
      <c r="H561" s="5"/>
      <c r="I561" s="3"/>
      <c r="J561" s="3"/>
      <c r="K561" s="3"/>
      <c r="L561" s="20" t="s">
        <v>19</v>
      </c>
      <c r="M561" s="3"/>
      <c r="N561" s="3"/>
      <c r="O561" s="3"/>
      <c r="P561" s="3"/>
      <c r="Q561" s="6"/>
    </row>
    <row r="562" spans="1:17">
      <c r="A562" s="7" t="s">
        <v>5</v>
      </c>
      <c r="B562" s="35"/>
      <c r="C562" s="9"/>
      <c r="D562" s="9"/>
      <c r="E562" s="35"/>
      <c r="F562" s="35"/>
      <c r="G562" s="9"/>
      <c r="H562" s="9"/>
      <c r="I562" s="35"/>
      <c r="J562" s="11" t="s">
        <v>24</v>
      </c>
      <c r="K562" s="35"/>
      <c r="L562" s="11" t="s">
        <v>10</v>
      </c>
      <c r="M562" s="35"/>
      <c r="N562" s="35"/>
      <c r="O562" s="35"/>
      <c r="P562" s="35"/>
      <c r="Q562" s="10"/>
    </row>
    <row r="563" spans="1:17">
      <c r="A563" s="7" t="s">
        <v>0</v>
      </c>
      <c r="B563" s="11" t="s">
        <v>3</v>
      </c>
      <c r="C563" s="12" t="s">
        <v>1</v>
      </c>
      <c r="D563" s="12" t="s">
        <v>4</v>
      </c>
      <c r="E563" s="11" t="s">
        <v>7</v>
      </c>
      <c r="F563" s="37" t="s">
        <v>92</v>
      </c>
      <c r="G563" s="12" t="s">
        <v>8</v>
      </c>
      <c r="H563" s="12" t="s">
        <v>9</v>
      </c>
      <c r="I563" s="33" t="s">
        <v>70</v>
      </c>
      <c r="J563" s="11" t="s">
        <v>23</v>
      </c>
      <c r="K563" s="35"/>
      <c r="L563" s="31">
        <v>206504.85</v>
      </c>
      <c r="M563" s="35" t="s">
        <v>118</v>
      </c>
      <c r="N563" s="35"/>
      <c r="O563" s="35"/>
      <c r="P563" s="35"/>
      <c r="Q563" s="10"/>
    </row>
    <row r="564" spans="1:17">
      <c r="A564" s="13" t="s">
        <v>126</v>
      </c>
      <c r="B564" s="35">
        <v>31</v>
      </c>
      <c r="C564" s="9">
        <v>16.989999999999998</v>
      </c>
      <c r="D564" s="9">
        <f>C564*B564</f>
        <v>526.68999999999994</v>
      </c>
      <c r="E564" s="36" t="s">
        <v>93</v>
      </c>
      <c r="F564" s="38">
        <f>D564/D567</f>
        <v>0.14426582448374753</v>
      </c>
      <c r="G564" s="40">
        <v>17.38</v>
      </c>
      <c r="H564" s="9">
        <f>(B564*G564)-D564</f>
        <v>12.090000000000032</v>
      </c>
      <c r="I564" s="35" t="s">
        <v>71</v>
      </c>
      <c r="J564" s="36">
        <f>G564*B564</f>
        <v>538.78</v>
      </c>
      <c r="K564" s="35" t="str">
        <f>"sell "&amp;B564&amp;" "&amp;A564&amp;" @ $"&amp;G564</f>
        <v>sell 31 MNSO @ $17.38</v>
      </c>
      <c r="L564" s="9">
        <f>L563+(G564*B564)</f>
        <v>207043.63</v>
      </c>
      <c r="M564" s="35"/>
      <c r="N564" s="35"/>
      <c r="O564" s="35"/>
      <c r="P564" s="35"/>
      <c r="Q564" s="10"/>
    </row>
    <row r="565" spans="1:17">
      <c r="A565" s="13" t="s">
        <v>127</v>
      </c>
      <c r="B565" s="35">
        <v>9</v>
      </c>
      <c r="C565" s="9">
        <v>160.55000000000001</v>
      </c>
      <c r="D565" s="9">
        <f>C565*B565</f>
        <v>1444.95</v>
      </c>
      <c r="E565" s="36" t="s">
        <v>93</v>
      </c>
      <c r="F565" s="38">
        <f>D565/D567</f>
        <v>0.39578671151491579</v>
      </c>
      <c r="G565" s="40">
        <v>160.85</v>
      </c>
      <c r="H565" s="9">
        <f>(B565*G565)-D565</f>
        <v>2.6999999999998181</v>
      </c>
      <c r="I565" s="35" t="s">
        <v>71</v>
      </c>
      <c r="J565" s="36">
        <f>G565*B565</f>
        <v>1447.6499999999999</v>
      </c>
      <c r="K565" s="35" t="str">
        <f>"sell "&amp;B565&amp;" "&amp;A565&amp;" @ $"&amp;G565</f>
        <v>sell 9 SPOT @ $160.85</v>
      </c>
      <c r="L565" s="9">
        <f>L564+(G565*B565)</f>
        <v>208491.28</v>
      </c>
      <c r="M565" s="35"/>
      <c r="N565" s="35"/>
      <c r="O565" s="35"/>
      <c r="P565" s="35"/>
      <c r="Q565" s="10"/>
    </row>
    <row r="566" spans="1:17">
      <c r="A566" s="13" t="s">
        <v>128</v>
      </c>
      <c r="B566" s="35">
        <v>223</v>
      </c>
      <c r="C566" s="9">
        <v>7.53</v>
      </c>
      <c r="D566" s="9">
        <f>C566*B566</f>
        <v>1679.19</v>
      </c>
      <c r="E566" s="36" t="s">
        <v>93</v>
      </c>
      <c r="F566" s="38">
        <f>D566/D567</f>
        <v>0.45994746400133668</v>
      </c>
      <c r="G566" s="40">
        <v>7.48</v>
      </c>
      <c r="H566" s="9">
        <f>(B566*G566)-D566</f>
        <v>-11.149999999999864</v>
      </c>
      <c r="I566" s="35" t="s">
        <v>71</v>
      </c>
      <c r="J566" s="36">
        <f>G566*B566</f>
        <v>1668.0400000000002</v>
      </c>
      <c r="K566" s="35" t="str">
        <f>"sell "&amp;B566&amp;" "&amp;A566&amp;" @ $"&amp;G566</f>
        <v>sell 223 BORR @ $7.48</v>
      </c>
      <c r="L566" s="9">
        <f>L565+(G566*B566)</f>
        <v>210159.32</v>
      </c>
      <c r="M566" s="35" t="s">
        <v>22</v>
      </c>
      <c r="N566" s="35"/>
      <c r="O566" s="35"/>
      <c r="P566" s="35"/>
      <c r="Q566" s="10"/>
    </row>
    <row r="567" spans="1:17">
      <c r="A567" s="13"/>
      <c r="B567" s="35"/>
      <c r="C567" s="9"/>
      <c r="D567" s="9">
        <f>SUM(D564:D566)</f>
        <v>3650.83</v>
      </c>
      <c r="E567" s="36"/>
      <c r="F567" s="38">
        <f>SUM(F564:F566)</f>
        <v>1</v>
      </c>
      <c r="G567" s="41"/>
      <c r="H567" s="9">
        <f>SUM(H564:H566)</f>
        <v>3.6399999999999864</v>
      </c>
      <c r="I567" s="35"/>
      <c r="J567" s="36">
        <f>SUM(J564:J566)</f>
        <v>3654.4700000000003</v>
      </c>
      <c r="K567" s="35"/>
      <c r="L567" s="9"/>
      <c r="M567" s="35"/>
      <c r="N567" s="35"/>
      <c r="O567" s="35"/>
      <c r="P567" s="35"/>
      <c r="Q567" s="10"/>
    </row>
    <row r="568" spans="1:17">
      <c r="A568" s="13"/>
      <c r="B568" s="35"/>
      <c r="C568" s="9"/>
      <c r="D568" s="9"/>
      <c r="E568" s="35"/>
      <c r="F568" s="35"/>
      <c r="G568" s="41"/>
      <c r="H568" s="9"/>
      <c r="I568" s="35"/>
      <c r="J568" s="35"/>
      <c r="K568" s="35"/>
      <c r="L568" s="9"/>
      <c r="M568" s="35"/>
      <c r="N568" s="35"/>
      <c r="O568" s="35"/>
      <c r="P568" s="35"/>
      <c r="Q568" s="10"/>
    </row>
    <row r="569" spans="1:17">
      <c r="A569" s="13"/>
      <c r="B569" s="35"/>
      <c r="C569" s="9"/>
      <c r="D569" s="9"/>
      <c r="E569" s="19"/>
      <c r="F569" s="35"/>
      <c r="G569" s="41"/>
      <c r="H569" s="9"/>
      <c r="I569" s="35"/>
      <c r="J569" s="35"/>
      <c r="K569" s="35"/>
      <c r="L569" s="9"/>
      <c r="M569" s="11" t="s">
        <v>20</v>
      </c>
      <c r="N569" s="35"/>
      <c r="O569" s="35"/>
      <c r="P569" s="35"/>
      <c r="Q569" s="10"/>
    </row>
    <row r="570" spans="1:17">
      <c r="A570" s="7" t="s">
        <v>6</v>
      </c>
      <c r="B570" s="35"/>
      <c r="C570" s="9"/>
      <c r="D570" s="9"/>
      <c r="E570" s="19"/>
      <c r="F570" s="35"/>
      <c r="G570" s="41"/>
      <c r="H570" s="9"/>
      <c r="I570" s="35"/>
      <c r="J570" s="35"/>
      <c r="K570" s="35"/>
      <c r="L570" s="9"/>
      <c r="M570" s="11" t="s">
        <v>21</v>
      </c>
      <c r="N570" s="35"/>
      <c r="O570" s="35"/>
      <c r="P570" s="35"/>
      <c r="Q570" s="10"/>
    </row>
    <row r="571" spans="1:17">
      <c r="A571" s="7" t="s">
        <v>0</v>
      </c>
      <c r="B571" s="11" t="s">
        <v>3</v>
      </c>
      <c r="C571" s="12" t="s">
        <v>1</v>
      </c>
      <c r="D571" s="12" t="s">
        <v>2</v>
      </c>
      <c r="E571" s="22" t="s">
        <v>7</v>
      </c>
      <c r="F571" s="39" t="s">
        <v>92</v>
      </c>
      <c r="G571" s="42" t="s">
        <v>8</v>
      </c>
      <c r="H571" s="12" t="s">
        <v>9</v>
      </c>
      <c r="I571" s="35"/>
      <c r="J571" s="35"/>
      <c r="K571" s="35"/>
      <c r="L571" s="9"/>
      <c r="M571" s="36">
        <f>L566</f>
        <v>210159.32</v>
      </c>
      <c r="N571" s="35"/>
      <c r="O571" s="35"/>
      <c r="P571" s="35"/>
      <c r="Q571" s="10"/>
    </row>
    <row r="572" spans="1:17">
      <c r="A572" s="13" t="s">
        <v>139</v>
      </c>
      <c r="B572" s="35">
        <v>87</v>
      </c>
      <c r="C572" s="9">
        <v>24.59</v>
      </c>
      <c r="D572" s="9">
        <f>C572*B572</f>
        <v>2139.33</v>
      </c>
      <c r="E572" s="36" t="s">
        <v>93</v>
      </c>
      <c r="F572" s="38">
        <f>D572/D575</f>
        <v>0.52011202929099165</v>
      </c>
      <c r="G572" s="40">
        <v>24.44</v>
      </c>
      <c r="H572" s="9">
        <f>(B572*G572)-D572</f>
        <v>-13.049999999999727</v>
      </c>
      <c r="I572" s="35" t="s">
        <v>71</v>
      </c>
      <c r="J572" s="35"/>
      <c r="K572" s="35" t="str">
        <f>"buy "&amp;B572&amp;" "&amp;A572&amp;" @ $"&amp;G572</f>
        <v>buy 87 DFH @ $24.44</v>
      </c>
      <c r="L572" s="9">
        <f>L566-(G572*B572)</f>
        <v>208033.04</v>
      </c>
      <c r="M572" s="36">
        <f>L563-(G572*B572)</f>
        <v>204378.57</v>
      </c>
      <c r="N572" s="35"/>
      <c r="O572" s="35"/>
      <c r="P572" s="35"/>
      <c r="Q572" s="10"/>
    </row>
    <row r="573" spans="1:17">
      <c r="A573" s="13" t="s">
        <v>140</v>
      </c>
      <c r="B573" s="35">
        <v>31</v>
      </c>
      <c r="C573" s="9">
        <v>23.46</v>
      </c>
      <c r="D573" s="9">
        <f>C573*B573</f>
        <v>727.26</v>
      </c>
      <c r="E573" s="36" t="s">
        <v>93</v>
      </c>
      <c r="F573" s="38">
        <f>D573/D575</f>
        <v>0.17681081199355247</v>
      </c>
      <c r="G573" s="40">
        <v>23.59</v>
      </c>
      <c r="H573" s="9">
        <f>(B573*G573)-D573</f>
        <v>4.0299999999999727</v>
      </c>
      <c r="I573" s="35" t="s">
        <v>71</v>
      </c>
      <c r="J573" s="35"/>
      <c r="K573" s="35" t="str">
        <f>"buy "&amp;B573&amp;" "&amp;A573&amp;" @ $"&amp;G573</f>
        <v>buy 31 XP @ $23.59</v>
      </c>
      <c r="L573" s="9">
        <f>L572-(G573*B573)</f>
        <v>207301.75</v>
      </c>
      <c r="M573" s="36">
        <f>M572-(G573*B573)</f>
        <v>203647.28</v>
      </c>
      <c r="N573" s="35"/>
      <c r="O573" s="35"/>
      <c r="P573" s="35"/>
      <c r="Q573" s="10"/>
    </row>
    <row r="574" spans="1:17">
      <c r="A574" s="23" t="s">
        <v>141</v>
      </c>
      <c r="B574" s="24">
        <v>158</v>
      </c>
      <c r="C574" s="25">
        <v>7.89</v>
      </c>
      <c r="D574" s="25">
        <f>C574*B574</f>
        <v>1246.6199999999999</v>
      </c>
      <c r="E574" s="36" t="s">
        <v>93</v>
      </c>
      <c r="F574" s="38">
        <f>D574/D575</f>
        <v>0.30307715871545576</v>
      </c>
      <c r="G574" s="43">
        <v>7.94</v>
      </c>
      <c r="H574" s="25">
        <f>(B574*G574)-D574</f>
        <v>7.9000000000000909</v>
      </c>
      <c r="I574" s="35" t="s">
        <v>71</v>
      </c>
      <c r="J574" s="35"/>
      <c r="K574" s="35" t="str">
        <f>"buy "&amp;B574&amp;" "&amp;A574&amp;" @ $"&amp;G574</f>
        <v>buy 158 NU @ $7.94</v>
      </c>
      <c r="L574" s="9">
        <f>L573-(G574*B574)</f>
        <v>206047.23</v>
      </c>
      <c r="M574" s="36">
        <f>M573-(G574*B574)</f>
        <v>202392.76</v>
      </c>
      <c r="N574" s="35" t="str">
        <f>TEXT(ROUND(M574,2),"$#,##0.00")&amp;" will be the balance in the account after purchases.  "</f>
        <v xml:space="preserve">$202,392.76 will be the balance in the account after purchases.  </v>
      </c>
      <c r="O574" s="35"/>
      <c r="P574" s="35"/>
      <c r="Q574" s="10"/>
    </row>
    <row r="575" spans="1:17">
      <c r="A575" s="13"/>
      <c r="B575" s="35"/>
      <c r="C575" s="9"/>
      <c r="D575" s="9">
        <f>SUM(D572:D574)</f>
        <v>4113.21</v>
      </c>
      <c r="E575" s="35"/>
      <c r="F575" s="38">
        <f>SUM(F572:F574)</f>
        <v>0.99999999999999978</v>
      </c>
      <c r="G575" s="9" t="s">
        <v>15</v>
      </c>
      <c r="H575" s="9">
        <f>SUM(H572:H574)</f>
        <v>-1.1199999999996635</v>
      </c>
      <c r="I575" s="35"/>
      <c r="J575" s="35"/>
      <c r="K575" s="35"/>
      <c r="L575" s="9"/>
      <c r="M575" s="35"/>
      <c r="N575" s="35" t="s">
        <v>27</v>
      </c>
      <c r="O575" s="35"/>
      <c r="P575" s="35"/>
      <c r="Q575" s="10"/>
    </row>
    <row r="576" spans="1:17">
      <c r="A576" s="13"/>
      <c r="B576" s="35"/>
      <c r="C576" s="9"/>
      <c r="D576" s="9"/>
      <c r="E576" s="35"/>
      <c r="F576" s="35"/>
      <c r="G576" s="9"/>
      <c r="H576" s="9"/>
      <c r="I576" s="35"/>
      <c r="J576" s="35"/>
      <c r="K576" s="35"/>
      <c r="L576" s="9"/>
      <c r="M576" s="11" t="str">
        <f>IF(J567+M574&gt;0,"Credit Surplus","Credit Shortage")</f>
        <v>Credit Surplus</v>
      </c>
      <c r="N576" s="36">
        <f>J567+M574</f>
        <v>206047.23</v>
      </c>
      <c r="O576" s="35" t="s">
        <v>60</v>
      </c>
      <c r="P576" s="35"/>
      <c r="Q576" s="10"/>
    </row>
    <row r="577" spans="1:17">
      <c r="A577" s="13"/>
      <c r="B577" s="35"/>
      <c r="C577" s="9"/>
      <c r="D577" s="9"/>
      <c r="E577" s="35"/>
      <c r="F577" s="35"/>
      <c r="G577" s="9"/>
      <c r="H577" s="9"/>
      <c r="I577" s="35"/>
      <c r="J577" s="35"/>
      <c r="K577" s="35"/>
      <c r="L577" s="9"/>
      <c r="M577" s="35"/>
      <c r="N577" s="35"/>
      <c r="O577" s="35"/>
      <c r="P577" s="35"/>
      <c r="Q577" s="10"/>
    </row>
    <row r="578" spans="1:17">
      <c r="A578" s="13"/>
      <c r="B578" s="35"/>
      <c r="C578" s="9"/>
      <c r="D578" s="9"/>
      <c r="E578" s="35"/>
      <c r="F578" s="35"/>
      <c r="G578" s="9"/>
      <c r="H578" s="9"/>
      <c r="I578" s="35"/>
      <c r="J578" s="35"/>
      <c r="K578" s="35"/>
      <c r="L578" s="35"/>
      <c r="M578" s="35"/>
      <c r="N578" s="35"/>
      <c r="O578" s="35"/>
      <c r="P578" s="35"/>
      <c r="Q578" s="10"/>
    </row>
    <row r="579" spans="1:17">
      <c r="A579" s="13" t="s">
        <v>11</v>
      </c>
      <c r="B579" s="35"/>
      <c r="C579" s="9"/>
      <c r="D579" s="21">
        <v>1592.76</v>
      </c>
      <c r="E579" s="35" t="s">
        <v>76</v>
      </c>
      <c r="F579" s="35"/>
      <c r="G579" s="9"/>
      <c r="H579" s="9"/>
      <c r="I579" s="35"/>
      <c r="J579" s="35"/>
      <c r="K579" s="35"/>
      <c r="L579" s="35"/>
      <c r="M579" s="35"/>
      <c r="N579" s="35"/>
      <c r="O579" s="35"/>
      <c r="P579" s="35"/>
      <c r="Q579" s="10"/>
    </row>
    <row r="580" spans="1:17">
      <c r="A580" s="13" t="s">
        <v>12</v>
      </c>
      <c r="B580" s="35"/>
      <c r="C580" s="9"/>
      <c r="D580" s="9">
        <f>H567</f>
        <v>3.6399999999999864</v>
      </c>
      <c r="E580" s="35" t="s">
        <v>16</v>
      </c>
      <c r="F580" s="35"/>
      <c r="G580" s="9"/>
      <c r="H580" s="9"/>
      <c r="I580" s="35"/>
      <c r="J580" s="35"/>
      <c r="K580" s="35"/>
      <c r="L580" s="35"/>
      <c r="M580" s="35"/>
      <c r="N580" s="35"/>
      <c r="O580" s="35"/>
      <c r="P580" s="35"/>
      <c r="Q580" s="10"/>
    </row>
    <row r="581" spans="1:17">
      <c r="A581" s="13" t="s">
        <v>13</v>
      </c>
      <c r="B581" s="35"/>
      <c r="C581" s="9"/>
      <c r="D581" s="9">
        <f>D579+D580</f>
        <v>1596.4</v>
      </c>
      <c r="E581" s="35"/>
      <c r="F581" s="35"/>
      <c r="G581" s="9"/>
      <c r="H581" s="9"/>
      <c r="I581" s="35"/>
      <c r="J581" s="35"/>
      <c r="K581" s="35"/>
      <c r="L581" s="35"/>
      <c r="M581" s="35"/>
      <c r="N581" s="35"/>
      <c r="O581" s="35"/>
      <c r="P581" s="35"/>
      <c r="Q581" s="10"/>
    </row>
    <row r="582" spans="1:17">
      <c r="A582" s="13" t="s">
        <v>14</v>
      </c>
      <c r="B582" s="35"/>
      <c r="C582" s="9"/>
      <c r="D582" s="9">
        <f>H575</f>
        <v>-1.1199999999996635</v>
      </c>
      <c r="E582" s="35" t="s">
        <v>17</v>
      </c>
      <c r="F582" s="35"/>
      <c r="G582" s="9"/>
      <c r="H582" s="9"/>
      <c r="I582" s="35"/>
      <c r="J582" s="35"/>
      <c r="K582" s="35"/>
      <c r="L582" s="35"/>
      <c r="M582" s="35"/>
      <c r="N582" s="35"/>
      <c r="O582" s="35"/>
      <c r="P582" s="35"/>
      <c r="Q582" s="10"/>
    </row>
    <row r="583" spans="1:17">
      <c r="A583" s="13" t="s">
        <v>13</v>
      </c>
      <c r="B583" s="35"/>
      <c r="C583" s="9"/>
      <c r="D583" s="27">
        <f>D581-D582</f>
        <v>1597.5199999999998</v>
      </c>
      <c r="E583" s="19" t="s">
        <v>18</v>
      </c>
      <c r="F583" s="35"/>
      <c r="G583" s="9"/>
      <c r="H583" s="9"/>
      <c r="I583" s="35"/>
      <c r="J583" s="35"/>
      <c r="K583" s="35"/>
      <c r="L583" s="35"/>
      <c r="M583" s="35"/>
      <c r="N583" s="35"/>
      <c r="O583" s="35"/>
      <c r="P583" s="35"/>
      <c r="Q583" s="10"/>
    </row>
    <row r="584" spans="1:17" ht="14.65" thickBot="1">
      <c r="A584" s="15"/>
      <c r="B584" s="16"/>
      <c r="C584" s="17"/>
      <c r="D584" s="17"/>
      <c r="E584" s="16"/>
      <c r="F584" s="16"/>
      <c r="G584" s="17"/>
      <c r="H584" s="17"/>
      <c r="I584" s="16"/>
      <c r="J584" s="16"/>
      <c r="K584" s="16"/>
      <c r="L584" s="16"/>
      <c r="M584" s="16"/>
      <c r="N584" s="16"/>
      <c r="O584" s="16"/>
      <c r="P584" s="16"/>
      <c r="Q584" s="18"/>
    </row>
    <row r="585" spans="1:17" ht="14.65" thickTop="1"/>
    <row r="587" spans="1:17" ht="14.65" thickBot="1"/>
    <row r="588" spans="1:17" ht="14.65" thickTop="1">
      <c r="A588" s="2"/>
      <c r="B588" s="3"/>
      <c r="C588" s="4">
        <v>45077</v>
      </c>
      <c r="D588" s="5"/>
      <c r="E588" s="3"/>
      <c r="F588" s="3"/>
      <c r="G588" s="5"/>
      <c r="H588" s="5"/>
      <c r="I588" s="3"/>
      <c r="J588" s="3"/>
      <c r="K588" s="3"/>
      <c r="L588" s="20" t="s">
        <v>19</v>
      </c>
      <c r="M588" s="3"/>
      <c r="N588" s="3"/>
      <c r="O588" s="3"/>
      <c r="P588" s="3"/>
      <c r="Q588" s="6"/>
    </row>
    <row r="589" spans="1:17">
      <c r="A589" s="7" t="s">
        <v>5</v>
      </c>
      <c r="B589" s="35"/>
      <c r="C589" s="9"/>
      <c r="D589" s="9"/>
      <c r="E589" s="35"/>
      <c r="F589" s="35"/>
      <c r="G589" s="9"/>
      <c r="H589" s="9"/>
      <c r="I589" s="35"/>
      <c r="J589" s="11" t="s">
        <v>24</v>
      </c>
      <c r="K589" s="35"/>
      <c r="L589" s="11" t="s">
        <v>10</v>
      </c>
      <c r="M589" s="35"/>
      <c r="N589" s="35"/>
      <c r="O589" s="35"/>
      <c r="P589" s="35"/>
      <c r="Q589" s="10"/>
    </row>
    <row r="590" spans="1:17">
      <c r="A590" s="7" t="s">
        <v>0</v>
      </c>
      <c r="B590" s="11" t="s">
        <v>3</v>
      </c>
      <c r="C590" s="12" t="s">
        <v>1</v>
      </c>
      <c r="D590" s="12" t="s">
        <v>4</v>
      </c>
      <c r="E590" s="11" t="s">
        <v>7</v>
      </c>
      <c r="F590" s="37" t="s">
        <v>92</v>
      </c>
      <c r="G590" s="12" t="s">
        <v>8</v>
      </c>
      <c r="H590" s="12" t="s">
        <v>9</v>
      </c>
      <c r="I590" s="33" t="s">
        <v>70</v>
      </c>
      <c r="J590" s="11" t="s">
        <v>23</v>
      </c>
      <c r="K590" s="35"/>
      <c r="L590" s="31">
        <v>206637.92</v>
      </c>
      <c r="M590" s="35" t="s">
        <v>118</v>
      </c>
      <c r="N590" s="35"/>
      <c r="O590" s="35"/>
      <c r="P590" s="35"/>
      <c r="Q590" s="10"/>
    </row>
    <row r="591" spans="1:17">
      <c r="A591" s="13" t="s">
        <v>123</v>
      </c>
      <c r="B591" s="35">
        <v>2</v>
      </c>
      <c r="C591" s="9">
        <v>157.55000000000001</v>
      </c>
      <c r="D591" s="9">
        <f>C591*B591</f>
        <v>315.10000000000002</v>
      </c>
      <c r="E591" s="36" t="s">
        <v>33</v>
      </c>
      <c r="F591" s="38">
        <f>D591/D594</f>
        <v>9.6533849651056644E-2</v>
      </c>
      <c r="G591" s="40">
        <v>157.86000000000001</v>
      </c>
      <c r="H591" s="9">
        <f>(B591*G591)-D591</f>
        <v>0.62000000000000455</v>
      </c>
      <c r="I591" s="35" t="s">
        <v>71</v>
      </c>
      <c r="J591" s="36">
        <f>G591*B591</f>
        <v>315.72000000000003</v>
      </c>
      <c r="K591" s="35" t="str">
        <f>"sell "&amp;B591&amp;" "&amp;A591&amp;" @ $"&amp;G591</f>
        <v>sell 2 ACLS @ $157.86</v>
      </c>
      <c r="L591" s="9">
        <f>L590+(G591*B591)</f>
        <v>206953.64</v>
      </c>
      <c r="M591" s="35"/>
      <c r="N591" s="35"/>
      <c r="O591" s="35"/>
      <c r="P591" s="35"/>
      <c r="Q591" s="10"/>
    </row>
    <row r="592" spans="1:17">
      <c r="A592" s="13" t="s">
        <v>124</v>
      </c>
      <c r="B592" s="35">
        <v>10</v>
      </c>
      <c r="C592" s="9">
        <v>98.7</v>
      </c>
      <c r="D592" s="9">
        <f>C592*B592</f>
        <v>987</v>
      </c>
      <c r="E592" s="36" t="s">
        <v>33</v>
      </c>
      <c r="F592" s="38">
        <f>D592/D594</f>
        <v>0.30237673629194828</v>
      </c>
      <c r="G592" s="40">
        <v>97.51</v>
      </c>
      <c r="H592" s="9">
        <f>(B592*G592)-D592</f>
        <v>-11.899999999999977</v>
      </c>
      <c r="I592" s="35" t="s">
        <v>71</v>
      </c>
      <c r="J592" s="36">
        <f>G592*B592</f>
        <v>975.1</v>
      </c>
      <c r="K592" s="35" t="str">
        <f>"sell "&amp;B592&amp;" "&amp;A592&amp;" @ $"&amp;G592</f>
        <v>sell 10 WYNN @ $97.51</v>
      </c>
      <c r="L592" s="9">
        <f>L591+(G592*B592)</f>
        <v>207928.74000000002</v>
      </c>
      <c r="M592" s="35"/>
      <c r="N592" s="35"/>
      <c r="O592" s="35"/>
      <c r="P592" s="35"/>
      <c r="Q592" s="10"/>
    </row>
    <row r="593" spans="1:17">
      <c r="A593" s="13" t="s">
        <v>125</v>
      </c>
      <c r="B593" s="35">
        <v>181</v>
      </c>
      <c r="C593" s="9">
        <v>10.84</v>
      </c>
      <c r="D593" s="9">
        <f>C593*B593</f>
        <v>1962.04</v>
      </c>
      <c r="E593" s="36" t="s">
        <v>33</v>
      </c>
      <c r="F593" s="38">
        <f>D593/D594</f>
        <v>0.60108941405699512</v>
      </c>
      <c r="G593" s="40">
        <v>10.81</v>
      </c>
      <c r="H593" s="9">
        <f>(B593*G593)-D593</f>
        <v>-5.4299999999998363</v>
      </c>
      <c r="I593" s="35" t="s">
        <v>71</v>
      </c>
      <c r="J593" s="36">
        <f>G593*B593</f>
        <v>1956.6100000000001</v>
      </c>
      <c r="K593" s="35" t="str">
        <f>"sell "&amp;B593&amp;" "&amp;A593&amp;" @ $"&amp;G593</f>
        <v>sell 181 COTY @ $10.81</v>
      </c>
      <c r="L593" s="9">
        <f>L592+(G593*B593)</f>
        <v>209885.35</v>
      </c>
      <c r="M593" s="35" t="s">
        <v>22</v>
      </c>
      <c r="N593" s="35"/>
      <c r="O593" s="35"/>
      <c r="P593" s="35"/>
      <c r="Q593" s="10"/>
    </row>
    <row r="594" spans="1:17">
      <c r="A594" s="13"/>
      <c r="B594" s="35"/>
      <c r="C594" s="9"/>
      <c r="D594" s="9">
        <f>SUM(D591:D593)</f>
        <v>3264.14</v>
      </c>
      <c r="E594" s="36"/>
      <c r="F594" s="38">
        <f>SUM(F591:F593)</f>
        <v>1</v>
      </c>
      <c r="G594" s="41"/>
      <c r="H594" s="9">
        <f>SUM(H591:H593)</f>
        <v>-16.709999999999809</v>
      </c>
      <c r="I594" s="35"/>
      <c r="J594" s="36">
        <f>SUM(J591:J593)</f>
        <v>3247.4300000000003</v>
      </c>
      <c r="K594" s="35"/>
      <c r="L594" s="9"/>
      <c r="M594" s="35"/>
      <c r="N594" s="35"/>
      <c r="O594" s="35"/>
      <c r="P594" s="35"/>
      <c r="Q594" s="10"/>
    </row>
    <row r="595" spans="1:17">
      <c r="A595" s="13"/>
      <c r="B595" s="35"/>
      <c r="C595" s="9"/>
      <c r="D595" s="9"/>
      <c r="E595" s="35"/>
      <c r="F595" s="35"/>
      <c r="G595" s="41"/>
      <c r="H595" s="9"/>
      <c r="I595" s="35"/>
      <c r="J595" s="35"/>
      <c r="K595" s="35"/>
      <c r="L595" s="9"/>
      <c r="M595" s="35"/>
      <c r="N595" s="35"/>
      <c r="O595" s="35"/>
      <c r="P595" s="35"/>
      <c r="Q595" s="10"/>
    </row>
    <row r="596" spans="1:17">
      <c r="A596" s="13"/>
      <c r="B596" s="35"/>
      <c r="C596" s="9"/>
      <c r="D596" s="9"/>
      <c r="E596" s="19"/>
      <c r="F596" s="35"/>
      <c r="G596" s="41"/>
      <c r="H596" s="9"/>
      <c r="I596" s="35"/>
      <c r="J596" s="35"/>
      <c r="K596" s="35"/>
      <c r="L596" s="9"/>
      <c r="M596" s="11" t="s">
        <v>20</v>
      </c>
      <c r="N596" s="35"/>
      <c r="O596" s="35"/>
      <c r="P596" s="35"/>
      <c r="Q596" s="10"/>
    </row>
    <row r="597" spans="1:17">
      <c r="A597" s="7" t="s">
        <v>6</v>
      </c>
      <c r="B597" s="35"/>
      <c r="C597" s="9"/>
      <c r="D597" s="9"/>
      <c r="E597" s="19"/>
      <c r="F597" s="35"/>
      <c r="G597" s="41"/>
      <c r="H597" s="9"/>
      <c r="I597" s="35"/>
      <c r="J597" s="35"/>
      <c r="K597" s="35"/>
      <c r="L597" s="9"/>
      <c r="M597" s="11" t="s">
        <v>21</v>
      </c>
      <c r="N597" s="35"/>
      <c r="O597" s="35"/>
      <c r="P597" s="35"/>
      <c r="Q597" s="10"/>
    </row>
    <row r="598" spans="1:17">
      <c r="A598" s="7" t="s">
        <v>0</v>
      </c>
      <c r="B598" s="11" t="s">
        <v>3</v>
      </c>
      <c r="C598" s="12" t="s">
        <v>1</v>
      </c>
      <c r="D598" s="12" t="s">
        <v>2</v>
      </c>
      <c r="E598" s="22" t="s">
        <v>7</v>
      </c>
      <c r="F598" s="39" t="s">
        <v>92</v>
      </c>
      <c r="G598" s="42" t="s">
        <v>8</v>
      </c>
      <c r="H598" s="12" t="s">
        <v>9</v>
      </c>
      <c r="I598" s="35"/>
      <c r="J598" s="35"/>
      <c r="K598" s="35"/>
      <c r="L598" s="9"/>
      <c r="M598" s="36">
        <f>L593</f>
        <v>209885.35</v>
      </c>
      <c r="N598" s="35"/>
      <c r="O598" s="35"/>
      <c r="P598" s="35"/>
      <c r="Q598" s="10"/>
    </row>
    <row r="599" spans="1:17">
      <c r="A599" s="13" t="s">
        <v>136</v>
      </c>
      <c r="B599" s="35">
        <v>43</v>
      </c>
      <c r="C599" s="9">
        <v>13.85</v>
      </c>
      <c r="D599" s="9">
        <f>C599*B599</f>
        <v>595.54999999999995</v>
      </c>
      <c r="E599" s="36" t="s">
        <v>33</v>
      </c>
      <c r="F599" s="38">
        <f>D599/D602</f>
        <v>0.17533193982394676</v>
      </c>
      <c r="G599" s="40">
        <v>13.84</v>
      </c>
      <c r="H599" s="9">
        <f>(B599*G599)-D599</f>
        <v>-0.42999999999994998</v>
      </c>
      <c r="I599" s="35" t="s">
        <v>71</v>
      </c>
      <c r="J599" s="35"/>
      <c r="K599" s="35" t="str">
        <f>"buy "&amp;B599&amp;" "&amp;A599&amp;" @ $"&amp;G599</f>
        <v>buy 43 AVDL @ $13.84</v>
      </c>
      <c r="L599" s="9">
        <f>L593-(G599*B599)</f>
        <v>209290.23</v>
      </c>
      <c r="M599" s="36">
        <f>L590-(G599*B599)</f>
        <v>206042.80000000002</v>
      </c>
      <c r="N599" s="35"/>
      <c r="O599" s="35"/>
      <c r="P599" s="35"/>
      <c r="Q599" s="10"/>
    </row>
    <row r="600" spans="1:17">
      <c r="A600" s="13" t="s">
        <v>137</v>
      </c>
      <c r="B600" s="35">
        <v>147</v>
      </c>
      <c r="C600" s="9">
        <v>11.57</v>
      </c>
      <c r="D600" s="9">
        <f>C600*B600</f>
        <v>1700.79</v>
      </c>
      <c r="E600" s="36" t="s">
        <v>33</v>
      </c>
      <c r="F600" s="38">
        <f>D600/D602</f>
        <v>0.50071834427532602</v>
      </c>
      <c r="G600" s="40">
        <v>11.51</v>
      </c>
      <c r="H600" s="9">
        <f>(B600*G600)-D600</f>
        <v>-8.8199999999999363</v>
      </c>
      <c r="I600" s="35" t="s">
        <v>71</v>
      </c>
      <c r="J600" s="35"/>
      <c r="K600" s="35" t="str">
        <f>"buy "&amp;B600&amp;" "&amp;A600&amp;" @ $"&amp;G600</f>
        <v>buy 147 DRD @ $11.51</v>
      </c>
      <c r="L600" s="9">
        <f>L599-(G600*B600)</f>
        <v>207598.26</v>
      </c>
      <c r="M600" s="36">
        <f>M599-(G600*B600)</f>
        <v>204350.83000000002</v>
      </c>
      <c r="N600" s="35"/>
      <c r="O600" s="35"/>
      <c r="P600" s="35"/>
      <c r="Q600" s="10"/>
    </row>
    <row r="601" spans="1:17">
      <c r="A601" s="23" t="s">
        <v>138</v>
      </c>
      <c r="B601" s="24">
        <v>4</v>
      </c>
      <c r="C601" s="25">
        <v>275.08999999999997</v>
      </c>
      <c r="D601" s="25">
        <f>C601*B601</f>
        <v>1100.3599999999999</v>
      </c>
      <c r="E601" s="36" t="s">
        <v>33</v>
      </c>
      <c r="F601" s="38">
        <f>D601/D602</f>
        <v>0.32394971590072719</v>
      </c>
      <c r="G601" s="43">
        <v>274.43</v>
      </c>
      <c r="H601" s="25">
        <f>(B601*G601)-D601</f>
        <v>-2.6399999999998727</v>
      </c>
      <c r="I601" s="35" t="s">
        <v>71</v>
      </c>
      <c r="J601" s="35"/>
      <c r="K601" s="35" t="str">
        <f>"buy "&amp;B601&amp;" "&amp;A601&amp;" @ $"&amp;G601</f>
        <v>buy 4 SWAV @ $274.43</v>
      </c>
      <c r="L601" s="9">
        <f>L600-(G601*B601)</f>
        <v>206500.54</v>
      </c>
      <c r="M601" s="36">
        <f>M600-(G601*B601)</f>
        <v>203253.11000000002</v>
      </c>
      <c r="N601" s="35" t="str">
        <f>TEXT(ROUND(M601,2),"$#,##0.00")&amp;" will be the balance in the account after purchases.  "</f>
        <v xml:space="preserve">$203,253.11 will be the balance in the account after purchases.  </v>
      </c>
      <c r="O601" s="35"/>
      <c r="P601" s="35"/>
      <c r="Q601" s="10"/>
    </row>
    <row r="602" spans="1:17">
      <c r="A602" s="13"/>
      <c r="B602" s="35"/>
      <c r="C602" s="9"/>
      <c r="D602" s="9">
        <f>SUM(D599:D601)</f>
        <v>3396.7</v>
      </c>
      <c r="E602" s="35"/>
      <c r="F602" s="38">
        <f>SUM(F599:F601)</f>
        <v>1</v>
      </c>
      <c r="G602" s="9" t="s">
        <v>15</v>
      </c>
      <c r="H602" s="9">
        <f>SUM(H599:H601)</f>
        <v>-11.889999999999759</v>
      </c>
      <c r="I602" s="35"/>
      <c r="J602" s="35"/>
      <c r="K602" s="35"/>
      <c r="L602" s="9"/>
      <c r="M602" s="35"/>
      <c r="N602" s="35" t="s">
        <v>27</v>
      </c>
      <c r="O602" s="35"/>
      <c r="P602" s="35"/>
      <c r="Q602" s="10"/>
    </row>
    <row r="603" spans="1:17">
      <c r="A603" s="13"/>
      <c r="B603" s="35"/>
      <c r="C603" s="9"/>
      <c r="D603" s="9"/>
      <c r="E603" s="35"/>
      <c r="F603" s="35"/>
      <c r="G603" s="9"/>
      <c r="H603" s="9"/>
      <c r="I603" s="35"/>
      <c r="J603" s="35"/>
      <c r="K603" s="35"/>
      <c r="L603" s="9"/>
      <c r="M603" s="11" t="str">
        <f>IF(J594+M601&gt;0,"Credit Surplus","Credit Shortage")</f>
        <v>Credit Surplus</v>
      </c>
      <c r="N603" s="36">
        <f>J594+M601</f>
        <v>206500.54</v>
      </c>
      <c r="O603" s="35" t="s">
        <v>60</v>
      </c>
      <c r="P603" s="35"/>
      <c r="Q603" s="10"/>
    </row>
    <row r="604" spans="1:17">
      <c r="A604" s="13"/>
      <c r="B604" s="35"/>
      <c r="C604" s="9"/>
      <c r="D604" s="9"/>
      <c r="E604" s="35"/>
      <c r="F604" s="35"/>
      <c r="G604" s="9"/>
      <c r="H604" s="9"/>
      <c r="I604" s="35"/>
      <c r="J604" s="35"/>
      <c r="K604" s="35"/>
      <c r="L604" s="9"/>
      <c r="M604" s="35"/>
      <c r="N604" s="35"/>
      <c r="O604" s="35"/>
      <c r="P604" s="35"/>
      <c r="Q604" s="10"/>
    </row>
    <row r="605" spans="1:17">
      <c r="A605" s="13"/>
      <c r="B605" s="35"/>
      <c r="C605" s="9"/>
      <c r="D605" s="9"/>
      <c r="E605" s="35"/>
      <c r="F605" s="35"/>
      <c r="G605" s="9"/>
      <c r="H605" s="9"/>
      <c r="I605" s="35"/>
      <c r="J605" s="35"/>
      <c r="K605" s="35"/>
      <c r="L605" s="35"/>
      <c r="M605" s="35"/>
      <c r="N605" s="35"/>
      <c r="O605" s="35"/>
      <c r="P605" s="35"/>
      <c r="Q605" s="10"/>
    </row>
    <row r="606" spans="1:17">
      <c r="A606" s="13" t="s">
        <v>11</v>
      </c>
      <c r="B606" s="35"/>
      <c r="C606" s="9"/>
      <c r="D606" s="21">
        <v>59.96</v>
      </c>
      <c r="E606" s="35" t="s">
        <v>76</v>
      </c>
      <c r="F606" s="35"/>
      <c r="G606" s="9"/>
      <c r="H606" s="9"/>
      <c r="I606" s="35"/>
      <c r="J606" s="35"/>
      <c r="K606" s="35"/>
      <c r="L606" s="35"/>
      <c r="M606" s="35"/>
      <c r="N606" s="35"/>
      <c r="O606" s="35"/>
      <c r="P606" s="35"/>
      <c r="Q606" s="10"/>
    </row>
    <row r="607" spans="1:17">
      <c r="A607" s="13" t="s">
        <v>12</v>
      </c>
      <c r="B607" s="35"/>
      <c r="C607" s="9"/>
      <c r="D607" s="9">
        <f>H594</f>
        <v>-16.709999999999809</v>
      </c>
      <c r="E607" s="35" t="s">
        <v>16</v>
      </c>
      <c r="F607" s="35"/>
      <c r="G607" s="9"/>
      <c r="H607" s="9"/>
      <c r="I607" s="35"/>
      <c r="J607" s="35"/>
      <c r="K607" s="35"/>
      <c r="L607" s="35"/>
      <c r="M607" s="35"/>
      <c r="N607" s="35"/>
      <c r="O607" s="35"/>
      <c r="P607" s="35"/>
      <c r="Q607" s="10"/>
    </row>
    <row r="608" spans="1:17">
      <c r="A608" s="13" t="s">
        <v>13</v>
      </c>
      <c r="B608" s="35"/>
      <c r="C608" s="9"/>
      <c r="D608" s="9">
        <f>D606+D607</f>
        <v>43.250000000000192</v>
      </c>
      <c r="E608" s="35"/>
      <c r="F608" s="35"/>
      <c r="G608" s="9"/>
      <c r="H608" s="9"/>
      <c r="I608" s="35"/>
      <c r="J608" s="35"/>
      <c r="K608" s="35"/>
      <c r="L608" s="35"/>
      <c r="M608" s="35"/>
      <c r="N608" s="35"/>
      <c r="O608" s="35"/>
      <c r="P608" s="35"/>
      <c r="Q608" s="10"/>
    </row>
    <row r="609" spans="1:17">
      <c r="A609" s="13" t="s">
        <v>14</v>
      </c>
      <c r="B609" s="35"/>
      <c r="C609" s="9"/>
      <c r="D609" s="9">
        <f>H602</f>
        <v>-11.889999999999759</v>
      </c>
      <c r="E609" s="35" t="s">
        <v>17</v>
      </c>
      <c r="F609" s="35"/>
      <c r="G609" s="9"/>
      <c r="H609" s="9"/>
      <c r="I609" s="35"/>
      <c r="J609" s="35"/>
      <c r="K609" s="35"/>
      <c r="L609" s="35"/>
      <c r="M609" s="35"/>
      <c r="N609" s="35"/>
      <c r="O609" s="35"/>
      <c r="P609" s="35"/>
      <c r="Q609" s="10"/>
    </row>
    <row r="610" spans="1:17">
      <c r="A610" s="13" t="s">
        <v>13</v>
      </c>
      <c r="B610" s="35"/>
      <c r="C610" s="9"/>
      <c r="D610" s="27">
        <f>D608-D609</f>
        <v>55.139999999999951</v>
      </c>
      <c r="E610" s="19" t="s">
        <v>18</v>
      </c>
      <c r="F610" s="35"/>
      <c r="G610" s="9"/>
      <c r="H610" s="9"/>
      <c r="I610" s="35"/>
      <c r="J610" s="35"/>
      <c r="K610" s="35"/>
      <c r="L610" s="35"/>
      <c r="M610" s="35"/>
      <c r="N610" s="35"/>
      <c r="O610" s="35"/>
      <c r="P610" s="35"/>
      <c r="Q610" s="10"/>
    </row>
    <row r="611" spans="1:17" ht="14.65" thickBot="1">
      <c r="A611" s="15"/>
      <c r="B611" s="16"/>
      <c r="C611" s="17"/>
      <c r="D611" s="17"/>
      <c r="E611" s="16"/>
      <c r="F611" s="16"/>
      <c r="G611" s="17"/>
      <c r="H611" s="17"/>
      <c r="I611" s="16"/>
      <c r="J611" s="16"/>
      <c r="K611" s="16"/>
      <c r="L611" s="16"/>
      <c r="M611" s="16"/>
      <c r="N611" s="16"/>
      <c r="O611" s="16"/>
      <c r="P611" s="16"/>
      <c r="Q611" s="18"/>
    </row>
    <row r="612" spans="1:17" ht="14.65" thickTop="1"/>
    <row r="614" spans="1:17" ht="14.65" thickBot="1"/>
    <row r="615" spans="1:17" ht="14.65" thickTop="1">
      <c r="A615" s="2"/>
      <c r="B615" s="3"/>
      <c r="C615" s="4">
        <v>45046</v>
      </c>
      <c r="D615" s="5"/>
      <c r="E615" s="3"/>
      <c r="F615" s="3"/>
      <c r="G615" s="5"/>
      <c r="H615" s="5"/>
      <c r="I615" s="3"/>
      <c r="J615" s="3"/>
      <c r="K615" s="3"/>
      <c r="L615" s="20" t="s">
        <v>19</v>
      </c>
      <c r="M615" s="3"/>
      <c r="N615" s="3"/>
      <c r="O615" s="3"/>
      <c r="P615" s="3"/>
      <c r="Q615" s="6"/>
    </row>
    <row r="616" spans="1:17">
      <c r="A616" s="7" t="s">
        <v>5</v>
      </c>
      <c r="B616" s="35"/>
      <c r="C616" s="9"/>
      <c r="D616" s="9"/>
      <c r="E616" s="35"/>
      <c r="F616" s="35"/>
      <c r="G616" s="9"/>
      <c r="H616" s="9"/>
      <c r="I616" s="35"/>
      <c r="J616" s="11" t="s">
        <v>24</v>
      </c>
      <c r="K616" s="35"/>
      <c r="L616" s="11" t="s">
        <v>10</v>
      </c>
      <c r="M616" s="35"/>
      <c r="N616" s="35"/>
      <c r="O616" s="35"/>
      <c r="P616" s="35"/>
      <c r="Q616" s="10"/>
    </row>
    <row r="617" spans="1:17">
      <c r="A617" s="7" t="s">
        <v>0</v>
      </c>
      <c r="B617" s="11" t="s">
        <v>3</v>
      </c>
      <c r="C617" s="12" t="s">
        <v>1</v>
      </c>
      <c r="D617" s="12" t="s">
        <v>4</v>
      </c>
      <c r="E617" s="11" t="s">
        <v>7</v>
      </c>
      <c r="F617" s="37" t="s">
        <v>92</v>
      </c>
      <c r="G617" s="12" t="s">
        <v>8</v>
      </c>
      <c r="H617" s="12" t="s">
        <v>9</v>
      </c>
      <c r="I617" s="33" t="s">
        <v>70</v>
      </c>
      <c r="J617" s="11" t="s">
        <v>23</v>
      </c>
      <c r="K617" s="35"/>
      <c r="L617" s="31">
        <v>206837.51</v>
      </c>
      <c r="M617" s="35" t="s">
        <v>118</v>
      </c>
      <c r="N617" s="35"/>
      <c r="O617" s="35"/>
      <c r="P617" s="35"/>
      <c r="Q617" s="10"/>
    </row>
    <row r="618" spans="1:17">
      <c r="A618" s="13" t="s">
        <v>129</v>
      </c>
      <c r="B618" s="35">
        <v>123</v>
      </c>
      <c r="C618" s="9">
        <v>15.89</v>
      </c>
      <c r="D618" s="9">
        <f>C618*B618</f>
        <v>1954.47</v>
      </c>
      <c r="E618" s="36" t="s">
        <v>33</v>
      </c>
      <c r="F618" s="38">
        <f>D618/D621</f>
        <v>0.60843320984964044</v>
      </c>
      <c r="G618" s="40">
        <v>15.59</v>
      </c>
      <c r="H618" s="9">
        <f>(B618*G618)-D618</f>
        <v>-36.900000000000091</v>
      </c>
      <c r="I618" s="35" t="s">
        <v>71</v>
      </c>
      <c r="J618" s="36">
        <f>G618*B618</f>
        <v>1917.57</v>
      </c>
      <c r="K618" s="35" t="str">
        <f>"sell "&amp;B618&amp;" "&amp;A618&amp;" @ $"&amp;G618</f>
        <v>sell 123 VIPS @ $15.59</v>
      </c>
      <c r="L618" s="9">
        <f>L617+(G618*B618)</f>
        <v>208755.08000000002</v>
      </c>
      <c r="M618" s="35"/>
      <c r="N618" s="35"/>
      <c r="O618" s="35"/>
      <c r="P618" s="35"/>
      <c r="Q618" s="10"/>
    </row>
    <row r="619" spans="1:17">
      <c r="A619" s="13" t="s">
        <v>130</v>
      </c>
      <c r="B619" s="35">
        <v>5</v>
      </c>
      <c r="C619" s="9">
        <v>90.02</v>
      </c>
      <c r="D619" s="9">
        <f>C619*B619</f>
        <v>450.09999999999997</v>
      </c>
      <c r="E619" s="36" t="s">
        <v>33</v>
      </c>
      <c r="F619" s="38">
        <f>D619/D621</f>
        <v>0.14011767269557637</v>
      </c>
      <c r="G619" s="40">
        <v>85.36</v>
      </c>
      <c r="H619" s="9">
        <f>(B619*G619)-D619</f>
        <v>-23.299999999999955</v>
      </c>
      <c r="I619" s="35" t="s">
        <v>71</v>
      </c>
      <c r="J619" s="36">
        <f>G619*B619</f>
        <v>426.8</v>
      </c>
      <c r="K619" s="35" t="str">
        <f>"sell "&amp;B619&amp;" "&amp;A619&amp;" @ $"&amp;G619</f>
        <v>sell 5 PVH @ $85.36</v>
      </c>
      <c r="L619" s="9">
        <f>L618+(G619*B619)</f>
        <v>209181.88</v>
      </c>
      <c r="M619" s="35"/>
      <c r="N619" s="35"/>
      <c r="O619" s="35"/>
      <c r="P619" s="35"/>
      <c r="Q619" s="10"/>
    </row>
    <row r="620" spans="1:17">
      <c r="A620" s="13" t="s">
        <v>131</v>
      </c>
      <c r="B620" s="35">
        <v>77</v>
      </c>
      <c r="C620" s="9">
        <v>10.49</v>
      </c>
      <c r="D620" s="9">
        <f>C620*B620</f>
        <v>807.73</v>
      </c>
      <c r="E620" s="36" t="s">
        <v>33</v>
      </c>
      <c r="F620" s="38">
        <f>D620/D621</f>
        <v>0.25144911745478316</v>
      </c>
      <c r="G620" s="40">
        <v>10.62</v>
      </c>
      <c r="H620" s="9">
        <f>(B620*G620)-D620</f>
        <v>10.009999999999877</v>
      </c>
      <c r="I620" s="35" t="s">
        <v>71</v>
      </c>
      <c r="J620" s="36">
        <f>G620*B620</f>
        <v>817.7399999999999</v>
      </c>
      <c r="K620" s="35" t="str">
        <f>"sell "&amp;B620&amp;" "&amp;A620&amp;" @ $"&amp;G620</f>
        <v>sell 77 DLAKY @ $10.62</v>
      </c>
      <c r="L620" s="9">
        <f>L619+(G620*B620)</f>
        <v>209999.62</v>
      </c>
      <c r="M620" s="35" t="s">
        <v>22</v>
      </c>
      <c r="N620" s="35"/>
      <c r="O620" s="35"/>
      <c r="P620" s="35"/>
      <c r="Q620" s="10"/>
    </row>
    <row r="621" spans="1:17">
      <c r="A621" s="13"/>
      <c r="B621" s="35"/>
      <c r="C621" s="9"/>
      <c r="D621" s="9">
        <f>SUM(D618:D620)</f>
        <v>3212.3</v>
      </c>
      <c r="E621" s="36"/>
      <c r="F621" s="38">
        <f>SUM(F618:F620)</f>
        <v>1</v>
      </c>
      <c r="G621" s="41"/>
      <c r="H621" s="9">
        <f>SUM(H618:H620)</f>
        <v>-50.190000000000168</v>
      </c>
      <c r="I621" s="35"/>
      <c r="J621" s="36">
        <f>SUM(J618:J620)</f>
        <v>3162.1099999999997</v>
      </c>
      <c r="K621" s="35"/>
      <c r="L621" s="9"/>
      <c r="M621" s="35"/>
      <c r="N621" s="35"/>
      <c r="O621" s="35"/>
      <c r="P621" s="35"/>
      <c r="Q621" s="10"/>
    </row>
    <row r="622" spans="1:17">
      <c r="A622" s="13"/>
      <c r="B622" s="35"/>
      <c r="C622" s="9"/>
      <c r="D622" s="9"/>
      <c r="E622" s="35"/>
      <c r="F622" s="35"/>
      <c r="G622" s="41"/>
      <c r="H622" s="9"/>
      <c r="I622" s="35"/>
      <c r="J622" s="35"/>
      <c r="K622" s="35"/>
      <c r="L622" s="9"/>
      <c r="M622" s="35"/>
      <c r="N622" s="35"/>
      <c r="O622" s="35"/>
      <c r="P622" s="35"/>
      <c r="Q622" s="10"/>
    </row>
    <row r="623" spans="1:17">
      <c r="A623" s="13"/>
      <c r="B623" s="35"/>
      <c r="C623" s="9"/>
      <c r="D623" s="9"/>
      <c r="E623" s="19"/>
      <c r="F623" s="35"/>
      <c r="G623" s="41"/>
      <c r="H623" s="9"/>
      <c r="I623" s="35"/>
      <c r="J623" s="35"/>
      <c r="K623" s="35"/>
      <c r="L623" s="9"/>
      <c r="M623" s="11" t="s">
        <v>20</v>
      </c>
      <c r="N623" s="35"/>
      <c r="O623" s="35"/>
      <c r="P623" s="35"/>
      <c r="Q623" s="10"/>
    </row>
    <row r="624" spans="1:17">
      <c r="A624" s="7" t="s">
        <v>6</v>
      </c>
      <c r="B624" s="35"/>
      <c r="C624" s="9"/>
      <c r="D624" s="9"/>
      <c r="E624" s="19"/>
      <c r="F624" s="35"/>
      <c r="G624" s="41"/>
      <c r="H624" s="9"/>
      <c r="I624" s="35"/>
      <c r="J624" s="35"/>
      <c r="K624" s="35"/>
      <c r="L624" s="9"/>
      <c r="M624" s="11" t="s">
        <v>21</v>
      </c>
      <c r="N624" s="35"/>
      <c r="O624" s="35"/>
      <c r="P624" s="35"/>
      <c r="Q624" s="10"/>
    </row>
    <row r="625" spans="1:17">
      <c r="A625" s="7" t="s">
        <v>0</v>
      </c>
      <c r="B625" s="11" t="s">
        <v>3</v>
      </c>
      <c r="C625" s="12" t="s">
        <v>1</v>
      </c>
      <c r="D625" s="12" t="s">
        <v>2</v>
      </c>
      <c r="E625" s="22" t="s">
        <v>7</v>
      </c>
      <c r="F625" s="39" t="s">
        <v>92</v>
      </c>
      <c r="G625" s="42" t="s">
        <v>8</v>
      </c>
      <c r="H625" s="12" t="s">
        <v>9</v>
      </c>
      <c r="I625" s="35"/>
      <c r="J625" s="35"/>
      <c r="K625" s="35"/>
      <c r="L625" s="9"/>
      <c r="M625" s="36">
        <f>L620</f>
        <v>209999.62</v>
      </c>
      <c r="N625" s="35"/>
      <c r="O625" s="35"/>
      <c r="P625" s="35"/>
      <c r="Q625" s="10"/>
    </row>
    <row r="626" spans="1:17">
      <c r="A626" s="13" t="s">
        <v>132</v>
      </c>
      <c r="B626" s="35">
        <v>2</v>
      </c>
      <c r="C626" s="9">
        <v>277.49</v>
      </c>
      <c r="D626" s="9">
        <f>C626*B626</f>
        <v>554.98</v>
      </c>
      <c r="E626" s="36" t="s">
        <v>33</v>
      </c>
      <c r="F626" s="38">
        <f>D626/D629</f>
        <v>0.16463559342145861</v>
      </c>
      <c r="G626" s="40">
        <v>278.49</v>
      </c>
      <c r="H626" s="9">
        <f>(B626*G626)-D626</f>
        <v>2</v>
      </c>
      <c r="I626" s="35" t="s">
        <v>71</v>
      </c>
      <c r="J626" s="35"/>
      <c r="K626" s="35" t="str">
        <f>"buy "&amp;B626&amp;" "&amp;A626&amp;" @ $"&amp;G626</f>
        <v>buy 2 NVDA @ $278.49</v>
      </c>
      <c r="L626" s="9">
        <f>L620-(G626*B626)</f>
        <v>209442.63999999998</v>
      </c>
      <c r="M626" s="36">
        <f>L617-(G626*B626)</f>
        <v>206280.53</v>
      </c>
      <c r="N626" s="35"/>
      <c r="O626" s="35"/>
      <c r="P626" s="35"/>
      <c r="Q626" s="10"/>
    </row>
    <row r="627" spans="1:17">
      <c r="A627" s="13" t="s">
        <v>133</v>
      </c>
      <c r="B627" s="35">
        <v>102</v>
      </c>
      <c r="C627" s="9">
        <v>21.65</v>
      </c>
      <c r="D627" s="9">
        <f>C627*B627</f>
        <v>2208.2999999999997</v>
      </c>
      <c r="E627" s="36" t="s">
        <v>33</v>
      </c>
      <c r="F627" s="38">
        <f>D627/D629</f>
        <v>0.65509528442936138</v>
      </c>
      <c r="G627" s="40">
        <v>21.56</v>
      </c>
      <c r="H627" s="9">
        <f>(B627*G627)-D627</f>
        <v>-9.1799999999998363</v>
      </c>
      <c r="I627" s="35" t="s">
        <v>71</v>
      </c>
      <c r="J627" s="35"/>
      <c r="K627" s="35" t="str">
        <f>"buy "&amp;B627&amp;" "&amp;A627&amp;" @ $"&amp;G627</f>
        <v>buy 102 COCO @ $21.56</v>
      </c>
      <c r="L627" s="9">
        <f>L626-(G627*B627)</f>
        <v>207243.51999999999</v>
      </c>
      <c r="M627" s="36">
        <f>M626-(G627*B627)</f>
        <v>204081.41</v>
      </c>
      <c r="N627" s="35"/>
      <c r="O627" s="35"/>
      <c r="P627" s="35"/>
      <c r="Q627" s="10"/>
    </row>
    <row r="628" spans="1:17">
      <c r="A628" s="23" t="s">
        <v>134</v>
      </c>
      <c r="B628" s="24">
        <v>36</v>
      </c>
      <c r="C628" s="25">
        <v>16.88</v>
      </c>
      <c r="D628" s="25">
        <f>C628*B628</f>
        <v>607.67999999999995</v>
      </c>
      <c r="E628" s="36" t="s">
        <v>33</v>
      </c>
      <c r="F628" s="38">
        <f>D628/D629</f>
        <v>0.18026912214918006</v>
      </c>
      <c r="G628" s="43">
        <v>16.82</v>
      </c>
      <c r="H628" s="25">
        <f>(B628*G628)-D628</f>
        <v>-2.1599999999999682</v>
      </c>
      <c r="I628" s="35" t="s">
        <v>71</v>
      </c>
      <c r="J628" s="35"/>
      <c r="K628" s="35" t="str">
        <f>"buy "&amp;B628&amp;" "&amp;A628&amp;" @ $"&amp;G628</f>
        <v>buy 36 CNK @ $16.82</v>
      </c>
      <c r="L628" s="9">
        <f>L627-(G628*B628)</f>
        <v>206638</v>
      </c>
      <c r="M628" s="36">
        <f>M627-(G628*B628)</f>
        <v>203475.89</v>
      </c>
      <c r="N628" s="35" t="str">
        <f>TEXT(ROUND(M628,2),"$#,##0.00")&amp;" will be the balance in the account after purchases.  "</f>
        <v xml:space="preserve">$203,475.89 will be the balance in the account after purchases.  </v>
      </c>
      <c r="O628" s="35"/>
      <c r="P628" s="35"/>
      <c r="Q628" s="10"/>
    </row>
    <row r="629" spans="1:17">
      <c r="A629" s="13"/>
      <c r="B629" s="35"/>
      <c r="C629" s="9"/>
      <c r="D629" s="9">
        <f>SUM(D626:D628)</f>
        <v>3370.9599999999996</v>
      </c>
      <c r="E629" s="35"/>
      <c r="F629" s="38">
        <f>SUM(F626:F628)</f>
        <v>1</v>
      </c>
      <c r="G629" s="9" t="s">
        <v>15</v>
      </c>
      <c r="H629" s="9">
        <f>SUM(H626:H628)</f>
        <v>-9.3399999999998045</v>
      </c>
      <c r="I629" s="35"/>
      <c r="J629" s="35"/>
      <c r="K629" s="35"/>
      <c r="L629" s="9"/>
      <c r="M629" s="35"/>
      <c r="N629" s="35" t="s">
        <v>27</v>
      </c>
      <c r="O629" s="35"/>
      <c r="P629" s="35"/>
      <c r="Q629" s="10"/>
    </row>
    <row r="630" spans="1:17">
      <c r="A630" s="13"/>
      <c r="B630" s="35"/>
      <c r="C630" s="9"/>
      <c r="D630" s="9"/>
      <c r="E630" s="35"/>
      <c r="F630" s="35"/>
      <c r="G630" s="9"/>
      <c r="H630" s="9"/>
      <c r="I630" s="35"/>
      <c r="J630" s="35"/>
      <c r="K630" s="35"/>
      <c r="L630" s="9"/>
      <c r="M630" s="11" t="str">
        <f>IF(J621+M628&gt;0,"Credit Surplus","Credit Shortage")</f>
        <v>Credit Surplus</v>
      </c>
      <c r="N630" s="36">
        <f>J621+M628</f>
        <v>206638</v>
      </c>
      <c r="O630" s="35" t="s">
        <v>60</v>
      </c>
      <c r="P630" s="35"/>
      <c r="Q630" s="10"/>
    </row>
    <row r="631" spans="1:17">
      <c r="A631" s="13"/>
      <c r="B631" s="35"/>
      <c r="C631" s="9"/>
      <c r="D631" s="9"/>
      <c r="E631" s="35"/>
      <c r="F631" s="35"/>
      <c r="G631" s="9"/>
      <c r="H631" s="9"/>
      <c r="I631" s="35"/>
      <c r="J631" s="35"/>
      <c r="K631" s="35"/>
      <c r="L631" s="9"/>
      <c r="M631" s="35"/>
      <c r="N631" s="35"/>
      <c r="O631" s="35"/>
      <c r="P631" s="35"/>
      <c r="Q631" s="10"/>
    </row>
    <row r="632" spans="1:17">
      <c r="A632" s="13"/>
      <c r="B632" s="35"/>
      <c r="C632" s="9"/>
      <c r="D632" s="9"/>
      <c r="E632" s="35"/>
      <c r="F632" s="35"/>
      <c r="G632" s="9"/>
      <c r="H632" s="9"/>
      <c r="I632" s="35"/>
      <c r="J632" s="35"/>
      <c r="K632" s="35"/>
      <c r="L632" s="35"/>
      <c r="M632" s="35"/>
      <c r="N632" s="35"/>
      <c r="O632" s="35"/>
      <c r="P632" s="35"/>
      <c r="Q632" s="10"/>
    </row>
    <row r="633" spans="1:17">
      <c r="A633" s="13" t="s">
        <v>11</v>
      </c>
      <c r="B633" s="35"/>
      <c r="C633" s="9"/>
      <c r="D633" s="21">
        <v>233.37</v>
      </c>
      <c r="E633" s="35" t="s">
        <v>76</v>
      </c>
      <c r="F633" s="35"/>
      <c r="G633" s="9"/>
      <c r="H633" s="9"/>
      <c r="I633" s="35"/>
      <c r="J633" s="35"/>
      <c r="K633" s="35"/>
      <c r="L633" s="35"/>
      <c r="M633" s="35"/>
      <c r="N633" s="35"/>
      <c r="O633" s="35"/>
      <c r="P633" s="35"/>
      <c r="Q633" s="10"/>
    </row>
    <row r="634" spans="1:17">
      <c r="A634" s="13" t="s">
        <v>12</v>
      </c>
      <c r="B634" s="35"/>
      <c r="C634" s="9"/>
      <c r="D634" s="9">
        <f>H621</f>
        <v>-50.190000000000168</v>
      </c>
      <c r="E634" s="35" t="s">
        <v>16</v>
      </c>
      <c r="F634" s="35"/>
      <c r="G634" s="9"/>
      <c r="H634" s="9"/>
      <c r="I634" s="35"/>
      <c r="J634" s="35"/>
      <c r="K634" s="35"/>
      <c r="L634" s="35"/>
      <c r="M634" s="35"/>
      <c r="N634" s="35"/>
      <c r="O634" s="35"/>
      <c r="P634" s="35"/>
      <c r="Q634" s="10"/>
    </row>
    <row r="635" spans="1:17">
      <c r="A635" s="13" t="s">
        <v>13</v>
      </c>
      <c r="B635" s="35"/>
      <c r="C635" s="9"/>
      <c r="D635" s="9">
        <f>D633+D634</f>
        <v>183.17999999999984</v>
      </c>
      <c r="E635" s="35"/>
      <c r="F635" s="35"/>
      <c r="G635" s="9"/>
      <c r="H635" s="9"/>
      <c r="I635" s="35"/>
      <c r="J635" s="35"/>
      <c r="K635" s="35"/>
      <c r="L635" s="35"/>
      <c r="M635" s="35"/>
      <c r="N635" s="35"/>
      <c r="O635" s="35"/>
      <c r="P635" s="35"/>
      <c r="Q635" s="10"/>
    </row>
    <row r="636" spans="1:17">
      <c r="A636" s="13" t="s">
        <v>14</v>
      </c>
      <c r="B636" s="35"/>
      <c r="C636" s="9"/>
      <c r="D636" s="9">
        <f>H629</f>
        <v>-9.3399999999998045</v>
      </c>
      <c r="E636" s="35" t="s">
        <v>17</v>
      </c>
      <c r="F636" s="35"/>
      <c r="G636" s="9"/>
      <c r="H636" s="9"/>
      <c r="I636" s="35"/>
      <c r="J636" s="35"/>
      <c r="K636" s="35"/>
      <c r="L636" s="35"/>
      <c r="M636" s="35"/>
      <c r="N636" s="35"/>
      <c r="O636" s="35"/>
      <c r="P636" s="35"/>
      <c r="Q636" s="10"/>
    </row>
    <row r="637" spans="1:17">
      <c r="A637" s="13" t="s">
        <v>13</v>
      </c>
      <c r="B637" s="35"/>
      <c r="C637" s="9"/>
      <c r="D637" s="27">
        <f>D635-D636</f>
        <v>192.51999999999964</v>
      </c>
      <c r="E637" s="19" t="s">
        <v>18</v>
      </c>
      <c r="F637" s="35"/>
      <c r="G637" s="9"/>
      <c r="H637" s="9"/>
      <c r="I637" s="35"/>
      <c r="J637" s="35"/>
      <c r="K637" s="35"/>
      <c r="L637" s="35"/>
      <c r="M637" s="35"/>
      <c r="N637" s="35"/>
      <c r="O637" s="35"/>
      <c r="P637" s="35"/>
      <c r="Q637" s="10"/>
    </row>
    <row r="638" spans="1:17" ht="14.65" thickBot="1">
      <c r="A638" s="15"/>
      <c r="B638" s="16"/>
      <c r="C638" s="17"/>
      <c r="D638" s="17"/>
      <c r="E638" s="16"/>
      <c r="F638" s="16"/>
      <c r="G638" s="17"/>
      <c r="H638" s="17"/>
      <c r="I638" s="16"/>
      <c r="J638" s="16"/>
      <c r="K638" s="16"/>
      <c r="L638" s="16"/>
      <c r="M638" s="16"/>
      <c r="N638" s="16"/>
      <c r="O638" s="16"/>
      <c r="P638" s="16"/>
      <c r="Q638" s="18"/>
    </row>
    <row r="639" spans="1:17" ht="14.65" thickTop="1"/>
    <row r="641" spans="1:17" ht="14.65" thickBot="1"/>
    <row r="642" spans="1:17" ht="14.65" thickTop="1">
      <c r="A642" s="2"/>
      <c r="B642" s="3"/>
      <c r="C642" s="4">
        <v>45016</v>
      </c>
      <c r="D642" s="5"/>
      <c r="E642" s="3"/>
      <c r="F642" s="3"/>
      <c r="G642" s="5"/>
      <c r="H642" s="5"/>
      <c r="I642" s="3"/>
      <c r="J642" s="3"/>
      <c r="K642" s="3"/>
      <c r="L642" s="20" t="s">
        <v>19</v>
      </c>
      <c r="M642" s="3"/>
      <c r="N642" s="3"/>
      <c r="O642" s="3"/>
      <c r="P642" s="3"/>
      <c r="Q642" s="6"/>
    </row>
    <row r="643" spans="1:17">
      <c r="A643" s="7" t="s">
        <v>5</v>
      </c>
      <c r="B643" s="35"/>
      <c r="C643" s="9"/>
      <c r="D643" s="9"/>
      <c r="E643" s="35"/>
      <c r="F643" s="35"/>
      <c r="G643" s="9"/>
      <c r="H643" s="9"/>
      <c r="I643" s="35"/>
      <c r="J643" s="11" t="s">
        <v>24</v>
      </c>
      <c r="K643" s="35"/>
      <c r="L643" s="11" t="s">
        <v>10</v>
      </c>
      <c r="M643" s="35"/>
      <c r="N643" s="35"/>
      <c r="O643" s="35"/>
      <c r="P643" s="35"/>
      <c r="Q643" s="10"/>
    </row>
    <row r="644" spans="1:17">
      <c r="A644" s="7" t="s">
        <v>0</v>
      </c>
      <c r="B644" s="11" t="s">
        <v>3</v>
      </c>
      <c r="C644" s="12" t="s">
        <v>1</v>
      </c>
      <c r="D644" s="12" t="s">
        <v>4</v>
      </c>
      <c r="E644" s="11" t="s">
        <v>7</v>
      </c>
      <c r="F644" s="37" t="s">
        <v>92</v>
      </c>
      <c r="G644" s="12" t="s">
        <v>8</v>
      </c>
      <c r="H644" s="12" t="s">
        <v>9</v>
      </c>
      <c r="I644" s="33" t="s">
        <v>70</v>
      </c>
      <c r="J644" s="11" t="s">
        <v>23</v>
      </c>
      <c r="K644" s="35"/>
      <c r="L644" s="31">
        <v>209289.69</v>
      </c>
      <c r="M644" s="35" t="s">
        <v>118</v>
      </c>
      <c r="N644" s="35"/>
      <c r="O644" s="35"/>
      <c r="P644" s="35"/>
      <c r="Q644" s="10"/>
    </row>
    <row r="645" spans="1:17">
      <c r="A645" s="13" t="s">
        <v>122</v>
      </c>
      <c r="B645" s="35">
        <v>16</v>
      </c>
      <c r="C645" s="9">
        <v>66.849999999999994</v>
      </c>
      <c r="D645" s="9">
        <f>C645*B645</f>
        <v>1069.5999999999999</v>
      </c>
      <c r="E645" s="36"/>
      <c r="F645" s="38">
        <f>D645/D648</f>
        <v>1</v>
      </c>
      <c r="G645" s="40">
        <v>67.03</v>
      </c>
      <c r="H645" s="9">
        <f>(B645*G645)-D645</f>
        <v>2.8800000000001091</v>
      </c>
      <c r="I645" s="35" t="s">
        <v>71</v>
      </c>
      <c r="J645" s="36">
        <f>G645*B645</f>
        <v>1072.48</v>
      </c>
      <c r="K645" s="35" t="str">
        <f>"sell "&amp;B645&amp;" "&amp;A645&amp;" @ $"&amp;G645</f>
        <v>sell 16 IEFA @ $67.03</v>
      </c>
      <c r="L645" s="9">
        <f>L644+(G645*B645)</f>
        <v>210362.17</v>
      </c>
      <c r="M645" s="35"/>
      <c r="N645" s="35"/>
      <c r="O645" s="35"/>
      <c r="P645" s="35"/>
      <c r="Q645" s="10"/>
    </row>
    <row r="646" spans="1:17">
      <c r="A646" s="13"/>
      <c r="B646" s="35"/>
      <c r="C646" s="9"/>
      <c r="D646" s="9">
        <f>C646*B646</f>
        <v>0</v>
      </c>
      <c r="E646" s="36"/>
      <c r="F646" s="38">
        <f>D646/D648</f>
        <v>0</v>
      </c>
      <c r="G646" s="40"/>
      <c r="H646" s="9">
        <f>(B646*G646)-D646</f>
        <v>0</v>
      </c>
      <c r="I646" s="35"/>
      <c r="J646" s="36">
        <f>G646*B646</f>
        <v>0</v>
      </c>
      <c r="K646" s="35" t="str">
        <f>"sell "&amp;B646&amp;" "&amp;A646&amp;" @ $"&amp;G646</f>
        <v>sell   @ $</v>
      </c>
      <c r="L646" s="9">
        <f>L645+(G646*B646)</f>
        <v>210362.17</v>
      </c>
      <c r="M646" s="35"/>
      <c r="N646" s="35"/>
      <c r="O646" s="35"/>
      <c r="P646" s="35"/>
      <c r="Q646" s="10"/>
    </row>
    <row r="647" spans="1:17">
      <c r="A647" s="13"/>
      <c r="B647" s="35"/>
      <c r="C647" s="9"/>
      <c r="D647" s="9">
        <f>C647*B647</f>
        <v>0</v>
      </c>
      <c r="E647" s="36"/>
      <c r="F647" s="38">
        <f>D647/D648</f>
        <v>0</v>
      </c>
      <c r="G647" s="40"/>
      <c r="H647" s="9">
        <f>(B647*G647)-D647</f>
        <v>0</v>
      </c>
      <c r="I647" s="35"/>
      <c r="J647" s="36">
        <f>G647*B647</f>
        <v>0</v>
      </c>
      <c r="K647" s="35" t="str">
        <f>"sell "&amp;B647&amp;" "&amp;A647&amp;" @ $"&amp;G647</f>
        <v>sell   @ $</v>
      </c>
      <c r="L647" s="9">
        <f>L646+(G647*B647)</f>
        <v>210362.17</v>
      </c>
      <c r="M647" s="35" t="s">
        <v>22</v>
      </c>
      <c r="N647" s="35"/>
      <c r="O647" s="35"/>
      <c r="P647" s="35"/>
      <c r="Q647" s="10"/>
    </row>
    <row r="648" spans="1:17">
      <c r="A648" s="13"/>
      <c r="B648" s="35"/>
      <c r="C648" s="9"/>
      <c r="D648" s="9">
        <f>SUM(D645:D647)</f>
        <v>1069.5999999999999</v>
      </c>
      <c r="E648" s="36"/>
      <c r="F648" s="38">
        <f>SUM(F645:F647)</f>
        <v>1</v>
      </c>
      <c r="G648" s="41"/>
      <c r="H648" s="9">
        <f>SUM(H645:H647)</f>
        <v>2.8800000000001091</v>
      </c>
      <c r="I648" s="35"/>
      <c r="J648" s="36">
        <f>SUM(J645:J647)</f>
        <v>1072.48</v>
      </c>
      <c r="K648" s="35"/>
      <c r="L648" s="9"/>
      <c r="M648" s="35"/>
      <c r="N648" s="35"/>
      <c r="O648" s="35"/>
      <c r="P648" s="35"/>
      <c r="Q648" s="10"/>
    </row>
    <row r="649" spans="1:17">
      <c r="A649" s="13"/>
      <c r="B649" s="35"/>
      <c r="C649" s="9"/>
      <c r="D649" s="9"/>
      <c r="E649" s="35"/>
      <c r="F649" s="35"/>
      <c r="G649" s="41"/>
      <c r="H649" s="9"/>
      <c r="I649" s="35"/>
      <c r="J649" s="35"/>
      <c r="K649" s="35"/>
      <c r="L649" s="9"/>
      <c r="M649" s="35"/>
      <c r="N649" s="35"/>
      <c r="O649" s="35"/>
      <c r="P649" s="35"/>
      <c r="Q649" s="10"/>
    </row>
    <row r="650" spans="1:17">
      <c r="A650" s="13"/>
      <c r="B650" s="35"/>
      <c r="C650" s="9"/>
      <c r="D650" s="9"/>
      <c r="E650" s="19"/>
      <c r="F650" s="35"/>
      <c r="G650" s="41"/>
      <c r="H650" s="9"/>
      <c r="I650" s="35"/>
      <c r="J650" s="35"/>
      <c r="K650" s="35"/>
      <c r="L650" s="9"/>
      <c r="M650" s="11" t="s">
        <v>20</v>
      </c>
      <c r="N650" s="35"/>
      <c r="O650" s="35"/>
      <c r="P650" s="35"/>
      <c r="Q650" s="10"/>
    </row>
    <row r="651" spans="1:17">
      <c r="A651" s="7" t="s">
        <v>6</v>
      </c>
      <c r="B651" s="35"/>
      <c r="C651" s="9"/>
      <c r="D651" s="9"/>
      <c r="E651" s="19"/>
      <c r="F651" s="35"/>
      <c r="G651" s="41"/>
      <c r="H651" s="9"/>
      <c r="I651" s="35"/>
      <c r="J651" s="35"/>
      <c r="K651" s="35"/>
      <c r="L651" s="9"/>
      <c r="M651" s="11" t="s">
        <v>21</v>
      </c>
      <c r="N651" s="35"/>
      <c r="O651" s="35"/>
      <c r="P651" s="35"/>
      <c r="Q651" s="10"/>
    </row>
    <row r="652" spans="1:17">
      <c r="A652" s="7" t="s">
        <v>0</v>
      </c>
      <c r="B652" s="11" t="s">
        <v>3</v>
      </c>
      <c r="C652" s="12" t="s">
        <v>1</v>
      </c>
      <c r="D652" s="12" t="s">
        <v>2</v>
      </c>
      <c r="E652" s="22" t="s">
        <v>7</v>
      </c>
      <c r="F652" s="39" t="s">
        <v>92</v>
      </c>
      <c r="G652" s="42" t="s">
        <v>8</v>
      </c>
      <c r="H652" s="12" t="s">
        <v>9</v>
      </c>
      <c r="I652" s="35"/>
      <c r="J652" s="35"/>
      <c r="K652" s="35"/>
      <c r="L652" s="9"/>
      <c r="M652" s="36">
        <f>L647</f>
        <v>210362.17</v>
      </c>
      <c r="N652" s="35"/>
      <c r="O652" s="35"/>
      <c r="P652" s="35"/>
      <c r="Q652" s="10"/>
    </row>
    <row r="653" spans="1:17">
      <c r="A653" s="13" t="s">
        <v>126</v>
      </c>
      <c r="B653" s="35">
        <v>31</v>
      </c>
      <c r="C653" s="9">
        <v>17.739999999999998</v>
      </c>
      <c r="D653" s="9">
        <f>C653*B653</f>
        <v>549.93999999999994</v>
      </c>
      <c r="E653" s="36"/>
      <c r="F653" s="38">
        <f>D653/D656</f>
        <v>0.15973347739960381</v>
      </c>
      <c r="G653" s="40">
        <v>17.989999999999998</v>
      </c>
      <c r="H653" s="9">
        <f>(B653*G653)-D653</f>
        <v>7.75</v>
      </c>
      <c r="I653" s="35" t="s">
        <v>71</v>
      </c>
      <c r="J653" s="35"/>
      <c r="K653" s="35" t="str">
        <f>"buy "&amp;B653&amp;" "&amp;A653&amp;" @ $"&amp;G653</f>
        <v>buy 31 MNSO @ $17.99</v>
      </c>
      <c r="L653" s="9">
        <f>L647-(G653*B653)</f>
        <v>209804.48</v>
      </c>
      <c r="M653" s="36">
        <f>L644-(G653*B653)</f>
        <v>208732</v>
      </c>
      <c r="N653" s="35"/>
      <c r="O653" s="35"/>
      <c r="P653" s="35"/>
      <c r="Q653" s="10"/>
    </row>
    <row r="654" spans="1:17">
      <c r="A654" s="13" t="s">
        <v>127</v>
      </c>
      <c r="B654" s="35">
        <v>9</v>
      </c>
      <c r="C654" s="9">
        <v>133.62</v>
      </c>
      <c r="D654" s="9">
        <f>C654*B654</f>
        <v>1202.58</v>
      </c>
      <c r="E654" s="36"/>
      <c r="F654" s="38">
        <f>D654/D656</f>
        <v>0.34929680556281695</v>
      </c>
      <c r="G654" s="40">
        <v>132.37</v>
      </c>
      <c r="H654" s="9">
        <f>(B654*G654)-D654</f>
        <v>-11.25</v>
      </c>
      <c r="I654" s="35" t="s">
        <v>71</v>
      </c>
      <c r="J654" s="35"/>
      <c r="K654" s="35" t="str">
        <f>"buy "&amp;B654&amp;" "&amp;A654&amp;" @ $"&amp;G654</f>
        <v>buy 9 SPOT @ $132.37</v>
      </c>
      <c r="L654" s="9">
        <f>L653-(G654*B654)</f>
        <v>208613.15000000002</v>
      </c>
      <c r="M654" s="36">
        <f>M653-(G654*B654)</f>
        <v>207540.67</v>
      </c>
      <c r="N654" s="35"/>
      <c r="O654" s="35"/>
      <c r="P654" s="35"/>
      <c r="Q654" s="10"/>
    </row>
    <row r="655" spans="1:17">
      <c r="A655" s="23" t="s">
        <v>128</v>
      </c>
      <c r="B655" s="24">
        <v>223</v>
      </c>
      <c r="C655" s="25">
        <v>7.58</v>
      </c>
      <c r="D655" s="25">
        <f>C655*B655</f>
        <v>1690.34</v>
      </c>
      <c r="E655" s="36"/>
      <c r="F655" s="38">
        <f>D655/D656</f>
        <v>0.49096971703757925</v>
      </c>
      <c r="G655" s="43">
        <v>7.97</v>
      </c>
      <c r="H655" s="25">
        <f>(B655*G655)-D655</f>
        <v>86.970000000000027</v>
      </c>
      <c r="I655" s="35" t="s">
        <v>71</v>
      </c>
      <c r="J655" s="35"/>
      <c r="K655" s="35" t="str">
        <f>"buy "&amp;B655&amp;" "&amp;A655&amp;" @ $"&amp;G655</f>
        <v>buy 223 BORR @ $7.97</v>
      </c>
      <c r="L655" s="9">
        <f>L654-(G655*B655)</f>
        <v>206835.84000000003</v>
      </c>
      <c r="M655" s="36">
        <f>M654-(G655*B655)</f>
        <v>205763.36000000002</v>
      </c>
      <c r="N655" s="35" t="str">
        <f>TEXT(ROUND(M655,2),"$#,##0.00")&amp;" will be the balance in the account after purchases.  "</f>
        <v xml:space="preserve">$205,763.36 will be the balance in the account after purchases.  </v>
      </c>
      <c r="O655" s="35"/>
      <c r="P655" s="35"/>
      <c r="Q655" s="10"/>
    </row>
    <row r="656" spans="1:17">
      <c r="A656" s="13"/>
      <c r="B656" s="35"/>
      <c r="C656" s="9"/>
      <c r="D656" s="9">
        <f>SUM(D653:D655)</f>
        <v>3442.8599999999997</v>
      </c>
      <c r="E656" s="35"/>
      <c r="F656" s="38">
        <f>SUM(F653:F655)</f>
        <v>1</v>
      </c>
      <c r="G656" s="9" t="s">
        <v>15</v>
      </c>
      <c r="H656" s="9">
        <f>SUM(H653:H655)</f>
        <v>83.470000000000027</v>
      </c>
      <c r="I656" s="35"/>
      <c r="J656" s="35"/>
      <c r="K656" s="35"/>
      <c r="L656" s="9"/>
      <c r="M656" s="35"/>
      <c r="N656" s="35" t="s">
        <v>27</v>
      </c>
      <c r="O656" s="35"/>
      <c r="P656" s="35"/>
      <c r="Q656" s="10"/>
    </row>
    <row r="657" spans="1:17">
      <c r="A657" s="13"/>
      <c r="B657" s="35"/>
      <c r="C657" s="9"/>
      <c r="D657" s="9"/>
      <c r="E657" s="35"/>
      <c r="F657" s="35"/>
      <c r="G657" s="9"/>
      <c r="H657" s="9"/>
      <c r="I657" s="35"/>
      <c r="J657" s="35"/>
      <c r="K657" s="35"/>
      <c r="L657" s="9"/>
      <c r="M657" s="11" t="str">
        <f>IF(J648+M655&gt;0,"Credit Surplus","Credit Shortage")</f>
        <v>Credit Surplus</v>
      </c>
      <c r="N657" s="36">
        <f>J648+M655</f>
        <v>206835.84000000003</v>
      </c>
      <c r="O657" s="35" t="s">
        <v>60</v>
      </c>
      <c r="P657" s="35"/>
      <c r="Q657" s="10"/>
    </row>
    <row r="658" spans="1:17">
      <c r="A658" s="13"/>
      <c r="B658" s="35"/>
      <c r="C658" s="9"/>
      <c r="D658" s="9"/>
      <c r="E658" s="35"/>
      <c r="F658" s="35"/>
      <c r="G658" s="9"/>
      <c r="H658" s="9"/>
      <c r="I658" s="35"/>
      <c r="J658" s="35"/>
      <c r="K658" s="35"/>
      <c r="L658" s="9"/>
      <c r="M658" s="35"/>
      <c r="N658" s="35"/>
      <c r="O658" s="35"/>
      <c r="P658" s="35"/>
      <c r="Q658" s="10"/>
    </row>
    <row r="659" spans="1:17">
      <c r="A659" s="13"/>
      <c r="B659" s="35"/>
      <c r="C659" s="9"/>
      <c r="D659" s="9"/>
      <c r="E659" s="35"/>
      <c r="F659" s="35"/>
      <c r="G659" s="9"/>
      <c r="H659" s="9"/>
      <c r="I659" s="35"/>
      <c r="J659" s="35"/>
      <c r="K659" s="35"/>
      <c r="L659" s="35"/>
      <c r="M659" s="35"/>
      <c r="N659" s="35"/>
      <c r="O659" s="35"/>
      <c r="P659" s="35"/>
      <c r="Q659" s="10"/>
    </row>
    <row r="660" spans="1:17">
      <c r="A660" s="13" t="s">
        <v>11</v>
      </c>
      <c r="B660" s="35"/>
      <c r="C660" s="9"/>
      <c r="D660" s="21">
        <v>502.4</v>
      </c>
      <c r="E660" s="35" t="s">
        <v>76</v>
      </c>
      <c r="F660" s="35"/>
      <c r="G660" s="9"/>
      <c r="H660" s="9"/>
      <c r="I660" s="35"/>
      <c r="J660" s="35"/>
      <c r="K660" s="35"/>
      <c r="L660" s="35"/>
      <c r="M660" s="35"/>
      <c r="N660" s="35"/>
      <c r="O660" s="35"/>
      <c r="P660" s="35"/>
      <c r="Q660" s="10"/>
    </row>
    <row r="661" spans="1:17">
      <c r="A661" s="13" t="s">
        <v>12</v>
      </c>
      <c r="B661" s="35"/>
      <c r="C661" s="9"/>
      <c r="D661" s="9">
        <f>H648</f>
        <v>2.8800000000001091</v>
      </c>
      <c r="E661" s="35" t="s">
        <v>16</v>
      </c>
      <c r="F661" s="35"/>
      <c r="G661" s="9"/>
      <c r="H661" s="9"/>
      <c r="I661" s="35"/>
      <c r="J661" s="35"/>
      <c r="K661" s="35"/>
      <c r="L661" s="35"/>
      <c r="M661" s="35"/>
      <c r="N661" s="35"/>
      <c r="O661" s="35"/>
      <c r="P661" s="35"/>
      <c r="Q661" s="10"/>
    </row>
    <row r="662" spans="1:17">
      <c r="A662" s="13" t="s">
        <v>13</v>
      </c>
      <c r="B662" s="35"/>
      <c r="C662" s="9"/>
      <c r="D662" s="9">
        <f>D660+D661</f>
        <v>505.28000000000009</v>
      </c>
      <c r="E662" s="35"/>
      <c r="F662" s="35"/>
      <c r="G662" s="9"/>
      <c r="H662" s="9"/>
      <c r="I662" s="35"/>
      <c r="J662" s="35"/>
      <c r="K662" s="35"/>
      <c r="L662" s="35"/>
      <c r="M662" s="35"/>
      <c r="N662" s="35"/>
      <c r="O662" s="35"/>
      <c r="P662" s="35"/>
      <c r="Q662" s="10"/>
    </row>
    <row r="663" spans="1:17">
      <c r="A663" s="13" t="s">
        <v>14</v>
      </c>
      <c r="B663" s="35"/>
      <c r="C663" s="9"/>
      <c r="D663" s="9">
        <f>H656</f>
        <v>83.470000000000027</v>
      </c>
      <c r="E663" s="35" t="s">
        <v>17</v>
      </c>
      <c r="F663" s="35"/>
      <c r="G663" s="9"/>
      <c r="H663" s="9"/>
      <c r="I663" s="35"/>
      <c r="J663" s="35"/>
      <c r="K663" s="35"/>
      <c r="L663" s="35"/>
      <c r="M663" s="35"/>
      <c r="N663" s="35"/>
      <c r="O663" s="35"/>
      <c r="P663" s="35"/>
      <c r="Q663" s="10"/>
    </row>
    <row r="664" spans="1:17">
      <c r="A664" s="13" t="s">
        <v>13</v>
      </c>
      <c r="B664" s="35"/>
      <c r="C664" s="9"/>
      <c r="D664" s="27">
        <f>D662-D663</f>
        <v>421.81000000000006</v>
      </c>
      <c r="E664" s="19" t="s">
        <v>18</v>
      </c>
      <c r="F664" s="35"/>
      <c r="G664" s="9"/>
      <c r="H664" s="9"/>
      <c r="I664" s="35"/>
      <c r="J664" s="35"/>
      <c r="K664" s="35"/>
      <c r="L664" s="35"/>
      <c r="M664" s="35"/>
      <c r="N664" s="35"/>
      <c r="O664" s="35"/>
      <c r="P664" s="35"/>
      <c r="Q664" s="10"/>
    </row>
    <row r="665" spans="1:17" ht="14.65" thickBot="1">
      <c r="A665" s="15"/>
      <c r="B665" s="16"/>
      <c r="C665" s="17"/>
      <c r="D665" s="17"/>
      <c r="E665" s="16"/>
      <c r="F665" s="16"/>
      <c r="G665" s="17"/>
      <c r="H665" s="17"/>
      <c r="I665" s="16"/>
      <c r="J665" s="16"/>
      <c r="K665" s="16"/>
      <c r="L665" s="16"/>
      <c r="M665" s="16"/>
      <c r="N665" s="16"/>
      <c r="O665" s="16"/>
      <c r="P665" s="16"/>
      <c r="Q665" s="18"/>
    </row>
    <row r="666" spans="1:17" ht="14.65" thickTop="1"/>
    <row r="668" spans="1:17" ht="14.65" thickBot="1"/>
    <row r="669" spans="1:17" ht="14.65" thickTop="1">
      <c r="A669" s="2"/>
      <c r="B669" s="3"/>
      <c r="C669" s="4">
        <v>44985</v>
      </c>
      <c r="D669" s="5"/>
      <c r="E669" s="3"/>
      <c r="F669" s="3"/>
      <c r="G669" s="5"/>
      <c r="H669" s="5"/>
      <c r="I669" s="3"/>
      <c r="J669" s="3"/>
      <c r="K669" s="3"/>
      <c r="L669" s="20" t="s">
        <v>19</v>
      </c>
      <c r="M669" s="3"/>
      <c r="N669" s="3"/>
      <c r="O669" s="3"/>
      <c r="P669" s="3"/>
      <c r="Q669" s="6"/>
    </row>
    <row r="670" spans="1:17">
      <c r="A670" s="7" t="s">
        <v>5</v>
      </c>
      <c r="B670" s="35"/>
      <c r="C670" s="9"/>
      <c r="D670" s="9"/>
      <c r="E670" s="35"/>
      <c r="F670" s="35"/>
      <c r="G670" s="9"/>
      <c r="H670" s="9"/>
      <c r="I670" s="35"/>
      <c r="J670" s="11" t="s">
        <v>24</v>
      </c>
      <c r="K670" s="35"/>
      <c r="L670" s="11" t="s">
        <v>10</v>
      </c>
      <c r="M670" s="35"/>
      <c r="N670" s="35"/>
      <c r="O670" s="35"/>
      <c r="P670" s="35"/>
      <c r="Q670" s="10"/>
    </row>
    <row r="671" spans="1:17">
      <c r="A671" s="7" t="s">
        <v>0</v>
      </c>
      <c r="B671" s="11" t="s">
        <v>3</v>
      </c>
      <c r="C671" s="12" t="s">
        <v>1</v>
      </c>
      <c r="D671" s="12" t="s">
        <v>4</v>
      </c>
      <c r="E671" s="11" t="s">
        <v>7</v>
      </c>
      <c r="F671" s="37" t="s">
        <v>92</v>
      </c>
      <c r="G671" s="12" t="s">
        <v>8</v>
      </c>
      <c r="H671" s="12" t="s">
        <v>9</v>
      </c>
      <c r="I671" s="33" t="s">
        <v>70</v>
      </c>
      <c r="J671" s="11" t="s">
        <v>23</v>
      </c>
      <c r="K671" s="35"/>
      <c r="L671" s="31">
        <v>208689.72</v>
      </c>
      <c r="M671" s="35" t="s">
        <v>118</v>
      </c>
      <c r="N671" s="35"/>
      <c r="O671" s="35"/>
      <c r="P671" s="35"/>
      <c r="Q671" s="10"/>
    </row>
    <row r="672" spans="1:17">
      <c r="A672" s="13" t="s">
        <v>119</v>
      </c>
      <c r="B672" s="35">
        <v>109</v>
      </c>
      <c r="C672" s="9">
        <v>11.77</v>
      </c>
      <c r="D672" s="9">
        <f>C672*B672</f>
        <v>1282.93</v>
      </c>
      <c r="E672" s="36" t="s">
        <v>33</v>
      </c>
      <c r="F672" s="38">
        <f>D672/D675</f>
        <v>0.32146544120594955</v>
      </c>
      <c r="G672" s="40">
        <v>11.71</v>
      </c>
      <c r="H672" s="9">
        <f>(B672*G672)-D672</f>
        <v>-6.5399999999999636</v>
      </c>
      <c r="I672" s="35" t="s">
        <v>71</v>
      </c>
      <c r="J672" s="36">
        <f>G672*B672</f>
        <v>1276.3900000000001</v>
      </c>
      <c r="K672" s="35" t="str">
        <f>"sell "&amp;B672&amp;" "&amp;A672&amp;" @ $"&amp;G672</f>
        <v>sell 109 YPF @ $11.71</v>
      </c>
      <c r="L672" s="9">
        <f>L671+(G672*B672)</f>
        <v>209966.11000000002</v>
      </c>
      <c r="M672" s="35"/>
      <c r="N672" s="35"/>
      <c r="O672" s="35"/>
      <c r="P672" s="35"/>
      <c r="Q672" s="10"/>
    </row>
    <row r="673" spans="1:17">
      <c r="A673" s="13" t="s">
        <v>120</v>
      </c>
      <c r="B673" s="35">
        <v>41</v>
      </c>
      <c r="C673" s="9">
        <v>51.44</v>
      </c>
      <c r="D673" s="9">
        <f>C673*B673</f>
        <v>2109.04</v>
      </c>
      <c r="E673" s="36" t="s">
        <v>33</v>
      </c>
      <c r="F673" s="38">
        <f>D673/D675</f>
        <v>0.52846489997193602</v>
      </c>
      <c r="G673" s="40">
        <v>51.87</v>
      </c>
      <c r="H673" s="9">
        <f>(B673*G673)-D673</f>
        <v>17.630000000000109</v>
      </c>
      <c r="I673" s="35"/>
      <c r="J673" s="36">
        <f>G673*B673</f>
        <v>2126.67</v>
      </c>
      <c r="K673" s="35" t="str">
        <f>"sell "&amp;B673&amp;" "&amp;A673&amp;" @ $"&amp;G673</f>
        <v>sell 41 INSW @ $51.87</v>
      </c>
      <c r="L673" s="9">
        <f>L672+(G673*B673)</f>
        <v>212092.78000000003</v>
      </c>
      <c r="M673" s="35"/>
      <c r="N673" s="35"/>
      <c r="O673" s="35"/>
      <c r="P673" s="35"/>
      <c r="Q673" s="10"/>
    </row>
    <row r="674" spans="1:17">
      <c r="A674" s="13" t="s">
        <v>121</v>
      </c>
      <c r="B674" s="35">
        <v>17</v>
      </c>
      <c r="C674" s="9">
        <v>35.229999999999997</v>
      </c>
      <c r="D674" s="9">
        <f>C674*B674</f>
        <v>598.91</v>
      </c>
      <c r="E674" s="36" t="s">
        <v>33</v>
      </c>
      <c r="F674" s="38">
        <f>D674/D675</f>
        <v>0.1500696588221144</v>
      </c>
      <c r="G674" s="40">
        <v>36.25</v>
      </c>
      <c r="H674" s="9">
        <f>(B674*G674)-D674</f>
        <v>17.340000000000032</v>
      </c>
      <c r="I674" s="35"/>
      <c r="J674" s="36">
        <f>G674*B674</f>
        <v>616.25</v>
      </c>
      <c r="K674" s="35" t="str">
        <f>"sell "&amp;B674&amp;" "&amp;A674&amp;" @ $"&amp;G674</f>
        <v>sell 17 TRMD @ $36.25</v>
      </c>
      <c r="L674" s="9">
        <f>L673+(G674*B674)</f>
        <v>212709.03000000003</v>
      </c>
      <c r="M674" s="35" t="s">
        <v>22</v>
      </c>
      <c r="N674" s="35"/>
      <c r="O674" s="35"/>
      <c r="P674" s="35"/>
      <c r="Q674" s="10"/>
    </row>
    <row r="675" spans="1:17">
      <c r="A675" s="13"/>
      <c r="B675" s="35"/>
      <c r="C675" s="9"/>
      <c r="D675" s="9">
        <f>SUM(D672:D674)</f>
        <v>3990.88</v>
      </c>
      <c r="E675" s="36"/>
      <c r="F675" s="38">
        <f>SUM(F672:F674)</f>
        <v>1</v>
      </c>
      <c r="G675" s="41"/>
      <c r="H675" s="9">
        <f>SUM(H672:H674)</f>
        <v>28.430000000000177</v>
      </c>
      <c r="I675" s="35"/>
      <c r="J675" s="36">
        <f>SUM(J672:J674)</f>
        <v>4019.3100000000004</v>
      </c>
      <c r="K675" s="35"/>
      <c r="L675" s="9"/>
      <c r="M675" s="35"/>
      <c r="N675" s="35"/>
      <c r="O675" s="35"/>
      <c r="P675" s="35"/>
      <c r="Q675" s="10"/>
    </row>
    <row r="676" spans="1:17">
      <c r="A676" s="13"/>
      <c r="B676" s="35"/>
      <c r="C676" s="9"/>
      <c r="D676" s="9"/>
      <c r="E676" s="35"/>
      <c r="F676" s="35"/>
      <c r="G676" s="41"/>
      <c r="H676" s="9"/>
      <c r="I676" s="35"/>
      <c r="J676" s="35"/>
      <c r="K676" s="35"/>
      <c r="L676" s="9"/>
      <c r="M676" s="35"/>
      <c r="N676" s="35"/>
      <c r="O676" s="35"/>
      <c r="P676" s="35"/>
      <c r="Q676" s="10"/>
    </row>
    <row r="677" spans="1:17">
      <c r="A677" s="13"/>
      <c r="B677" s="35"/>
      <c r="C677" s="9"/>
      <c r="D677" s="9"/>
      <c r="E677" s="19"/>
      <c r="F677" s="35"/>
      <c r="G677" s="41"/>
      <c r="H677" s="9"/>
      <c r="I677" s="35"/>
      <c r="J677" s="35"/>
      <c r="K677" s="35"/>
      <c r="L677" s="9"/>
      <c r="M677" s="11" t="s">
        <v>20</v>
      </c>
      <c r="N677" s="35"/>
      <c r="O677" s="35"/>
      <c r="P677" s="35"/>
      <c r="Q677" s="10"/>
    </row>
    <row r="678" spans="1:17">
      <c r="A678" s="7" t="s">
        <v>6</v>
      </c>
      <c r="B678" s="35"/>
      <c r="C678" s="9"/>
      <c r="D678" s="9"/>
      <c r="E678" s="19"/>
      <c r="F678" s="35"/>
      <c r="G678" s="41"/>
      <c r="H678" s="9"/>
      <c r="I678" s="35"/>
      <c r="J678" s="35"/>
      <c r="K678" s="35"/>
      <c r="L678" s="9"/>
      <c r="M678" s="11" t="s">
        <v>21</v>
      </c>
      <c r="N678" s="35"/>
      <c r="O678" s="35"/>
      <c r="P678" s="35"/>
      <c r="Q678" s="10"/>
    </row>
    <row r="679" spans="1:17">
      <c r="A679" s="7" t="s">
        <v>0</v>
      </c>
      <c r="B679" s="11" t="s">
        <v>3</v>
      </c>
      <c r="C679" s="12" t="s">
        <v>1</v>
      </c>
      <c r="D679" s="12" t="s">
        <v>2</v>
      </c>
      <c r="E679" s="22" t="s">
        <v>7</v>
      </c>
      <c r="F679" s="39" t="s">
        <v>92</v>
      </c>
      <c r="G679" s="42" t="s">
        <v>8</v>
      </c>
      <c r="H679" s="12" t="s">
        <v>9</v>
      </c>
      <c r="I679" s="35"/>
      <c r="J679" s="35"/>
      <c r="K679" s="35"/>
      <c r="L679" s="9"/>
      <c r="M679" s="36">
        <f>L674</f>
        <v>212709.03000000003</v>
      </c>
      <c r="N679" s="35"/>
      <c r="O679" s="35"/>
      <c r="P679" s="35"/>
      <c r="Q679" s="10"/>
    </row>
    <row r="680" spans="1:17">
      <c r="A680" s="13" t="s">
        <v>123</v>
      </c>
      <c r="B680" s="35">
        <v>2</v>
      </c>
      <c r="C680" s="9">
        <v>128.54</v>
      </c>
      <c r="D680" s="9">
        <f>C680*B680</f>
        <v>257.08</v>
      </c>
      <c r="E680" s="36" t="s">
        <v>33</v>
      </c>
      <c r="F680" s="38">
        <f>D680/D683</f>
        <v>7.5922600765486931E-2</v>
      </c>
      <c r="G680" s="40">
        <v>129.72</v>
      </c>
      <c r="H680" s="9">
        <f>(B680*G680)-D680</f>
        <v>2.3600000000000136</v>
      </c>
      <c r="I680" s="35" t="s">
        <v>71</v>
      </c>
      <c r="J680" s="35"/>
      <c r="K680" s="35" t="str">
        <f>"buy "&amp;B680&amp;" "&amp;A680&amp;" @ $"&amp;G680</f>
        <v>buy 2 ACLS @ $129.72</v>
      </c>
      <c r="L680" s="9">
        <f>L674-(G680*B680)</f>
        <v>212449.59000000003</v>
      </c>
      <c r="M680" s="36">
        <f>L671-(G680*B680)</f>
        <v>208430.28</v>
      </c>
      <c r="N680" s="35"/>
      <c r="O680" s="35"/>
      <c r="P680" s="35"/>
      <c r="Q680" s="10"/>
    </row>
    <row r="681" spans="1:17">
      <c r="A681" s="13" t="s">
        <v>124</v>
      </c>
      <c r="B681" s="35">
        <v>10</v>
      </c>
      <c r="C681" s="9">
        <v>108.37</v>
      </c>
      <c r="D681" s="9">
        <f>C681*B681</f>
        <v>1083.7</v>
      </c>
      <c r="E681" s="36" t="s">
        <v>33</v>
      </c>
      <c r="F681" s="38">
        <f>D681/D683</f>
        <v>0.32004559845012526</v>
      </c>
      <c r="G681" s="40">
        <v>110</v>
      </c>
      <c r="H681" s="9">
        <f>(B681*G681)-D681</f>
        <v>16.299999999999955</v>
      </c>
      <c r="I681" s="35" t="s">
        <v>71</v>
      </c>
      <c r="J681" s="35"/>
      <c r="K681" s="35" t="str">
        <f>"buy "&amp;B681&amp;" "&amp;A681&amp;" @ $"&amp;G681</f>
        <v>buy 10 WYNN @ $110</v>
      </c>
      <c r="L681" s="9">
        <f>L680-(G681*B681)</f>
        <v>211349.59000000003</v>
      </c>
      <c r="M681" s="36">
        <f>M680-(G681*B681)</f>
        <v>207330.28</v>
      </c>
      <c r="N681" s="35"/>
      <c r="O681" s="35"/>
      <c r="P681" s="35"/>
      <c r="Q681" s="10"/>
    </row>
    <row r="682" spans="1:17">
      <c r="A682" s="23" t="s">
        <v>125</v>
      </c>
      <c r="B682" s="24">
        <v>181</v>
      </c>
      <c r="C682" s="25">
        <v>11.3</v>
      </c>
      <c r="D682" s="25">
        <f>C682*B682</f>
        <v>2045.3000000000002</v>
      </c>
      <c r="E682" s="36" t="s">
        <v>33</v>
      </c>
      <c r="F682" s="38">
        <f>D682/D683</f>
        <v>0.6040318007843879</v>
      </c>
      <c r="G682" s="43">
        <v>11.4</v>
      </c>
      <c r="H682" s="25">
        <f>(B682*G682)-D682</f>
        <v>18.099999999999909</v>
      </c>
      <c r="I682" s="35" t="s">
        <v>71</v>
      </c>
      <c r="J682" s="35"/>
      <c r="K682" s="35" t="str">
        <f>"buy "&amp;B682&amp;" "&amp;A682&amp;" @ $"&amp;G682</f>
        <v>buy 181 COTY @ $11.4</v>
      </c>
      <c r="L682" s="9">
        <f>L681-(G682*B682)</f>
        <v>209286.19000000003</v>
      </c>
      <c r="M682" s="36">
        <f>M681-(G682*B682)</f>
        <v>205266.88</v>
      </c>
      <c r="N682" s="35" t="str">
        <f>TEXT(ROUND(M682,2),"$#,##0.00")&amp;" will be the balance in the account after purchases.  "</f>
        <v xml:space="preserve">$205,266.88 will be the balance in the account after purchases.  </v>
      </c>
      <c r="O682" s="35"/>
      <c r="P682" s="35"/>
      <c r="Q682" s="10"/>
    </row>
    <row r="683" spans="1:17">
      <c r="A683" s="13"/>
      <c r="B683" s="35"/>
      <c r="C683" s="9"/>
      <c r="D683" s="9">
        <f>SUM(D680:D682)</f>
        <v>3386.08</v>
      </c>
      <c r="E683" s="35"/>
      <c r="F683" s="38">
        <f>SUM(F680:F682)</f>
        <v>1</v>
      </c>
      <c r="G683" s="9" t="s">
        <v>15</v>
      </c>
      <c r="H683" s="9">
        <f>SUM(H680:H682)</f>
        <v>36.759999999999877</v>
      </c>
      <c r="I683" s="35"/>
      <c r="J683" s="35"/>
      <c r="K683" s="35"/>
      <c r="L683" s="9"/>
      <c r="M683" s="35"/>
      <c r="N683" s="35" t="s">
        <v>27</v>
      </c>
      <c r="O683" s="35"/>
      <c r="P683" s="35"/>
      <c r="Q683" s="10"/>
    </row>
    <row r="684" spans="1:17">
      <c r="A684" s="13"/>
      <c r="B684" s="35"/>
      <c r="C684" s="9"/>
      <c r="D684" s="9"/>
      <c r="E684" s="35"/>
      <c r="F684" s="35"/>
      <c r="G684" s="9"/>
      <c r="H684" s="9"/>
      <c r="I684" s="35"/>
      <c r="J684" s="35"/>
      <c r="K684" s="35"/>
      <c r="L684" s="9"/>
      <c r="M684" s="11" t="str">
        <f>IF(J675+M682&gt;0,"Credit Surplus","Credit Shortage")</f>
        <v>Credit Surplus</v>
      </c>
      <c r="N684" s="36">
        <f>J675+M682</f>
        <v>209286.19</v>
      </c>
      <c r="O684" s="35" t="s">
        <v>60</v>
      </c>
      <c r="P684" s="35"/>
      <c r="Q684" s="10"/>
    </row>
    <row r="685" spans="1:17">
      <c r="A685" s="13"/>
      <c r="B685" s="35"/>
      <c r="C685" s="9"/>
      <c r="D685" s="9"/>
      <c r="E685" s="35"/>
      <c r="F685" s="35"/>
      <c r="G685" s="9"/>
      <c r="H685" s="9"/>
      <c r="I685" s="35"/>
      <c r="J685" s="35"/>
      <c r="K685" s="35"/>
      <c r="L685" s="9"/>
      <c r="M685" s="35"/>
      <c r="N685" s="35"/>
      <c r="O685" s="35"/>
      <c r="P685" s="35"/>
      <c r="Q685" s="10"/>
    </row>
    <row r="686" spans="1:17">
      <c r="A686" s="13"/>
      <c r="B686" s="35"/>
      <c r="C686" s="9"/>
      <c r="D686" s="9"/>
      <c r="E686" s="35"/>
      <c r="F686" s="35"/>
      <c r="G686" s="9"/>
      <c r="H686" s="9"/>
      <c r="I686" s="35"/>
      <c r="J686" s="35"/>
      <c r="K686" s="35"/>
      <c r="L686" s="35"/>
      <c r="M686" s="35"/>
      <c r="N686" s="35"/>
      <c r="O686" s="35"/>
      <c r="P686" s="35"/>
      <c r="Q686" s="10"/>
    </row>
    <row r="687" spans="1:17">
      <c r="A687" s="13" t="s">
        <v>11</v>
      </c>
      <c r="B687" s="35"/>
      <c r="C687" s="9"/>
      <c r="D687" s="21">
        <v>2883.99</v>
      </c>
      <c r="E687" s="35" t="s">
        <v>76</v>
      </c>
      <c r="F687" s="35"/>
      <c r="G687" s="9"/>
      <c r="H687" s="9"/>
      <c r="I687" s="35"/>
      <c r="J687" s="35"/>
      <c r="K687" s="35"/>
      <c r="L687" s="35"/>
      <c r="M687" s="35"/>
      <c r="N687" s="35"/>
      <c r="O687" s="35"/>
      <c r="P687" s="35"/>
      <c r="Q687" s="10"/>
    </row>
    <row r="688" spans="1:17">
      <c r="A688" s="13" t="s">
        <v>12</v>
      </c>
      <c r="B688" s="35"/>
      <c r="C688" s="9"/>
      <c r="D688" s="9">
        <f>H675</f>
        <v>28.430000000000177</v>
      </c>
      <c r="E688" s="35" t="s">
        <v>16</v>
      </c>
      <c r="F688" s="35"/>
      <c r="G688" s="9"/>
      <c r="H688" s="9"/>
      <c r="I688" s="35"/>
      <c r="J688" s="35"/>
      <c r="K688" s="35"/>
      <c r="L688" s="35"/>
      <c r="M688" s="35"/>
      <c r="N688" s="35"/>
      <c r="O688" s="35"/>
      <c r="P688" s="35"/>
      <c r="Q688" s="10"/>
    </row>
    <row r="689" spans="1:17">
      <c r="A689" s="13" t="s">
        <v>13</v>
      </c>
      <c r="B689" s="35"/>
      <c r="C689" s="9"/>
      <c r="D689" s="9">
        <f>D687+D688</f>
        <v>2912.42</v>
      </c>
      <c r="E689" s="35"/>
      <c r="F689" s="35"/>
      <c r="G689" s="9"/>
      <c r="H689" s="9"/>
      <c r="I689" s="35"/>
      <c r="J689" s="35"/>
      <c r="K689" s="35"/>
      <c r="L689" s="35"/>
      <c r="M689" s="35"/>
      <c r="N689" s="35"/>
      <c r="O689" s="35"/>
      <c r="P689" s="35"/>
      <c r="Q689" s="10"/>
    </row>
    <row r="690" spans="1:17">
      <c r="A690" s="13" t="s">
        <v>14</v>
      </c>
      <c r="B690" s="35"/>
      <c r="C690" s="9"/>
      <c r="D690" s="9">
        <f>H683</f>
        <v>36.759999999999877</v>
      </c>
      <c r="E690" s="35" t="s">
        <v>17</v>
      </c>
      <c r="F690" s="35"/>
      <c r="G690" s="9"/>
      <c r="H690" s="9"/>
      <c r="I690" s="35"/>
      <c r="J690" s="35"/>
      <c r="K690" s="35"/>
      <c r="L690" s="35"/>
      <c r="M690" s="35"/>
      <c r="N690" s="35"/>
      <c r="O690" s="35"/>
      <c r="P690" s="35"/>
      <c r="Q690" s="10"/>
    </row>
    <row r="691" spans="1:17">
      <c r="A691" s="13" t="s">
        <v>13</v>
      </c>
      <c r="B691" s="35"/>
      <c r="C691" s="9"/>
      <c r="D691" s="27">
        <f>D689-D690</f>
        <v>2875.6600000000003</v>
      </c>
      <c r="E691" s="19" t="s">
        <v>18</v>
      </c>
      <c r="F691" s="35"/>
      <c r="G691" s="9"/>
      <c r="H691" s="9"/>
      <c r="I691" s="35"/>
      <c r="J691" s="35"/>
      <c r="K691" s="35"/>
      <c r="L691" s="35"/>
      <c r="M691" s="35"/>
      <c r="N691" s="35"/>
      <c r="O691" s="35"/>
      <c r="P691" s="35"/>
      <c r="Q691" s="10"/>
    </row>
    <row r="692" spans="1:17" ht="14.65" thickBot="1">
      <c r="A692" s="15"/>
      <c r="B692" s="16"/>
      <c r="C692" s="17"/>
      <c r="D692" s="17"/>
      <c r="E692" s="16"/>
      <c r="F692" s="16"/>
      <c r="G692" s="17"/>
      <c r="H692" s="17"/>
      <c r="I692" s="16"/>
      <c r="J692" s="16"/>
      <c r="K692" s="16"/>
      <c r="L692" s="16"/>
      <c r="M692" s="16"/>
      <c r="N692" s="16"/>
      <c r="O692" s="16"/>
      <c r="P692" s="16"/>
      <c r="Q692" s="18"/>
    </row>
    <row r="693" spans="1:17" ht="14.65" thickTop="1"/>
    <row r="695" spans="1:17" ht="14.65" thickBot="1"/>
    <row r="696" spans="1:17" ht="14.65" thickTop="1">
      <c r="A696" s="2"/>
      <c r="B696" s="3"/>
      <c r="C696" s="4">
        <v>44957</v>
      </c>
      <c r="D696" s="5"/>
      <c r="E696" s="3"/>
      <c r="F696" s="3"/>
      <c r="G696" s="5"/>
      <c r="H696" s="5"/>
      <c r="I696" s="3"/>
      <c r="J696" s="3"/>
      <c r="K696" s="3"/>
      <c r="L696" s="20" t="s">
        <v>19</v>
      </c>
      <c r="M696" s="3"/>
      <c r="N696" s="3"/>
      <c r="O696" s="3"/>
      <c r="P696" s="3"/>
      <c r="Q696" s="6"/>
    </row>
    <row r="697" spans="1:17">
      <c r="A697" s="7" t="s">
        <v>5</v>
      </c>
      <c r="B697" s="35"/>
      <c r="C697" s="9"/>
      <c r="D697" s="9"/>
      <c r="E697" s="35"/>
      <c r="F697" s="35"/>
      <c r="G697" s="9"/>
      <c r="H697" s="9"/>
      <c r="I697" s="35"/>
      <c r="J697" s="11" t="s">
        <v>24</v>
      </c>
      <c r="K697" s="35"/>
      <c r="L697" s="11" t="s">
        <v>10</v>
      </c>
      <c r="M697" s="35"/>
      <c r="N697" s="35"/>
      <c r="O697" s="35"/>
      <c r="P697" s="35"/>
      <c r="Q697" s="10"/>
    </row>
    <row r="698" spans="1:17">
      <c r="A698" s="7" t="s">
        <v>0</v>
      </c>
      <c r="B698" s="11" t="s">
        <v>3</v>
      </c>
      <c r="C698" s="12" t="s">
        <v>1</v>
      </c>
      <c r="D698" s="12" t="s">
        <v>4</v>
      </c>
      <c r="E698" s="11" t="s">
        <v>7</v>
      </c>
      <c r="F698" s="37" t="s">
        <v>92</v>
      </c>
      <c r="G698" s="12" t="s">
        <v>8</v>
      </c>
      <c r="H698" s="12" t="s">
        <v>9</v>
      </c>
      <c r="I698" s="33" t="s">
        <v>70</v>
      </c>
      <c r="J698" s="11" t="s">
        <v>23</v>
      </c>
      <c r="K698" s="35"/>
      <c r="L698" s="31">
        <v>208689.72</v>
      </c>
      <c r="M698" s="35" t="s">
        <v>118</v>
      </c>
      <c r="N698" s="35"/>
      <c r="O698" s="35"/>
      <c r="P698" s="35"/>
      <c r="Q698" s="10"/>
    </row>
    <row r="699" spans="1:17">
      <c r="A699" s="13" t="s">
        <v>119</v>
      </c>
      <c r="B699" s="35">
        <v>109</v>
      </c>
      <c r="C699" s="9">
        <v>11.77</v>
      </c>
      <c r="D699" s="9">
        <f>C699*B699</f>
        <v>1282.93</v>
      </c>
      <c r="E699" s="36" t="s">
        <v>33</v>
      </c>
      <c r="F699" s="38">
        <f>D699/D702</f>
        <v>0.32146544120594955</v>
      </c>
      <c r="G699" s="40">
        <v>11.71</v>
      </c>
      <c r="H699" s="9">
        <f>(B699*G699)-D699</f>
        <v>-6.5399999999999636</v>
      </c>
      <c r="I699" s="35" t="s">
        <v>71</v>
      </c>
      <c r="J699" s="36">
        <f>G699*B699</f>
        <v>1276.3900000000001</v>
      </c>
      <c r="K699" s="35" t="str">
        <f>"sell "&amp;B699&amp;" "&amp;A699&amp;" @ $"&amp;G699</f>
        <v>sell 109 YPF @ $11.71</v>
      </c>
      <c r="L699" s="9">
        <f>L698+(G699*B699)</f>
        <v>209966.11000000002</v>
      </c>
      <c r="M699" s="35"/>
      <c r="N699" s="35"/>
      <c r="O699" s="35"/>
      <c r="P699" s="35"/>
      <c r="Q699" s="10"/>
    </row>
    <row r="700" spans="1:17">
      <c r="A700" s="13" t="s">
        <v>120</v>
      </c>
      <c r="B700" s="35">
        <v>41</v>
      </c>
      <c r="C700" s="9">
        <v>51.44</v>
      </c>
      <c r="D700" s="9">
        <f>C700*B700</f>
        <v>2109.04</v>
      </c>
      <c r="E700" s="36" t="s">
        <v>33</v>
      </c>
      <c r="F700" s="38">
        <f>D700/D702</f>
        <v>0.52846489997193602</v>
      </c>
      <c r="G700" s="40">
        <v>51.87</v>
      </c>
      <c r="H700" s="9">
        <f>(B700*G700)-D700</f>
        <v>17.630000000000109</v>
      </c>
      <c r="I700" s="35"/>
      <c r="J700" s="36">
        <f>G700*B700</f>
        <v>2126.67</v>
      </c>
      <c r="K700" s="35" t="str">
        <f>"sell "&amp;B700&amp;" "&amp;A700&amp;" @ $"&amp;G700</f>
        <v>sell 41 INSW @ $51.87</v>
      </c>
      <c r="L700" s="9">
        <f>L699+(G700*B700)</f>
        <v>212092.78000000003</v>
      </c>
      <c r="M700" s="35"/>
      <c r="N700" s="35"/>
      <c r="O700" s="35"/>
      <c r="P700" s="35"/>
      <c r="Q700" s="10"/>
    </row>
    <row r="701" spans="1:17">
      <c r="A701" s="13" t="s">
        <v>121</v>
      </c>
      <c r="B701" s="35">
        <v>17</v>
      </c>
      <c r="C701" s="9">
        <v>35.229999999999997</v>
      </c>
      <c r="D701" s="9">
        <f>C701*B701</f>
        <v>598.91</v>
      </c>
      <c r="E701" s="36" t="s">
        <v>33</v>
      </c>
      <c r="F701" s="38">
        <f>D701/D702</f>
        <v>0.1500696588221144</v>
      </c>
      <c r="G701" s="40">
        <v>36.25</v>
      </c>
      <c r="H701" s="9">
        <f>(B701*G701)-D701</f>
        <v>17.340000000000032</v>
      </c>
      <c r="I701" s="35"/>
      <c r="J701" s="36">
        <f>G701*B701</f>
        <v>616.25</v>
      </c>
      <c r="K701" s="35" t="str">
        <f>"sell "&amp;B701&amp;" "&amp;A701&amp;" @ $"&amp;G701</f>
        <v>sell 17 TRMD @ $36.25</v>
      </c>
      <c r="L701" s="9">
        <f>L700+(G701*B701)</f>
        <v>212709.03000000003</v>
      </c>
      <c r="M701" s="35" t="s">
        <v>22</v>
      </c>
      <c r="N701" s="35"/>
      <c r="O701" s="35"/>
      <c r="P701" s="35"/>
      <c r="Q701" s="10"/>
    </row>
    <row r="702" spans="1:17">
      <c r="A702" s="13"/>
      <c r="B702" s="35"/>
      <c r="C702" s="9"/>
      <c r="D702" s="9">
        <f>SUM(D699:D701)</f>
        <v>3990.88</v>
      </c>
      <c r="E702" s="36"/>
      <c r="F702" s="38">
        <f>SUM(F699:F701)</f>
        <v>1</v>
      </c>
      <c r="G702" s="41"/>
      <c r="H702" s="9">
        <f>SUM(H699:H701)</f>
        <v>28.430000000000177</v>
      </c>
      <c r="I702" s="35"/>
      <c r="J702" s="36">
        <f>SUM(J699:J701)</f>
        <v>4019.3100000000004</v>
      </c>
      <c r="K702" s="35"/>
      <c r="L702" s="9"/>
      <c r="M702" s="35"/>
      <c r="N702" s="35"/>
      <c r="O702" s="35"/>
      <c r="P702" s="35"/>
      <c r="Q702" s="10"/>
    </row>
    <row r="703" spans="1:17">
      <c r="A703" s="13"/>
      <c r="B703" s="35"/>
      <c r="C703" s="9"/>
      <c r="D703" s="9"/>
      <c r="E703" s="35"/>
      <c r="F703" s="35"/>
      <c r="G703" s="41"/>
      <c r="H703" s="9"/>
      <c r="I703" s="35"/>
      <c r="J703" s="35"/>
      <c r="K703" s="35"/>
      <c r="L703" s="9"/>
      <c r="M703" s="35"/>
      <c r="N703" s="35"/>
      <c r="O703" s="35"/>
      <c r="P703" s="35"/>
      <c r="Q703" s="10"/>
    </row>
    <row r="704" spans="1:17">
      <c r="A704" s="13"/>
      <c r="B704" s="35"/>
      <c r="C704" s="9"/>
      <c r="D704" s="9"/>
      <c r="E704" s="19"/>
      <c r="F704" s="35"/>
      <c r="G704" s="41"/>
      <c r="H704" s="9"/>
      <c r="I704" s="35"/>
      <c r="J704" s="35"/>
      <c r="K704" s="35"/>
      <c r="L704" s="9"/>
      <c r="M704" s="11" t="s">
        <v>20</v>
      </c>
      <c r="N704" s="35"/>
      <c r="O704" s="35"/>
      <c r="P704" s="35"/>
      <c r="Q704" s="10"/>
    </row>
    <row r="705" spans="1:17">
      <c r="A705" s="7" t="s">
        <v>6</v>
      </c>
      <c r="B705" s="35"/>
      <c r="C705" s="9"/>
      <c r="D705" s="9"/>
      <c r="E705" s="19"/>
      <c r="F705" s="35"/>
      <c r="G705" s="41"/>
      <c r="H705" s="9"/>
      <c r="I705" s="35"/>
      <c r="J705" s="35"/>
      <c r="K705" s="35"/>
      <c r="L705" s="9"/>
      <c r="M705" s="11" t="s">
        <v>21</v>
      </c>
      <c r="N705" s="35"/>
      <c r="O705" s="35"/>
      <c r="P705" s="35"/>
      <c r="Q705" s="10"/>
    </row>
    <row r="706" spans="1:17">
      <c r="A706" s="7" t="s">
        <v>0</v>
      </c>
      <c r="B706" s="11" t="s">
        <v>3</v>
      </c>
      <c r="C706" s="12" t="s">
        <v>1</v>
      </c>
      <c r="D706" s="12" t="s">
        <v>2</v>
      </c>
      <c r="E706" s="22" t="s">
        <v>7</v>
      </c>
      <c r="F706" s="39" t="s">
        <v>92</v>
      </c>
      <c r="G706" s="42" t="s">
        <v>8</v>
      </c>
      <c r="H706" s="12" t="s">
        <v>9</v>
      </c>
      <c r="I706" s="35"/>
      <c r="J706" s="35"/>
      <c r="K706" s="35"/>
      <c r="L706" s="9"/>
      <c r="M706" s="36">
        <f>L701</f>
        <v>212709.03000000003</v>
      </c>
      <c r="N706" s="35"/>
      <c r="O706" s="35"/>
      <c r="P706" s="35"/>
      <c r="Q706" s="10"/>
    </row>
    <row r="707" spans="1:17">
      <c r="A707" s="13" t="s">
        <v>123</v>
      </c>
      <c r="B707" s="35">
        <v>2</v>
      </c>
      <c r="C707" s="9">
        <v>128.54</v>
      </c>
      <c r="D707" s="9">
        <f>C707*B707</f>
        <v>257.08</v>
      </c>
      <c r="E707" s="36" t="s">
        <v>33</v>
      </c>
      <c r="F707" s="38">
        <f>D707/D710</f>
        <v>7.5922600765486931E-2</v>
      </c>
      <c r="G707" s="40">
        <v>129.72</v>
      </c>
      <c r="H707" s="9">
        <f>(B707*G707)-D707</f>
        <v>2.3600000000000136</v>
      </c>
      <c r="I707" s="35" t="s">
        <v>71</v>
      </c>
      <c r="J707" s="35"/>
      <c r="K707" s="35" t="str">
        <f>"buy "&amp;B707&amp;" "&amp;A707&amp;" @ $"&amp;G707</f>
        <v>buy 2 ACLS @ $129.72</v>
      </c>
      <c r="L707" s="9">
        <f>L701-(G707*B707)</f>
        <v>212449.59000000003</v>
      </c>
      <c r="M707" s="36">
        <f>L698-(G707*B707)</f>
        <v>208430.28</v>
      </c>
      <c r="N707" s="35"/>
      <c r="O707" s="35"/>
      <c r="P707" s="35"/>
      <c r="Q707" s="10"/>
    </row>
    <row r="708" spans="1:17">
      <c r="A708" s="13" t="s">
        <v>124</v>
      </c>
      <c r="B708" s="35">
        <v>10</v>
      </c>
      <c r="C708" s="9">
        <v>108.37</v>
      </c>
      <c r="D708" s="9">
        <f>C708*B708</f>
        <v>1083.7</v>
      </c>
      <c r="E708" s="36" t="s">
        <v>33</v>
      </c>
      <c r="F708" s="38">
        <f>D708/D710</f>
        <v>0.32004559845012526</v>
      </c>
      <c r="G708" s="40">
        <v>110</v>
      </c>
      <c r="H708" s="9">
        <f>(B708*G708)-D708</f>
        <v>16.299999999999955</v>
      </c>
      <c r="I708" s="35" t="s">
        <v>71</v>
      </c>
      <c r="J708" s="35"/>
      <c r="K708" s="35" t="str">
        <f>"buy "&amp;B708&amp;" "&amp;A708&amp;" @ $"&amp;G708</f>
        <v>buy 10 WYNN @ $110</v>
      </c>
      <c r="L708" s="9">
        <f>L707-(G708*B708)</f>
        <v>211349.59000000003</v>
      </c>
      <c r="M708" s="36">
        <f>M707-(G708*B708)</f>
        <v>207330.28</v>
      </c>
      <c r="N708" s="35"/>
      <c r="O708" s="35"/>
      <c r="P708" s="35"/>
      <c r="Q708" s="10"/>
    </row>
    <row r="709" spans="1:17">
      <c r="A709" s="23" t="s">
        <v>125</v>
      </c>
      <c r="B709" s="24">
        <v>181</v>
      </c>
      <c r="C709" s="25">
        <v>11.3</v>
      </c>
      <c r="D709" s="25">
        <f>C709*B709</f>
        <v>2045.3000000000002</v>
      </c>
      <c r="E709" s="36" t="s">
        <v>33</v>
      </c>
      <c r="F709" s="38">
        <f>D709/D710</f>
        <v>0.6040318007843879</v>
      </c>
      <c r="G709" s="43">
        <v>11.4</v>
      </c>
      <c r="H709" s="25">
        <f>(B709*G709)-D709</f>
        <v>18.099999999999909</v>
      </c>
      <c r="I709" s="35" t="s">
        <v>71</v>
      </c>
      <c r="J709" s="35"/>
      <c r="K709" s="35" t="str">
        <f>"buy "&amp;B709&amp;" "&amp;A709&amp;" @ $"&amp;G709</f>
        <v>buy 181 COTY @ $11.4</v>
      </c>
      <c r="L709" s="9">
        <f>L708-(G709*B709)</f>
        <v>209286.19000000003</v>
      </c>
      <c r="M709" s="36">
        <f>M708-(G709*B709)</f>
        <v>205266.88</v>
      </c>
      <c r="N709" s="35" t="str">
        <f>TEXT(ROUND(M709,2),"$#,##0.00")&amp;" will be the balance in the account after purchases.  "</f>
        <v xml:space="preserve">$205,266.88 will be the balance in the account after purchases.  </v>
      </c>
      <c r="O709" s="35"/>
      <c r="P709" s="35"/>
      <c r="Q709" s="10"/>
    </row>
    <row r="710" spans="1:17">
      <c r="A710" s="13"/>
      <c r="B710" s="35"/>
      <c r="C710" s="9"/>
      <c r="D710" s="9">
        <f>SUM(D707:D709)</f>
        <v>3386.08</v>
      </c>
      <c r="E710" s="35"/>
      <c r="F710" s="38">
        <f>SUM(F707:F709)</f>
        <v>1</v>
      </c>
      <c r="G710" s="9" t="s">
        <v>15</v>
      </c>
      <c r="H710" s="9">
        <f>SUM(H707:H709)</f>
        <v>36.759999999999877</v>
      </c>
      <c r="I710" s="35"/>
      <c r="J710" s="35"/>
      <c r="K710" s="35"/>
      <c r="L710" s="9"/>
      <c r="M710" s="35"/>
      <c r="N710" s="35" t="s">
        <v>27</v>
      </c>
      <c r="O710" s="35"/>
      <c r="P710" s="35"/>
      <c r="Q710" s="10"/>
    </row>
    <row r="711" spans="1:17">
      <c r="A711" s="13"/>
      <c r="B711" s="35"/>
      <c r="C711" s="9"/>
      <c r="D711" s="9"/>
      <c r="E711" s="35"/>
      <c r="F711" s="35"/>
      <c r="G711" s="9"/>
      <c r="H711" s="9"/>
      <c r="I711" s="35"/>
      <c r="J711" s="35"/>
      <c r="K711" s="35"/>
      <c r="L711" s="9"/>
      <c r="M711" s="11" t="str">
        <f>IF(J702+M709&gt;0,"Credit Surplus","Credit Shortage")</f>
        <v>Credit Surplus</v>
      </c>
      <c r="N711" s="36">
        <f>J702+M709</f>
        <v>209286.19</v>
      </c>
      <c r="O711" s="35" t="s">
        <v>60</v>
      </c>
      <c r="P711" s="35"/>
      <c r="Q711" s="10"/>
    </row>
    <row r="712" spans="1:17">
      <c r="A712" s="13"/>
      <c r="B712" s="35"/>
      <c r="C712" s="9"/>
      <c r="D712" s="9"/>
      <c r="E712" s="35"/>
      <c r="F712" s="35"/>
      <c r="G712" s="9"/>
      <c r="H712" s="9"/>
      <c r="I712" s="35"/>
      <c r="J712" s="35"/>
      <c r="K712" s="35"/>
      <c r="L712" s="9"/>
      <c r="M712" s="35"/>
      <c r="N712" s="35"/>
      <c r="O712" s="35"/>
      <c r="P712" s="35"/>
      <c r="Q712" s="10"/>
    </row>
    <row r="713" spans="1:17">
      <c r="A713" s="13"/>
      <c r="B713" s="35"/>
      <c r="C713" s="9"/>
      <c r="D713" s="9"/>
      <c r="E713" s="35"/>
      <c r="F713" s="35"/>
      <c r="G713" s="9"/>
      <c r="H713" s="9"/>
      <c r="I713" s="35"/>
      <c r="J713" s="35"/>
      <c r="K713" s="35"/>
      <c r="L713" s="35"/>
      <c r="M713" s="35"/>
      <c r="N713" s="35"/>
      <c r="O713" s="35"/>
      <c r="P713" s="35"/>
      <c r="Q713" s="10"/>
    </row>
    <row r="714" spans="1:17">
      <c r="A714" s="13" t="s">
        <v>11</v>
      </c>
      <c r="B714" s="35"/>
      <c r="C714" s="9"/>
      <c r="D714" s="21">
        <v>2883.99</v>
      </c>
      <c r="E714" s="35" t="s">
        <v>76</v>
      </c>
      <c r="F714" s="35"/>
      <c r="G714" s="9"/>
      <c r="H714" s="9"/>
      <c r="I714" s="35"/>
      <c r="J714" s="35"/>
      <c r="K714" s="35"/>
      <c r="L714" s="35"/>
      <c r="M714" s="35"/>
      <c r="N714" s="35"/>
      <c r="O714" s="35"/>
      <c r="P714" s="35"/>
      <c r="Q714" s="10"/>
    </row>
    <row r="715" spans="1:17">
      <c r="A715" s="13" t="s">
        <v>12</v>
      </c>
      <c r="B715" s="35"/>
      <c r="C715" s="9"/>
      <c r="D715" s="9">
        <f>H702</f>
        <v>28.430000000000177</v>
      </c>
      <c r="E715" s="35" t="s">
        <v>16</v>
      </c>
      <c r="F715" s="35"/>
      <c r="G715" s="9"/>
      <c r="H715" s="9"/>
      <c r="I715" s="35"/>
      <c r="J715" s="35"/>
      <c r="K715" s="35"/>
      <c r="L715" s="35"/>
      <c r="M715" s="35"/>
      <c r="N715" s="35"/>
      <c r="O715" s="35"/>
      <c r="P715" s="35"/>
      <c r="Q715" s="10"/>
    </row>
    <row r="716" spans="1:17">
      <c r="A716" s="13" t="s">
        <v>13</v>
      </c>
      <c r="B716" s="35"/>
      <c r="C716" s="9"/>
      <c r="D716" s="9">
        <f>D714+D715</f>
        <v>2912.42</v>
      </c>
      <c r="E716" s="35"/>
      <c r="F716" s="35"/>
      <c r="G716" s="9"/>
      <c r="H716" s="9"/>
      <c r="I716" s="35"/>
      <c r="J716" s="35"/>
      <c r="K716" s="35"/>
      <c r="L716" s="35"/>
      <c r="M716" s="35"/>
      <c r="N716" s="35"/>
      <c r="O716" s="35"/>
      <c r="P716" s="35"/>
      <c r="Q716" s="10"/>
    </row>
    <row r="717" spans="1:17">
      <c r="A717" s="13" t="s">
        <v>14</v>
      </c>
      <c r="B717" s="35"/>
      <c r="C717" s="9"/>
      <c r="D717" s="9">
        <f>H710</f>
        <v>36.759999999999877</v>
      </c>
      <c r="E717" s="35" t="s">
        <v>17</v>
      </c>
      <c r="F717" s="35"/>
      <c r="G717" s="9"/>
      <c r="H717" s="9"/>
      <c r="I717" s="35"/>
      <c r="J717" s="35"/>
      <c r="K717" s="35"/>
      <c r="L717" s="35"/>
      <c r="M717" s="35"/>
      <c r="N717" s="35"/>
      <c r="O717" s="35"/>
      <c r="P717" s="35"/>
      <c r="Q717" s="10"/>
    </row>
    <row r="718" spans="1:17">
      <c r="A718" s="13" t="s">
        <v>13</v>
      </c>
      <c r="B718" s="35"/>
      <c r="C718" s="9"/>
      <c r="D718" s="27">
        <f>D716-D717</f>
        <v>2875.6600000000003</v>
      </c>
      <c r="E718" s="19" t="s">
        <v>18</v>
      </c>
      <c r="F718" s="35"/>
      <c r="G718" s="9"/>
      <c r="H718" s="9"/>
      <c r="I718" s="35"/>
      <c r="J718" s="35"/>
      <c r="K718" s="35"/>
      <c r="L718" s="35"/>
      <c r="M718" s="35"/>
      <c r="N718" s="35"/>
      <c r="O718" s="35"/>
      <c r="P718" s="35"/>
      <c r="Q718" s="10"/>
    </row>
    <row r="719" spans="1:17" ht="14.65" thickBot="1">
      <c r="A719" s="15"/>
      <c r="B719" s="16"/>
      <c r="C719" s="17"/>
      <c r="D719" s="17"/>
      <c r="E719" s="16"/>
      <c r="F719" s="16"/>
      <c r="G719" s="17"/>
      <c r="H719" s="17"/>
      <c r="I719" s="16"/>
      <c r="J719" s="16"/>
      <c r="K719" s="16"/>
      <c r="L719" s="16"/>
      <c r="M719" s="16"/>
      <c r="N719" s="16"/>
      <c r="O719" s="16"/>
      <c r="P719" s="16"/>
      <c r="Q719" s="18"/>
    </row>
    <row r="720" spans="1:17" ht="14.65" thickTop="1"/>
    <row r="722" spans="1:17" ht="14.65" thickBot="1"/>
    <row r="723" spans="1:17" ht="14.65" thickTop="1">
      <c r="A723" s="2"/>
      <c r="B723" s="3"/>
      <c r="C723" s="4">
        <v>44925</v>
      </c>
      <c r="D723" s="5"/>
      <c r="E723" s="3"/>
      <c r="F723" s="3"/>
      <c r="G723" s="5"/>
      <c r="H723" s="5"/>
      <c r="I723" s="3"/>
      <c r="J723" s="3"/>
      <c r="K723" s="3"/>
      <c r="L723" s="20" t="s">
        <v>19</v>
      </c>
      <c r="M723" s="3"/>
      <c r="N723" s="3"/>
      <c r="O723" s="3"/>
      <c r="P723" s="3"/>
      <c r="Q723" s="6"/>
    </row>
    <row r="724" spans="1:17">
      <c r="A724" s="7" t="s">
        <v>5</v>
      </c>
      <c r="B724" s="35"/>
      <c r="C724" s="9"/>
      <c r="D724" s="9"/>
      <c r="E724" s="35"/>
      <c r="F724" s="35"/>
      <c r="G724" s="9"/>
      <c r="H724" s="9"/>
      <c r="I724" s="35"/>
      <c r="J724" s="11" t="s">
        <v>24</v>
      </c>
      <c r="K724" s="35"/>
      <c r="L724" s="11" t="s">
        <v>10</v>
      </c>
      <c r="M724" s="35"/>
      <c r="N724" s="35"/>
      <c r="O724" s="35"/>
      <c r="P724" s="35"/>
      <c r="Q724" s="10"/>
    </row>
    <row r="725" spans="1:17">
      <c r="A725" s="7" t="s">
        <v>0</v>
      </c>
      <c r="B725" s="11" t="s">
        <v>3</v>
      </c>
      <c r="C725" s="12" t="s">
        <v>1</v>
      </c>
      <c r="D725" s="12" t="s">
        <v>4</v>
      </c>
      <c r="E725" s="11" t="s">
        <v>7</v>
      </c>
      <c r="F725" s="37" t="s">
        <v>92</v>
      </c>
      <c r="G725" s="12" t="s">
        <v>8</v>
      </c>
      <c r="H725" s="12" t="s">
        <v>9</v>
      </c>
      <c r="I725" s="33" t="s">
        <v>70</v>
      </c>
      <c r="J725" s="11" t="s">
        <v>23</v>
      </c>
      <c r="K725" s="35"/>
      <c r="L725" s="31">
        <v>211066.95</v>
      </c>
      <c r="M725" s="35" t="s">
        <v>118</v>
      </c>
      <c r="N725" s="35"/>
      <c r="O725" s="35"/>
      <c r="P725" s="35"/>
      <c r="Q725" s="10"/>
    </row>
    <row r="726" spans="1:17">
      <c r="A726" s="13" t="s">
        <v>113</v>
      </c>
      <c r="B726" s="35">
        <v>10</v>
      </c>
      <c r="C726" s="9">
        <v>91.47</v>
      </c>
      <c r="D726" s="9">
        <f>C726*B726</f>
        <v>914.7</v>
      </c>
      <c r="E726" s="36" t="s">
        <v>33</v>
      </c>
      <c r="F726" s="38">
        <f>D726/D729</f>
        <v>1</v>
      </c>
      <c r="G726" s="9">
        <v>91.48</v>
      </c>
      <c r="H726" s="9">
        <f>(B726*G726)-D726</f>
        <v>0.10000000000002274</v>
      </c>
      <c r="I726" s="35" t="s">
        <v>71</v>
      </c>
      <c r="J726" s="36">
        <f>G726*B726</f>
        <v>914.80000000000007</v>
      </c>
      <c r="K726" s="35" t="str">
        <f>"sell "&amp;B726&amp;" "&amp;A726&amp;" @ $"&amp;G726</f>
        <v>sell 10 BIL @ $91.48</v>
      </c>
      <c r="L726" s="9">
        <f>L725+(G726*B726)</f>
        <v>211981.75</v>
      </c>
      <c r="M726" s="35"/>
      <c r="N726" s="35"/>
      <c r="O726" s="35"/>
      <c r="P726" s="35"/>
      <c r="Q726" s="10"/>
    </row>
    <row r="727" spans="1:17">
      <c r="A727" s="13"/>
      <c r="B727" s="35"/>
      <c r="C727" s="9"/>
      <c r="D727" s="9">
        <f>C727*B727</f>
        <v>0</v>
      </c>
      <c r="E727" s="36"/>
      <c r="F727" s="38">
        <f>D727/D729</f>
        <v>0</v>
      </c>
      <c r="G727" s="9"/>
      <c r="H727" s="9">
        <f>(B727*G727)-D727</f>
        <v>0</v>
      </c>
      <c r="I727" s="35"/>
      <c r="J727" s="36">
        <f>G727*B727</f>
        <v>0</v>
      </c>
      <c r="K727" s="35" t="str">
        <f>"sell "&amp;B727&amp;" "&amp;A727&amp;" @ $"&amp;G727</f>
        <v>sell   @ $</v>
      </c>
      <c r="L727" s="9">
        <f>L726+(G727*B727)</f>
        <v>211981.75</v>
      </c>
      <c r="M727" s="35"/>
      <c r="N727" s="35"/>
      <c r="O727" s="35"/>
      <c r="P727" s="35"/>
      <c r="Q727" s="10"/>
    </row>
    <row r="728" spans="1:17">
      <c r="A728" s="13"/>
      <c r="B728" s="35"/>
      <c r="C728" s="9"/>
      <c r="D728" s="9">
        <f>C728*B728</f>
        <v>0</v>
      </c>
      <c r="E728" s="36"/>
      <c r="F728" s="38">
        <f>D728/D729</f>
        <v>0</v>
      </c>
      <c r="G728" s="9"/>
      <c r="H728" s="9">
        <f>(B728*G728)-D728</f>
        <v>0</v>
      </c>
      <c r="I728" s="35"/>
      <c r="J728" s="36">
        <f>G728*B728</f>
        <v>0</v>
      </c>
      <c r="K728" s="35" t="str">
        <f>"sell "&amp;B728&amp;" "&amp;A728&amp;" @ $"&amp;G728</f>
        <v>sell   @ $</v>
      </c>
      <c r="L728" s="9">
        <f>L727+(G728*B728)</f>
        <v>211981.75</v>
      </c>
      <c r="M728" s="35" t="s">
        <v>22</v>
      </c>
      <c r="N728" s="35"/>
      <c r="O728" s="35"/>
      <c r="P728" s="35"/>
      <c r="Q728" s="10"/>
    </row>
    <row r="729" spans="1:17">
      <c r="A729" s="13"/>
      <c r="B729" s="35"/>
      <c r="C729" s="9"/>
      <c r="D729" s="9">
        <f>SUM(D726:D728)</f>
        <v>914.7</v>
      </c>
      <c r="E729" s="36"/>
      <c r="F729" s="38">
        <f>SUM(F726:F728)</f>
        <v>1</v>
      </c>
      <c r="G729" s="32"/>
      <c r="H729" s="9">
        <f>SUM(H726:H728)</f>
        <v>0.10000000000002274</v>
      </c>
      <c r="I729" s="35"/>
      <c r="J729" s="36">
        <f>SUM(J726:J728)</f>
        <v>914.80000000000007</v>
      </c>
      <c r="K729" s="35"/>
      <c r="L729" s="9"/>
      <c r="M729" s="35"/>
      <c r="N729" s="35"/>
      <c r="O729" s="35"/>
      <c r="P729" s="35"/>
      <c r="Q729" s="10"/>
    </row>
    <row r="730" spans="1:17">
      <c r="A730" s="13"/>
      <c r="B730" s="35"/>
      <c r="C730" s="9"/>
      <c r="D730" s="9"/>
      <c r="E730" s="35"/>
      <c r="F730" s="35"/>
      <c r="G730" s="32"/>
      <c r="H730" s="9"/>
      <c r="I730" s="35"/>
      <c r="J730" s="35"/>
      <c r="K730" s="35"/>
      <c r="L730" s="9"/>
      <c r="M730" s="35"/>
      <c r="N730" s="35"/>
      <c r="O730" s="35"/>
      <c r="P730" s="35"/>
      <c r="Q730" s="10"/>
    </row>
    <row r="731" spans="1:17">
      <c r="A731" s="13"/>
      <c r="B731" s="35"/>
      <c r="C731" s="9"/>
      <c r="D731" s="9"/>
      <c r="E731" s="19"/>
      <c r="F731" s="35"/>
      <c r="G731" s="32"/>
      <c r="H731" s="9"/>
      <c r="I731" s="35"/>
      <c r="J731" s="35"/>
      <c r="K731" s="35"/>
      <c r="L731" s="9"/>
      <c r="M731" s="11" t="s">
        <v>20</v>
      </c>
      <c r="N731" s="35"/>
      <c r="O731" s="35"/>
      <c r="P731" s="35"/>
      <c r="Q731" s="10"/>
    </row>
    <row r="732" spans="1:17">
      <c r="A732" s="7" t="s">
        <v>6</v>
      </c>
      <c r="B732" s="35"/>
      <c r="C732" s="9"/>
      <c r="D732" s="9"/>
      <c r="E732" s="19"/>
      <c r="F732" s="35"/>
      <c r="G732" s="32"/>
      <c r="H732" s="9"/>
      <c r="I732" s="35"/>
      <c r="J732" s="35"/>
      <c r="K732" s="35"/>
      <c r="L732" s="9"/>
      <c r="M732" s="11" t="s">
        <v>21</v>
      </c>
      <c r="N732" s="35"/>
      <c r="O732" s="35"/>
      <c r="P732" s="35"/>
      <c r="Q732" s="10"/>
    </row>
    <row r="733" spans="1:17">
      <c r="A733" s="7" t="s">
        <v>0</v>
      </c>
      <c r="B733" s="11" t="s">
        <v>3</v>
      </c>
      <c r="C733" s="12" t="s">
        <v>1</v>
      </c>
      <c r="D733" s="12" t="s">
        <v>2</v>
      </c>
      <c r="E733" s="22" t="s">
        <v>7</v>
      </c>
      <c r="F733" s="39" t="s">
        <v>92</v>
      </c>
      <c r="G733" s="33" t="s">
        <v>8</v>
      </c>
      <c r="H733" s="12" t="s">
        <v>9</v>
      </c>
      <c r="I733" s="35"/>
      <c r="J733" s="35"/>
      <c r="K733" s="35"/>
      <c r="L733" s="9"/>
      <c r="M733" s="36">
        <f>L728</f>
        <v>211981.75</v>
      </c>
      <c r="N733" s="35"/>
      <c r="O733" s="35"/>
      <c r="P733" s="35"/>
      <c r="Q733" s="10"/>
    </row>
    <row r="734" spans="1:17">
      <c r="A734" s="13" t="s">
        <v>122</v>
      </c>
      <c r="B734" s="35">
        <v>16</v>
      </c>
      <c r="C734" s="9">
        <v>61.64</v>
      </c>
      <c r="D734" s="9">
        <f>C734*B734</f>
        <v>986.24</v>
      </c>
      <c r="E734" s="36" t="s">
        <v>33</v>
      </c>
      <c r="F734" s="38">
        <f>D734/D737</f>
        <v>1</v>
      </c>
      <c r="G734" s="9">
        <v>62.44</v>
      </c>
      <c r="H734" s="9">
        <f>(B734*G734)-D734</f>
        <v>12.799999999999955</v>
      </c>
      <c r="I734" s="35" t="s">
        <v>71</v>
      </c>
      <c r="J734" s="35"/>
      <c r="K734" s="35" t="str">
        <f>"buy "&amp;B734&amp;" "&amp;A734&amp;" @ $"&amp;G734</f>
        <v>buy 16 IEFA @ $62.44</v>
      </c>
      <c r="L734" s="9">
        <f>L728-(G734*B734)</f>
        <v>210982.71</v>
      </c>
      <c r="M734" s="36">
        <f>L725-(G734*B734)</f>
        <v>210067.91</v>
      </c>
      <c r="N734" s="35"/>
      <c r="O734" s="35"/>
      <c r="P734" s="35"/>
      <c r="Q734" s="10"/>
    </row>
    <row r="735" spans="1:17">
      <c r="A735" s="13"/>
      <c r="B735" s="35"/>
      <c r="C735" s="9">
        <v>0</v>
      </c>
      <c r="D735" s="9">
        <f>C735*B735</f>
        <v>0</v>
      </c>
      <c r="E735" s="36" t="s">
        <v>33</v>
      </c>
      <c r="F735" s="38">
        <f>D735/D737</f>
        <v>0</v>
      </c>
      <c r="G735" s="9">
        <v>0</v>
      </c>
      <c r="H735" s="9">
        <f>(B735*G735)-D735</f>
        <v>0</v>
      </c>
      <c r="I735" s="35"/>
      <c r="J735" s="35"/>
      <c r="K735" s="35" t="str">
        <f>"buy "&amp;B735&amp;" "&amp;A735&amp;" @ $"&amp;G735</f>
        <v>buy   @ $0</v>
      </c>
      <c r="L735" s="9">
        <f>L734-(G735*B735)</f>
        <v>210982.71</v>
      </c>
      <c r="M735" s="36">
        <f>M734-(G735*B735)</f>
        <v>210067.91</v>
      </c>
      <c r="N735" s="35"/>
      <c r="O735" s="35"/>
      <c r="P735" s="35"/>
      <c r="Q735" s="10"/>
    </row>
    <row r="736" spans="1:17">
      <c r="A736" s="23"/>
      <c r="B736" s="24"/>
      <c r="C736" s="25">
        <v>0</v>
      </c>
      <c r="D736" s="25">
        <f>C736*B736</f>
        <v>0</v>
      </c>
      <c r="E736" s="36" t="s">
        <v>33</v>
      </c>
      <c r="F736" s="38">
        <f>D736/D737</f>
        <v>0</v>
      </c>
      <c r="G736" s="25">
        <v>0</v>
      </c>
      <c r="H736" s="25">
        <f>(B736*G736)-D736</f>
        <v>0</v>
      </c>
      <c r="I736" s="35"/>
      <c r="J736" s="35"/>
      <c r="K736" s="35" t="str">
        <f>"buy "&amp;B736&amp;" "&amp;A736&amp;" @ $"&amp;G736</f>
        <v>buy   @ $0</v>
      </c>
      <c r="L736" s="9">
        <f>L735-(G736*B736)</f>
        <v>210982.71</v>
      </c>
      <c r="M736" s="36">
        <f>M735-(G736*B736)</f>
        <v>210067.91</v>
      </c>
      <c r="N736" s="35" t="str">
        <f>TEXT(ROUND(M736,2),"$#,##0.00")&amp;" will be the balance in the account after purchases.  "</f>
        <v xml:space="preserve">$210,067.91 will be the balance in the account after purchases.  </v>
      </c>
      <c r="O736" s="35"/>
      <c r="P736" s="35"/>
      <c r="Q736" s="10"/>
    </row>
    <row r="737" spans="1:17">
      <c r="A737" s="13"/>
      <c r="B737" s="35"/>
      <c r="C737" s="9"/>
      <c r="D737" s="9">
        <f>SUM(D734:D736)</f>
        <v>986.24</v>
      </c>
      <c r="E737" s="35"/>
      <c r="F737" s="38">
        <f>SUM(F734:F736)</f>
        <v>1</v>
      </c>
      <c r="G737" s="9" t="s">
        <v>15</v>
      </c>
      <c r="H737" s="9">
        <f>SUM(H734:H736)</f>
        <v>12.799999999999955</v>
      </c>
      <c r="I737" s="35"/>
      <c r="J737" s="35"/>
      <c r="K737" s="35"/>
      <c r="L737" s="9"/>
      <c r="M737" s="35"/>
      <c r="N737" s="35" t="s">
        <v>27</v>
      </c>
      <c r="O737" s="35"/>
      <c r="P737" s="35"/>
      <c r="Q737" s="10"/>
    </row>
    <row r="738" spans="1:17">
      <c r="A738" s="13"/>
      <c r="B738" s="35"/>
      <c r="C738" s="9"/>
      <c r="D738" s="9"/>
      <c r="E738" s="35"/>
      <c r="F738" s="35"/>
      <c r="G738" s="9"/>
      <c r="H738" s="9"/>
      <c r="I738" s="35"/>
      <c r="J738" s="35"/>
      <c r="K738" s="35"/>
      <c r="L738" s="9"/>
      <c r="M738" s="11" t="str">
        <f>IF(J729+M736&gt;0,"Credit Surplus","Credit Shortage")</f>
        <v>Credit Surplus</v>
      </c>
      <c r="N738" s="36">
        <f>J729+M736</f>
        <v>210982.71</v>
      </c>
      <c r="O738" s="35" t="s">
        <v>60</v>
      </c>
      <c r="P738" s="35"/>
      <c r="Q738" s="10"/>
    </row>
    <row r="739" spans="1:17">
      <c r="A739" s="13"/>
      <c r="B739" s="35"/>
      <c r="C739" s="9"/>
      <c r="D739" s="9"/>
      <c r="E739" s="35"/>
      <c r="F739" s="35"/>
      <c r="G739" s="9"/>
      <c r="H739" s="9"/>
      <c r="I739" s="35"/>
      <c r="J739" s="35"/>
      <c r="K739" s="35"/>
      <c r="L739" s="9"/>
      <c r="M739" s="35"/>
      <c r="N739" s="35"/>
      <c r="O739" s="35"/>
      <c r="P739" s="35"/>
      <c r="Q739" s="10"/>
    </row>
    <row r="740" spans="1:17">
      <c r="A740" s="13"/>
      <c r="B740" s="35"/>
      <c r="C740" s="9"/>
      <c r="D740" s="9"/>
      <c r="E740" s="35"/>
      <c r="F740" s="35"/>
      <c r="G740" s="9"/>
      <c r="H740" s="9"/>
      <c r="I740" s="35"/>
      <c r="J740" s="35"/>
      <c r="K740" s="35"/>
      <c r="L740" s="35"/>
      <c r="M740" s="35"/>
      <c r="N740" s="35"/>
      <c r="O740" s="35"/>
      <c r="P740" s="35"/>
      <c r="Q740" s="10"/>
    </row>
    <row r="741" spans="1:17">
      <c r="A741" s="13" t="s">
        <v>11</v>
      </c>
      <c r="B741" s="35"/>
      <c r="C741" s="9"/>
      <c r="D741" s="21">
        <v>4589.91</v>
      </c>
      <c r="E741" s="35" t="s">
        <v>76</v>
      </c>
      <c r="F741" s="35"/>
      <c r="G741" s="9"/>
      <c r="H741" s="9"/>
      <c r="I741" s="35"/>
      <c r="J741" s="35"/>
      <c r="K741" s="35"/>
      <c r="L741" s="35"/>
      <c r="M741" s="35"/>
      <c r="N741" s="35"/>
      <c r="O741" s="35"/>
      <c r="P741" s="35"/>
      <c r="Q741" s="10"/>
    </row>
    <row r="742" spans="1:17">
      <c r="A742" s="13" t="s">
        <v>12</v>
      </c>
      <c r="B742" s="35"/>
      <c r="C742" s="9"/>
      <c r="D742" s="9">
        <f>H729</f>
        <v>0.10000000000002274</v>
      </c>
      <c r="E742" s="35" t="s">
        <v>16</v>
      </c>
      <c r="F742" s="35"/>
      <c r="G742" s="9"/>
      <c r="H742" s="9"/>
      <c r="I742" s="35"/>
      <c r="J742" s="35"/>
      <c r="K742" s="35"/>
      <c r="L742" s="35"/>
      <c r="M742" s="35"/>
      <c r="N742" s="35"/>
      <c r="O742" s="35"/>
      <c r="P742" s="35"/>
      <c r="Q742" s="10"/>
    </row>
    <row r="743" spans="1:17">
      <c r="A743" s="13" t="s">
        <v>13</v>
      </c>
      <c r="B743" s="35"/>
      <c r="C743" s="9"/>
      <c r="D743" s="9">
        <f>D741+D742</f>
        <v>4590.01</v>
      </c>
      <c r="E743" s="35"/>
      <c r="F743" s="35"/>
      <c r="G743" s="9"/>
      <c r="H743" s="9"/>
      <c r="I743" s="35"/>
      <c r="J743" s="35"/>
      <c r="K743" s="35"/>
      <c r="L743" s="35"/>
      <c r="M743" s="35"/>
      <c r="N743" s="35"/>
      <c r="O743" s="35"/>
      <c r="P743" s="35"/>
      <c r="Q743" s="10"/>
    </row>
    <row r="744" spans="1:17">
      <c r="A744" s="13" t="s">
        <v>14</v>
      </c>
      <c r="B744" s="35"/>
      <c r="C744" s="9"/>
      <c r="D744" s="9">
        <f>H737</f>
        <v>12.799999999999955</v>
      </c>
      <c r="E744" s="35" t="s">
        <v>17</v>
      </c>
      <c r="F744" s="35"/>
      <c r="G744" s="9"/>
      <c r="H744" s="9"/>
      <c r="I744" s="35"/>
      <c r="J744" s="35"/>
      <c r="K744" s="35"/>
      <c r="L744" s="35"/>
      <c r="M744" s="35"/>
      <c r="N744" s="35"/>
      <c r="O744" s="35"/>
      <c r="P744" s="35"/>
      <c r="Q744" s="10"/>
    </row>
    <row r="745" spans="1:17">
      <c r="A745" s="13" t="s">
        <v>13</v>
      </c>
      <c r="B745" s="35"/>
      <c r="C745" s="9"/>
      <c r="D745" s="27">
        <f>D743-D744</f>
        <v>4577.21</v>
      </c>
      <c r="E745" s="19" t="s">
        <v>18</v>
      </c>
      <c r="F745" s="35"/>
      <c r="G745" s="9"/>
      <c r="H745" s="9"/>
      <c r="I745" s="35"/>
      <c r="J745" s="35"/>
      <c r="K745" s="35"/>
      <c r="L745" s="35"/>
      <c r="M745" s="35"/>
      <c r="N745" s="35"/>
      <c r="O745" s="35"/>
      <c r="P745" s="35"/>
      <c r="Q745" s="10"/>
    </row>
    <row r="746" spans="1:17" ht="14.65" thickBot="1">
      <c r="A746" s="15"/>
      <c r="B746" s="16"/>
      <c r="C746" s="17"/>
      <c r="D746" s="17"/>
      <c r="E746" s="16"/>
      <c r="F746" s="16"/>
      <c r="G746" s="17"/>
      <c r="H746" s="17"/>
      <c r="I746" s="16"/>
      <c r="J746" s="16"/>
      <c r="K746" s="16"/>
      <c r="L746" s="16"/>
      <c r="M746" s="16"/>
      <c r="N746" s="16"/>
      <c r="O746" s="16"/>
      <c r="P746" s="16"/>
      <c r="Q746" s="18"/>
    </row>
    <row r="747" spans="1:17" ht="14.65" thickTop="1"/>
    <row r="749" spans="1:17" ht="14.65" thickBot="1"/>
    <row r="750" spans="1:17" ht="14.65" thickTop="1">
      <c r="A750" s="2"/>
      <c r="B750" s="3"/>
      <c r="C750" s="4">
        <v>44895</v>
      </c>
      <c r="D750" s="5"/>
      <c r="E750" s="3"/>
      <c r="F750" s="3"/>
      <c r="G750" s="5"/>
      <c r="H750" s="5"/>
      <c r="I750" s="3"/>
      <c r="J750" s="3"/>
      <c r="K750" s="3"/>
      <c r="L750" s="20" t="s">
        <v>19</v>
      </c>
      <c r="M750" s="3"/>
      <c r="N750" s="3"/>
      <c r="O750" s="3"/>
      <c r="P750" s="3"/>
      <c r="Q750" s="6"/>
    </row>
    <row r="751" spans="1:17">
      <c r="A751" s="7" t="s">
        <v>5</v>
      </c>
      <c r="B751" s="35"/>
      <c r="C751" s="9"/>
      <c r="D751" s="9"/>
      <c r="E751" s="35"/>
      <c r="F751" s="35"/>
      <c r="G751" s="9"/>
      <c r="H751" s="9"/>
      <c r="I751" s="35"/>
      <c r="J751" s="11" t="s">
        <v>24</v>
      </c>
      <c r="K751" s="35"/>
      <c r="L751" s="11" t="s">
        <v>10</v>
      </c>
      <c r="M751" s="35"/>
      <c r="N751" s="35"/>
      <c r="O751" s="35"/>
      <c r="P751" s="35"/>
      <c r="Q751" s="10"/>
    </row>
    <row r="752" spans="1:17">
      <c r="A752" s="7" t="s">
        <v>0</v>
      </c>
      <c r="B752" s="11" t="s">
        <v>3</v>
      </c>
      <c r="C752" s="12" t="s">
        <v>1</v>
      </c>
      <c r="D752" s="12" t="s">
        <v>4</v>
      </c>
      <c r="E752" s="11" t="s">
        <v>7</v>
      </c>
      <c r="F752" s="37" t="s">
        <v>92</v>
      </c>
      <c r="G752" s="12" t="s">
        <v>8</v>
      </c>
      <c r="H752" s="12" t="s">
        <v>9</v>
      </c>
      <c r="I752" s="33" t="s">
        <v>70</v>
      </c>
      <c r="J752" s="11" t="s">
        <v>23</v>
      </c>
      <c r="K752" s="35"/>
      <c r="L752" s="31">
        <v>213257.04</v>
      </c>
      <c r="M752" s="35" t="s">
        <v>118</v>
      </c>
      <c r="N752" s="35"/>
      <c r="O752" s="35"/>
      <c r="P752" s="35"/>
      <c r="Q752" s="10"/>
    </row>
    <row r="753" spans="1:17">
      <c r="A753" s="13" t="s">
        <v>113</v>
      </c>
      <c r="B753" s="35">
        <v>10</v>
      </c>
      <c r="C753" s="9">
        <v>91.67</v>
      </c>
      <c r="D753" s="9">
        <f>C753*B753</f>
        <v>916.7</v>
      </c>
      <c r="E753" s="36" t="s">
        <v>33</v>
      </c>
      <c r="F753" s="38">
        <f>D753/D756</f>
        <v>1</v>
      </c>
      <c r="G753" s="9">
        <v>91.43</v>
      </c>
      <c r="H753" s="9">
        <f>(B753*G753)-D753</f>
        <v>-2.3999999999999773</v>
      </c>
      <c r="I753" s="35" t="s">
        <v>71</v>
      </c>
      <c r="J753" s="36">
        <f>G753*B753</f>
        <v>914.30000000000007</v>
      </c>
      <c r="K753" s="35" t="str">
        <f>"sell "&amp;B753&amp;" "&amp;A753&amp;" @ $"&amp;G753</f>
        <v>sell 10 BIL @ $91.43</v>
      </c>
      <c r="L753" s="9">
        <f>L752+(G753*B753)</f>
        <v>214171.34</v>
      </c>
      <c r="M753" s="35"/>
      <c r="N753" s="35"/>
      <c r="O753" s="35"/>
      <c r="P753" s="35"/>
      <c r="Q753" s="10"/>
    </row>
    <row r="754" spans="1:17">
      <c r="A754" s="13"/>
      <c r="B754" s="35"/>
      <c r="C754" s="9"/>
      <c r="D754" s="9">
        <f>C754*B754</f>
        <v>0</v>
      </c>
      <c r="E754" s="36"/>
      <c r="F754" s="38">
        <f>D754/D756</f>
        <v>0</v>
      </c>
      <c r="G754" s="9"/>
      <c r="H754" s="9">
        <f>(B754*G754)-D754</f>
        <v>0</v>
      </c>
      <c r="I754" s="35" t="s">
        <v>71</v>
      </c>
      <c r="J754" s="36">
        <f>G754*B754</f>
        <v>0</v>
      </c>
      <c r="K754" s="35" t="str">
        <f>"sell "&amp;B754&amp;" "&amp;A754&amp;" @ $"&amp;G754</f>
        <v>sell   @ $</v>
      </c>
      <c r="L754" s="9">
        <f>L753+(G754*B754)</f>
        <v>214171.34</v>
      </c>
      <c r="M754" s="35"/>
      <c r="N754" s="35"/>
      <c r="O754" s="35"/>
      <c r="P754" s="35"/>
      <c r="Q754" s="10"/>
    </row>
    <row r="755" spans="1:17">
      <c r="A755" s="13"/>
      <c r="B755" s="35"/>
      <c r="C755" s="9"/>
      <c r="D755" s="9">
        <f>C755*B755</f>
        <v>0</v>
      </c>
      <c r="E755" s="36"/>
      <c r="F755" s="38">
        <f>D755/D756</f>
        <v>0</v>
      </c>
      <c r="G755" s="9"/>
      <c r="H755" s="9">
        <f>(B755*G755)-D755</f>
        <v>0</v>
      </c>
      <c r="I755" s="35" t="s">
        <v>71</v>
      </c>
      <c r="J755" s="36">
        <f>G755*B755</f>
        <v>0</v>
      </c>
      <c r="K755" s="35" t="str">
        <f>"sell "&amp;B755&amp;" "&amp;A755&amp;" @ $"&amp;G755</f>
        <v>sell   @ $</v>
      </c>
      <c r="L755" s="9">
        <f>L754+(G755*B755)</f>
        <v>214171.34</v>
      </c>
      <c r="M755" s="35" t="s">
        <v>22</v>
      </c>
      <c r="N755" s="35"/>
      <c r="O755" s="35"/>
      <c r="P755" s="35"/>
      <c r="Q755" s="10"/>
    </row>
    <row r="756" spans="1:17">
      <c r="A756" s="13"/>
      <c r="B756" s="35"/>
      <c r="C756" s="9"/>
      <c r="D756" s="9">
        <f>SUM(D753:D755)</f>
        <v>916.7</v>
      </c>
      <c r="E756" s="36"/>
      <c r="F756" s="38">
        <f>SUM(F753:F755)</f>
        <v>1</v>
      </c>
      <c r="G756" s="32"/>
      <c r="H756" s="9">
        <f>SUM(H753:H755)</f>
        <v>-2.3999999999999773</v>
      </c>
      <c r="I756" s="35"/>
      <c r="J756" s="36">
        <f>SUM(J753:J755)</f>
        <v>914.30000000000007</v>
      </c>
      <c r="K756" s="35"/>
      <c r="L756" s="9"/>
      <c r="M756" s="35"/>
      <c r="N756" s="35"/>
      <c r="O756" s="35"/>
      <c r="P756" s="35"/>
      <c r="Q756" s="10"/>
    </row>
    <row r="757" spans="1:17">
      <c r="A757" s="13"/>
      <c r="B757" s="35"/>
      <c r="C757" s="9"/>
      <c r="D757" s="9"/>
      <c r="E757" s="35"/>
      <c r="F757" s="35"/>
      <c r="G757" s="32"/>
      <c r="H757" s="9"/>
      <c r="I757" s="35"/>
      <c r="J757" s="35"/>
      <c r="K757" s="35"/>
      <c r="L757" s="9"/>
      <c r="M757" s="35"/>
      <c r="N757" s="35"/>
      <c r="O757" s="35"/>
      <c r="P757" s="35"/>
      <c r="Q757" s="10"/>
    </row>
    <row r="758" spans="1:17">
      <c r="A758" s="13"/>
      <c r="B758" s="35"/>
      <c r="C758" s="9"/>
      <c r="D758" s="9"/>
      <c r="E758" s="19"/>
      <c r="F758" s="35"/>
      <c r="G758" s="32"/>
      <c r="H758" s="9"/>
      <c r="I758" s="35"/>
      <c r="J758" s="35"/>
      <c r="K758" s="35"/>
      <c r="L758" s="9"/>
      <c r="M758" s="11" t="s">
        <v>20</v>
      </c>
      <c r="N758" s="35"/>
      <c r="O758" s="35"/>
      <c r="P758" s="35"/>
      <c r="Q758" s="10"/>
    </row>
    <row r="759" spans="1:17">
      <c r="A759" s="7" t="s">
        <v>6</v>
      </c>
      <c r="B759" s="35"/>
      <c r="C759" s="9"/>
      <c r="D759" s="9"/>
      <c r="E759" s="19"/>
      <c r="F759" s="35"/>
      <c r="G759" s="32"/>
      <c r="H759" s="9"/>
      <c r="I759" s="35"/>
      <c r="J759" s="35"/>
      <c r="K759" s="35"/>
      <c r="L759" s="9"/>
      <c r="M759" s="11" t="s">
        <v>21</v>
      </c>
      <c r="N759" s="35"/>
      <c r="O759" s="35"/>
      <c r="P759" s="35"/>
      <c r="Q759" s="10"/>
    </row>
    <row r="760" spans="1:17">
      <c r="A760" s="7" t="s">
        <v>0</v>
      </c>
      <c r="B760" s="11" t="s">
        <v>3</v>
      </c>
      <c r="C760" s="12" t="s">
        <v>1</v>
      </c>
      <c r="D760" s="12" t="s">
        <v>2</v>
      </c>
      <c r="E760" s="22" t="s">
        <v>7</v>
      </c>
      <c r="F760" s="39" t="s">
        <v>92</v>
      </c>
      <c r="G760" s="33" t="s">
        <v>8</v>
      </c>
      <c r="H760" s="12" t="s">
        <v>9</v>
      </c>
      <c r="I760" s="35"/>
      <c r="J760" s="35"/>
      <c r="K760" s="35"/>
      <c r="L760" s="9"/>
      <c r="M760" s="36">
        <f>L755</f>
        <v>214171.34</v>
      </c>
      <c r="N760" s="35"/>
      <c r="O760" s="35"/>
      <c r="P760" s="35"/>
      <c r="Q760" s="10"/>
    </row>
    <row r="761" spans="1:17">
      <c r="A761" s="13" t="s">
        <v>119</v>
      </c>
      <c r="B761" s="35">
        <v>109</v>
      </c>
      <c r="C761" s="9">
        <v>8.39</v>
      </c>
      <c r="D761" s="9">
        <f>C761*B761</f>
        <v>914.5100000000001</v>
      </c>
      <c r="E761" s="36" t="s">
        <v>33</v>
      </c>
      <c r="F761" s="38">
        <f>D761/D764</f>
        <v>0.28971178032199002</v>
      </c>
      <c r="G761" s="9">
        <v>8.43</v>
      </c>
      <c r="H761" s="9">
        <f>(B761*G761)-D761</f>
        <v>4.3599999999999</v>
      </c>
      <c r="I761" s="35" t="s">
        <v>71</v>
      </c>
      <c r="J761" s="35"/>
      <c r="K761" s="35" t="str">
        <f>"buy "&amp;B761&amp;" "&amp;A761&amp;" @ $"&amp;G761</f>
        <v>buy 109 YPF @ $8.43</v>
      </c>
      <c r="L761" s="9">
        <f>L755-(G761*B761)</f>
        <v>213252.47</v>
      </c>
      <c r="M761" s="36">
        <f>L752-(G761*B761)</f>
        <v>212338.17</v>
      </c>
      <c r="N761" s="35"/>
      <c r="O761" s="35"/>
      <c r="P761" s="35"/>
      <c r="Q761" s="10"/>
    </row>
    <row r="762" spans="1:17">
      <c r="A762" s="13" t="s">
        <v>120</v>
      </c>
      <c r="B762" s="35">
        <v>41</v>
      </c>
      <c r="C762" s="9">
        <v>43.08</v>
      </c>
      <c r="D762" s="9">
        <f>C762*B762</f>
        <v>1766.28</v>
      </c>
      <c r="E762" s="36" t="s">
        <v>33</v>
      </c>
      <c r="F762" s="38">
        <f>D762/D764</f>
        <v>0.55954787082385593</v>
      </c>
      <c r="G762" s="9">
        <v>43.09</v>
      </c>
      <c r="H762" s="9">
        <f>(B762*G762)-D762</f>
        <v>0.41000000000008185</v>
      </c>
      <c r="I762" s="35" t="s">
        <v>71</v>
      </c>
      <c r="J762" s="35"/>
      <c r="K762" s="35" t="str">
        <f>"buy "&amp;B762&amp;" "&amp;A762&amp;" @ $"&amp;G762</f>
        <v>buy 41 INSW @ $43.09</v>
      </c>
      <c r="L762" s="9">
        <f>L761-(G762*B762)</f>
        <v>211485.78</v>
      </c>
      <c r="M762" s="36">
        <f>M761-(G762*B762)</f>
        <v>210571.48</v>
      </c>
      <c r="N762" s="35"/>
      <c r="O762" s="35"/>
      <c r="P762" s="35"/>
      <c r="Q762" s="10"/>
    </row>
    <row r="763" spans="1:17">
      <c r="A763" s="23" t="s">
        <v>121</v>
      </c>
      <c r="B763" s="24">
        <v>17</v>
      </c>
      <c r="C763" s="25">
        <v>27.99</v>
      </c>
      <c r="D763" s="25">
        <f>C763*B763</f>
        <v>475.83</v>
      </c>
      <c r="E763" s="36" t="s">
        <v>33</v>
      </c>
      <c r="F763" s="38">
        <f>D763/D764</f>
        <v>0.15074034885415413</v>
      </c>
      <c r="G763" s="25">
        <v>28.33</v>
      </c>
      <c r="H763" s="25">
        <f>(B763*G763)-D763</f>
        <v>5.7799999999999727</v>
      </c>
      <c r="I763" s="35" t="s">
        <v>71</v>
      </c>
      <c r="J763" s="35"/>
      <c r="K763" s="35" t="str">
        <f>"buy "&amp;B763&amp;" "&amp;A763&amp;" @ $"&amp;G763</f>
        <v>buy 17 TRMD @ $28.33</v>
      </c>
      <c r="L763" s="9">
        <f>L762-(G763*B763)</f>
        <v>211004.17</v>
      </c>
      <c r="M763" s="36">
        <f>M762-(G763*B763)</f>
        <v>210089.87000000002</v>
      </c>
      <c r="N763" s="35" t="str">
        <f>TEXT(ROUND(M763,2),"$#,##0.00")&amp;" will be the balance in the account after purchases.  "</f>
        <v xml:space="preserve">$210,089.87 will be the balance in the account after purchases.  </v>
      </c>
      <c r="O763" s="35"/>
      <c r="P763" s="35"/>
      <c r="Q763" s="10"/>
    </row>
    <row r="764" spans="1:17">
      <c r="A764" s="13"/>
      <c r="B764" s="35"/>
      <c r="C764" s="9"/>
      <c r="D764" s="9">
        <f>SUM(D761:D763)</f>
        <v>3156.62</v>
      </c>
      <c r="E764" s="35"/>
      <c r="F764" s="38">
        <f>SUM(F761:F763)</f>
        <v>1</v>
      </c>
      <c r="G764" s="9" t="s">
        <v>15</v>
      </c>
      <c r="H764" s="9">
        <f>SUM(H761:H763)</f>
        <v>10.549999999999955</v>
      </c>
      <c r="I764" s="35"/>
      <c r="J764" s="35"/>
      <c r="K764" s="35"/>
      <c r="L764" s="9"/>
      <c r="M764" s="35"/>
      <c r="N764" s="35" t="s">
        <v>27</v>
      </c>
      <c r="O764" s="35"/>
      <c r="P764" s="35"/>
      <c r="Q764" s="10"/>
    </row>
    <row r="765" spans="1:17">
      <c r="A765" s="13"/>
      <c r="B765" s="35"/>
      <c r="C765" s="9"/>
      <c r="D765" s="9"/>
      <c r="E765" s="35"/>
      <c r="F765" s="35"/>
      <c r="G765" s="9"/>
      <c r="H765" s="9"/>
      <c r="I765" s="35"/>
      <c r="J765" s="35"/>
      <c r="K765" s="35"/>
      <c r="L765" s="9"/>
      <c r="M765" s="11" t="str">
        <f>IF(J756+M763&gt;0,"Credit Surplus","Credit Shortage")</f>
        <v>Credit Surplus</v>
      </c>
      <c r="N765" s="36">
        <f>J756+M763</f>
        <v>211004.17</v>
      </c>
      <c r="O765" s="35" t="s">
        <v>60</v>
      </c>
      <c r="P765" s="35"/>
      <c r="Q765" s="10"/>
    </row>
    <row r="766" spans="1:17">
      <c r="A766" s="13"/>
      <c r="B766" s="35"/>
      <c r="C766" s="9"/>
      <c r="D766" s="9"/>
      <c r="E766" s="35"/>
      <c r="F766" s="35"/>
      <c r="G766" s="9"/>
      <c r="H766" s="9"/>
      <c r="I766" s="35"/>
      <c r="J766" s="35"/>
      <c r="K766" s="35"/>
      <c r="L766" s="9"/>
      <c r="M766" s="35"/>
      <c r="N766" s="35"/>
      <c r="O766" s="35"/>
      <c r="P766" s="35"/>
      <c r="Q766" s="10"/>
    </row>
    <row r="767" spans="1:17">
      <c r="A767" s="13"/>
      <c r="B767" s="35"/>
      <c r="C767" s="9"/>
      <c r="D767" s="9"/>
      <c r="E767" s="35"/>
      <c r="F767" s="35"/>
      <c r="G767" s="9"/>
      <c r="H767" s="9"/>
      <c r="I767" s="35"/>
      <c r="J767" s="35"/>
      <c r="K767" s="35"/>
      <c r="L767" s="35"/>
      <c r="M767" s="35"/>
      <c r="N767" s="35"/>
      <c r="O767" s="35"/>
      <c r="P767" s="35"/>
      <c r="Q767" s="10"/>
    </row>
    <row r="768" spans="1:17">
      <c r="A768" s="13" t="s">
        <v>11</v>
      </c>
      <c r="B768" s="35"/>
      <c r="C768" s="9"/>
      <c r="D768" s="21">
        <v>4674.3999999999996</v>
      </c>
      <c r="E768" s="35" t="s">
        <v>76</v>
      </c>
      <c r="F768" s="35"/>
      <c r="G768" s="9"/>
      <c r="H768" s="9"/>
      <c r="I768" s="35"/>
      <c r="J768" s="35"/>
      <c r="K768" s="35"/>
      <c r="L768" s="35"/>
      <c r="M768" s="35"/>
      <c r="N768" s="35"/>
      <c r="O768" s="35"/>
      <c r="P768" s="35"/>
      <c r="Q768" s="10"/>
    </row>
    <row r="769" spans="1:17">
      <c r="A769" s="13" t="s">
        <v>12</v>
      </c>
      <c r="B769" s="35"/>
      <c r="C769" s="9"/>
      <c r="D769" s="9">
        <f>H756</f>
        <v>-2.3999999999999773</v>
      </c>
      <c r="E769" s="35" t="s">
        <v>16</v>
      </c>
      <c r="F769" s="35"/>
      <c r="G769" s="9"/>
      <c r="H769" s="9"/>
      <c r="I769" s="35"/>
      <c r="J769" s="35"/>
      <c r="K769" s="35"/>
      <c r="L769" s="35"/>
      <c r="M769" s="35"/>
      <c r="N769" s="35"/>
      <c r="O769" s="35"/>
      <c r="P769" s="35"/>
      <c r="Q769" s="10"/>
    </row>
    <row r="770" spans="1:17">
      <c r="A770" s="13" t="s">
        <v>13</v>
      </c>
      <c r="B770" s="35"/>
      <c r="C770" s="9"/>
      <c r="D770" s="9">
        <f>D768+D769</f>
        <v>4672</v>
      </c>
      <c r="E770" s="35"/>
      <c r="F770" s="35"/>
      <c r="G770" s="9"/>
      <c r="H770" s="9"/>
      <c r="I770" s="35"/>
      <c r="J770" s="35"/>
      <c r="K770" s="35"/>
      <c r="L770" s="35"/>
      <c r="M770" s="35"/>
      <c r="N770" s="35"/>
      <c r="O770" s="35"/>
      <c r="P770" s="35"/>
      <c r="Q770" s="10"/>
    </row>
    <row r="771" spans="1:17">
      <c r="A771" s="13" t="s">
        <v>14</v>
      </c>
      <c r="B771" s="35"/>
      <c r="C771" s="9"/>
      <c r="D771" s="9">
        <f>H764</f>
        <v>10.549999999999955</v>
      </c>
      <c r="E771" s="35" t="s">
        <v>17</v>
      </c>
      <c r="F771" s="35"/>
      <c r="G771" s="9"/>
      <c r="H771" s="9"/>
      <c r="I771" s="35"/>
      <c r="J771" s="35"/>
      <c r="K771" s="35"/>
      <c r="L771" s="35"/>
      <c r="M771" s="35"/>
      <c r="N771" s="35"/>
      <c r="O771" s="35"/>
      <c r="P771" s="35"/>
      <c r="Q771" s="10"/>
    </row>
    <row r="772" spans="1:17">
      <c r="A772" s="13" t="s">
        <v>13</v>
      </c>
      <c r="B772" s="35"/>
      <c r="C772" s="9"/>
      <c r="D772" s="27">
        <f>D770-D771</f>
        <v>4661.45</v>
      </c>
      <c r="E772" s="19" t="s">
        <v>18</v>
      </c>
      <c r="F772" s="35"/>
      <c r="G772" s="9"/>
      <c r="H772" s="9"/>
      <c r="I772" s="35"/>
      <c r="J772" s="35"/>
      <c r="K772" s="35"/>
      <c r="L772" s="35"/>
      <c r="M772" s="35"/>
      <c r="N772" s="35"/>
      <c r="O772" s="35"/>
      <c r="P772" s="35"/>
      <c r="Q772" s="10"/>
    </row>
    <row r="773" spans="1:17" ht="14.65" thickBot="1">
      <c r="A773" s="15"/>
      <c r="B773" s="16"/>
      <c r="C773" s="17"/>
      <c r="D773" s="17"/>
      <c r="E773" s="16"/>
      <c r="F773" s="16"/>
      <c r="G773" s="17"/>
      <c r="H773" s="17"/>
      <c r="I773" s="16"/>
      <c r="J773" s="16"/>
      <c r="K773" s="16"/>
      <c r="L773" s="16"/>
      <c r="M773" s="16"/>
      <c r="N773" s="16"/>
      <c r="O773" s="16"/>
      <c r="P773" s="16"/>
      <c r="Q773" s="18"/>
    </row>
    <row r="774" spans="1:17" ht="14.65" thickTop="1"/>
    <row r="776" spans="1:17" ht="14.65" thickBot="1"/>
    <row r="777" spans="1:17" ht="14.65" thickTop="1">
      <c r="A777" s="2"/>
      <c r="B777" s="3"/>
      <c r="C777" s="4">
        <v>44865</v>
      </c>
      <c r="D777" s="5"/>
      <c r="E777" s="3"/>
      <c r="F777" s="3"/>
      <c r="G777" s="5"/>
      <c r="H777" s="5"/>
      <c r="I777" s="3"/>
      <c r="J777" s="3"/>
      <c r="K777" s="3"/>
      <c r="L777" s="20" t="s">
        <v>19</v>
      </c>
      <c r="M777" s="3"/>
      <c r="N777" s="3"/>
      <c r="O777" s="3"/>
      <c r="P777" s="3"/>
      <c r="Q777" s="6"/>
    </row>
    <row r="778" spans="1:17">
      <c r="A778" s="7" t="s">
        <v>5</v>
      </c>
      <c r="B778" s="35"/>
      <c r="C778" s="9"/>
      <c r="D778" s="9"/>
      <c r="E778" s="35"/>
      <c r="F778" s="35"/>
      <c r="G778" s="9"/>
      <c r="H778" s="9"/>
      <c r="I778" s="35"/>
      <c r="J778" s="11" t="s">
        <v>24</v>
      </c>
      <c r="K778" s="35"/>
      <c r="L778" s="11" t="s">
        <v>10</v>
      </c>
      <c r="M778" s="35"/>
      <c r="N778" s="35"/>
      <c r="O778" s="35"/>
      <c r="P778" s="35"/>
      <c r="Q778" s="10"/>
    </row>
    <row r="779" spans="1:17">
      <c r="A779" s="7" t="s">
        <v>0</v>
      </c>
      <c r="B779" s="11" t="s">
        <v>3</v>
      </c>
      <c r="C779" s="12" t="s">
        <v>1</v>
      </c>
      <c r="D779" s="12" t="s">
        <v>4</v>
      </c>
      <c r="E779" s="11" t="s">
        <v>7</v>
      </c>
      <c r="F779" s="37" t="s">
        <v>92</v>
      </c>
      <c r="G779" s="12" t="s">
        <v>8</v>
      </c>
      <c r="H779" s="12" t="s">
        <v>9</v>
      </c>
      <c r="I779" s="33" t="s">
        <v>70</v>
      </c>
      <c r="J779" s="11" t="s">
        <v>23</v>
      </c>
      <c r="K779" s="35"/>
      <c r="L779" s="31">
        <v>213249.15</v>
      </c>
      <c r="M779" s="35" t="s">
        <v>118</v>
      </c>
      <c r="N779" s="35"/>
      <c r="O779" s="35"/>
      <c r="P779" s="35"/>
      <c r="Q779" s="10"/>
    </row>
    <row r="780" spans="1:17">
      <c r="A780" s="13" t="s">
        <v>113</v>
      </c>
      <c r="B780" s="35">
        <v>10</v>
      </c>
      <c r="C780" s="9">
        <v>91.59</v>
      </c>
      <c r="D780" s="9">
        <f>C780*B780</f>
        <v>915.90000000000009</v>
      </c>
      <c r="E780" s="36" t="s">
        <v>93</v>
      </c>
      <c r="F780" s="38">
        <f>D780/D783</f>
        <v>1</v>
      </c>
      <c r="G780" s="9">
        <v>91.4</v>
      </c>
      <c r="H780" s="9">
        <f>(B780*G780)-D780</f>
        <v>-1.9000000000000909</v>
      </c>
      <c r="I780" s="35" t="s">
        <v>71</v>
      </c>
      <c r="J780" s="36">
        <f>G780*B780</f>
        <v>914</v>
      </c>
      <c r="K780" s="35" t="str">
        <f>"sell "&amp;B780&amp;" "&amp;A780&amp;" @ $"&amp;G780</f>
        <v>sell 10 BIL @ $91.4</v>
      </c>
      <c r="L780" s="9">
        <f>L779+(G780*B780)</f>
        <v>214163.15</v>
      </c>
      <c r="M780" s="35"/>
      <c r="N780" s="35"/>
      <c r="O780" s="35"/>
      <c r="P780" s="35"/>
      <c r="Q780" s="10"/>
    </row>
    <row r="781" spans="1:17">
      <c r="A781" s="13"/>
      <c r="B781" s="35"/>
      <c r="C781" s="9"/>
      <c r="D781" s="9">
        <f>C781*B781</f>
        <v>0</v>
      </c>
      <c r="E781" s="36"/>
      <c r="F781" s="38">
        <f>D781/D783</f>
        <v>0</v>
      </c>
      <c r="G781" s="9"/>
      <c r="H781" s="9">
        <f>(B781*G781)-D781</f>
        <v>0</v>
      </c>
      <c r="I781" s="35" t="s">
        <v>71</v>
      </c>
      <c r="J781" s="36">
        <f>G781*B781</f>
        <v>0</v>
      </c>
      <c r="K781" s="35" t="str">
        <f>"sell "&amp;B781&amp;" "&amp;A781&amp;" @ $"&amp;G781</f>
        <v>sell   @ $</v>
      </c>
      <c r="L781" s="9">
        <f>L780+(G781*B781)</f>
        <v>214163.15</v>
      </c>
      <c r="M781" s="35"/>
      <c r="N781" s="35"/>
      <c r="O781" s="35"/>
      <c r="P781" s="35"/>
      <c r="Q781" s="10"/>
    </row>
    <row r="782" spans="1:17">
      <c r="A782" s="13"/>
      <c r="B782" s="35"/>
      <c r="C782" s="9"/>
      <c r="D782" s="9">
        <f>C782*B782</f>
        <v>0</v>
      </c>
      <c r="E782" s="36"/>
      <c r="F782" s="38">
        <f>D782/D783</f>
        <v>0</v>
      </c>
      <c r="G782" s="9"/>
      <c r="H782" s="9">
        <f>(B782*G782)-D782</f>
        <v>0</v>
      </c>
      <c r="I782" s="35" t="s">
        <v>71</v>
      </c>
      <c r="J782" s="36">
        <f>G782*B782</f>
        <v>0</v>
      </c>
      <c r="K782" s="35" t="str">
        <f>"sell "&amp;B782&amp;" "&amp;A782&amp;" @ $"&amp;G782</f>
        <v>sell   @ $</v>
      </c>
      <c r="L782" s="9">
        <f>L781+(G782*B782)</f>
        <v>214163.15</v>
      </c>
      <c r="M782" s="35" t="s">
        <v>22</v>
      </c>
      <c r="N782" s="35"/>
      <c r="O782" s="35"/>
      <c r="P782" s="35"/>
      <c r="Q782" s="10"/>
    </row>
    <row r="783" spans="1:17">
      <c r="A783" s="13"/>
      <c r="B783" s="35"/>
      <c r="C783" s="9"/>
      <c r="D783" s="9">
        <f>SUM(D780:D782)</f>
        <v>915.90000000000009</v>
      </c>
      <c r="E783" s="36"/>
      <c r="F783" s="38">
        <f>SUM(F780:F782)</f>
        <v>1</v>
      </c>
      <c r="G783" s="32"/>
      <c r="H783" s="9">
        <f>SUM(H780:H782)</f>
        <v>-1.9000000000000909</v>
      </c>
      <c r="I783" s="35"/>
      <c r="J783" s="36">
        <f>SUM(J780:J782)</f>
        <v>914</v>
      </c>
      <c r="K783" s="35"/>
      <c r="L783" s="9"/>
      <c r="M783" s="35"/>
      <c r="N783" s="35"/>
      <c r="O783" s="35"/>
      <c r="P783" s="35"/>
      <c r="Q783" s="10"/>
    </row>
    <row r="784" spans="1:17">
      <c r="A784" s="13"/>
      <c r="B784" s="35"/>
      <c r="C784" s="9"/>
      <c r="D784" s="9"/>
      <c r="E784" s="35"/>
      <c r="F784" s="35"/>
      <c r="G784" s="32"/>
      <c r="H784" s="9"/>
      <c r="I784" s="35"/>
      <c r="J784" s="35"/>
      <c r="K784" s="35"/>
      <c r="L784" s="9"/>
      <c r="M784" s="35"/>
      <c r="N784" s="35"/>
      <c r="O784" s="35"/>
      <c r="P784" s="35"/>
      <c r="Q784" s="10"/>
    </row>
    <row r="785" spans="1:17">
      <c r="A785" s="13"/>
      <c r="B785" s="35"/>
      <c r="C785" s="9"/>
      <c r="D785" s="9"/>
      <c r="E785" s="19"/>
      <c r="F785" s="35"/>
      <c r="G785" s="32"/>
      <c r="H785" s="9"/>
      <c r="I785" s="35"/>
      <c r="J785" s="35"/>
      <c r="K785" s="35"/>
      <c r="L785" s="9"/>
      <c r="M785" s="11" t="s">
        <v>20</v>
      </c>
      <c r="N785" s="35"/>
      <c r="O785" s="35"/>
      <c r="P785" s="35"/>
      <c r="Q785" s="10"/>
    </row>
    <row r="786" spans="1:17">
      <c r="A786" s="7" t="s">
        <v>6</v>
      </c>
      <c r="B786" s="35"/>
      <c r="C786" s="9"/>
      <c r="D786" s="9"/>
      <c r="E786" s="19"/>
      <c r="F786" s="35"/>
      <c r="G786" s="32"/>
      <c r="H786" s="9"/>
      <c r="I786" s="35"/>
      <c r="J786" s="35"/>
      <c r="K786" s="35"/>
      <c r="L786" s="9"/>
      <c r="M786" s="11" t="s">
        <v>21</v>
      </c>
      <c r="N786" s="35"/>
      <c r="O786" s="35"/>
      <c r="P786" s="35"/>
      <c r="Q786" s="10"/>
    </row>
    <row r="787" spans="1:17">
      <c r="A787" s="7" t="s">
        <v>0</v>
      </c>
      <c r="B787" s="11" t="s">
        <v>3</v>
      </c>
      <c r="C787" s="12" t="s">
        <v>1</v>
      </c>
      <c r="D787" s="12" t="s">
        <v>2</v>
      </c>
      <c r="E787" s="22" t="s">
        <v>7</v>
      </c>
      <c r="F787" s="39" t="s">
        <v>92</v>
      </c>
      <c r="G787" s="33" t="s">
        <v>8</v>
      </c>
      <c r="H787" s="12" t="s">
        <v>9</v>
      </c>
      <c r="I787" s="35"/>
      <c r="J787" s="35"/>
      <c r="K787" s="35"/>
      <c r="L787" s="9"/>
      <c r="M787" s="36">
        <f>L782</f>
        <v>214163.15</v>
      </c>
      <c r="N787" s="35"/>
      <c r="O787" s="35"/>
      <c r="P787" s="35"/>
      <c r="Q787" s="10"/>
    </row>
    <row r="788" spans="1:17">
      <c r="A788" s="13" t="s">
        <v>113</v>
      </c>
      <c r="B788" s="35">
        <v>10</v>
      </c>
      <c r="C788" s="9">
        <v>91.59</v>
      </c>
      <c r="D788" s="9">
        <f>C788*B788</f>
        <v>915.90000000000009</v>
      </c>
      <c r="E788" s="36" t="s">
        <v>93</v>
      </c>
      <c r="F788" s="38">
        <f>D788/D791</f>
        <v>1</v>
      </c>
      <c r="G788" s="9">
        <v>91.4</v>
      </c>
      <c r="H788" s="9">
        <f>(B788*G788)-D788</f>
        <v>-1.9000000000000909</v>
      </c>
      <c r="I788" s="35" t="s">
        <v>71</v>
      </c>
      <c r="J788" s="35"/>
      <c r="K788" s="35" t="str">
        <f>"buy "&amp;B788&amp;" "&amp;A788&amp;" @ $"&amp;G788</f>
        <v>buy 10 BIL @ $91.4</v>
      </c>
      <c r="L788" s="9">
        <f>L782-(G788*B788)</f>
        <v>213249.15</v>
      </c>
      <c r="M788" s="36">
        <f>L779-(G788*B788)</f>
        <v>212335.15</v>
      </c>
      <c r="N788" s="35"/>
      <c r="O788" s="35"/>
      <c r="P788" s="35"/>
      <c r="Q788" s="10"/>
    </row>
    <row r="789" spans="1:17">
      <c r="A789" s="13"/>
      <c r="B789" s="35"/>
      <c r="C789" s="9"/>
      <c r="D789" s="9">
        <f>C789*B789</f>
        <v>0</v>
      </c>
      <c r="E789" s="36"/>
      <c r="F789" s="38">
        <f>D789/D791</f>
        <v>0</v>
      </c>
      <c r="G789" s="9"/>
      <c r="H789" s="9">
        <f>(B789*G789)-D789</f>
        <v>0</v>
      </c>
      <c r="I789" s="35" t="s">
        <v>71</v>
      </c>
      <c r="J789" s="35"/>
      <c r="K789" s="35" t="str">
        <f>"buy "&amp;B789&amp;" "&amp;A789&amp;" @ $"&amp;G789</f>
        <v>buy   @ $</v>
      </c>
      <c r="L789" s="9">
        <f>L788-(G789*B789)</f>
        <v>213249.15</v>
      </c>
      <c r="M789" s="36">
        <f>M788-(G789*B789)</f>
        <v>212335.15</v>
      </c>
      <c r="N789" s="35"/>
      <c r="O789" s="35"/>
      <c r="P789" s="35"/>
      <c r="Q789" s="10"/>
    </row>
    <row r="790" spans="1:17">
      <c r="A790" s="23"/>
      <c r="B790" s="24"/>
      <c r="C790" s="25"/>
      <c r="D790" s="25">
        <f>C790*B790</f>
        <v>0</v>
      </c>
      <c r="E790" s="36"/>
      <c r="F790" s="38">
        <f>D790/D791</f>
        <v>0</v>
      </c>
      <c r="G790" s="25"/>
      <c r="H790" s="25">
        <f>(B790*G790)-D790</f>
        <v>0</v>
      </c>
      <c r="I790" s="35" t="s">
        <v>71</v>
      </c>
      <c r="J790" s="35"/>
      <c r="K790" s="35" t="str">
        <f>"buy "&amp;B790&amp;" "&amp;A790&amp;" @ $"&amp;G790</f>
        <v>buy   @ $</v>
      </c>
      <c r="L790" s="9">
        <f>L789-(G790*B790)</f>
        <v>213249.15</v>
      </c>
      <c r="M790" s="36">
        <f>M789-(G790*B790)</f>
        <v>212335.15</v>
      </c>
      <c r="N790" s="35" t="str">
        <f>TEXT(ROUND(M790,2),"$#,##0.00")&amp;" will be the balance in the account after purchases.  "</f>
        <v xml:space="preserve">$212,335.15 will be the balance in the account after purchases.  </v>
      </c>
      <c r="O790" s="35"/>
      <c r="P790" s="35"/>
      <c r="Q790" s="10"/>
    </row>
    <row r="791" spans="1:17">
      <c r="A791" s="13"/>
      <c r="B791" s="35"/>
      <c r="C791" s="9"/>
      <c r="D791" s="9">
        <f>SUM(D788:D790)</f>
        <v>915.90000000000009</v>
      </c>
      <c r="E791" s="35"/>
      <c r="F791" s="38">
        <f>SUM(F788:F790)</f>
        <v>1</v>
      </c>
      <c r="G791" s="9" t="s">
        <v>15</v>
      </c>
      <c r="H791" s="9">
        <f>SUM(H788:H790)</f>
        <v>-1.9000000000000909</v>
      </c>
      <c r="I791" s="35"/>
      <c r="J791" s="35"/>
      <c r="K791" s="35"/>
      <c r="L791" s="9"/>
      <c r="M791" s="35"/>
      <c r="N791" s="35" t="s">
        <v>27</v>
      </c>
      <c r="O791" s="35"/>
      <c r="P791" s="35"/>
      <c r="Q791" s="10"/>
    </row>
    <row r="792" spans="1:17">
      <c r="A792" s="13"/>
      <c r="B792" s="35"/>
      <c r="C792" s="9"/>
      <c r="D792" s="9"/>
      <c r="E792" s="35"/>
      <c r="F792" s="35"/>
      <c r="G792" s="9"/>
      <c r="H792" s="9"/>
      <c r="I792" s="35"/>
      <c r="J792" s="35"/>
      <c r="K792" s="35"/>
      <c r="L792" s="9"/>
      <c r="M792" s="11" t="str">
        <f>IF(J783+M790&gt;0,"Credit Surplus","Credit Shortage")</f>
        <v>Credit Surplus</v>
      </c>
      <c r="N792" s="36">
        <f>J783+M790</f>
        <v>213249.15</v>
      </c>
      <c r="O792" s="35" t="s">
        <v>60</v>
      </c>
      <c r="P792" s="35"/>
      <c r="Q792" s="10"/>
    </row>
    <row r="793" spans="1:17">
      <c r="A793" s="13"/>
      <c r="B793" s="35"/>
      <c r="C793" s="9"/>
      <c r="D793" s="9"/>
      <c r="E793" s="35"/>
      <c r="F793" s="35"/>
      <c r="G793" s="9"/>
      <c r="H793" s="9"/>
      <c r="I793" s="35"/>
      <c r="J793" s="35"/>
      <c r="K793" s="35"/>
      <c r="L793" s="9"/>
      <c r="M793" s="35"/>
      <c r="N793" s="35"/>
      <c r="O793" s="35"/>
      <c r="P793" s="35"/>
      <c r="Q793" s="10"/>
    </row>
    <row r="794" spans="1:17">
      <c r="A794" s="13"/>
      <c r="B794" s="35"/>
      <c r="C794" s="9"/>
      <c r="D794" s="9"/>
      <c r="E794" s="35"/>
      <c r="F794" s="35"/>
      <c r="G794" s="9"/>
      <c r="H794" s="9"/>
      <c r="I794" s="35"/>
      <c r="J794" s="35"/>
      <c r="K794" s="35"/>
      <c r="L794" s="35"/>
      <c r="M794" s="35"/>
      <c r="N794" s="35"/>
      <c r="O794" s="35"/>
      <c r="P794" s="35"/>
      <c r="Q794" s="10"/>
    </row>
    <row r="795" spans="1:17">
      <c r="A795" s="13" t="s">
        <v>11</v>
      </c>
      <c r="B795" s="35"/>
      <c r="C795" s="9"/>
      <c r="D795" s="21">
        <v>6914.32</v>
      </c>
      <c r="E795" s="35" t="s">
        <v>76</v>
      </c>
      <c r="F795" s="35"/>
      <c r="G795" s="9"/>
      <c r="H795" s="9"/>
      <c r="I795" s="35"/>
      <c r="J795" s="35"/>
      <c r="K795" s="35"/>
      <c r="L795" s="35"/>
      <c r="M795" s="35"/>
      <c r="N795" s="35"/>
      <c r="O795" s="35"/>
      <c r="P795" s="35"/>
      <c r="Q795" s="10"/>
    </row>
    <row r="796" spans="1:17">
      <c r="A796" s="13" t="s">
        <v>12</v>
      </c>
      <c r="B796" s="35"/>
      <c r="C796" s="9"/>
      <c r="D796" s="9">
        <f>H783</f>
        <v>-1.9000000000000909</v>
      </c>
      <c r="E796" s="35" t="s">
        <v>16</v>
      </c>
      <c r="F796" s="35"/>
      <c r="G796" s="9"/>
      <c r="H796" s="9"/>
      <c r="I796" s="35"/>
      <c r="J796" s="35"/>
      <c r="K796" s="35"/>
      <c r="L796" s="35"/>
      <c r="M796" s="35"/>
      <c r="N796" s="35"/>
      <c r="O796" s="35"/>
      <c r="P796" s="35"/>
      <c r="Q796" s="10"/>
    </row>
    <row r="797" spans="1:17">
      <c r="A797" s="13" t="s">
        <v>13</v>
      </c>
      <c r="B797" s="35"/>
      <c r="C797" s="9"/>
      <c r="D797" s="9">
        <f>D795+D796</f>
        <v>6912.42</v>
      </c>
      <c r="E797" s="35"/>
      <c r="F797" s="35"/>
      <c r="G797" s="9"/>
      <c r="H797" s="9"/>
      <c r="I797" s="35"/>
      <c r="J797" s="35"/>
      <c r="K797" s="35"/>
      <c r="L797" s="35"/>
      <c r="M797" s="35"/>
      <c r="N797" s="35"/>
      <c r="O797" s="35"/>
      <c r="P797" s="35"/>
      <c r="Q797" s="10"/>
    </row>
    <row r="798" spans="1:17">
      <c r="A798" s="13" t="s">
        <v>14</v>
      </c>
      <c r="B798" s="35"/>
      <c r="C798" s="9"/>
      <c r="D798" s="9">
        <f>H791</f>
        <v>-1.9000000000000909</v>
      </c>
      <c r="E798" s="35" t="s">
        <v>17</v>
      </c>
      <c r="F798" s="35"/>
      <c r="G798" s="9"/>
      <c r="H798" s="9"/>
      <c r="I798" s="35"/>
      <c r="J798" s="35"/>
      <c r="K798" s="35"/>
      <c r="L798" s="35"/>
      <c r="M798" s="35"/>
      <c r="N798" s="35"/>
      <c r="O798" s="35"/>
      <c r="P798" s="35"/>
      <c r="Q798" s="10"/>
    </row>
    <row r="799" spans="1:17">
      <c r="A799" s="13" t="s">
        <v>13</v>
      </c>
      <c r="B799" s="35"/>
      <c r="C799" s="9"/>
      <c r="D799" s="27">
        <f>D797-D798</f>
        <v>6914.32</v>
      </c>
      <c r="E799" s="19" t="s">
        <v>18</v>
      </c>
      <c r="F799" s="35"/>
      <c r="G799" s="9"/>
      <c r="H799" s="9"/>
      <c r="I799" s="35"/>
      <c r="J799" s="35"/>
      <c r="K799" s="35"/>
      <c r="L799" s="35"/>
      <c r="M799" s="35"/>
      <c r="N799" s="35"/>
      <c r="O799" s="35"/>
      <c r="P799" s="35"/>
      <c r="Q799" s="10"/>
    </row>
    <row r="800" spans="1:17" ht="14.65" thickBot="1">
      <c r="A800" s="15"/>
      <c r="B800" s="16"/>
      <c r="C800" s="17"/>
      <c r="D800" s="17"/>
      <c r="E800" s="16"/>
      <c r="F800" s="16"/>
      <c r="G800" s="17"/>
      <c r="H800" s="17"/>
      <c r="I800" s="16"/>
      <c r="J800" s="16"/>
      <c r="K800" s="16"/>
      <c r="L800" s="16"/>
      <c r="M800" s="16"/>
      <c r="N800" s="16"/>
      <c r="O800" s="16"/>
      <c r="P800" s="16"/>
      <c r="Q800" s="18"/>
    </row>
    <row r="801" spans="1:17" ht="14.65" thickTop="1"/>
    <row r="803" spans="1:17" ht="14.65" thickBot="1"/>
    <row r="804" spans="1:17" ht="14.65" thickTop="1">
      <c r="A804" s="2"/>
      <c r="B804" s="3"/>
      <c r="C804" s="4">
        <v>44834</v>
      </c>
      <c r="D804" s="5"/>
      <c r="E804" s="3"/>
      <c r="F804" s="3"/>
      <c r="G804" s="5"/>
      <c r="H804" s="5"/>
      <c r="I804" s="3"/>
      <c r="J804" s="3"/>
      <c r="K804" s="3"/>
      <c r="L804" s="20" t="s">
        <v>19</v>
      </c>
      <c r="M804" s="3"/>
      <c r="N804" s="3"/>
      <c r="O804" s="3"/>
      <c r="P804" s="3"/>
      <c r="Q804" s="6"/>
    </row>
    <row r="805" spans="1:17">
      <c r="A805" s="7" t="s">
        <v>5</v>
      </c>
      <c r="B805" s="35"/>
      <c r="C805" s="9"/>
      <c r="D805" s="9"/>
      <c r="E805" s="35"/>
      <c r="F805" s="35"/>
      <c r="G805" s="9"/>
      <c r="H805" s="9"/>
      <c r="I805" s="35"/>
      <c r="J805" s="11" t="s">
        <v>24</v>
      </c>
      <c r="K805" s="35"/>
      <c r="L805" s="11" t="s">
        <v>10</v>
      </c>
      <c r="M805" s="35"/>
      <c r="N805" s="35"/>
      <c r="O805" s="35"/>
      <c r="P805" s="35"/>
      <c r="Q805" s="10"/>
    </row>
    <row r="806" spans="1:17">
      <c r="A806" s="7" t="s">
        <v>0</v>
      </c>
      <c r="B806" s="11" t="s">
        <v>3</v>
      </c>
      <c r="C806" s="12" t="s">
        <v>1</v>
      </c>
      <c r="D806" s="12" t="s">
        <v>4</v>
      </c>
      <c r="E806" s="11" t="s">
        <v>7</v>
      </c>
      <c r="F806" s="37" t="s">
        <v>92</v>
      </c>
      <c r="G806" s="12" t="s">
        <v>8</v>
      </c>
      <c r="H806" s="12" t="s">
        <v>9</v>
      </c>
      <c r="I806" s="33" t="s">
        <v>70</v>
      </c>
      <c r="J806" s="11" t="s">
        <v>23</v>
      </c>
      <c r="K806" s="35"/>
      <c r="L806" s="31">
        <v>213242.77</v>
      </c>
      <c r="M806" s="35" t="s">
        <v>118</v>
      </c>
      <c r="N806" s="35"/>
      <c r="O806" s="35"/>
      <c r="P806" s="35"/>
      <c r="Q806" s="10"/>
    </row>
    <row r="807" spans="1:17">
      <c r="A807" s="13" t="s">
        <v>113</v>
      </c>
      <c r="B807" s="35">
        <v>10</v>
      </c>
      <c r="C807" s="9">
        <v>91.6</v>
      </c>
      <c r="D807" s="9">
        <f>C807*B807</f>
        <v>916</v>
      </c>
      <c r="E807" s="36" t="s">
        <v>93</v>
      </c>
      <c r="F807" s="38">
        <f>D807/D810</f>
        <v>1</v>
      </c>
      <c r="G807" s="9">
        <v>91.45</v>
      </c>
      <c r="H807" s="9">
        <f>(B807*G807)-D807</f>
        <v>-1.5</v>
      </c>
      <c r="I807" s="35" t="s">
        <v>71</v>
      </c>
      <c r="J807" s="36">
        <f>G807*B807</f>
        <v>914.5</v>
      </c>
      <c r="K807" s="35" t="str">
        <f>"sell "&amp;B807&amp;" "&amp;A807&amp;" @ $"&amp;G807</f>
        <v>sell 10 BIL @ $91.45</v>
      </c>
      <c r="L807" s="9">
        <f>L806+(G807*B807)</f>
        <v>214157.27</v>
      </c>
      <c r="M807" s="35"/>
      <c r="N807" s="35"/>
      <c r="O807" s="35"/>
      <c r="P807" s="35"/>
      <c r="Q807" s="10"/>
    </row>
    <row r="808" spans="1:17">
      <c r="A808" s="13"/>
      <c r="B808" s="35"/>
      <c r="C808" s="9">
        <v>43.06</v>
      </c>
      <c r="D808" s="9">
        <f>C808*B808</f>
        <v>0</v>
      </c>
      <c r="E808" s="36"/>
      <c r="F808" s="38">
        <f>D808/D810</f>
        <v>0</v>
      </c>
      <c r="G808" s="9"/>
      <c r="H808" s="9">
        <f>(B808*G808)-D808</f>
        <v>0</v>
      </c>
      <c r="I808" s="35" t="s">
        <v>71</v>
      </c>
      <c r="J808" s="36">
        <f>G808*B808</f>
        <v>0</v>
      </c>
      <c r="K808" s="35" t="str">
        <f>"sell "&amp;B808&amp;" "&amp;A808&amp;" @ $"&amp;G808</f>
        <v>sell   @ $</v>
      </c>
      <c r="L808" s="9">
        <f>L807+(G808*B808)</f>
        <v>214157.27</v>
      </c>
      <c r="M808" s="35"/>
      <c r="N808" s="35"/>
      <c r="O808" s="35"/>
      <c r="P808" s="35"/>
      <c r="Q808" s="10"/>
    </row>
    <row r="809" spans="1:17">
      <c r="A809" s="13"/>
      <c r="B809" s="35"/>
      <c r="C809" s="9">
        <v>47.23</v>
      </c>
      <c r="D809" s="9">
        <f>C809*B809</f>
        <v>0</v>
      </c>
      <c r="E809" s="36"/>
      <c r="F809" s="38">
        <f>D809/D810</f>
        <v>0</v>
      </c>
      <c r="G809" s="9"/>
      <c r="H809" s="9">
        <f>(B809*G809)-D809</f>
        <v>0</v>
      </c>
      <c r="I809" s="35" t="s">
        <v>71</v>
      </c>
      <c r="J809" s="36">
        <f>G809*B809</f>
        <v>0</v>
      </c>
      <c r="K809" s="35" t="str">
        <f>"sell "&amp;B809&amp;" "&amp;A809&amp;" @ $"&amp;G809</f>
        <v>sell   @ $</v>
      </c>
      <c r="L809" s="9">
        <f>L808+(G809*B809)</f>
        <v>214157.27</v>
      </c>
      <c r="M809" s="35" t="s">
        <v>22</v>
      </c>
      <c r="N809" s="35"/>
      <c r="O809" s="35"/>
      <c r="P809" s="35"/>
      <c r="Q809" s="10"/>
    </row>
    <row r="810" spans="1:17">
      <c r="A810" s="13"/>
      <c r="B810" s="35"/>
      <c r="C810" s="9"/>
      <c r="D810" s="9">
        <f>SUM(D807:D809)</f>
        <v>916</v>
      </c>
      <c r="E810" s="36"/>
      <c r="F810" s="38">
        <f>SUM(F807:F809)</f>
        <v>1</v>
      </c>
      <c r="G810" s="32"/>
      <c r="H810" s="9">
        <f>SUM(H807:H809)</f>
        <v>-1.5</v>
      </c>
      <c r="I810" s="35"/>
      <c r="J810" s="36">
        <f>SUM(J807:J809)</f>
        <v>914.5</v>
      </c>
      <c r="K810" s="35"/>
      <c r="L810" s="9"/>
      <c r="M810" s="35"/>
      <c r="N810" s="35"/>
      <c r="O810" s="35"/>
      <c r="P810" s="35"/>
      <c r="Q810" s="10"/>
    </row>
    <row r="811" spans="1:17">
      <c r="A811" s="13"/>
      <c r="B811" s="35"/>
      <c r="C811" s="9"/>
      <c r="D811" s="9"/>
      <c r="E811" s="35"/>
      <c r="F811" s="35"/>
      <c r="G811" s="32"/>
      <c r="H811" s="9"/>
      <c r="I811" s="35"/>
      <c r="J811" s="35"/>
      <c r="K811" s="35"/>
      <c r="L811" s="9"/>
      <c r="M811" s="35"/>
      <c r="N811" s="35"/>
      <c r="O811" s="35"/>
      <c r="P811" s="35"/>
      <c r="Q811" s="10"/>
    </row>
    <row r="812" spans="1:17">
      <c r="A812" s="13"/>
      <c r="B812" s="35"/>
      <c r="C812" s="9"/>
      <c r="D812" s="9"/>
      <c r="E812" s="19"/>
      <c r="F812" s="35"/>
      <c r="G812" s="32"/>
      <c r="H812" s="9"/>
      <c r="I812" s="35"/>
      <c r="J812" s="35"/>
      <c r="K812" s="35"/>
      <c r="L812" s="9"/>
      <c r="M812" s="11" t="s">
        <v>20</v>
      </c>
      <c r="N812" s="35"/>
      <c r="O812" s="35"/>
      <c r="P812" s="35"/>
      <c r="Q812" s="10"/>
    </row>
    <row r="813" spans="1:17">
      <c r="A813" s="7" t="s">
        <v>6</v>
      </c>
      <c r="B813" s="35"/>
      <c r="C813" s="9"/>
      <c r="D813" s="9"/>
      <c r="E813" s="19"/>
      <c r="F813" s="35"/>
      <c r="G813" s="32"/>
      <c r="H813" s="9"/>
      <c r="I813" s="35"/>
      <c r="J813" s="35"/>
      <c r="K813" s="35"/>
      <c r="L813" s="9"/>
      <c r="M813" s="11" t="s">
        <v>21</v>
      </c>
      <c r="N813" s="35"/>
      <c r="O813" s="35"/>
      <c r="P813" s="35"/>
      <c r="Q813" s="10"/>
    </row>
    <row r="814" spans="1:17">
      <c r="A814" s="7" t="s">
        <v>0</v>
      </c>
      <c r="B814" s="11" t="s">
        <v>3</v>
      </c>
      <c r="C814" s="12" t="s">
        <v>1</v>
      </c>
      <c r="D814" s="12" t="s">
        <v>2</v>
      </c>
      <c r="E814" s="22" t="s">
        <v>7</v>
      </c>
      <c r="F814" s="39" t="s">
        <v>92</v>
      </c>
      <c r="G814" s="33" t="s">
        <v>8</v>
      </c>
      <c r="H814" s="12" t="s">
        <v>9</v>
      </c>
      <c r="I814" s="35"/>
      <c r="J814" s="35"/>
      <c r="K814" s="35"/>
      <c r="L814" s="9"/>
      <c r="M814" s="36">
        <f>L809</f>
        <v>214157.27</v>
      </c>
      <c r="N814" s="35"/>
      <c r="O814" s="35"/>
      <c r="P814" s="35"/>
      <c r="Q814" s="10"/>
    </row>
    <row r="815" spans="1:17">
      <c r="A815" s="13" t="s">
        <v>113</v>
      </c>
      <c r="B815" s="35">
        <v>10</v>
      </c>
      <c r="C815" s="9">
        <v>91.6</v>
      </c>
      <c r="D815" s="9">
        <f>C815*B815</f>
        <v>916</v>
      </c>
      <c r="E815" s="36" t="s">
        <v>93</v>
      </c>
      <c r="F815" s="38">
        <f>D815/D818</f>
        <v>1</v>
      </c>
      <c r="G815" s="9">
        <v>91.45</v>
      </c>
      <c r="H815" s="9">
        <f>(B815*G815)-D815</f>
        <v>-1.5</v>
      </c>
      <c r="I815" s="35" t="s">
        <v>71</v>
      </c>
      <c r="J815" s="35"/>
      <c r="K815" s="35" t="str">
        <f>"buy "&amp;B815&amp;" "&amp;A815&amp;" @ $"&amp;G815</f>
        <v>buy 10 BIL @ $91.45</v>
      </c>
      <c r="L815" s="9">
        <f>L809-(G815*B815)</f>
        <v>213242.77</v>
      </c>
      <c r="M815" s="36">
        <f>L806-(G815*B815)</f>
        <v>212328.27</v>
      </c>
      <c r="N815" s="35"/>
      <c r="O815" s="35"/>
      <c r="P815" s="35"/>
      <c r="Q815" s="10"/>
    </row>
    <row r="816" spans="1:17">
      <c r="A816" s="13"/>
      <c r="B816" s="35"/>
      <c r="C816" s="9"/>
      <c r="D816" s="9">
        <f>C816*B816</f>
        <v>0</v>
      </c>
      <c r="E816" s="36"/>
      <c r="F816" s="38">
        <f>D816/D818</f>
        <v>0</v>
      </c>
      <c r="G816" s="9"/>
      <c r="H816" s="9">
        <f>(B816*G816)-D816</f>
        <v>0</v>
      </c>
      <c r="I816" s="35" t="s">
        <v>71</v>
      </c>
      <c r="J816" s="35"/>
      <c r="K816" s="35" t="str">
        <f>"buy "&amp;B816&amp;" "&amp;A816&amp;" @ $"&amp;G816</f>
        <v>buy   @ $</v>
      </c>
      <c r="L816" s="9">
        <f>L815-(G816*B816)</f>
        <v>213242.77</v>
      </c>
      <c r="M816" s="36">
        <f>M815-(G816*B816)</f>
        <v>212328.27</v>
      </c>
      <c r="N816" s="35"/>
      <c r="O816" s="35"/>
      <c r="P816" s="35"/>
      <c r="Q816" s="10"/>
    </row>
    <row r="817" spans="1:17">
      <c r="A817" s="23"/>
      <c r="B817" s="24"/>
      <c r="C817" s="25"/>
      <c r="D817" s="25">
        <f>C817*B817</f>
        <v>0</v>
      </c>
      <c r="E817" s="36"/>
      <c r="F817" s="38">
        <f>D817/D818</f>
        <v>0</v>
      </c>
      <c r="G817" s="25"/>
      <c r="H817" s="25">
        <f>(B817*G817)-D817</f>
        <v>0</v>
      </c>
      <c r="I817" s="35" t="s">
        <v>71</v>
      </c>
      <c r="J817" s="35"/>
      <c r="K817" s="35" t="str">
        <f>"buy "&amp;B817&amp;" "&amp;A817&amp;" @ $"&amp;G817</f>
        <v>buy   @ $</v>
      </c>
      <c r="L817" s="9">
        <f>L816-(G817*B817)</f>
        <v>213242.77</v>
      </c>
      <c r="M817" s="36">
        <f>M816-(G817*B817)</f>
        <v>212328.27</v>
      </c>
      <c r="N817" s="35" t="str">
        <f>TEXT(ROUND(M817,2),"$#,##0.00")&amp;" will be the balance in the account after purchases.  "</f>
        <v xml:space="preserve">$212,328.27 will be the balance in the account after purchases.  </v>
      </c>
      <c r="O817" s="35"/>
      <c r="P817" s="35"/>
      <c r="Q817" s="10"/>
    </row>
    <row r="818" spans="1:17">
      <c r="A818" s="13"/>
      <c r="B818" s="35"/>
      <c r="C818" s="9"/>
      <c r="D818" s="9">
        <f>SUM(D815:D817)</f>
        <v>916</v>
      </c>
      <c r="E818" s="35"/>
      <c r="F818" s="38">
        <f>SUM(F815:F817)</f>
        <v>1</v>
      </c>
      <c r="G818" s="9" t="s">
        <v>15</v>
      </c>
      <c r="H818" s="9">
        <f>SUM(H815:H817)</f>
        <v>-1.5</v>
      </c>
      <c r="I818" s="35"/>
      <c r="J818" s="35"/>
      <c r="K818" s="35"/>
      <c r="L818" s="9"/>
      <c r="M818" s="35"/>
      <c r="N818" s="35" t="s">
        <v>27</v>
      </c>
      <c r="O818" s="35"/>
      <c r="P818" s="35"/>
      <c r="Q818" s="10"/>
    </row>
    <row r="819" spans="1:17">
      <c r="A819" s="13"/>
      <c r="B819" s="35"/>
      <c r="C819" s="9"/>
      <c r="D819" s="9"/>
      <c r="E819" s="35"/>
      <c r="F819" s="35"/>
      <c r="G819" s="9"/>
      <c r="H819" s="9"/>
      <c r="I819" s="35"/>
      <c r="J819" s="35"/>
      <c r="K819" s="35"/>
      <c r="L819" s="9"/>
      <c r="M819" s="11" t="str">
        <f>IF(J810+M817&gt;0,"Credit Surplus","Credit Shortage")</f>
        <v>Credit Surplus</v>
      </c>
      <c r="N819" s="36">
        <f>J810+M817</f>
        <v>213242.77</v>
      </c>
      <c r="O819" s="35" t="s">
        <v>60</v>
      </c>
      <c r="P819" s="35"/>
      <c r="Q819" s="10"/>
    </row>
    <row r="820" spans="1:17">
      <c r="A820" s="13"/>
      <c r="B820" s="35"/>
      <c r="C820" s="9"/>
      <c r="D820" s="9"/>
      <c r="E820" s="35"/>
      <c r="F820" s="35"/>
      <c r="G820" s="9"/>
      <c r="H820" s="9"/>
      <c r="I820" s="35"/>
      <c r="J820" s="35"/>
      <c r="K820" s="35"/>
      <c r="L820" s="9"/>
      <c r="M820" s="35"/>
      <c r="N820" s="35"/>
      <c r="O820" s="35"/>
      <c r="P820" s="35"/>
      <c r="Q820" s="10"/>
    </row>
    <row r="821" spans="1:17">
      <c r="A821" s="13"/>
      <c r="B821" s="35"/>
      <c r="C821" s="9"/>
      <c r="D821" s="9"/>
      <c r="E821" s="35"/>
      <c r="F821" s="35"/>
      <c r="G821" s="9"/>
      <c r="H821" s="9"/>
      <c r="I821" s="35"/>
      <c r="J821" s="35"/>
      <c r="K821" s="35"/>
      <c r="L821" s="35"/>
      <c r="M821" s="35"/>
      <c r="N821" s="35"/>
      <c r="O821" s="35"/>
      <c r="P821" s="35"/>
      <c r="Q821" s="10"/>
    </row>
    <row r="822" spans="1:17">
      <c r="A822" s="13" t="s">
        <v>11</v>
      </c>
      <c r="B822" s="35"/>
      <c r="C822" s="9"/>
      <c r="D822" s="21">
        <v>6914.32</v>
      </c>
      <c r="E822" s="35" t="s">
        <v>76</v>
      </c>
      <c r="F822" s="35"/>
      <c r="G822" s="9"/>
      <c r="H822" s="9"/>
      <c r="I822" s="35"/>
      <c r="J822" s="35"/>
      <c r="K822" s="35"/>
      <c r="L822" s="35"/>
      <c r="M822" s="35"/>
      <c r="N822" s="35"/>
      <c r="O822" s="35"/>
      <c r="P822" s="35"/>
      <c r="Q822" s="10"/>
    </row>
    <row r="823" spans="1:17">
      <c r="A823" s="13" t="s">
        <v>12</v>
      </c>
      <c r="B823" s="35"/>
      <c r="C823" s="9"/>
      <c r="D823" s="9">
        <f>H810</f>
        <v>-1.5</v>
      </c>
      <c r="E823" s="35" t="s">
        <v>16</v>
      </c>
      <c r="F823" s="35"/>
      <c r="G823" s="9"/>
      <c r="H823" s="9"/>
      <c r="I823" s="35"/>
      <c r="J823" s="35"/>
      <c r="K823" s="35"/>
      <c r="L823" s="35"/>
      <c r="M823" s="35"/>
      <c r="N823" s="35"/>
      <c r="O823" s="35"/>
      <c r="P823" s="35"/>
      <c r="Q823" s="10"/>
    </row>
    <row r="824" spans="1:17">
      <c r="A824" s="13" t="s">
        <v>13</v>
      </c>
      <c r="B824" s="35"/>
      <c r="C824" s="9"/>
      <c r="D824" s="9">
        <f>D822+D823</f>
        <v>6912.82</v>
      </c>
      <c r="E824" s="35"/>
      <c r="F824" s="35"/>
      <c r="G824" s="9"/>
      <c r="H824" s="9"/>
      <c r="I824" s="35"/>
      <c r="J824" s="35"/>
      <c r="K824" s="35"/>
      <c r="L824" s="35"/>
      <c r="M824" s="35"/>
      <c r="N824" s="35"/>
      <c r="O824" s="35"/>
      <c r="P824" s="35"/>
      <c r="Q824" s="10"/>
    </row>
    <row r="825" spans="1:17">
      <c r="A825" s="13" t="s">
        <v>14</v>
      </c>
      <c r="B825" s="35"/>
      <c r="C825" s="9"/>
      <c r="D825" s="9">
        <f>H818</f>
        <v>-1.5</v>
      </c>
      <c r="E825" s="35" t="s">
        <v>17</v>
      </c>
      <c r="F825" s="35"/>
      <c r="G825" s="9"/>
      <c r="H825" s="9"/>
      <c r="I825" s="35"/>
      <c r="J825" s="35"/>
      <c r="K825" s="35"/>
      <c r="L825" s="35"/>
      <c r="M825" s="35"/>
      <c r="N825" s="35"/>
      <c r="O825" s="35"/>
      <c r="P825" s="35"/>
      <c r="Q825" s="10"/>
    </row>
    <row r="826" spans="1:17">
      <c r="A826" s="13" t="s">
        <v>13</v>
      </c>
      <c r="B826" s="35"/>
      <c r="C826" s="9"/>
      <c r="D826" s="27">
        <f>D824-D825</f>
        <v>6914.32</v>
      </c>
      <c r="E826" s="19" t="s">
        <v>18</v>
      </c>
      <c r="F826" s="35"/>
      <c r="G826" s="9"/>
      <c r="H826" s="9"/>
      <c r="I826" s="35"/>
      <c r="J826" s="35"/>
      <c r="K826" s="35"/>
      <c r="L826" s="35"/>
      <c r="M826" s="35"/>
      <c r="N826" s="35"/>
      <c r="O826" s="35"/>
      <c r="P826" s="35"/>
      <c r="Q826" s="10"/>
    </row>
    <row r="827" spans="1:17" ht="14.65" thickBot="1">
      <c r="A827" s="15"/>
      <c r="B827" s="16"/>
      <c r="C827" s="17"/>
      <c r="D827" s="17"/>
      <c r="E827" s="16"/>
      <c r="F827" s="16"/>
      <c r="G827" s="17"/>
      <c r="H827" s="17"/>
      <c r="I827" s="16"/>
      <c r="J827" s="16"/>
      <c r="K827" s="16"/>
      <c r="L827" s="16"/>
      <c r="M827" s="16"/>
      <c r="N827" s="16"/>
      <c r="O827" s="16"/>
      <c r="P827" s="16"/>
      <c r="Q827" s="18"/>
    </row>
    <row r="828" spans="1:17" ht="14.65" thickTop="1"/>
    <row r="830" spans="1:17" ht="14.65" thickBot="1"/>
    <row r="831" spans="1:17" ht="14.65" thickTop="1">
      <c r="A831" s="2"/>
      <c r="B831" s="3"/>
      <c r="C831" s="4">
        <v>44804</v>
      </c>
      <c r="D831" s="5"/>
      <c r="E831" s="3"/>
      <c r="F831" s="3"/>
      <c r="G831" s="5"/>
      <c r="H831" s="5"/>
      <c r="I831" s="3"/>
      <c r="J831" s="3"/>
      <c r="K831" s="3"/>
      <c r="L831" s="20" t="s">
        <v>19</v>
      </c>
      <c r="M831" s="3"/>
      <c r="N831" s="3"/>
      <c r="O831" s="3"/>
      <c r="P831" s="3"/>
      <c r="Q831" s="6"/>
    </row>
    <row r="832" spans="1:17">
      <c r="A832" s="7" t="s">
        <v>5</v>
      </c>
      <c r="B832" s="35"/>
      <c r="C832" s="9"/>
      <c r="D832" s="9"/>
      <c r="E832" s="35"/>
      <c r="F832" s="35"/>
      <c r="G832" s="9"/>
      <c r="H832" s="9"/>
      <c r="I832" s="35"/>
      <c r="J832" s="11" t="s">
        <v>24</v>
      </c>
      <c r="K832" s="35"/>
      <c r="L832" s="11" t="s">
        <v>10</v>
      </c>
      <c r="M832" s="35"/>
      <c r="N832" s="35"/>
      <c r="O832" s="35"/>
      <c r="P832" s="35"/>
      <c r="Q832" s="10"/>
    </row>
    <row r="833" spans="1:17">
      <c r="A833" s="7" t="s">
        <v>0</v>
      </c>
      <c r="B833" s="11" t="s">
        <v>3</v>
      </c>
      <c r="C833" s="12" t="s">
        <v>1</v>
      </c>
      <c r="D833" s="12" t="s">
        <v>4</v>
      </c>
      <c r="E833" s="11" t="s">
        <v>7</v>
      </c>
      <c r="F833" s="37" t="s">
        <v>92</v>
      </c>
      <c r="G833" s="12" t="s">
        <v>8</v>
      </c>
      <c r="H833" s="12" t="s">
        <v>9</v>
      </c>
      <c r="I833" s="33" t="s">
        <v>70</v>
      </c>
      <c r="J833" s="11" t="s">
        <v>23</v>
      </c>
      <c r="K833" s="35"/>
      <c r="L833" s="31">
        <v>213236.73</v>
      </c>
      <c r="M833" s="35" t="s">
        <v>118</v>
      </c>
      <c r="N833" s="35"/>
      <c r="O833" s="35"/>
      <c r="P833" s="35"/>
      <c r="Q833" s="10"/>
    </row>
    <row r="834" spans="1:17">
      <c r="A834" s="13" t="s">
        <v>113</v>
      </c>
      <c r="B834" s="35">
        <v>10</v>
      </c>
      <c r="C834" s="9">
        <v>91.55</v>
      </c>
      <c r="D834" s="9">
        <f>C834*B834</f>
        <v>915.5</v>
      </c>
      <c r="E834" s="36" t="s">
        <v>93</v>
      </c>
      <c r="F834" s="38">
        <f>D834/D837</f>
        <v>1</v>
      </c>
      <c r="G834" s="9">
        <v>91.43</v>
      </c>
      <c r="H834" s="9">
        <f>(B834*G834)-D834</f>
        <v>-1.1999999999999318</v>
      </c>
      <c r="I834" s="35" t="s">
        <v>71</v>
      </c>
      <c r="J834" s="36">
        <f>G834*B834</f>
        <v>914.30000000000007</v>
      </c>
      <c r="K834" s="35" t="str">
        <f>"sell "&amp;B834&amp;" "&amp;A834&amp;" @ $"&amp;G834</f>
        <v>sell 10 BIL @ $91.43</v>
      </c>
      <c r="L834" s="9">
        <f>L833+(G834*B834)</f>
        <v>214151.03</v>
      </c>
      <c r="M834" s="35"/>
      <c r="N834" s="35"/>
      <c r="O834" s="35"/>
      <c r="P834" s="35"/>
      <c r="Q834" s="10"/>
    </row>
    <row r="835" spans="1:17">
      <c r="A835" s="13"/>
      <c r="B835" s="35"/>
      <c r="C835" s="9">
        <v>43.06</v>
      </c>
      <c r="D835" s="9">
        <f>C835*B835</f>
        <v>0</v>
      </c>
      <c r="E835" s="36"/>
      <c r="F835" s="38">
        <f>D835/D837</f>
        <v>0</v>
      </c>
      <c r="G835" s="9"/>
      <c r="H835" s="9">
        <f>(B835*G835)-D835</f>
        <v>0</v>
      </c>
      <c r="I835" s="35" t="s">
        <v>71</v>
      </c>
      <c r="J835" s="36">
        <f>G835*B835</f>
        <v>0</v>
      </c>
      <c r="K835" s="35" t="str">
        <f>"sell "&amp;B835&amp;" "&amp;A835&amp;" @ $"&amp;G835</f>
        <v>sell   @ $</v>
      </c>
      <c r="L835" s="9">
        <f>L834+(G835*B835)</f>
        <v>214151.03</v>
      </c>
      <c r="M835" s="35"/>
      <c r="N835" s="35"/>
      <c r="O835" s="35"/>
      <c r="P835" s="35"/>
      <c r="Q835" s="10"/>
    </row>
    <row r="836" spans="1:17">
      <c r="A836" s="13"/>
      <c r="B836" s="35"/>
      <c r="C836" s="9">
        <v>47.23</v>
      </c>
      <c r="D836" s="9">
        <f>C836*B836</f>
        <v>0</v>
      </c>
      <c r="E836" s="36"/>
      <c r="F836" s="38">
        <f>D836/D837</f>
        <v>0</v>
      </c>
      <c r="G836" s="9"/>
      <c r="H836" s="9">
        <f>(B836*G836)-D836</f>
        <v>0</v>
      </c>
      <c r="I836" s="35" t="s">
        <v>71</v>
      </c>
      <c r="J836" s="36">
        <f>G836*B836</f>
        <v>0</v>
      </c>
      <c r="K836" s="35" t="str">
        <f>"sell "&amp;B836&amp;" "&amp;A836&amp;" @ $"&amp;G836</f>
        <v>sell   @ $</v>
      </c>
      <c r="L836" s="9">
        <f>L835+(G836*B836)</f>
        <v>214151.03</v>
      </c>
      <c r="M836" s="35" t="s">
        <v>22</v>
      </c>
      <c r="N836" s="35"/>
      <c r="O836" s="35"/>
      <c r="P836" s="35"/>
      <c r="Q836" s="10"/>
    </row>
    <row r="837" spans="1:17">
      <c r="A837" s="13"/>
      <c r="B837" s="35"/>
      <c r="C837" s="9"/>
      <c r="D837" s="9">
        <f>SUM(D834:D836)</f>
        <v>915.5</v>
      </c>
      <c r="E837" s="36"/>
      <c r="F837" s="38">
        <f>SUM(F834:F836)</f>
        <v>1</v>
      </c>
      <c r="G837" s="32"/>
      <c r="H837" s="9">
        <f>SUM(H834:H836)</f>
        <v>-1.1999999999999318</v>
      </c>
      <c r="I837" s="35"/>
      <c r="J837" s="36">
        <f>SUM(J834:J836)</f>
        <v>914.30000000000007</v>
      </c>
      <c r="K837" s="35"/>
      <c r="L837" s="9"/>
      <c r="M837" s="35"/>
      <c r="N837" s="35"/>
      <c r="O837" s="35"/>
      <c r="P837" s="35"/>
      <c r="Q837" s="10"/>
    </row>
    <row r="838" spans="1:17">
      <c r="A838" s="13"/>
      <c r="B838" s="35"/>
      <c r="C838" s="9"/>
      <c r="D838" s="9"/>
      <c r="E838" s="35"/>
      <c r="F838" s="35"/>
      <c r="G838" s="32"/>
      <c r="H838" s="9"/>
      <c r="I838" s="35"/>
      <c r="J838" s="35"/>
      <c r="K838" s="35"/>
      <c r="L838" s="9"/>
      <c r="M838" s="35"/>
      <c r="N838" s="35"/>
      <c r="O838" s="35"/>
      <c r="P838" s="35"/>
      <c r="Q838" s="10"/>
    </row>
    <row r="839" spans="1:17">
      <c r="A839" s="13"/>
      <c r="B839" s="35"/>
      <c r="C839" s="9"/>
      <c r="D839" s="9"/>
      <c r="E839" s="19"/>
      <c r="F839" s="35"/>
      <c r="G839" s="32"/>
      <c r="H839" s="9"/>
      <c r="I839" s="35"/>
      <c r="J839" s="35"/>
      <c r="K839" s="35"/>
      <c r="L839" s="9"/>
      <c r="M839" s="11" t="s">
        <v>20</v>
      </c>
      <c r="N839" s="35"/>
      <c r="O839" s="35"/>
      <c r="P839" s="35"/>
      <c r="Q839" s="10"/>
    </row>
    <row r="840" spans="1:17">
      <c r="A840" s="7" t="s">
        <v>6</v>
      </c>
      <c r="B840" s="35"/>
      <c r="C840" s="9"/>
      <c r="D840" s="9"/>
      <c r="E840" s="19"/>
      <c r="F840" s="35"/>
      <c r="G840" s="32"/>
      <c r="H840" s="9"/>
      <c r="I840" s="35"/>
      <c r="J840" s="35"/>
      <c r="K840" s="35"/>
      <c r="L840" s="9"/>
      <c r="M840" s="11" t="s">
        <v>21</v>
      </c>
      <c r="N840" s="35"/>
      <c r="O840" s="35"/>
      <c r="P840" s="35"/>
      <c r="Q840" s="10"/>
    </row>
    <row r="841" spans="1:17">
      <c r="A841" s="7" t="s">
        <v>0</v>
      </c>
      <c r="B841" s="11" t="s">
        <v>3</v>
      </c>
      <c r="C841" s="12" t="s">
        <v>1</v>
      </c>
      <c r="D841" s="12" t="s">
        <v>2</v>
      </c>
      <c r="E841" s="22" t="s">
        <v>7</v>
      </c>
      <c r="F841" s="39" t="s">
        <v>92</v>
      </c>
      <c r="G841" s="33" t="s">
        <v>8</v>
      </c>
      <c r="H841" s="12" t="s">
        <v>9</v>
      </c>
      <c r="I841" s="35"/>
      <c r="J841" s="35"/>
      <c r="K841" s="35"/>
      <c r="L841" s="9"/>
      <c r="M841" s="36">
        <f>L836</f>
        <v>214151.03</v>
      </c>
      <c r="N841" s="35"/>
      <c r="O841" s="35"/>
      <c r="P841" s="35"/>
      <c r="Q841" s="10"/>
    </row>
    <row r="842" spans="1:17">
      <c r="A842" s="13" t="s">
        <v>113</v>
      </c>
      <c r="B842" s="35">
        <v>10</v>
      </c>
      <c r="C842" s="9">
        <v>91.55</v>
      </c>
      <c r="D842" s="9">
        <f>C842*B842</f>
        <v>915.5</v>
      </c>
      <c r="E842" s="36" t="s">
        <v>93</v>
      </c>
      <c r="F842" s="38">
        <f>D842/D845</f>
        <v>1</v>
      </c>
      <c r="G842" s="9">
        <v>91.43</v>
      </c>
      <c r="H842" s="9">
        <f>(B842*G842)-D842</f>
        <v>-1.1999999999999318</v>
      </c>
      <c r="I842" s="35" t="s">
        <v>71</v>
      </c>
      <c r="J842" s="35"/>
      <c r="K842" s="35" t="str">
        <f>"buy "&amp;B842&amp;" "&amp;A842&amp;" @ $"&amp;G842</f>
        <v>buy 10 BIL @ $91.43</v>
      </c>
      <c r="L842" s="9">
        <f>L836-(G842*B842)</f>
        <v>213236.73</v>
      </c>
      <c r="M842" s="36">
        <f>L833-(G842*B842)</f>
        <v>212322.43000000002</v>
      </c>
      <c r="N842" s="35"/>
      <c r="O842" s="35"/>
      <c r="P842" s="35"/>
      <c r="Q842" s="10"/>
    </row>
    <row r="843" spans="1:17">
      <c r="A843" s="13"/>
      <c r="B843" s="35"/>
      <c r="C843" s="9"/>
      <c r="D843" s="9">
        <f>C843*B843</f>
        <v>0</v>
      </c>
      <c r="E843" s="36"/>
      <c r="F843" s="38">
        <f>D843/D845</f>
        <v>0</v>
      </c>
      <c r="G843" s="9"/>
      <c r="H843" s="9">
        <f>(B843*G843)-D843</f>
        <v>0</v>
      </c>
      <c r="I843" s="35" t="s">
        <v>71</v>
      </c>
      <c r="J843" s="35"/>
      <c r="K843" s="35" t="str">
        <f>"buy "&amp;B843&amp;" "&amp;A843&amp;" @ $"&amp;G843</f>
        <v>buy   @ $</v>
      </c>
      <c r="L843" s="9">
        <f>L842-(G843*B843)</f>
        <v>213236.73</v>
      </c>
      <c r="M843" s="36">
        <f>M842-(G843*B843)</f>
        <v>212322.43000000002</v>
      </c>
      <c r="N843" s="35"/>
      <c r="O843" s="35"/>
      <c r="P843" s="35"/>
      <c r="Q843" s="10"/>
    </row>
    <row r="844" spans="1:17">
      <c r="A844" s="23"/>
      <c r="B844" s="24"/>
      <c r="C844" s="25"/>
      <c r="D844" s="25">
        <f>C844*B844</f>
        <v>0</v>
      </c>
      <c r="E844" s="36"/>
      <c r="F844" s="38">
        <f>D844/D845</f>
        <v>0</v>
      </c>
      <c r="G844" s="25"/>
      <c r="H844" s="25">
        <f>(B844*G844)-D844</f>
        <v>0</v>
      </c>
      <c r="I844" s="35" t="s">
        <v>71</v>
      </c>
      <c r="J844" s="35"/>
      <c r="K844" s="35" t="str">
        <f>"buy "&amp;B844&amp;" "&amp;A844&amp;" @ $"&amp;G844</f>
        <v>buy   @ $</v>
      </c>
      <c r="L844" s="9">
        <f>L843-(G844*B844)</f>
        <v>213236.73</v>
      </c>
      <c r="M844" s="36">
        <f>M843-(G844*B844)</f>
        <v>212322.43000000002</v>
      </c>
      <c r="N844" s="35" t="str">
        <f>TEXT(ROUND(M844,2),"$#,##0.00")&amp;" will be the balance in the account after purchases.  "</f>
        <v xml:space="preserve">$212,322.43 will be the balance in the account after purchases.  </v>
      </c>
      <c r="O844" s="35"/>
      <c r="P844" s="35"/>
      <c r="Q844" s="10"/>
    </row>
    <row r="845" spans="1:17">
      <c r="A845" s="13"/>
      <c r="B845" s="35"/>
      <c r="C845" s="9"/>
      <c r="D845" s="9">
        <f>SUM(D842:D844)</f>
        <v>915.5</v>
      </c>
      <c r="E845" s="35"/>
      <c r="F845" s="38">
        <f>SUM(F842:F844)</f>
        <v>1</v>
      </c>
      <c r="G845" s="9" t="s">
        <v>15</v>
      </c>
      <c r="H845" s="9">
        <f>SUM(H842:H844)</f>
        <v>-1.1999999999999318</v>
      </c>
      <c r="I845" s="35"/>
      <c r="J845" s="35"/>
      <c r="K845" s="35"/>
      <c r="L845" s="9"/>
      <c r="M845" s="35"/>
      <c r="N845" s="35" t="s">
        <v>27</v>
      </c>
      <c r="O845" s="35"/>
      <c r="P845" s="35"/>
      <c r="Q845" s="10"/>
    </row>
    <row r="846" spans="1:17">
      <c r="A846" s="13"/>
      <c r="B846" s="35"/>
      <c r="C846" s="9"/>
      <c r="D846" s="9"/>
      <c r="E846" s="35"/>
      <c r="F846" s="35"/>
      <c r="G846" s="9"/>
      <c r="H846" s="9"/>
      <c r="I846" s="35"/>
      <c r="J846" s="35"/>
      <c r="K846" s="35"/>
      <c r="L846" s="9"/>
      <c r="M846" s="11" t="str">
        <f>IF(J837+M844&gt;0,"Credit Surplus","Credit Shortage")</f>
        <v>Credit Surplus</v>
      </c>
      <c r="N846" s="36">
        <f>J837+M844</f>
        <v>213236.73</v>
      </c>
      <c r="O846" s="35" t="s">
        <v>60</v>
      </c>
      <c r="P846" s="35"/>
      <c r="Q846" s="10"/>
    </row>
    <row r="847" spans="1:17">
      <c r="A847" s="13"/>
      <c r="B847" s="35"/>
      <c r="C847" s="9"/>
      <c r="D847" s="9"/>
      <c r="E847" s="35"/>
      <c r="F847" s="35"/>
      <c r="G847" s="9"/>
      <c r="H847" s="9"/>
      <c r="I847" s="35"/>
      <c r="J847" s="35"/>
      <c r="K847" s="35"/>
      <c r="L847" s="9"/>
      <c r="M847" s="35"/>
      <c r="N847" s="35"/>
      <c r="O847" s="35"/>
      <c r="P847" s="35"/>
      <c r="Q847" s="10"/>
    </row>
    <row r="848" spans="1:17">
      <c r="A848" s="13"/>
      <c r="B848" s="35"/>
      <c r="C848" s="9"/>
      <c r="D848" s="9"/>
      <c r="E848" s="35"/>
      <c r="F848" s="35"/>
      <c r="G848" s="9"/>
      <c r="H848" s="9"/>
      <c r="I848" s="35"/>
      <c r="J848" s="35"/>
      <c r="K848" s="35"/>
      <c r="L848" s="35"/>
      <c r="M848" s="35"/>
      <c r="N848" s="35"/>
      <c r="O848" s="35"/>
      <c r="P848" s="35"/>
      <c r="Q848" s="10"/>
    </row>
    <row r="849" spans="1:17">
      <c r="A849" s="13" t="s">
        <v>11</v>
      </c>
      <c r="B849" s="35"/>
      <c r="C849" s="9"/>
      <c r="D849" s="21">
        <v>6914.32</v>
      </c>
      <c r="E849" s="35" t="s">
        <v>76</v>
      </c>
      <c r="F849" s="35"/>
      <c r="G849" s="9"/>
      <c r="H849" s="9"/>
      <c r="I849" s="35"/>
      <c r="J849" s="35"/>
      <c r="K849" s="35"/>
      <c r="L849" s="35"/>
      <c r="M849" s="35"/>
      <c r="N849" s="35"/>
      <c r="O849" s="35"/>
      <c r="P849" s="35"/>
      <c r="Q849" s="10"/>
    </row>
    <row r="850" spans="1:17">
      <c r="A850" s="13" t="s">
        <v>12</v>
      </c>
      <c r="B850" s="35"/>
      <c r="C850" s="9"/>
      <c r="D850" s="9">
        <f>H837</f>
        <v>-1.1999999999999318</v>
      </c>
      <c r="E850" s="35" t="s">
        <v>16</v>
      </c>
      <c r="F850" s="35"/>
      <c r="G850" s="9"/>
      <c r="H850" s="9"/>
      <c r="I850" s="35"/>
      <c r="J850" s="35"/>
      <c r="K850" s="35"/>
      <c r="L850" s="35"/>
      <c r="M850" s="35"/>
      <c r="N850" s="35"/>
      <c r="O850" s="35"/>
      <c r="P850" s="35"/>
      <c r="Q850" s="10"/>
    </row>
    <row r="851" spans="1:17">
      <c r="A851" s="13" t="s">
        <v>13</v>
      </c>
      <c r="B851" s="35"/>
      <c r="C851" s="9"/>
      <c r="D851" s="9">
        <f>D849+D850</f>
        <v>6913.12</v>
      </c>
      <c r="E851" s="35"/>
      <c r="F851" s="35"/>
      <c r="G851" s="9"/>
      <c r="H851" s="9"/>
      <c r="I851" s="35"/>
      <c r="J851" s="35"/>
      <c r="K851" s="35"/>
      <c r="L851" s="35"/>
      <c r="M851" s="35"/>
      <c r="N851" s="35"/>
      <c r="O851" s="35"/>
      <c r="P851" s="35"/>
      <c r="Q851" s="10"/>
    </row>
    <row r="852" spans="1:17">
      <c r="A852" s="13" t="s">
        <v>14</v>
      </c>
      <c r="B852" s="35"/>
      <c r="C852" s="9"/>
      <c r="D852" s="9">
        <f>H845</f>
        <v>-1.1999999999999318</v>
      </c>
      <c r="E852" s="35" t="s">
        <v>17</v>
      </c>
      <c r="F852" s="35"/>
      <c r="G852" s="9"/>
      <c r="H852" s="9"/>
      <c r="I852" s="35"/>
      <c r="J852" s="35"/>
      <c r="K852" s="35"/>
      <c r="L852" s="35"/>
      <c r="M852" s="35"/>
      <c r="N852" s="35"/>
      <c r="O852" s="35"/>
      <c r="P852" s="35"/>
      <c r="Q852" s="10"/>
    </row>
    <row r="853" spans="1:17">
      <c r="A853" s="13" t="s">
        <v>13</v>
      </c>
      <c r="B853" s="35"/>
      <c r="C853" s="9"/>
      <c r="D853" s="27">
        <f>D851-D852</f>
        <v>6914.32</v>
      </c>
      <c r="E853" s="19" t="s">
        <v>18</v>
      </c>
      <c r="F853" s="35"/>
      <c r="G853" s="9"/>
      <c r="H853" s="9"/>
      <c r="I853" s="35"/>
      <c r="J853" s="35"/>
      <c r="K853" s="35"/>
      <c r="L853" s="35"/>
      <c r="M853" s="35"/>
      <c r="N853" s="35"/>
      <c r="O853" s="35"/>
      <c r="P853" s="35"/>
      <c r="Q853" s="10"/>
    </row>
    <row r="854" spans="1:17" ht="14.65" thickBot="1">
      <c r="A854" s="15"/>
      <c r="B854" s="16"/>
      <c r="C854" s="17"/>
      <c r="D854" s="17"/>
      <c r="E854" s="16"/>
      <c r="F854" s="16"/>
      <c r="G854" s="17"/>
      <c r="H854" s="17"/>
      <c r="I854" s="16"/>
      <c r="J854" s="16"/>
      <c r="K854" s="16"/>
      <c r="L854" s="16"/>
      <c r="M854" s="16"/>
      <c r="N854" s="16"/>
      <c r="O854" s="16"/>
      <c r="P854" s="16"/>
      <c r="Q854" s="18"/>
    </row>
    <row r="855" spans="1:17" ht="14.65" thickTop="1"/>
    <row r="857" spans="1:17" ht="14.65" thickBot="1"/>
    <row r="858" spans="1:17" ht="14.65" thickTop="1">
      <c r="A858" s="2"/>
      <c r="B858" s="3"/>
      <c r="C858" s="4">
        <v>44771</v>
      </c>
      <c r="D858" s="5"/>
      <c r="E858" s="3"/>
      <c r="F858" s="3"/>
      <c r="G858" s="5"/>
      <c r="H858" s="5"/>
      <c r="I858" s="3"/>
      <c r="J858" s="3"/>
      <c r="K858" s="3"/>
      <c r="L858" s="20" t="s">
        <v>19</v>
      </c>
      <c r="M858" s="3"/>
      <c r="N858" s="3"/>
      <c r="O858" s="3"/>
      <c r="P858" s="3"/>
      <c r="Q858" s="6"/>
    </row>
    <row r="859" spans="1:17">
      <c r="A859" s="7" t="s">
        <v>5</v>
      </c>
      <c r="B859" s="35"/>
      <c r="C859" s="9"/>
      <c r="D859" s="9"/>
      <c r="E859" s="35"/>
      <c r="F859" s="35"/>
      <c r="G859" s="9"/>
      <c r="H859" s="9"/>
      <c r="I859" s="35"/>
      <c r="J859" s="11" t="s">
        <v>24</v>
      </c>
      <c r="K859" s="35"/>
      <c r="L859" s="11" t="s">
        <v>10</v>
      </c>
      <c r="M859" s="35"/>
      <c r="N859" s="35"/>
      <c r="O859" s="35"/>
      <c r="P859" s="35"/>
      <c r="Q859" s="10"/>
    </row>
    <row r="860" spans="1:17">
      <c r="A860" s="7" t="s">
        <v>0</v>
      </c>
      <c r="B860" s="11" t="s">
        <v>3</v>
      </c>
      <c r="C860" s="12" t="s">
        <v>1</v>
      </c>
      <c r="D860" s="12" t="s">
        <v>4</v>
      </c>
      <c r="E860" s="11" t="s">
        <v>7</v>
      </c>
      <c r="F860" s="37" t="s">
        <v>92</v>
      </c>
      <c r="G860" s="12" t="s">
        <v>8</v>
      </c>
      <c r="H860" s="12" t="s">
        <v>9</v>
      </c>
      <c r="I860" s="33" t="s">
        <v>70</v>
      </c>
      <c r="J860" s="11" t="s">
        <v>23</v>
      </c>
      <c r="K860" s="35"/>
      <c r="L860" s="31">
        <v>213233.85</v>
      </c>
      <c r="M860" s="35" t="s">
        <v>118</v>
      </c>
      <c r="N860" s="35"/>
      <c r="O860" s="35"/>
      <c r="P860" s="35"/>
      <c r="Q860" s="10"/>
    </row>
    <row r="861" spans="1:17">
      <c r="A861" s="13" t="s">
        <v>113</v>
      </c>
      <c r="B861" s="35">
        <v>10</v>
      </c>
      <c r="C861" s="9">
        <v>91.47</v>
      </c>
      <c r="D861" s="9">
        <f>C861*B861</f>
        <v>914.7</v>
      </c>
      <c r="E861" s="36" t="s">
        <v>37</v>
      </c>
      <c r="F861" s="38">
        <f>D861/D864</f>
        <v>1</v>
      </c>
      <c r="G861" s="9">
        <v>91.37</v>
      </c>
      <c r="H861" s="9">
        <f>(B861*G861)-D861</f>
        <v>-1</v>
      </c>
      <c r="I861" s="35" t="s">
        <v>71</v>
      </c>
      <c r="J861" s="36">
        <f>G861*B861</f>
        <v>913.7</v>
      </c>
      <c r="K861" s="35" t="str">
        <f>"sell "&amp;B861&amp;" "&amp;A861&amp;" @ $"&amp;G861</f>
        <v>sell 10 BIL @ $91.37</v>
      </c>
      <c r="L861" s="9">
        <f>L860+(G861*B861)</f>
        <v>214147.55000000002</v>
      </c>
      <c r="M861" s="35"/>
      <c r="N861" s="35"/>
      <c r="O861" s="35"/>
      <c r="P861" s="35"/>
      <c r="Q861" s="10"/>
    </row>
    <row r="862" spans="1:17">
      <c r="A862" s="13"/>
      <c r="B862" s="35"/>
      <c r="C862" s="9">
        <v>43.06</v>
      </c>
      <c r="D862" s="9">
        <f>C862*B862</f>
        <v>0</v>
      </c>
      <c r="E862" s="36"/>
      <c r="F862" s="38">
        <f>D862/D864</f>
        <v>0</v>
      </c>
      <c r="G862" s="9"/>
      <c r="H862" s="9">
        <f>(B862*G862)-D862</f>
        <v>0</v>
      </c>
      <c r="I862" s="35" t="s">
        <v>71</v>
      </c>
      <c r="J862" s="36">
        <f>G862*B862</f>
        <v>0</v>
      </c>
      <c r="K862" s="35" t="str">
        <f>"sell "&amp;B862&amp;" "&amp;A862&amp;" @ $"&amp;G862</f>
        <v>sell   @ $</v>
      </c>
      <c r="L862" s="9">
        <f>L861+(G862*B862)</f>
        <v>214147.55000000002</v>
      </c>
      <c r="M862" s="35"/>
      <c r="N862" s="35"/>
      <c r="O862" s="35"/>
      <c r="P862" s="35"/>
      <c r="Q862" s="10"/>
    </row>
    <row r="863" spans="1:17">
      <c r="A863" s="13"/>
      <c r="B863" s="35"/>
      <c r="C863" s="9">
        <v>47.23</v>
      </c>
      <c r="D863" s="9">
        <f>C863*B863</f>
        <v>0</v>
      </c>
      <c r="E863" s="36"/>
      <c r="F863" s="38">
        <f>D863/D864</f>
        <v>0</v>
      </c>
      <c r="G863" s="9"/>
      <c r="H863" s="9">
        <f>(B863*G863)-D863</f>
        <v>0</v>
      </c>
      <c r="I863" s="35" t="s">
        <v>71</v>
      </c>
      <c r="J863" s="36">
        <f>G863*B863</f>
        <v>0</v>
      </c>
      <c r="K863" s="35" t="str">
        <f>"sell "&amp;B863&amp;" "&amp;A863&amp;" @ $"&amp;G863</f>
        <v>sell   @ $</v>
      </c>
      <c r="L863" s="9">
        <f>L862+(G863*B863)</f>
        <v>214147.55000000002</v>
      </c>
      <c r="M863" s="35" t="s">
        <v>22</v>
      </c>
      <c r="N863" s="35"/>
      <c r="O863" s="35"/>
      <c r="P863" s="35"/>
      <c r="Q863" s="10"/>
    </row>
    <row r="864" spans="1:17">
      <c r="A864" s="13"/>
      <c r="B864" s="35"/>
      <c r="C864" s="9"/>
      <c r="D864" s="9">
        <f>SUM(D861:D863)</f>
        <v>914.7</v>
      </c>
      <c r="E864" s="36"/>
      <c r="F864" s="38">
        <f>SUM(F861:F863)</f>
        <v>1</v>
      </c>
      <c r="G864" s="32"/>
      <c r="H864" s="9">
        <f>SUM(H861:H863)</f>
        <v>-1</v>
      </c>
      <c r="I864" s="35"/>
      <c r="J864" s="36">
        <f>SUM(J861:J863)</f>
        <v>913.7</v>
      </c>
      <c r="K864" s="35"/>
      <c r="L864" s="9"/>
      <c r="M864" s="35"/>
      <c r="N864" s="35"/>
      <c r="O864" s="35"/>
      <c r="P864" s="35"/>
      <c r="Q864" s="10"/>
    </row>
    <row r="865" spans="1:17">
      <c r="A865" s="13"/>
      <c r="B865" s="35"/>
      <c r="C865" s="9"/>
      <c r="D865" s="9"/>
      <c r="E865" s="35"/>
      <c r="F865" s="35"/>
      <c r="G865" s="32"/>
      <c r="H865" s="9"/>
      <c r="I865" s="35"/>
      <c r="J865" s="35"/>
      <c r="K865" s="35"/>
      <c r="L865" s="9"/>
      <c r="M865" s="35"/>
      <c r="N865" s="35"/>
      <c r="O865" s="35"/>
      <c r="P865" s="35"/>
      <c r="Q865" s="10"/>
    </row>
    <row r="866" spans="1:17">
      <c r="A866" s="13"/>
      <c r="B866" s="35"/>
      <c r="C866" s="9"/>
      <c r="D866" s="9"/>
      <c r="E866" s="19"/>
      <c r="F866" s="35"/>
      <c r="G866" s="32"/>
      <c r="H866" s="9"/>
      <c r="I866" s="35"/>
      <c r="J866" s="35"/>
      <c r="K866" s="35"/>
      <c r="L866" s="9"/>
      <c r="M866" s="11" t="s">
        <v>20</v>
      </c>
      <c r="N866" s="35"/>
      <c r="O866" s="35"/>
      <c r="P866" s="35"/>
      <c r="Q866" s="10"/>
    </row>
    <row r="867" spans="1:17">
      <c r="A867" s="7" t="s">
        <v>6</v>
      </c>
      <c r="B867" s="35"/>
      <c r="C867" s="9"/>
      <c r="D867" s="9"/>
      <c r="E867" s="19"/>
      <c r="F867" s="35"/>
      <c r="G867" s="32"/>
      <c r="H867" s="9"/>
      <c r="I867" s="35"/>
      <c r="J867" s="35"/>
      <c r="K867" s="35"/>
      <c r="L867" s="9"/>
      <c r="M867" s="11" t="s">
        <v>21</v>
      </c>
      <c r="N867" s="35"/>
      <c r="O867" s="35"/>
      <c r="P867" s="35"/>
      <c r="Q867" s="10"/>
    </row>
    <row r="868" spans="1:17">
      <c r="A868" s="7" t="s">
        <v>0</v>
      </c>
      <c r="B868" s="11" t="s">
        <v>3</v>
      </c>
      <c r="C868" s="12" t="s">
        <v>1</v>
      </c>
      <c r="D868" s="12" t="s">
        <v>2</v>
      </c>
      <c r="E868" s="22" t="s">
        <v>7</v>
      </c>
      <c r="F868" s="39" t="s">
        <v>92</v>
      </c>
      <c r="G868" s="33" t="s">
        <v>8</v>
      </c>
      <c r="H868" s="12" t="s">
        <v>9</v>
      </c>
      <c r="I868" s="35"/>
      <c r="J868" s="35"/>
      <c r="K868" s="35"/>
      <c r="L868" s="9"/>
      <c r="M868" s="36">
        <f>L863</f>
        <v>214147.55000000002</v>
      </c>
      <c r="N868" s="35"/>
      <c r="O868" s="35"/>
      <c r="P868" s="35"/>
      <c r="Q868" s="10"/>
    </row>
    <row r="869" spans="1:17">
      <c r="A869" s="13" t="s">
        <v>113</v>
      </c>
      <c r="B869" s="35">
        <v>10</v>
      </c>
      <c r="C869" s="9">
        <v>91.47</v>
      </c>
      <c r="D869" s="9">
        <f>C869*B869</f>
        <v>914.7</v>
      </c>
      <c r="E869" s="36" t="s">
        <v>37</v>
      </c>
      <c r="F869" s="38">
        <f>D869/D872</f>
        <v>1</v>
      </c>
      <c r="G869" s="9">
        <v>91.37</v>
      </c>
      <c r="H869" s="9">
        <f>(B869*G869)-D869</f>
        <v>-1</v>
      </c>
      <c r="I869" s="35" t="s">
        <v>71</v>
      </c>
      <c r="J869" s="35"/>
      <c r="K869" s="35" t="str">
        <f>"buy "&amp;B869&amp;" "&amp;A869&amp;" @ $"&amp;G869</f>
        <v>buy 10 BIL @ $91.37</v>
      </c>
      <c r="L869" s="9">
        <f>L863-(G869*B869)</f>
        <v>213233.85</v>
      </c>
      <c r="M869" s="36">
        <f>L860-(G869*B869)</f>
        <v>212320.15</v>
      </c>
      <c r="N869" s="35"/>
      <c r="O869" s="35"/>
      <c r="P869" s="35"/>
      <c r="Q869" s="10"/>
    </row>
    <row r="870" spans="1:17">
      <c r="A870" s="13"/>
      <c r="B870" s="35"/>
      <c r="C870" s="9"/>
      <c r="D870" s="9">
        <f>C870*B870</f>
        <v>0</v>
      </c>
      <c r="E870" s="36"/>
      <c r="F870" s="38">
        <f>D870/D872</f>
        <v>0</v>
      </c>
      <c r="G870" s="9"/>
      <c r="H870" s="9">
        <f>(B870*G870)-D870</f>
        <v>0</v>
      </c>
      <c r="I870" s="35" t="s">
        <v>71</v>
      </c>
      <c r="J870" s="35"/>
      <c r="K870" s="35" t="str">
        <f>"buy "&amp;B870&amp;" "&amp;A870&amp;" @ $"&amp;G870</f>
        <v>buy   @ $</v>
      </c>
      <c r="L870" s="9">
        <f>L869-(G870*B870)</f>
        <v>213233.85</v>
      </c>
      <c r="M870" s="36">
        <f>M869-(G870*B870)</f>
        <v>212320.15</v>
      </c>
      <c r="N870" s="35"/>
      <c r="O870" s="35"/>
      <c r="P870" s="35"/>
      <c r="Q870" s="10"/>
    </row>
    <row r="871" spans="1:17">
      <c r="A871" s="23"/>
      <c r="B871" s="24"/>
      <c r="C871" s="25"/>
      <c r="D871" s="25">
        <f>C871*B871</f>
        <v>0</v>
      </c>
      <c r="E871" s="36"/>
      <c r="F871" s="38">
        <f>D871/D872</f>
        <v>0</v>
      </c>
      <c r="G871" s="25"/>
      <c r="H871" s="25">
        <f>(B871*G871)-D871</f>
        <v>0</v>
      </c>
      <c r="I871" s="35" t="s">
        <v>71</v>
      </c>
      <c r="J871" s="35"/>
      <c r="K871" s="35" t="str">
        <f>"buy "&amp;B871&amp;" "&amp;A871&amp;" @ $"&amp;G871</f>
        <v>buy   @ $</v>
      </c>
      <c r="L871" s="9">
        <f>L870-(G871*B871)</f>
        <v>213233.85</v>
      </c>
      <c r="M871" s="36">
        <f>M870-(G871*B871)</f>
        <v>212320.15</v>
      </c>
      <c r="N871" s="35" t="str">
        <f>TEXT(ROUND(M871,2),"$#,##0.00")&amp;" will be the balance in the account after purchases.  "</f>
        <v xml:space="preserve">$212,320.15 will be the balance in the account after purchases.  </v>
      </c>
      <c r="O871" s="35"/>
      <c r="P871" s="35"/>
      <c r="Q871" s="10"/>
    </row>
    <row r="872" spans="1:17">
      <c r="A872" s="13"/>
      <c r="B872" s="35"/>
      <c r="C872" s="9"/>
      <c r="D872" s="9">
        <f>SUM(D869:D871)</f>
        <v>914.7</v>
      </c>
      <c r="E872" s="35"/>
      <c r="F872" s="38">
        <f>SUM(F869:F871)</f>
        <v>1</v>
      </c>
      <c r="G872" s="9" t="s">
        <v>15</v>
      </c>
      <c r="H872" s="9">
        <f>SUM(H869:H871)</f>
        <v>-1</v>
      </c>
      <c r="I872" s="35"/>
      <c r="J872" s="35"/>
      <c r="K872" s="35"/>
      <c r="L872" s="9"/>
      <c r="M872" s="35"/>
      <c r="N872" s="35" t="s">
        <v>27</v>
      </c>
      <c r="O872" s="35"/>
      <c r="P872" s="35"/>
      <c r="Q872" s="10"/>
    </row>
    <row r="873" spans="1:17">
      <c r="A873" s="13"/>
      <c r="B873" s="35"/>
      <c r="C873" s="9"/>
      <c r="D873" s="9"/>
      <c r="E873" s="35"/>
      <c r="F873" s="35"/>
      <c r="G873" s="9"/>
      <c r="H873" s="9"/>
      <c r="I873" s="35"/>
      <c r="J873" s="35"/>
      <c r="K873" s="35"/>
      <c r="L873" s="9"/>
      <c r="M873" s="11" t="str">
        <f>IF(J864+M871&gt;0,"Credit Surplus","Credit Shortage")</f>
        <v>Credit Surplus</v>
      </c>
      <c r="N873" s="36">
        <f>J864+M871</f>
        <v>213233.85</v>
      </c>
      <c r="O873" s="35" t="s">
        <v>60</v>
      </c>
      <c r="P873" s="35"/>
      <c r="Q873" s="10"/>
    </row>
    <row r="874" spans="1:17">
      <c r="A874" s="13"/>
      <c r="B874" s="35"/>
      <c r="C874" s="9"/>
      <c r="D874" s="9"/>
      <c r="E874" s="35"/>
      <c r="F874" s="35"/>
      <c r="G874" s="9"/>
      <c r="H874" s="9"/>
      <c r="I874" s="35"/>
      <c r="J874" s="35"/>
      <c r="K874" s="35"/>
      <c r="L874" s="9"/>
      <c r="M874" s="35"/>
      <c r="N874" s="35"/>
      <c r="O874" s="35"/>
      <c r="P874" s="35"/>
      <c r="Q874" s="10"/>
    </row>
    <row r="875" spans="1:17">
      <c r="A875" s="13"/>
      <c r="B875" s="35"/>
      <c r="C875" s="9"/>
      <c r="D875" s="9"/>
      <c r="E875" s="35"/>
      <c r="F875" s="35"/>
      <c r="G875" s="9"/>
      <c r="H875" s="9"/>
      <c r="I875" s="35"/>
      <c r="J875" s="35"/>
      <c r="K875" s="35"/>
      <c r="L875" s="35"/>
      <c r="M875" s="35"/>
      <c r="N875" s="35"/>
      <c r="O875" s="35"/>
      <c r="P875" s="35"/>
      <c r="Q875" s="10"/>
    </row>
    <row r="876" spans="1:17">
      <c r="A876" s="13" t="s">
        <v>11</v>
      </c>
      <c r="B876" s="35"/>
      <c r="C876" s="9"/>
      <c r="D876" s="21">
        <v>6914.99</v>
      </c>
      <c r="E876" s="35" t="s">
        <v>76</v>
      </c>
      <c r="F876" s="35"/>
      <c r="G876" s="9"/>
      <c r="H876" s="9"/>
      <c r="I876" s="35"/>
      <c r="J876" s="35"/>
      <c r="K876" s="35"/>
      <c r="L876" s="35"/>
      <c r="M876" s="35"/>
      <c r="N876" s="35"/>
      <c r="O876" s="35"/>
      <c r="P876" s="35"/>
      <c r="Q876" s="10"/>
    </row>
    <row r="877" spans="1:17">
      <c r="A877" s="13" t="s">
        <v>12</v>
      </c>
      <c r="B877" s="35"/>
      <c r="C877" s="9"/>
      <c r="D877" s="9">
        <f>H864</f>
        <v>-1</v>
      </c>
      <c r="E877" s="35" t="s">
        <v>16</v>
      </c>
      <c r="F877" s="35"/>
      <c r="G877" s="9"/>
      <c r="H877" s="9"/>
      <c r="I877" s="35"/>
      <c r="J877" s="35"/>
      <c r="K877" s="35"/>
      <c r="L877" s="35"/>
      <c r="M877" s="35"/>
      <c r="N877" s="35"/>
      <c r="O877" s="35"/>
      <c r="P877" s="35"/>
      <c r="Q877" s="10"/>
    </row>
    <row r="878" spans="1:17">
      <c r="A878" s="13" t="s">
        <v>13</v>
      </c>
      <c r="B878" s="35"/>
      <c r="C878" s="9"/>
      <c r="D878" s="9">
        <f>D876+D877</f>
        <v>6913.99</v>
      </c>
      <c r="E878" s="35"/>
      <c r="F878" s="35"/>
      <c r="G878" s="9"/>
      <c r="H878" s="9"/>
      <c r="I878" s="35"/>
      <c r="J878" s="35"/>
      <c r="K878" s="35"/>
      <c r="L878" s="35"/>
      <c r="M878" s="35"/>
      <c r="N878" s="35"/>
      <c r="O878" s="35"/>
      <c r="P878" s="35"/>
      <c r="Q878" s="10"/>
    </row>
    <row r="879" spans="1:17">
      <c r="A879" s="13" t="s">
        <v>14</v>
      </c>
      <c r="B879" s="35"/>
      <c r="C879" s="9"/>
      <c r="D879" s="9">
        <f>H872</f>
        <v>-1</v>
      </c>
      <c r="E879" s="35" t="s">
        <v>17</v>
      </c>
      <c r="F879" s="35"/>
      <c r="G879" s="9"/>
      <c r="H879" s="9"/>
      <c r="I879" s="35"/>
      <c r="J879" s="35"/>
      <c r="K879" s="35"/>
      <c r="L879" s="35"/>
      <c r="M879" s="35"/>
      <c r="N879" s="35"/>
      <c r="O879" s="35"/>
      <c r="P879" s="35"/>
      <c r="Q879" s="10"/>
    </row>
    <row r="880" spans="1:17">
      <c r="A880" s="13" t="s">
        <v>13</v>
      </c>
      <c r="B880" s="35"/>
      <c r="C880" s="9"/>
      <c r="D880" s="27">
        <f>D878-D879</f>
        <v>6914.99</v>
      </c>
      <c r="E880" s="19" t="s">
        <v>18</v>
      </c>
      <c r="F880" s="35"/>
      <c r="G880" s="9"/>
      <c r="H880" s="9"/>
      <c r="I880" s="35"/>
      <c r="J880" s="35"/>
      <c r="K880" s="35"/>
      <c r="L880" s="35"/>
      <c r="M880" s="35"/>
      <c r="N880" s="35"/>
      <c r="O880" s="35"/>
      <c r="P880" s="35"/>
      <c r="Q880" s="10"/>
    </row>
    <row r="881" spans="1:17" ht="14.65" thickBot="1">
      <c r="A881" s="15"/>
      <c r="B881" s="16"/>
      <c r="C881" s="17"/>
      <c r="D881" s="17"/>
      <c r="E881" s="16"/>
      <c r="F881" s="16"/>
      <c r="G881" s="17"/>
      <c r="H881" s="17"/>
      <c r="I881" s="16"/>
      <c r="J881" s="16"/>
      <c r="K881" s="16"/>
      <c r="L881" s="16"/>
      <c r="M881" s="16"/>
      <c r="N881" s="16"/>
      <c r="O881" s="16"/>
      <c r="P881" s="16"/>
      <c r="Q881" s="18"/>
    </row>
    <row r="882" spans="1:17" ht="14.65" thickTop="1">
      <c r="C882" s="1"/>
      <c r="D882" s="1"/>
      <c r="G882" s="1"/>
      <c r="H882" s="1"/>
    </row>
    <row r="883" spans="1:17">
      <c r="C883" s="1"/>
      <c r="D883" s="1"/>
      <c r="G883" s="1"/>
      <c r="H883" s="1"/>
    </row>
    <row r="884" spans="1:17" ht="14.65" thickBot="1"/>
    <row r="885" spans="1:17" ht="14.65" thickTop="1">
      <c r="A885" s="2"/>
      <c r="B885" s="3"/>
      <c r="C885" s="4">
        <v>44742</v>
      </c>
      <c r="D885" s="5"/>
      <c r="E885" s="3"/>
      <c r="F885" s="3"/>
      <c r="G885" s="5"/>
      <c r="H885" s="5"/>
      <c r="I885" s="3"/>
      <c r="J885" s="3"/>
      <c r="K885" s="3"/>
      <c r="L885" s="20" t="s">
        <v>19</v>
      </c>
      <c r="M885" s="3"/>
      <c r="N885" s="3"/>
      <c r="O885" s="3"/>
      <c r="P885" s="3"/>
      <c r="Q885" s="6"/>
    </row>
    <row r="886" spans="1:17">
      <c r="A886" s="7" t="s">
        <v>5</v>
      </c>
      <c r="B886" s="35"/>
      <c r="C886" s="9"/>
      <c r="D886" s="9"/>
      <c r="E886" s="35"/>
      <c r="F886" s="35"/>
      <c r="G886" s="9"/>
      <c r="H886" s="9"/>
      <c r="I886" s="35"/>
      <c r="J886" s="11" t="s">
        <v>24</v>
      </c>
      <c r="K886" s="35"/>
      <c r="L886" s="11" t="s">
        <v>10</v>
      </c>
      <c r="M886" s="35"/>
      <c r="N886" s="35"/>
      <c r="O886" s="35"/>
      <c r="P886" s="35"/>
      <c r="Q886" s="10"/>
    </row>
    <row r="887" spans="1:17">
      <c r="A887" s="7" t="s">
        <v>0</v>
      </c>
      <c r="B887" s="11" t="s">
        <v>3</v>
      </c>
      <c r="C887" s="12" t="s">
        <v>1</v>
      </c>
      <c r="D887" s="12" t="s">
        <v>4</v>
      </c>
      <c r="E887" s="11" t="s">
        <v>7</v>
      </c>
      <c r="F887" s="37" t="s">
        <v>92</v>
      </c>
      <c r="G887" s="12" t="s">
        <v>8</v>
      </c>
      <c r="H887" s="12" t="s">
        <v>9</v>
      </c>
      <c r="I887" s="33" t="s">
        <v>70</v>
      </c>
      <c r="J887" s="11" t="s">
        <v>23</v>
      </c>
      <c r="K887" s="35"/>
      <c r="L887" s="31">
        <v>208919.12</v>
      </c>
      <c r="M887" s="35" t="s">
        <v>82</v>
      </c>
      <c r="N887" s="35"/>
      <c r="O887" s="35"/>
      <c r="P887" s="35"/>
      <c r="Q887" s="10"/>
    </row>
    <row r="888" spans="1:17">
      <c r="A888" s="13" t="s">
        <v>115</v>
      </c>
      <c r="B888" s="35">
        <v>131</v>
      </c>
      <c r="C888" s="9">
        <v>7.37</v>
      </c>
      <c r="D888" s="9">
        <f>C888*B888</f>
        <v>965.47</v>
      </c>
      <c r="E888" s="36" t="s">
        <v>93</v>
      </c>
      <c r="F888" s="38">
        <f>D888/D891</f>
        <v>0.18290474259927933</v>
      </c>
      <c r="G888" s="9">
        <v>7.28</v>
      </c>
      <c r="H888" s="9">
        <f>(B888*G888)-D888</f>
        <v>-11.789999999999964</v>
      </c>
      <c r="I888" s="35" t="s">
        <v>71</v>
      </c>
      <c r="J888" s="36">
        <f>G888*B888</f>
        <v>953.68000000000006</v>
      </c>
      <c r="K888" s="35" t="str">
        <f>"sell "&amp;B888&amp;" "&amp;A888&amp;" @ $"&amp;G888</f>
        <v>sell 131 CENX @ $7.28</v>
      </c>
      <c r="L888" s="9">
        <f>L887+(G888*B888)</f>
        <v>209872.8</v>
      </c>
      <c r="M888" s="35"/>
      <c r="N888" s="35"/>
      <c r="O888" s="35"/>
      <c r="P888" s="35"/>
      <c r="Q888" s="10"/>
    </row>
    <row r="889" spans="1:17">
      <c r="A889" s="13" t="s">
        <v>116</v>
      </c>
      <c r="B889" s="35">
        <v>53</v>
      </c>
      <c r="C889" s="9">
        <v>43.06</v>
      </c>
      <c r="D889" s="9">
        <f>C889*B889</f>
        <v>2282.1800000000003</v>
      </c>
      <c r="E889" s="36" t="s">
        <v>93</v>
      </c>
      <c r="F889" s="38">
        <f>D889/D891</f>
        <v>0.43235061210107339</v>
      </c>
      <c r="G889" s="9">
        <v>43.51</v>
      </c>
      <c r="H889" s="9">
        <f>(B889*G889)-D889</f>
        <v>23.849999999999454</v>
      </c>
      <c r="I889" s="35" t="s">
        <v>71</v>
      </c>
      <c r="J889" s="36">
        <f>G889*B889</f>
        <v>2306.0299999999997</v>
      </c>
      <c r="K889" s="35" t="str">
        <f>"sell "&amp;B889&amp;" "&amp;A889&amp;" @ $"&amp;G889</f>
        <v>sell 53 HP @ $43.51</v>
      </c>
      <c r="L889" s="9">
        <f>L888+(G889*B889)</f>
        <v>212178.83</v>
      </c>
      <c r="M889" s="35"/>
      <c r="N889" s="35"/>
      <c r="O889" s="35"/>
      <c r="P889" s="35"/>
      <c r="Q889" s="10"/>
    </row>
    <row r="890" spans="1:17">
      <c r="A890" s="13" t="s">
        <v>117</v>
      </c>
      <c r="B890" s="35">
        <v>43</v>
      </c>
      <c r="C890" s="9">
        <v>47.23</v>
      </c>
      <c r="D890" s="9">
        <f>C890*B890</f>
        <v>2030.8899999999999</v>
      </c>
      <c r="E890" s="36" t="s">
        <v>93</v>
      </c>
      <c r="F890" s="38">
        <f>D890/D891</f>
        <v>0.38474464529964714</v>
      </c>
      <c r="G890" s="9">
        <v>46.92</v>
      </c>
      <c r="H890" s="9">
        <f>(B890*G890)-D890</f>
        <v>-13.3299999999997</v>
      </c>
      <c r="I890" s="35" t="s">
        <v>71</v>
      </c>
      <c r="J890" s="36">
        <f>G890*B890</f>
        <v>2017.5600000000002</v>
      </c>
      <c r="K890" s="35" t="str">
        <f>"sell "&amp;B890&amp;" "&amp;A890&amp;" @ $"&amp;G890</f>
        <v>sell 43 MOS @ $46.92</v>
      </c>
      <c r="L890" s="9">
        <f>L889+(G890*B890)</f>
        <v>214196.38999999998</v>
      </c>
      <c r="M890" s="35" t="s">
        <v>22</v>
      </c>
      <c r="N890" s="35"/>
      <c r="O890" s="35"/>
      <c r="P890" s="35"/>
      <c r="Q890" s="10"/>
    </row>
    <row r="891" spans="1:17">
      <c r="A891" s="13"/>
      <c r="B891" s="35"/>
      <c r="C891" s="9"/>
      <c r="D891" s="9">
        <f>SUM(D888:D890)</f>
        <v>5278.5400000000009</v>
      </c>
      <c r="E891" s="36"/>
      <c r="F891" s="38">
        <f>SUM(F888:F890)</f>
        <v>0.99999999999999989</v>
      </c>
      <c r="G891" s="32"/>
      <c r="H891" s="9">
        <f>SUM(H888:H890)</f>
        <v>-1.2700000000002092</v>
      </c>
      <c r="I891" s="35"/>
      <c r="J891" s="36">
        <f>SUM(J888:J890)</f>
        <v>5277.27</v>
      </c>
      <c r="K891" s="35"/>
      <c r="L891" s="9"/>
      <c r="M891" s="35"/>
      <c r="N891" s="35"/>
      <c r="O891" s="35"/>
      <c r="P891" s="35"/>
      <c r="Q891" s="10"/>
    </row>
    <row r="892" spans="1:17">
      <c r="A892" s="13"/>
      <c r="B892" s="35"/>
      <c r="C892" s="9"/>
      <c r="D892" s="9"/>
      <c r="E892" s="35"/>
      <c r="F892" s="35"/>
      <c r="G892" s="32"/>
      <c r="H892" s="9"/>
      <c r="I892" s="35"/>
      <c r="J892" s="35"/>
      <c r="K892" s="35"/>
      <c r="L892" s="9"/>
      <c r="M892" s="35"/>
      <c r="N892" s="35"/>
      <c r="O892" s="35"/>
      <c r="P892" s="35"/>
      <c r="Q892" s="10"/>
    </row>
    <row r="893" spans="1:17">
      <c r="A893" s="13"/>
      <c r="B893" s="35"/>
      <c r="C893" s="9"/>
      <c r="D893" s="9"/>
      <c r="E893" s="19"/>
      <c r="F893" s="35"/>
      <c r="G893" s="32"/>
      <c r="H893" s="9"/>
      <c r="I893" s="35"/>
      <c r="J893" s="35"/>
      <c r="K893" s="35"/>
      <c r="L893" s="9"/>
      <c r="M893" s="11" t="s">
        <v>20</v>
      </c>
      <c r="N893" s="35"/>
      <c r="O893" s="35"/>
      <c r="P893" s="35"/>
      <c r="Q893" s="10"/>
    </row>
    <row r="894" spans="1:17">
      <c r="A894" s="7" t="s">
        <v>6</v>
      </c>
      <c r="B894" s="35"/>
      <c r="C894" s="9"/>
      <c r="D894" s="9"/>
      <c r="E894" s="19"/>
      <c r="F894" s="35"/>
      <c r="G894" s="32"/>
      <c r="H894" s="9"/>
      <c r="I894" s="35"/>
      <c r="J894" s="35"/>
      <c r="K894" s="35"/>
      <c r="L894" s="9"/>
      <c r="M894" s="11" t="s">
        <v>21</v>
      </c>
      <c r="N894" s="35"/>
      <c r="O894" s="35"/>
      <c r="P894" s="35"/>
      <c r="Q894" s="10"/>
    </row>
    <row r="895" spans="1:17">
      <c r="A895" s="7" t="s">
        <v>0</v>
      </c>
      <c r="B895" s="11" t="s">
        <v>3</v>
      </c>
      <c r="C895" s="12" t="s">
        <v>1</v>
      </c>
      <c r="D895" s="12" t="s">
        <v>2</v>
      </c>
      <c r="E895" s="22" t="s">
        <v>7</v>
      </c>
      <c r="F895" s="39" t="s">
        <v>92</v>
      </c>
      <c r="G895" s="33" t="s">
        <v>8</v>
      </c>
      <c r="H895" s="12" t="s">
        <v>9</v>
      </c>
      <c r="I895" s="35"/>
      <c r="J895" s="35"/>
      <c r="K895" s="35"/>
      <c r="L895" s="9"/>
      <c r="M895" s="36">
        <f>L890</f>
        <v>214196.38999999998</v>
      </c>
      <c r="N895" s="35"/>
      <c r="O895" s="35"/>
      <c r="P895" s="35"/>
      <c r="Q895" s="10"/>
    </row>
    <row r="896" spans="1:17">
      <c r="A896" s="13" t="s">
        <v>113</v>
      </c>
      <c r="B896" s="35">
        <v>10</v>
      </c>
      <c r="C896" s="9">
        <v>91.49</v>
      </c>
      <c r="D896" s="9">
        <f>C896*B896</f>
        <v>914.9</v>
      </c>
      <c r="E896" s="36" t="s">
        <v>93</v>
      </c>
      <c r="F896" s="38">
        <f>D896/D899</f>
        <v>1</v>
      </c>
      <c r="G896" s="9">
        <v>91.43</v>
      </c>
      <c r="H896" s="9">
        <f>(B896*G896)-D896</f>
        <v>-0.59999999999990905</v>
      </c>
      <c r="I896" s="35" t="s">
        <v>71</v>
      </c>
      <c r="J896" s="35"/>
      <c r="K896" s="35" t="str">
        <f>"buy "&amp;B896&amp;" "&amp;A896&amp;" @ $"&amp;G896</f>
        <v>buy 10 BIL @ $91.43</v>
      </c>
      <c r="L896" s="9">
        <f>L890-(G896*B896)</f>
        <v>213282.09</v>
      </c>
      <c r="M896" s="36">
        <f>L887-(G896*B896)</f>
        <v>208004.82</v>
      </c>
      <c r="N896" s="35"/>
      <c r="O896" s="35"/>
      <c r="P896" s="35"/>
      <c r="Q896" s="10"/>
    </row>
    <row r="897" spans="1:17">
      <c r="A897" s="13"/>
      <c r="B897" s="35"/>
      <c r="C897" s="9"/>
      <c r="D897" s="9">
        <f>C897*B897</f>
        <v>0</v>
      </c>
      <c r="E897" s="36" t="s">
        <v>93</v>
      </c>
      <c r="F897" s="38">
        <f>D897/D899</f>
        <v>0</v>
      </c>
      <c r="G897" s="9"/>
      <c r="H897" s="9">
        <f>(B897*G897)-D897</f>
        <v>0</v>
      </c>
      <c r="I897" s="35" t="s">
        <v>71</v>
      </c>
      <c r="J897" s="35"/>
      <c r="K897" s="35" t="str">
        <f>"buy "&amp;B897&amp;" "&amp;A897&amp;" @ $"&amp;G897</f>
        <v>buy   @ $</v>
      </c>
      <c r="L897" s="9">
        <f>L896-(G897*B897)</f>
        <v>213282.09</v>
      </c>
      <c r="M897" s="36">
        <f>M896-(G897*B897)</f>
        <v>208004.82</v>
      </c>
      <c r="N897" s="35"/>
      <c r="O897" s="35"/>
      <c r="P897" s="35"/>
      <c r="Q897" s="10"/>
    </row>
    <row r="898" spans="1:17">
      <c r="A898" s="23"/>
      <c r="B898" s="24"/>
      <c r="C898" s="25"/>
      <c r="D898" s="25">
        <f>C898*B898</f>
        <v>0</v>
      </c>
      <c r="E898" s="36" t="s">
        <v>93</v>
      </c>
      <c r="F898" s="38">
        <f>D898/D899</f>
        <v>0</v>
      </c>
      <c r="G898" s="25"/>
      <c r="H898" s="25">
        <f>(B898*G898)-D898</f>
        <v>0</v>
      </c>
      <c r="I898" s="35" t="s">
        <v>71</v>
      </c>
      <c r="J898" s="35"/>
      <c r="K898" s="35" t="str">
        <f>"buy "&amp;B898&amp;" "&amp;A898&amp;" @ $"&amp;G898</f>
        <v>buy   @ $</v>
      </c>
      <c r="L898" s="9">
        <f>L897-(G898*B898)</f>
        <v>213282.09</v>
      </c>
      <c r="M898" s="36">
        <f>M897-(G898*B898)</f>
        <v>208004.82</v>
      </c>
      <c r="N898" s="35" t="str">
        <f>TEXT(ROUND(M898,2),"$#,##0.00")&amp;" will be the balance in the account after purchases.  "</f>
        <v xml:space="preserve">$208,004.82 will be the balance in the account after purchases.  </v>
      </c>
      <c r="O898" s="35"/>
      <c r="P898" s="35"/>
      <c r="Q898" s="10"/>
    </row>
    <row r="899" spans="1:17">
      <c r="A899" s="13"/>
      <c r="B899" s="35"/>
      <c r="C899" s="9"/>
      <c r="D899" s="9">
        <f>SUM(D896:D898)</f>
        <v>914.9</v>
      </c>
      <c r="E899" s="35"/>
      <c r="F899" s="38">
        <f>SUM(F896:F898)</f>
        <v>1</v>
      </c>
      <c r="G899" s="9" t="s">
        <v>15</v>
      </c>
      <c r="H899" s="9">
        <f>SUM(H896:H898)</f>
        <v>-0.59999999999990905</v>
      </c>
      <c r="I899" s="35"/>
      <c r="J899" s="35"/>
      <c r="K899" s="35"/>
      <c r="L899" s="9"/>
      <c r="M899" s="35"/>
      <c r="N899" s="35" t="s">
        <v>27</v>
      </c>
      <c r="O899" s="35"/>
      <c r="P899" s="35"/>
      <c r="Q899" s="10"/>
    </row>
    <row r="900" spans="1:17">
      <c r="A900" s="13"/>
      <c r="B900" s="35"/>
      <c r="C900" s="9"/>
      <c r="D900" s="9"/>
      <c r="E900" s="35"/>
      <c r="F900" s="35"/>
      <c r="G900" s="9"/>
      <c r="H900" s="9"/>
      <c r="I900" s="35"/>
      <c r="J900" s="35"/>
      <c r="K900" s="35"/>
      <c r="L900" s="9"/>
      <c r="M900" s="11" t="str">
        <f>IF(J891+M898&gt;0,"Credit Surplus","Credit Shortage")</f>
        <v>Credit Surplus</v>
      </c>
      <c r="N900" s="36">
        <f>J891+M898</f>
        <v>213282.09</v>
      </c>
      <c r="O900" s="35" t="s">
        <v>60</v>
      </c>
      <c r="P900" s="35"/>
      <c r="Q900" s="10"/>
    </row>
    <row r="901" spans="1:17">
      <c r="A901" s="13"/>
      <c r="B901" s="35"/>
      <c r="C901" s="9"/>
      <c r="D901" s="9"/>
      <c r="E901" s="35"/>
      <c r="F901" s="35"/>
      <c r="G901" s="9"/>
      <c r="H901" s="9"/>
      <c r="I901" s="35"/>
      <c r="J901" s="35"/>
      <c r="K901" s="35"/>
      <c r="L901" s="9"/>
      <c r="M901" s="35"/>
      <c r="N901" s="35"/>
      <c r="O901" s="35"/>
      <c r="P901" s="35"/>
      <c r="Q901" s="10"/>
    </row>
    <row r="902" spans="1:17">
      <c r="A902" s="13"/>
      <c r="B902" s="35"/>
      <c r="C902" s="9"/>
      <c r="D902" s="9"/>
      <c r="E902" s="35"/>
      <c r="F902" s="35"/>
      <c r="G902" s="9"/>
      <c r="H902" s="9"/>
      <c r="I902" s="35"/>
      <c r="J902" s="35"/>
      <c r="K902" s="35"/>
      <c r="L902" s="35"/>
      <c r="M902" s="35"/>
      <c r="N902" s="35"/>
      <c r="O902" s="35"/>
      <c r="P902" s="35"/>
      <c r="Q902" s="10"/>
    </row>
    <row r="903" spans="1:17">
      <c r="A903" s="13" t="s">
        <v>11</v>
      </c>
      <c r="B903" s="35"/>
      <c r="C903" s="9"/>
      <c r="D903" s="21">
        <v>6914.99</v>
      </c>
      <c r="E903" s="35" t="s">
        <v>76</v>
      </c>
      <c r="F903" s="35"/>
      <c r="G903" s="9"/>
      <c r="H903" s="9"/>
      <c r="I903" s="35"/>
      <c r="J903" s="35"/>
      <c r="K903" s="35"/>
      <c r="L903" s="35"/>
      <c r="M903" s="35"/>
      <c r="N903" s="35"/>
      <c r="O903" s="35"/>
      <c r="P903" s="35"/>
      <c r="Q903" s="10"/>
    </row>
    <row r="904" spans="1:17">
      <c r="A904" s="13" t="s">
        <v>12</v>
      </c>
      <c r="B904" s="35"/>
      <c r="C904" s="9"/>
      <c r="D904" s="9">
        <f>H891</f>
        <v>-1.2700000000002092</v>
      </c>
      <c r="E904" s="35" t="s">
        <v>16</v>
      </c>
      <c r="F904" s="35"/>
      <c r="G904" s="9"/>
      <c r="H904" s="9"/>
      <c r="I904" s="35"/>
      <c r="J904" s="35"/>
      <c r="K904" s="35"/>
      <c r="L904" s="35"/>
      <c r="M904" s="35"/>
      <c r="N904" s="35"/>
      <c r="O904" s="35"/>
      <c r="P904" s="35"/>
      <c r="Q904" s="10"/>
    </row>
    <row r="905" spans="1:17">
      <c r="A905" s="13" t="s">
        <v>13</v>
      </c>
      <c r="B905" s="35"/>
      <c r="C905" s="9"/>
      <c r="D905" s="9">
        <f>D903+D904</f>
        <v>6913.7199999999993</v>
      </c>
      <c r="E905" s="35"/>
      <c r="F905" s="35"/>
      <c r="G905" s="9"/>
      <c r="H905" s="9"/>
      <c r="I905" s="35"/>
      <c r="J905" s="35"/>
      <c r="K905" s="35"/>
      <c r="L905" s="35"/>
      <c r="M905" s="35"/>
      <c r="N905" s="35"/>
      <c r="O905" s="35"/>
      <c r="P905" s="35"/>
      <c r="Q905" s="10"/>
    </row>
    <row r="906" spans="1:17">
      <c r="A906" s="13" t="s">
        <v>14</v>
      </c>
      <c r="B906" s="35"/>
      <c r="C906" s="9"/>
      <c r="D906" s="9">
        <f>H899</f>
        <v>-0.59999999999990905</v>
      </c>
      <c r="E906" s="35" t="s">
        <v>17</v>
      </c>
      <c r="F906" s="35"/>
      <c r="G906" s="9"/>
      <c r="H906" s="9"/>
      <c r="I906" s="35"/>
      <c r="J906" s="35"/>
      <c r="K906" s="35"/>
      <c r="L906" s="35"/>
      <c r="M906" s="35"/>
      <c r="N906" s="35"/>
      <c r="O906" s="35"/>
      <c r="P906" s="35"/>
      <c r="Q906" s="10"/>
    </row>
    <row r="907" spans="1:17">
      <c r="A907" s="13" t="s">
        <v>13</v>
      </c>
      <c r="B907" s="35"/>
      <c r="C907" s="9"/>
      <c r="D907" s="27">
        <f>D905-D906</f>
        <v>6914.32</v>
      </c>
      <c r="E907" s="19" t="s">
        <v>18</v>
      </c>
      <c r="F907" s="35"/>
      <c r="G907" s="9"/>
      <c r="H907" s="9"/>
      <c r="I907" s="35"/>
      <c r="J907" s="35"/>
      <c r="K907" s="35"/>
      <c r="L907" s="35"/>
      <c r="M907" s="35"/>
      <c r="N907" s="35"/>
      <c r="O907" s="35"/>
      <c r="P907" s="35"/>
      <c r="Q907" s="10"/>
    </row>
    <row r="908" spans="1:17" ht="14.65" thickBot="1">
      <c r="A908" s="15"/>
      <c r="B908" s="16"/>
      <c r="C908" s="17"/>
      <c r="D908" s="17"/>
      <c r="E908" s="16"/>
      <c r="F908" s="16"/>
      <c r="G908" s="17"/>
      <c r="H908" s="17"/>
      <c r="I908" s="16"/>
      <c r="J908" s="16"/>
      <c r="K908" s="16"/>
      <c r="L908" s="16"/>
      <c r="M908" s="16"/>
      <c r="N908" s="16"/>
      <c r="O908" s="16"/>
      <c r="P908" s="16"/>
      <c r="Q908" s="18"/>
    </row>
    <row r="909" spans="1:17" ht="14.65" thickTop="1">
      <c r="C909" s="1"/>
      <c r="D909" s="1"/>
      <c r="G909" s="1"/>
      <c r="H909" s="1"/>
    </row>
  </sheetData>
  <printOptions gridLines="1"/>
  <pageMargins left="0.7" right="0.7" top="0.75" bottom="0.75" header="0.3" footer="0.3"/>
  <pageSetup scale="1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C838"/>
  <sheetViews>
    <sheetView zoomScale="80" zoomScaleNormal="80" workbookViewId="0">
      <selection activeCell="D22" sqref="D22"/>
    </sheetView>
  </sheetViews>
  <sheetFormatPr defaultRowHeight="14.25"/>
  <cols>
    <col min="1" max="1" width="14.46484375" bestFit="1" customWidth="1"/>
    <col min="3" max="3" width="11.73046875" style="1" bestFit="1" customWidth="1"/>
    <col min="4" max="4" width="13.59765625" style="1" customWidth="1"/>
    <col min="5" max="5" width="12.1328125" customWidth="1"/>
    <col min="6" max="6" width="10.86328125" bestFit="1" customWidth="1"/>
    <col min="7" max="7" width="10.86328125" style="1" bestFit="1" customWidth="1"/>
    <col min="8" max="8" width="17" style="1" bestFit="1" customWidth="1"/>
    <col min="9" max="9" width="13.73046875" bestFit="1" customWidth="1"/>
    <col min="10" max="10" width="12.3984375" customWidth="1"/>
    <col min="11" max="11" width="21.3984375" customWidth="1"/>
    <col min="12" max="12" width="17.59765625" customWidth="1"/>
    <col min="13" max="13" width="16.265625" customWidth="1"/>
    <col min="14" max="14" width="14.46484375" customWidth="1"/>
    <col min="17" max="17" width="34.1328125" customWidth="1"/>
    <col min="20" max="20" width="10.265625" bestFit="1" customWidth="1"/>
    <col min="21" max="21" width="10.86328125" bestFit="1" customWidth="1"/>
    <col min="22" max="22" width="11.1328125" bestFit="1" customWidth="1"/>
    <col min="24" max="24" width="10.265625" bestFit="1" customWidth="1"/>
    <col min="25" max="25" width="10.86328125" bestFit="1" customWidth="1"/>
    <col min="26" max="26" width="13.46484375" bestFit="1" customWidth="1"/>
    <col min="27" max="28" width="11.1328125" bestFit="1" customWidth="1"/>
  </cols>
  <sheetData>
    <row r="2" spans="1:29" ht="21">
      <c r="J2" s="30" t="s">
        <v>43</v>
      </c>
      <c r="AC2" s="29"/>
    </row>
    <row r="3" spans="1:29" ht="14.65" thickBot="1">
      <c r="X3" s="29"/>
      <c r="Y3" s="29"/>
      <c r="Z3" s="29"/>
      <c r="AA3" s="29"/>
      <c r="AB3" s="29"/>
      <c r="AC3" s="29"/>
    </row>
    <row r="4" spans="1:29" ht="14.65" thickTop="1">
      <c r="A4" s="2"/>
      <c r="B4" s="3"/>
      <c r="C4" s="4">
        <v>44711</v>
      </c>
      <c r="D4" s="5"/>
      <c r="E4" s="3"/>
      <c r="F4" s="3"/>
      <c r="G4" s="5"/>
      <c r="H4" s="5"/>
      <c r="I4" s="3"/>
      <c r="J4" s="3"/>
      <c r="K4" s="3"/>
      <c r="L4" s="20" t="s">
        <v>19</v>
      </c>
      <c r="M4" s="3"/>
      <c r="N4" s="3"/>
      <c r="O4" s="3"/>
      <c r="P4" s="3"/>
      <c r="Q4" s="6"/>
      <c r="X4" s="29"/>
      <c r="Y4" s="29"/>
      <c r="Z4" s="29"/>
      <c r="AA4" s="29"/>
      <c r="AB4" s="29"/>
      <c r="AC4" s="29"/>
    </row>
    <row r="5" spans="1:29">
      <c r="A5" s="7" t="s">
        <v>5</v>
      </c>
      <c r="B5" s="35"/>
      <c r="C5" s="9"/>
      <c r="D5" s="9"/>
      <c r="E5" s="35"/>
      <c r="F5" s="35"/>
      <c r="G5" s="9"/>
      <c r="H5" s="9"/>
      <c r="I5" s="35"/>
      <c r="J5" s="11" t="s">
        <v>24</v>
      </c>
      <c r="K5" s="35"/>
      <c r="L5" s="11" t="s">
        <v>10</v>
      </c>
      <c r="M5" s="35"/>
      <c r="N5" s="35"/>
      <c r="O5" s="35"/>
      <c r="P5" s="35"/>
      <c r="Q5" s="10"/>
      <c r="X5" s="29"/>
      <c r="Y5" s="29"/>
      <c r="Z5" s="29"/>
      <c r="AA5" s="29"/>
      <c r="AB5" s="29"/>
      <c r="AC5" s="29"/>
    </row>
    <row r="6" spans="1:29">
      <c r="A6" s="7" t="s">
        <v>0</v>
      </c>
      <c r="B6" s="11" t="s">
        <v>3</v>
      </c>
      <c r="C6" s="12" t="s">
        <v>1</v>
      </c>
      <c r="D6" s="12" t="s">
        <v>4</v>
      </c>
      <c r="E6" s="11" t="s">
        <v>7</v>
      </c>
      <c r="F6" s="37" t="s">
        <v>92</v>
      </c>
      <c r="G6" s="12" t="s">
        <v>8</v>
      </c>
      <c r="H6" s="12" t="s">
        <v>9</v>
      </c>
      <c r="I6" s="33" t="s">
        <v>70</v>
      </c>
      <c r="J6" s="11" t="s">
        <v>23</v>
      </c>
      <c r="K6" s="35"/>
      <c r="L6" s="31">
        <v>208899.73</v>
      </c>
      <c r="M6" s="35" t="s">
        <v>82</v>
      </c>
      <c r="N6" s="35"/>
      <c r="O6" s="35"/>
      <c r="P6" s="35"/>
      <c r="Q6" s="10"/>
      <c r="X6" s="29"/>
      <c r="Y6" s="29"/>
      <c r="Z6" s="29"/>
      <c r="AA6" s="29"/>
      <c r="AB6" s="29"/>
      <c r="AC6" s="29"/>
    </row>
    <row r="7" spans="1:29">
      <c r="A7" s="13" t="s">
        <v>113</v>
      </c>
      <c r="B7" s="35">
        <v>10</v>
      </c>
      <c r="C7" s="9">
        <v>91.45</v>
      </c>
      <c r="D7" s="9">
        <f>C7*B7</f>
        <v>914.5</v>
      </c>
      <c r="E7" s="36" t="s">
        <v>93</v>
      </c>
      <c r="F7" s="38">
        <f>D7/D10</f>
        <v>1</v>
      </c>
      <c r="G7" s="9">
        <v>91.44</v>
      </c>
      <c r="H7" s="9">
        <f>(B7*G7)-D7</f>
        <v>-0.10000000000002274</v>
      </c>
      <c r="I7" s="35" t="s">
        <v>71</v>
      </c>
      <c r="J7" s="36">
        <f>G7*B7</f>
        <v>914.4</v>
      </c>
      <c r="K7" s="35" t="str">
        <f>"sell "&amp;B7&amp;" "&amp;A7&amp;" @ $"&amp;G7</f>
        <v>sell 10 BIL @ $91.44</v>
      </c>
      <c r="L7" s="9">
        <f>L6+(G7*B7)</f>
        <v>209814.13</v>
      </c>
      <c r="M7" s="35"/>
      <c r="N7" s="35"/>
      <c r="O7" s="35"/>
      <c r="P7" s="35"/>
      <c r="Q7" s="10"/>
      <c r="X7" s="29"/>
      <c r="Y7" s="29"/>
      <c r="Z7" s="29"/>
      <c r="AA7" s="29"/>
      <c r="AB7" s="29"/>
      <c r="AC7" s="29"/>
    </row>
    <row r="8" spans="1:29">
      <c r="A8" s="13"/>
      <c r="B8" s="35"/>
      <c r="C8" s="9"/>
      <c r="D8" s="9">
        <f>C8*B8</f>
        <v>0</v>
      </c>
      <c r="E8" s="36" t="s">
        <v>93</v>
      </c>
      <c r="F8" s="38">
        <f>D8/D10</f>
        <v>0</v>
      </c>
      <c r="G8" s="9"/>
      <c r="H8" s="9">
        <f>(B8*G8)-D8</f>
        <v>0</v>
      </c>
      <c r="I8" s="35" t="s">
        <v>71</v>
      </c>
      <c r="J8" s="36">
        <f>G8*B8</f>
        <v>0</v>
      </c>
      <c r="K8" s="35" t="str">
        <f>"sell "&amp;B8&amp;" "&amp;A8&amp;" @ $"&amp;G8</f>
        <v>sell   @ $</v>
      </c>
      <c r="L8" s="9">
        <f>L7+(G8*B8)</f>
        <v>209814.13</v>
      </c>
      <c r="M8" s="35"/>
      <c r="N8" s="35"/>
      <c r="O8" s="35"/>
      <c r="P8" s="35"/>
      <c r="Q8" s="10"/>
      <c r="X8" s="29"/>
      <c r="Y8" s="29"/>
      <c r="Z8" s="29"/>
      <c r="AA8" s="29"/>
      <c r="AB8" s="29"/>
      <c r="AC8" s="29"/>
    </row>
    <row r="9" spans="1:29">
      <c r="A9" s="13"/>
      <c r="B9" s="35"/>
      <c r="C9" s="9"/>
      <c r="D9" s="9">
        <f>C9*B9</f>
        <v>0</v>
      </c>
      <c r="E9" s="36" t="s">
        <v>93</v>
      </c>
      <c r="F9" s="38">
        <f>D9/D10</f>
        <v>0</v>
      </c>
      <c r="G9" s="9"/>
      <c r="H9" s="9">
        <f>(B9*G9)-D9</f>
        <v>0</v>
      </c>
      <c r="I9" s="35" t="s">
        <v>71</v>
      </c>
      <c r="J9" s="36">
        <f>G9*B9</f>
        <v>0</v>
      </c>
      <c r="K9" s="35" t="str">
        <f>"sell "&amp;B9&amp;" "&amp;A9&amp;" @ $"&amp;G9</f>
        <v>sell   @ $</v>
      </c>
      <c r="L9" s="9">
        <f>L8+(G9*B9)</f>
        <v>209814.13</v>
      </c>
      <c r="M9" s="35" t="s">
        <v>22</v>
      </c>
      <c r="N9" s="35"/>
      <c r="O9" s="35"/>
      <c r="P9" s="35"/>
      <c r="Q9" s="10"/>
      <c r="X9" s="29"/>
      <c r="Y9" s="29"/>
      <c r="Z9" s="29"/>
      <c r="AA9" s="29"/>
      <c r="AB9" s="29"/>
      <c r="AC9" s="29"/>
    </row>
    <row r="10" spans="1:29">
      <c r="A10" s="13"/>
      <c r="B10" s="35"/>
      <c r="C10" s="9"/>
      <c r="D10" s="9">
        <f>SUM(D7:D9)</f>
        <v>914.5</v>
      </c>
      <c r="E10" s="36"/>
      <c r="F10" s="38">
        <f>SUM(F7:F9)</f>
        <v>1</v>
      </c>
      <c r="G10" s="32"/>
      <c r="H10" s="9">
        <f>SUM(H7:H9)</f>
        <v>-0.10000000000002274</v>
      </c>
      <c r="I10" s="35"/>
      <c r="J10" s="36">
        <f>SUM(J7:J9)</f>
        <v>914.4</v>
      </c>
      <c r="K10" s="35"/>
      <c r="L10" s="9"/>
      <c r="M10" s="35"/>
      <c r="N10" s="35"/>
      <c r="O10" s="35"/>
      <c r="P10" s="35"/>
      <c r="Q10" s="10"/>
      <c r="X10" s="29"/>
      <c r="Y10" s="29"/>
      <c r="Z10" s="29"/>
      <c r="AA10" s="29"/>
      <c r="AB10" s="29"/>
      <c r="AC10" s="29"/>
    </row>
    <row r="11" spans="1:29">
      <c r="A11" s="13"/>
      <c r="B11" s="35"/>
      <c r="C11" s="9"/>
      <c r="D11" s="9"/>
      <c r="E11" s="35"/>
      <c r="F11" s="35"/>
      <c r="G11" s="32"/>
      <c r="H11" s="9"/>
      <c r="I11" s="35"/>
      <c r="J11" s="35"/>
      <c r="K11" s="35"/>
      <c r="L11" s="9"/>
      <c r="M11" s="35"/>
      <c r="N11" s="35"/>
      <c r="O11" s="35"/>
      <c r="P11" s="35"/>
      <c r="Q11" s="10"/>
      <c r="X11" s="29"/>
      <c r="Y11" s="29"/>
      <c r="Z11" s="29"/>
      <c r="AA11" s="29"/>
      <c r="AB11" s="29"/>
      <c r="AC11" s="29"/>
    </row>
    <row r="12" spans="1:29">
      <c r="A12" s="13"/>
      <c r="B12" s="35"/>
      <c r="C12" s="9"/>
      <c r="D12" s="9"/>
      <c r="E12" s="19"/>
      <c r="F12" s="35"/>
      <c r="G12" s="32"/>
      <c r="H12" s="9"/>
      <c r="I12" s="35"/>
      <c r="J12" s="35"/>
      <c r="K12" s="35"/>
      <c r="L12" s="9"/>
      <c r="M12" s="11" t="s">
        <v>20</v>
      </c>
      <c r="N12" s="35"/>
      <c r="O12" s="35"/>
      <c r="P12" s="35"/>
      <c r="Q12" s="10"/>
      <c r="X12" s="29"/>
      <c r="Y12" s="29"/>
      <c r="Z12" s="29"/>
      <c r="AA12" s="29"/>
      <c r="AB12" s="29"/>
      <c r="AC12" s="29"/>
    </row>
    <row r="13" spans="1:29">
      <c r="A13" s="7" t="s">
        <v>6</v>
      </c>
      <c r="B13" s="35"/>
      <c r="C13" s="9"/>
      <c r="D13" s="9"/>
      <c r="E13" s="19"/>
      <c r="F13" s="35"/>
      <c r="G13" s="32"/>
      <c r="H13" s="9"/>
      <c r="I13" s="35"/>
      <c r="J13" s="35"/>
      <c r="K13" s="35"/>
      <c r="L13" s="9"/>
      <c r="M13" s="11" t="s">
        <v>21</v>
      </c>
      <c r="N13" s="35"/>
      <c r="O13" s="35"/>
      <c r="P13" s="35"/>
      <c r="Q13" s="10"/>
      <c r="X13" s="29"/>
      <c r="Y13" s="29"/>
      <c r="Z13" s="29"/>
      <c r="AA13" s="29"/>
      <c r="AB13" s="29"/>
      <c r="AC13" s="29"/>
    </row>
    <row r="14" spans="1:29">
      <c r="A14" s="7" t="s">
        <v>0</v>
      </c>
      <c r="B14" s="11" t="s">
        <v>3</v>
      </c>
      <c r="C14" s="12" t="s">
        <v>1</v>
      </c>
      <c r="D14" s="12" t="s">
        <v>2</v>
      </c>
      <c r="E14" s="22" t="s">
        <v>7</v>
      </c>
      <c r="F14" s="39" t="s">
        <v>92</v>
      </c>
      <c r="G14" s="33" t="s">
        <v>8</v>
      </c>
      <c r="H14" s="12" t="s">
        <v>9</v>
      </c>
      <c r="I14" s="35"/>
      <c r="J14" s="35"/>
      <c r="K14" s="35"/>
      <c r="L14" s="9"/>
      <c r="M14" s="36">
        <f>L9</f>
        <v>209814.13</v>
      </c>
      <c r="N14" s="35"/>
      <c r="O14" s="35"/>
      <c r="P14" s="35"/>
      <c r="Q14" s="10"/>
      <c r="X14" s="29"/>
      <c r="Y14" s="29"/>
      <c r="Z14" s="29"/>
      <c r="AA14" s="29"/>
      <c r="AB14" s="29"/>
      <c r="AC14" s="29"/>
    </row>
    <row r="15" spans="1:29">
      <c r="A15" s="13" t="s">
        <v>113</v>
      </c>
      <c r="B15" s="35">
        <v>10</v>
      </c>
      <c r="C15" s="9">
        <v>91.45</v>
      </c>
      <c r="D15" s="9">
        <f>C15*B15</f>
        <v>914.5</v>
      </c>
      <c r="E15" s="36" t="s">
        <v>93</v>
      </c>
      <c r="F15" s="38">
        <f>D15/D18</f>
        <v>1</v>
      </c>
      <c r="G15" s="9">
        <v>91.44</v>
      </c>
      <c r="H15" s="9">
        <f>(B15*G15)-D15</f>
        <v>-0.10000000000002274</v>
      </c>
      <c r="I15" s="35" t="s">
        <v>71</v>
      </c>
      <c r="J15" s="35"/>
      <c r="K15" s="35" t="str">
        <f>"buy "&amp;B15&amp;" "&amp;A15&amp;" @ $"&amp;G15</f>
        <v>buy 10 BIL @ $91.44</v>
      </c>
      <c r="L15" s="9">
        <f>L9-(G15*B15)</f>
        <v>208899.73</v>
      </c>
      <c r="M15" s="36">
        <f>L6-(G15*B15)</f>
        <v>207985.33000000002</v>
      </c>
      <c r="N15" s="35"/>
      <c r="O15" s="35"/>
      <c r="P15" s="35"/>
      <c r="Q15" s="10"/>
      <c r="X15" s="29"/>
      <c r="Y15" s="29"/>
      <c r="Z15" s="29"/>
      <c r="AA15" s="29"/>
      <c r="AB15" s="29"/>
      <c r="AC15" s="29"/>
    </row>
    <row r="16" spans="1:29">
      <c r="A16" s="13"/>
      <c r="B16" s="35"/>
      <c r="C16" s="9"/>
      <c r="D16" s="9">
        <f>C16*B16</f>
        <v>0</v>
      </c>
      <c r="E16" s="36" t="s">
        <v>93</v>
      </c>
      <c r="F16" s="38">
        <f>D16/D18</f>
        <v>0</v>
      </c>
      <c r="G16" s="9"/>
      <c r="H16" s="9">
        <f>(B16*G16)-D16</f>
        <v>0</v>
      </c>
      <c r="I16" s="35" t="s">
        <v>71</v>
      </c>
      <c r="J16" s="35"/>
      <c r="K16" s="35" t="str">
        <f>"buy "&amp;B16&amp;" "&amp;A16&amp;" @ $"&amp;G16</f>
        <v>buy   @ $</v>
      </c>
      <c r="L16" s="9">
        <f>L15-(G16*B16)</f>
        <v>208899.73</v>
      </c>
      <c r="M16" s="36">
        <f>M15-(G16*B16)</f>
        <v>207985.33000000002</v>
      </c>
      <c r="N16" s="35"/>
      <c r="O16" s="35"/>
      <c r="P16" s="35"/>
      <c r="Q16" s="10"/>
      <c r="X16" s="29"/>
      <c r="Y16" s="29"/>
      <c r="Z16" s="29"/>
      <c r="AA16" s="29"/>
      <c r="AB16" s="29"/>
      <c r="AC16" s="29"/>
    </row>
    <row r="17" spans="1:29">
      <c r="A17" s="23"/>
      <c r="B17" s="24"/>
      <c r="C17" s="25"/>
      <c r="D17" s="25">
        <f>C17*B17</f>
        <v>0</v>
      </c>
      <c r="E17" s="36" t="s">
        <v>93</v>
      </c>
      <c r="F17" s="38">
        <f>D17/D18</f>
        <v>0</v>
      </c>
      <c r="G17" s="25"/>
      <c r="H17" s="25">
        <f>(B17*G17)-D17</f>
        <v>0</v>
      </c>
      <c r="I17" s="35" t="s">
        <v>71</v>
      </c>
      <c r="J17" s="35"/>
      <c r="K17" s="35" t="str">
        <f>"buy "&amp;B17&amp;" "&amp;A17&amp;" @ $"&amp;G17</f>
        <v>buy   @ $</v>
      </c>
      <c r="L17" s="9">
        <f>L16-(G17*B17)</f>
        <v>208899.73</v>
      </c>
      <c r="M17" s="36">
        <f>M16-(G17*B17)</f>
        <v>207985.33000000002</v>
      </c>
      <c r="N17" s="35" t="str">
        <f>TEXT(ROUND(M17,2),"$#,##0.00")&amp;" will be the balance in the account after purchases.  "</f>
        <v xml:space="preserve">$207,985.33 will be the balance in the account after purchases.  </v>
      </c>
      <c r="O17" s="35"/>
      <c r="P17" s="35"/>
      <c r="Q17" s="10"/>
      <c r="X17" s="29"/>
      <c r="Y17" s="29"/>
      <c r="Z17" s="29"/>
      <c r="AA17" s="29"/>
      <c r="AB17" s="29"/>
      <c r="AC17" s="29"/>
    </row>
    <row r="18" spans="1:29">
      <c r="A18" s="13"/>
      <c r="B18" s="35"/>
      <c r="C18" s="9"/>
      <c r="D18" s="9">
        <f>SUM(D15:D17)</f>
        <v>914.5</v>
      </c>
      <c r="E18" s="35"/>
      <c r="F18" s="38">
        <f>SUM(F15:F17)</f>
        <v>1</v>
      </c>
      <c r="G18" s="9" t="s">
        <v>15</v>
      </c>
      <c r="H18" s="9">
        <f>SUM(H15:H17)</f>
        <v>-0.10000000000002274</v>
      </c>
      <c r="I18" s="35"/>
      <c r="J18" s="35"/>
      <c r="K18" s="35"/>
      <c r="L18" s="9"/>
      <c r="M18" s="35"/>
      <c r="N18" s="35" t="s">
        <v>27</v>
      </c>
      <c r="O18" s="35"/>
      <c r="P18" s="35"/>
      <c r="Q18" s="10"/>
      <c r="X18" s="29"/>
      <c r="Y18" s="29"/>
      <c r="Z18" s="29"/>
      <c r="AA18" s="29"/>
      <c r="AB18" s="29"/>
      <c r="AC18" s="29"/>
    </row>
    <row r="19" spans="1:29">
      <c r="A19" s="13"/>
      <c r="B19" s="35"/>
      <c r="C19" s="9"/>
      <c r="D19" s="9"/>
      <c r="E19" s="35"/>
      <c r="F19" s="35"/>
      <c r="G19" s="9"/>
      <c r="H19" s="9"/>
      <c r="I19" s="35"/>
      <c r="J19" s="35"/>
      <c r="K19" s="35"/>
      <c r="L19" s="9"/>
      <c r="M19" s="11" t="str">
        <f>IF(J10+M17&gt;0,"Credit Surplus","Credit Shortage")</f>
        <v>Credit Surplus</v>
      </c>
      <c r="N19" s="36">
        <f>J10+M17</f>
        <v>208899.73</v>
      </c>
      <c r="O19" s="35" t="s">
        <v>60</v>
      </c>
      <c r="P19" s="35"/>
      <c r="Q19" s="10"/>
      <c r="X19" s="29"/>
      <c r="Y19" s="29"/>
      <c r="Z19" s="29"/>
      <c r="AA19" s="29"/>
      <c r="AB19" s="29"/>
      <c r="AC19" s="29"/>
    </row>
    <row r="20" spans="1:29">
      <c r="A20" s="13"/>
      <c r="B20" s="35"/>
      <c r="C20" s="9"/>
      <c r="D20" s="9"/>
      <c r="E20" s="35"/>
      <c r="F20" s="35"/>
      <c r="G20" s="9"/>
      <c r="H20" s="9"/>
      <c r="I20" s="35"/>
      <c r="J20" s="35"/>
      <c r="K20" s="35"/>
      <c r="L20" s="9"/>
      <c r="M20" s="35"/>
      <c r="N20" s="35"/>
      <c r="O20" s="35"/>
      <c r="P20" s="35"/>
      <c r="Q20" s="10"/>
      <c r="X20" s="29"/>
      <c r="Y20" s="29"/>
      <c r="Z20" s="29"/>
      <c r="AA20" s="29"/>
      <c r="AB20" s="29"/>
      <c r="AC20" s="29"/>
    </row>
    <row r="21" spans="1:29">
      <c r="A21" s="13"/>
      <c r="B21" s="35"/>
      <c r="C21" s="9"/>
      <c r="D21" s="9"/>
      <c r="E21" s="35"/>
      <c r="F21" s="35"/>
      <c r="G21" s="9"/>
      <c r="H21" s="9"/>
      <c r="I21" s="35"/>
      <c r="J21" s="35"/>
      <c r="K21" s="35"/>
      <c r="L21" s="35"/>
      <c r="M21" s="35"/>
      <c r="N21" s="35"/>
      <c r="O21" s="35"/>
      <c r="P21" s="35"/>
      <c r="Q21" s="10"/>
      <c r="X21" s="29"/>
      <c r="Y21" s="29"/>
      <c r="Z21" s="29"/>
      <c r="AA21" s="29"/>
      <c r="AB21" s="29"/>
      <c r="AC21" s="29"/>
    </row>
    <row r="22" spans="1:29">
      <c r="A22" s="13" t="s">
        <v>11</v>
      </c>
      <c r="B22" s="35"/>
      <c r="C22" s="9"/>
      <c r="D22" s="21">
        <v>8590.81</v>
      </c>
      <c r="E22" s="35" t="s">
        <v>76</v>
      </c>
      <c r="F22" s="35"/>
      <c r="G22" s="9"/>
      <c r="H22" s="9"/>
      <c r="I22" s="35"/>
      <c r="J22" s="35"/>
      <c r="K22" s="35"/>
      <c r="L22" s="35"/>
      <c r="M22" s="35"/>
      <c r="N22" s="35"/>
      <c r="O22" s="35"/>
      <c r="P22" s="35"/>
      <c r="Q22" s="10"/>
      <c r="X22" s="29"/>
      <c r="Y22" s="29"/>
      <c r="Z22" s="29"/>
      <c r="AA22" s="29"/>
      <c r="AB22" s="29"/>
      <c r="AC22" s="29"/>
    </row>
    <row r="23" spans="1:29">
      <c r="A23" s="13" t="s">
        <v>12</v>
      </c>
      <c r="B23" s="35"/>
      <c r="C23" s="9"/>
      <c r="D23" s="9">
        <f>H10</f>
        <v>-0.10000000000002274</v>
      </c>
      <c r="E23" s="35" t="s">
        <v>16</v>
      </c>
      <c r="F23" s="35"/>
      <c r="G23" s="9"/>
      <c r="H23" s="9"/>
      <c r="I23" s="35"/>
      <c r="J23" s="35"/>
      <c r="K23" s="35"/>
      <c r="L23" s="35"/>
      <c r="M23" s="35"/>
      <c r="N23" s="35"/>
      <c r="O23" s="35"/>
      <c r="P23" s="35"/>
      <c r="Q23" s="10"/>
      <c r="X23" s="29"/>
      <c r="Y23" s="29"/>
      <c r="Z23" s="29"/>
      <c r="AA23" s="29"/>
      <c r="AB23" s="29"/>
      <c r="AC23" s="29"/>
    </row>
    <row r="24" spans="1:29">
      <c r="A24" s="13" t="s">
        <v>13</v>
      </c>
      <c r="B24" s="35"/>
      <c r="C24" s="9"/>
      <c r="D24" s="9">
        <f>D22+D23</f>
        <v>8590.7099999999991</v>
      </c>
      <c r="E24" s="35"/>
      <c r="F24" s="35"/>
      <c r="G24" s="9"/>
      <c r="H24" s="9"/>
      <c r="I24" s="35"/>
      <c r="J24" s="35"/>
      <c r="K24" s="35"/>
      <c r="L24" s="35"/>
      <c r="M24" s="35"/>
      <c r="N24" s="35"/>
      <c r="O24" s="35"/>
      <c r="P24" s="35"/>
      <c r="Q24" s="10"/>
      <c r="X24" s="29"/>
      <c r="Y24" s="29"/>
      <c r="Z24" s="29"/>
      <c r="AA24" s="29"/>
      <c r="AB24" s="29"/>
      <c r="AC24" s="29"/>
    </row>
    <row r="25" spans="1:29">
      <c r="A25" s="13" t="s">
        <v>14</v>
      </c>
      <c r="B25" s="35"/>
      <c r="C25" s="9"/>
      <c r="D25" s="9">
        <f>H18</f>
        <v>-0.10000000000002274</v>
      </c>
      <c r="E25" s="35" t="s">
        <v>17</v>
      </c>
      <c r="F25" s="35"/>
      <c r="G25" s="9"/>
      <c r="H25" s="9"/>
      <c r="I25" s="35"/>
      <c r="J25" s="35"/>
      <c r="K25" s="35"/>
      <c r="L25" s="35"/>
      <c r="M25" s="35"/>
      <c r="N25" s="35"/>
      <c r="O25" s="35"/>
      <c r="P25" s="35"/>
      <c r="Q25" s="10"/>
      <c r="X25" s="29"/>
      <c r="Y25" s="29"/>
      <c r="Z25" s="29"/>
      <c r="AA25" s="29"/>
      <c r="AB25" s="29"/>
      <c r="AC25" s="29"/>
    </row>
    <row r="26" spans="1:29">
      <c r="A26" s="13" t="s">
        <v>13</v>
      </c>
      <c r="B26" s="35"/>
      <c r="C26" s="9"/>
      <c r="D26" s="27">
        <f>D24-D25</f>
        <v>8590.81</v>
      </c>
      <c r="E26" s="19" t="s">
        <v>18</v>
      </c>
      <c r="F26" s="35"/>
      <c r="G26" s="9"/>
      <c r="H26" s="9"/>
      <c r="I26" s="35"/>
      <c r="J26" s="35"/>
      <c r="K26" s="35"/>
      <c r="L26" s="35"/>
      <c r="M26" s="35"/>
      <c r="N26" s="35"/>
      <c r="O26" s="35"/>
      <c r="P26" s="35"/>
      <c r="Q26" s="10"/>
      <c r="X26" s="29"/>
      <c r="Y26" s="29"/>
      <c r="Z26" s="29"/>
      <c r="AA26" s="29"/>
      <c r="AB26" s="29"/>
      <c r="AC26" s="29"/>
    </row>
    <row r="27" spans="1:29" ht="14.65" thickBot="1">
      <c r="A27" s="15"/>
      <c r="B27" s="16"/>
      <c r="C27" s="17"/>
      <c r="D27" s="17"/>
      <c r="E27" s="16"/>
      <c r="F27" s="16"/>
      <c r="G27" s="17"/>
      <c r="H27" s="17"/>
      <c r="I27" s="16"/>
      <c r="J27" s="16"/>
      <c r="K27" s="16"/>
      <c r="L27" s="16"/>
      <c r="M27" s="16"/>
      <c r="N27" s="16"/>
      <c r="O27" s="16"/>
      <c r="P27" s="16"/>
      <c r="Q27" s="18"/>
      <c r="X27" s="29"/>
      <c r="Y27" s="29"/>
      <c r="Z27" s="29"/>
      <c r="AA27" s="29"/>
      <c r="AB27" s="29"/>
      <c r="AC27" s="29"/>
    </row>
    <row r="28" spans="1:29" ht="14.65" thickTop="1">
      <c r="X28" s="29"/>
      <c r="Y28" s="29"/>
      <c r="Z28" s="29"/>
      <c r="AA28" s="29"/>
      <c r="AB28" s="29"/>
      <c r="AC28" s="29"/>
    </row>
    <row r="29" spans="1:29">
      <c r="X29" s="28"/>
      <c r="Y29" s="1"/>
      <c r="Z29" s="1"/>
    </row>
    <row r="30" spans="1:29" ht="14.65" thickBot="1"/>
    <row r="31" spans="1:29" ht="14.65" thickTop="1">
      <c r="A31" s="2"/>
      <c r="B31" s="3"/>
      <c r="C31" s="4">
        <v>44681</v>
      </c>
      <c r="D31" s="5"/>
      <c r="E31" s="3"/>
      <c r="F31" s="3"/>
      <c r="G31" s="5"/>
      <c r="H31" s="5"/>
      <c r="I31" s="3"/>
      <c r="J31" s="3"/>
      <c r="K31" s="3"/>
      <c r="L31" s="20" t="s">
        <v>19</v>
      </c>
      <c r="M31" s="3"/>
      <c r="N31" s="3"/>
      <c r="O31" s="3"/>
      <c r="P31" s="3"/>
      <c r="Q31" s="6"/>
    </row>
    <row r="32" spans="1:29">
      <c r="A32" s="7" t="s">
        <v>5</v>
      </c>
      <c r="B32" s="35"/>
      <c r="C32" s="9"/>
      <c r="D32" s="9"/>
      <c r="E32" s="35"/>
      <c r="F32" s="35"/>
      <c r="G32" s="9"/>
      <c r="H32" s="9"/>
      <c r="I32" s="35"/>
      <c r="J32" s="11" t="s">
        <v>24</v>
      </c>
      <c r="K32" s="35"/>
      <c r="L32" s="11" t="s">
        <v>10</v>
      </c>
      <c r="M32" s="35"/>
      <c r="N32" s="35"/>
      <c r="O32" s="35"/>
      <c r="P32" s="35"/>
      <c r="Q32" s="10"/>
    </row>
    <row r="33" spans="1:17">
      <c r="A33" s="7" t="s">
        <v>0</v>
      </c>
      <c r="B33" s="11" t="s">
        <v>3</v>
      </c>
      <c r="C33" s="12" t="s">
        <v>1</v>
      </c>
      <c r="D33" s="12" t="s">
        <v>4</v>
      </c>
      <c r="E33" s="11" t="s">
        <v>7</v>
      </c>
      <c r="F33" s="37" t="s">
        <v>92</v>
      </c>
      <c r="G33" s="12" t="s">
        <v>8</v>
      </c>
      <c r="H33" s="12" t="s">
        <v>9</v>
      </c>
      <c r="I33" s="33" t="s">
        <v>70</v>
      </c>
      <c r="J33" s="11" t="s">
        <v>23</v>
      </c>
      <c r="K33" s="35"/>
      <c r="L33" s="31">
        <v>200290.51</v>
      </c>
      <c r="M33" s="35" t="s">
        <v>82</v>
      </c>
      <c r="N33" s="35"/>
      <c r="O33" s="35"/>
      <c r="P33" s="35"/>
      <c r="Q33" s="10"/>
    </row>
    <row r="34" spans="1:17">
      <c r="A34" s="13" t="s">
        <v>110</v>
      </c>
      <c r="B34" s="35">
        <v>55</v>
      </c>
      <c r="C34" s="9">
        <v>26.69</v>
      </c>
      <c r="D34" s="9">
        <f>C34*B34</f>
        <v>1467.95</v>
      </c>
      <c r="E34" s="36" t="s">
        <v>93</v>
      </c>
      <c r="F34" s="38">
        <f>D34/D37</f>
        <v>0.1544396060603829</v>
      </c>
      <c r="G34" s="9">
        <v>26.9</v>
      </c>
      <c r="H34" s="9">
        <f>(B34*G34)-D34</f>
        <v>11.549999999999955</v>
      </c>
      <c r="I34" s="35" t="s">
        <v>71</v>
      </c>
      <c r="J34" s="36">
        <f>G34*B34</f>
        <v>1479.5</v>
      </c>
      <c r="K34" s="35" t="str">
        <f>"sell "&amp;B34&amp;" "&amp;A34&amp;" @ $"&amp;G34</f>
        <v>sell 55 ITOS @ $26.9</v>
      </c>
      <c r="L34" s="9">
        <f>L33+(G34*B34)</f>
        <v>201770.01</v>
      </c>
      <c r="M34" s="35"/>
      <c r="N34" s="35"/>
      <c r="O34" s="35"/>
      <c r="P34" s="35"/>
      <c r="Q34" s="10"/>
    </row>
    <row r="35" spans="1:17">
      <c r="A35" s="13" t="s">
        <v>111</v>
      </c>
      <c r="B35" s="35">
        <v>171</v>
      </c>
      <c r="C35" s="9">
        <v>38.14</v>
      </c>
      <c r="D35" s="9">
        <f>C35*B35</f>
        <v>6521.9400000000005</v>
      </c>
      <c r="E35" s="36" t="s">
        <v>93</v>
      </c>
      <c r="F35" s="38">
        <f>D35/D37</f>
        <v>0.68615814186413271</v>
      </c>
      <c r="G35" s="9">
        <v>38.17</v>
      </c>
      <c r="H35" s="9">
        <f>(B35*G35)-D35</f>
        <v>5.1300000000001091</v>
      </c>
      <c r="I35" s="35" t="s">
        <v>71</v>
      </c>
      <c r="J35" s="36">
        <f>G35*B35</f>
        <v>6527.0700000000006</v>
      </c>
      <c r="K35" s="35" t="str">
        <f>"sell "&amp;B35&amp;" "&amp;A35&amp;" @ $"&amp;G35</f>
        <v>sell 171 EPC @ $38.17</v>
      </c>
      <c r="L35" s="9">
        <f>L34+(G35*B35)</f>
        <v>208297.08000000002</v>
      </c>
      <c r="M35" s="35"/>
      <c r="N35" s="35"/>
      <c r="O35" s="35"/>
      <c r="P35" s="35"/>
      <c r="Q35" s="10"/>
    </row>
    <row r="36" spans="1:17">
      <c r="A36" s="13" t="s">
        <v>112</v>
      </c>
      <c r="B36" s="35">
        <v>107</v>
      </c>
      <c r="C36" s="9">
        <v>14.16</v>
      </c>
      <c r="D36" s="9">
        <f>C36*B36</f>
        <v>1515.1200000000001</v>
      </c>
      <c r="E36" s="36" t="s">
        <v>93</v>
      </c>
      <c r="F36" s="38">
        <f>D36/D37</f>
        <v>0.15940225207548442</v>
      </c>
      <c r="G36" s="9">
        <v>14.04</v>
      </c>
      <c r="H36" s="9">
        <f>(B36*G36)-D36</f>
        <v>-12.840000000000146</v>
      </c>
      <c r="I36" s="35" t="s">
        <v>71</v>
      </c>
      <c r="J36" s="36">
        <f>G36*B36</f>
        <v>1502.28</v>
      </c>
      <c r="K36" s="35" t="str">
        <f>"sell "&amp;B36&amp;" "&amp;A36&amp;" @ $"&amp;G36</f>
        <v>sell 107 F @ $14.04</v>
      </c>
      <c r="L36" s="9">
        <f>L35+(G36*B36)</f>
        <v>209799.36000000002</v>
      </c>
      <c r="M36" s="35" t="s">
        <v>22</v>
      </c>
      <c r="N36" s="35"/>
      <c r="O36" s="35"/>
      <c r="P36" s="35"/>
      <c r="Q36" s="10"/>
    </row>
    <row r="37" spans="1:17">
      <c r="A37" s="13"/>
      <c r="B37" s="35"/>
      <c r="C37" s="9"/>
      <c r="D37" s="9">
        <f>SUM(D34:D36)</f>
        <v>9505.01</v>
      </c>
      <c r="E37" s="36"/>
      <c r="F37" s="38">
        <f>SUM(F34:F36)</f>
        <v>1</v>
      </c>
      <c r="G37" s="32"/>
      <c r="H37" s="9">
        <f>SUM(H34:H36)</f>
        <v>3.8399999999999181</v>
      </c>
      <c r="I37" s="35"/>
      <c r="J37" s="36">
        <f>SUM(J34:J36)</f>
        <v>9508.85</v>
      </c>
      <c r="K37" s="35"/>
      <c r="L37" s="9"/>
      <c r="M37" s="35"/>
      <c r="N37" s="35"/>
      <c r="O37" s="35"/>
      <c r="P37" s="35"/>
      <c r="Q37" s="10"/>
    </row>
    <row r="38" spans="1:17">
      <c r="A38" s="13"/>
      <c r="B38" s="35"/>
      <c r="C38" s="9"/>
      <c r="D38" s="9"/>
      <c r="E38" s="35"/>
      <c r="F38" s="35"/>
      <c r="G38" s="32"/>
      <c r="H38" s="9"/>
      <c r="I38" s="35"/>
      <c r="J38" s="35"/>
      <c r="K38" s="35"/>
      <c r="L38" s="9"/>
      <c r="M38" s="35"/>
      <c r="N38" s="35"/>
      <c r="O38" s="35"/>
      <c r="P38" s="35"/>
      <c r="Q38" s="10"/>
    </row>
    <row r="39" spans="1:17">
      <c r="A39" s="13"/>
      <c r="B39" s="35"/>
      <c r="C39" s="9"/>
      <c r="D39" s="9"/>
      <c r="E39" s="19"/>
      <c r="F39" s="35"/>
      <c r="G39" s="32"/>
      <c r="H39" s="9"/>
      <c r="I39" s="35"/>
      <c r="J39" s="35"/>
      <c r="K39" s="35"/>
      <c r="L39" s="9"/>
      <c r="M39" s="11" t="s">
        <v>20</v>
      </c>
      <c r="N39" s="35"/>
      <c r="O39" s="35"/>
      <c r="P39" s="35"/>
      <c r="Q39" s="10"/>
    </row>
    <row r="40" spans="1:17">
      <c r="A40" s="7" t="s">
        <v>6</v>
      </c>
      <c r="B40" s="35"/>
      <c r="C40" s="9"/>
      <c r="D40" s="9"/>
      <c r="E40" s="19"/>
      <c r="F40" s="35"/>
      <c r="G40" s="32"/>
      <c r="H40" s="9"/>
      <c r="I40" s="35"/>
      <c r="J40" s="35"/>
      <c r="K40" s="35"/>
      <c r="L40" s="9"/>
      <c r="M40" s="11" t="s">
        <v>21</v>
      </c>
      <c r="N40" s="35"/>
      <c r="O40" s="35"/>
      <c r="P40" s="35"/>
      <c r="Q40" s="10"/>
    </row>
    <row r="41" spans="1:17">
      <c r="A41" s="7" t="s">
        <v>0</v>
      </c>
      <c r="B41" s="11" t="s">
        <v>3</v>
      </c>
      <c r="C41" s="12" t="s">
        <v>1</v>
      </c>
      <c r="D41" s="12" t="s">
        <v>2</v>
      </c>
      <c r="E41" s="22" t="s">
        <v>7</v>
      </c>
      <c r="F41" s="39" t="s">
        <v>92</v>
      </c>
      <c r="G41" s="33" t="s">
        <v>8</v>
      </c>
      <c r="H41" s="12" t="s">
        <v>9</v>
      </c>
      <c r="I41" s="35"/>
      <c r="J41" s="35"/>
      <c r="K41" s="35"/>
      <c r="L41" s="9"/>
      <c r="M41" s="36">
        <f>L36</f>
        <v>209799.36000000002</v>
      </c>
      <c r="N41" s="35"/>
      <c r="O41" s="35"/>
      <c r="P41" s="35"/>
      <c r="Q41" s="10"/>
    </row>
    <row r="42" spans="1:17">
      <c r="A42" s="13" t="s">
        <v>113</v>
      </c>
      <c r="B42" s="35">
        <v>10</v>
      </c>
      <c r="C42" s="9">
        <v>91.42</v>
      </c>
      <c r="D42" s="9">
        <f>C42*B42</f>
        <v>914.2</v>
      </c>
      <c r="E42" s="36" t="s">
        <v>93</v>
      </c>
      <c r="F42" s="38">
        <f>D42/D45</f>
        <v>1</v>
      </c>
      <c r="G42" s="9">
        <v>91.44</v>
      </c>
      <c r="H42" s="9">
        <f>(B42*G42)-D42</f>
        <v>0.19999999999993179</v>
      </c>
      <c r="I42" s="35" t="s">
        <v>71</v>
      </c>
      <c r="J42" s="35"/>
      <c r="K42" s="35" t="str">
        <f>"buy "&amp;B42&amp;" "&amp;A42&amp;" @ $"&amp;G42</f>
        <v>buy 10 BIL @ $91.44</v>
      </c>
      <c r="L42" s="9">
        <f>L36-(G42*B42)</f>
        <v>208884.96000000002</v>
      </c>
      <c r="M42" s="36">
        <f>L33-(G42*B42)</f>
        <v>199376.11000000002</v>
      </c>
      <c r="N42" s="35"/>
      <c r="O42" s="35"/>
      <c r="P42" s="35"/>
      <c r="Q42" s="10"/>
    </row>
    <row r="43" spans="1:17">
      <c r="A43" s="13"/>
      <c r="B43" s="35"/>
      <c r="C43" s="9"/>
      <c r="D43" s="9">
        <f>C43*B43</f>
        <v>0</v>
      </c>
      <c r="E43" s="36" t="s">
        <v>93</v>
      </c>
      <c r="F43" s="38">
        <f>D43/D45</f>
        <v>0</v>
      </c>
      <c r="G43" s="9"/>
      <c r="H43" s="9">
        <f>(B43*G43)-D43</f>
        <v>0</v>
      </c>
      <c r="I43" s="35" t="s">
        <v>71</v>
      </c>
      <c r="J43" s="35"/>
      <c r="K43" s="35" t="str">
        <f>"buy "&amp;B43&amp;" "&amp;A43&amp;" @ $"&amp;G43</f>
        <v>buy   @ $</v>
      </c>
      <c r="L43" s="9">
        <f>L42-(G43*B43)</f>
        <v>208884.96000000002</v>
      </c>
      <c r="M43" s="36">
        <f>M42-(G43*B43)</f>
        <v>199376.11000000002</v>
      </c>
      <c r="N43" s="35"/>
      <c r="O43" s="35"/>
      <c r="P43" s="35"/>
      <c r="Q43" s="10"/>
    </row>
    <row r="44" spans="1:17">
      <c r="A44" s="23"/>
      <c r="B44" s="24"/>
      <c r="C44" s="25"/>
      <c r="D44" s="25">
        <f>C44*B44</f>
        <v>0</v>
      </c>
      <c r="E44" s="36" t="s">
        <v>93</v>
      </c>
      <c r="F44" s="38">
        <f>D44/D45</f>
        <v>0</v>
      </c>
      <c r="G44" s="25"/>
      <c r="H44" s="25">
        <f>(B44*G44)-D44</f>
        <v>0</v>
      </c>
      <c r="I44" s="35" t="s">
        <v>71</v>
      </c>
      <c r="J44" s="35"/>
      <c r="K44" s="35" t="str">
        <f>"buy "&amp;B44&amp;" "&amp;A44&amp;" @ $"&amp;G44</f>
        <v>buy   @ $</v>
      </c>
      <c r="L44" s="9">
        <f>L43-(G44*B44)</f>
        <v>208884.96000000002</v>
      </c>
      <c r="M44" s="36">
        <f>M43-(G44*B44)</f>
        <v>199376.11000000002</v>
      </c>
      <c r="N44" s="35" t="str">
        <f>TEXT(ROUND(M44,2),"$#,##0.00")&amp;" will be the balance in the account after purchases.  "</f>
        <v xml:space="preserve">$199,376.11 will be the balance in the account after purchases.  </v>
      </c>
      <c r="O44" s="35"/>
      <c r="P44" s="35"/>
      <c r="Q44" s="10"/>
    </row>
    <row r="45" spans="1:17">
      <c r="A45" s="13"/>
      <c r="B45" s="35"/>
      <c r="C45" s="9"/>
      <c r="D45" s="9">
        <f>SUM(D42:D44)</f>
        <v>914.2</v>
      </c>
      <c r="E45" s="35"/>
      <c r="F45" s="38">
        <f>SUM(F42:F44)</f>
        <v>1</v>
      </c>
      <c r="G45" s="9" t="s">
        <v>15</v>
      </c>
      <c r="H45" s="9">
        <f>SUM(H42:H44)</f>
        <v>0.19999999999993179</v>
      </c>
      <c r="I45" s="35"/>
      <c r="J45" s="35"/>
      <c r="K45" s="35"/>
      <c r="L45" s="9"/>
      <c r="M45" s="35"/>
      <c r="N45" s="35" t="s">
        <v>27</v>
      </c>
      <c r="O45" s="35"/>
      <c r="P45" s="35"/>
      <c r="Q45" s="10"/>
    </row>
    <row r="46" spans="1:17">
      <c r="A46" s="13"/>
      <c r="B46" s="35"/>
      <c r="C46" s="9"/>
      <c r="D46" s="9"/>
      <c r="E46" s="35"/>
      <c r="F46" s="35"/>
      <c r="G46" s="9"/>
      <c r="H46" s="9"/>
      <c r="I46" s="35"/>
      <c r="J46" s="35"/>
      <c r="K46" s="35"/>
      <c r="L46" s="9"/>
      <c r="M46" s="11" t="str">
        <f>IF(J37+M44&gt;0,"Credit Surplus","Credit Shortage")</f>
        <v>Credit Surplus</v>
      </c>
      <c r="N46" s="36">
        <f>J37+M44</f>
        <v>208884.96000000002</v>
      </c>
      <c r="O46" s="35" t="s">
        <v>60</v>
      </c>
      <c r="P46" s="35"/>
      <c r="Q46" s="10"/>
    </row>
    <row r="47" spans="1:17">
      <c r="A47" s="13"/>
      <c r="B47" s="35"/>
      <c r="C47" s="9"/>
      <c r="D47" s="9"/>
      <c r="E47" s="35"/>
      <c r="F47" s="35"/>
      <c r="G47" s="9"/>
      <c r="H47" s="9"/>
      <c r="I47" s="35"/>
      <c r="J47" s="35"/>
      <c r="K47" s="35"/>
      <c r="L47" s="9"/>
      <c r="M47" s="35"/>
      <c r="N47" s="35"/>
      <c r="O47" s="35"/>
      <c r="P47" s="35"/>
      <c r="Q47" s="10"/>
    </row>
    <row r="48" spans="1:17">
      <c r="A48" s="13"/>
      <c r="B48" s="35"/>
      <c r="C48" s="9"/>
      <c r="D48" s="9"/>
      <c r="E48" s="35"/>
      <c r="F48" s="35"/>
      <c r="G48" s="9"/>
      <c r="H48" s="9"/>
      <c r="I48" s="35"/>
      <c r="J48" s="35"/>
      <c r="K48" s="35"/>
      <c r="L48" s="35"/>
      <c r="M48" s="35"/>
      <c r="N48" s="35"/>
      <c r="O48" s="35"/>
      <c r="P48" s="35"/>
      <c r="Q48" s="10"/>
    </row>
    <row r="49" spans="1:17">
      <c r="A49" s="13" t="s">
        <v>11</v>
      </c>
      <c r="B49" s="35"/>
      <c r="C49" s="9"/>
      <c r="D49" s="21">
        <v>8590.81</v>
      </c>
      <c r="E49" s="35" t="s">
        <v>76</v>
      </c>
      <c r="F49" s="35"/>
      <c r="G49" s="9"/>
      <c r="H49" s="9"/>
      <c r="I49" s="35"/>
      <c r="J49" s="35"/>
      <c r="K49" s="35"/>
      <c r="L49" s="35"/>
      <c r="M49" s="35"/>
      <c r="N49" s="35"/>
      <c r="O49" s="35"/>
      <c r="P49" s="35"/>
      <c r="Q49" s="10"/>
    </row>
    <row r="50" spans="1:17">
      <c r="A50" s="13" t="s">
        <v>12</v>
      </c>
      <c r="B50" s="35"/>
      <c r="C50" s="9"/>
      <c r="D50" s="9">
        <f>H37</f>
        <v>3.8399999999999181</v>
      </c>
      <c r="E50" s="35" t="s">
        <v>16</v>
      </c>
      <c r="F50" s="35"/>
      <c r="G50" s="9"/>
      <c r="H50" s="9"/>
      <c r="I50" s="35"/>
      <c r="J50" s="35"/>
      <c r="K50" s="35"/>
      <c r="L50" s="35"/>
      <c r="M50" s="35"/>
      <c r="N50" s="35"/>
      <c r="O50" s="35"/>
      <c r="P50" s="35"/>
      <c r="Q50" s="10"/>
    </row>
    <row r="51" spans="1:17">
      <c r="A51" s="13" t="s">
        <v>13</v>
      </c>
      <c r="B51" s="35"/>
      <c r="C51" s="9"/>
      <c r="D51" s="9">
        <f>D49+D50</f>
        <v>8594.65</v>
      </c>
      <c r="E51" s="35"/>
      <c r="F51" s="35"/>
      <c r="G51" s="9"/>
      <c r="H51" s="9"/>
      <c r="I51" s="35"/>
      <c r="J51" s="35"/>
      <c r="K51" s="35"/>
      <c r="L51" s="35"/>
      <c r="M51" s="35"/>
      <c r="N51" s="35"/>
      <c r="O51" s="35"/>
      <c r="P51" s="35"/>
      <c r="Q51" s="10"/>
    </row>
    <row r="52" spans="1:17">
      <c r="A52" s="13" t="s">
        <v>14</v>
      </c>
      <c r="B52" s="35"/>
      <c r="C52" s="9"/>
      <c r="D52" s="9">
        <f>H45</f>
        <v>0.19999999999993179</v>
      </c>
      <c r="E52" s="35" t="s">
        <v>17</v>
      </c>
      <c r="F52" s="35"/>
      <c r="G52" s="9"/>
      <c r="H52" s="9"/>
      <c r="I52" s="35"/>
      <c r="J52" s="35"/>
      <c r="K52" s="35"/>
      <c r="L52" s="35"/>
      <c r="M52" s="35"/>
      <c r="N52" s="35"/>
      <c r="O52" s="35"/>
      <c r="P52" s="35"/>
      <c r="Q52" s="10"/>
    </row>
    <row r="53" spans="1:17">
      <c r="A53" s="13" t="s">
        <v>13</v>
      </c>
      <c r="B53" s="35"/>
      <c r="C53" s="9"/>
      <c r="D53" s="27">
        <f>D51-D52</f>
        <v>8594.4499999999989</v>
      </c>
      <c r="E53" s="19" t="s">
        <v>18</v>
      </c>
      <c r="F53" s="35"/>
      <c r="G53" s="9"/>
      <c r="H53" s="9"/>
      <c r="I53" s="35"/>
      <c r="J53" s="35"/>
      <c r="K53" s="35"/>
      <c r="L53" s="35"/>
      <c r="M53" s="35"/>
      <c r="N53" s="35"/>
      <c r="O53" s="35"/>
      <c r="P53" s="35"/>
      <c r="Q53" s="10"/>
    </row>
    <row r="54" spans="1:17" ht="14.65" thickBot="1">
      <c r="A54" s="15"/>
      <c r="B54" s="16"/>
      <c r="C54" s="17"/>
      <c r="D54" s="17"/>
      <c r="E54" s="16"/>
      <c r="F54" s="16"/>
      <c r="G54" s="17"/>
      <c r="H54" s="17"/>
      <c r="I54" s="16"/>
      <c r="J54" s="16"/>
      <c r="K54" s="16"/>
      <c r="L54" s="16"/>
      <c r="M54" s="16"/>
      <c r="N54" s="16"/>
      <c r="O54" s="16"/>
      <c r="P54" s="16"/>
      <c r="Q54" s="18"/>
    </row>
    <row r="55" spans="1:17" ht="14.65" thickTop="1"/>
    <row r="56" spans="1:17" ht="14.65" thickBot="1"/>
    <row r="57" spans="1:17" ht="14.65" thickTop="1">
      <c r="A57" s="2"/>
      <c r="B57" s="3"/>
      <c r="C57" s="4">
        <v>44651</v>
      </c>
      <c r="D57" s="5"/>
      <c r="E57" s="3"/>
      <c r="F57" s="3"/>
      <c r="G57" s="5"/>
      <c r="H57" s="5"/>
      <c r="I57" s="3"/>
      <c r="J57" s="3"/>
      <c r="K57" s="3"/>
      <c r="L57" s="20" t="s">
        <v>19</v>
      </c>
      <c r="M57" s="3"/>
      <c r="N57" s="3"/>
      <c r="O57" s="3"/>
      <c r="P57" s="3"/>
      <c r="Q57" s="6"/>
    </row>
    <row r="58" spans="1:17">
      <c r="A58" s="7" t="s">
        <v>5</v>
      </c>
      <c r="B58" s="35"/>
      <c r="C58" s="9"/>
      <c r="D58" s="9"/>
      <c r="E58" s="35"/>
      <c r="F58" s="35"/>
      <c r="G58" s="9"/>
      <c r="H58" s="9"/>
      <c r="I58" s="35"/>
      <c r="J58" s="11" t="s">
        <v>24</v>
      </c>
      <c r="K58" s="35"/>
      <c r="L58" s="11" t="s">
        <v>10</v>
      </c>
      <c r="M58" s="35"/>
      <c r="N58" s="35"/>
      <c r="O58" s="35"/>
      <c r="P58" s="35"/>
      <c r="Q58" s="10"/>
    </row>
    <row r="59" spans="1:17">
      <c r="A59" s="7" t="s">
        <v>0</v>
      </c>
      <c r="B59" s="11" t="s">
        <v>3</v>
      </c>
      <c r="C59" s="12" t="s">
        <v>1</v>
      </c>
      <c r="D59" s="12" t="s">
        <v>4</v>
      </c>
      <c r="E59" s="11" t="s">
        <v>7</v>
      </c>
      <c r="F59" s="37" t="s">
        <v>92</v>
      </c>
      <c r="G59" s="12" t="s">
        <v>8</v>
      </c>
      <c r="H59" s="12" t="s">
        <v>9</v>
      </c>
      <c r="I59" s="33" t="s">
        <v>70</v>
      </c>
      <c r="J59" s="11" t="s">
        <v>23</v>
      </c>
      <c r="K59" s="35"/>
      <c r="L59" s="31">
        <v>193274.88</v>
      </c>
      <c r="M59" s="35" t="s">
        <v>82</v>
      </c>
      <c r="N59" s="35"/>
      <c r="O59" s="35"/>
      <c r="P59" s="35"/>
      <c r="Q59" s="10"/>
    </row>
    <row r="60" spans="1:17">
      <c r="A60" s="13" t="s">
        <v>107</v>
      </c>
      <c r="B60" s="35">
        <v>161</v>
      </c>
      <c r="C60" s="9">
        <v>54.65</v>
      </c>
      <c r="D60" s="9">
        <f>C60*B60</f>
        <v>8798.65</v>
      </c>
      <c r="E60" s="36" t="s">
        <v>93</v>
      </c>
      <c r="F60" s="38">
        <f>D60/D63</f>
        <v>0.678381072731296</v>
      </c>
      <c r="G60" s="9">
        <v>55.25</v>
      </c>
      <c r="H60" s="9">
        <f>(B60*G60)-D60</f>
        <v>96.600000000000364</v>
      </c>
      <c r="I60" s="35" t="s">
        <v>71</v>
      </c>
      <c r="J60" s="36">
        <f>G60*B60</f>
        <v>8895.25</v>
      </c>
      <c r="K60" s="35" t="str">
        <f>"sell "&amp;B60&amp;" "&amp;A60&amp;" @ $"&amp;G60</f>
        <v>sell 161 AOSL @ $55.25</v>
      </c>
      <c r="L60" s="9">
        <f>L59+(G60*B60)</f>
        <v>202170.13</v>
      </c>
      <c r="M60" s="35"/>
      <c r="N60" s="35"/>
      <c r="O60" s="35"/>
      <c r="P60" s="35"/>
      <c r="Q60" s="10"/>
    </row>
    <row r="61" spans="1:17">
      <c r="A61" s="13" t="s">
        <v>108</v>
      </c>
      <c r="B61" s="35">
        <v>16</v>
      </c>
      <c r="C61" s="9">
        <v>114.07</v>
      </c>
      <c r="D61" s="9">
        <f>C61*B61</f>
        <v>1825.12</v>
      </c>
      <c r="E61" s="36" t="s">
        <v>93</v>
      </c>
      <c r="F61" s="38">
        <f>D61/D63</f>
        <v>0.14071782187759974</v>
      </c>
      <c r="G61" s="9">
        <v>115.07</v>
      </c>
      <c r="H61" s="9">
        <f>(B61*G61)-D61</f>
        <v>16</v>
      </c>
      <c r="I61" s="35" t="s">
        <v>71</v>
      </c>
      <c r="J61" s="36">
        <f>G61*B61</f>
        <v>1841.12</v>
      </c>
      <c r="K61" s="35" t="str">
        <f>"sell "&amp;B61&amp;" "&amp;A61&amp;" @ $"&amp;G61</f>
        <v>sell 16 WIRE @ $115.07</v>
      </c>
      <c r="L61" s="9">
        <f>L60+(G61*B61)</f>
        <v>204011.25</v>
      </c>
      <c r="M61" s="35"/>
      <c r="N61" s="35"/>
      <c r="O61" s="35"/>
      <c r="P61" s="35"/>
      <c r="Q61" s="10"/>
    </row>
    <row r="62" spans="1:17">
      <c r="A62" s="13" t="s">
        <v>109</v>
      </c>
      <c r="B62" s="35">
        <v>45</v>
      </c>
      <c r="C62" s="9">
        <v>52.14</v>
      </c>
      <c r="D62" s="9">
        <f>C62*B62</f>
        <v>2346.3000000000002</v>
      </c>
      <c r="E62" s="36" t="s">
        <v>93</v>
      </c>
      <c r="F62" s="38">
        <f>D62/D63</f>
        <v>0.18090110539110429</v>
      </c>
      <c r="G62" s="9">
        <v>52.85</v>
      </c>
      <c r="H62" s="9">
        <f>(B62*G62)-D62</f>
        <v>31.949999999999818</v>
      </c>
      <c r="I62" s="35" t="s">
        <v>71</v>
      </c>
      <c r="J62" s="36">
        <f>G62*B62</f>
        <v>2378.25</v>
      </c>
      <c r="K62" s="35" t="str">
        <f>"sell "&amp;B62&amp;" "&amp;A62&amp;" @ $"&amp;G62</f>
        <v>sell 45 CUBI @ $52.85</v>
      </c>
      <c r="L62" s="9">
        <f>L61+(G62*B62)</f>
        <v>206389.5</v>
      </c>
      <c r="M62" s="35" t="s">
        <v>22</v>
      </c>
      <c r="N62" s="35"/>
      <c r="O62" s="35"/>
      <c r="P62" s="35"/>
      <c r="Q62" s="10"/>
    </row>
    <row r="63" spans="1:17">
      <c r="A63" s="13"/>
      <c r="B63" s="35"/>
      <c r="C63" s="9"/>
      <c r="D63" s="9">
        <f>SUM(D60:D62)</f>
        <v>12970.07</v>
      </c>
      <c r="E63" s="36"/>
      <c r="F63" s="38">
        <f>SUM(F60:F62)</f>
        <v>1</v>
      </c>
      <c r="G63" s="32"/>
      <c r="H63" s="9">
        <f>SUM(H60:H62)</f>
        <v>144.55000000000018</v>
      </c>
      <c r="I63" s="35"/>
      <c r="J63" s="36">
        <f>SUM(J60:J62)</f>
        <v>13114.619999999999</v>
      </c>
      <c r="K63" s="35"/>
      <c r="L63" s="9"/>
      <c r="M63" s="35"/>
      <c r="N63" s="35"/>
      <c r="O63" s="35"/>
      <c r="P63" s="35"/>
      <c r="Q63" s="10"/>
    </row>
    <row r="64" spans="1:17">
      <c r="A64" s="13"/>
      <c r="B64" s="35"/>
      <c r="C64" s="9"/>
      <c r="D64" s="9"/>
      <c r="E64" s="35"/>
      <c r="F64" s="35"/>
      <c r="G64" s="32"/>
      <c r="H64" s="9"/>
      <c r="I64" s="35"/>
      <c r="J64" s="35"/>
      <c r="K64" s="35"/>
      <c r="L64" s="9"/>
      <c r="M64" s="35"/>
      <c r="N64" s="35"/>
      <c r="O64" s="35"/>
      <c r="P64" s="35"/>
      <c r="Q64" s="10"/>
    </row>
    <row r="65" spans="1:17">
      <c r="A65" s="13"/>
      <c r="B65" s="35"/>
      <c r="C65" s="9"/>
      <c r="D65" s="9"/>
      <c r="E65" s="19"/>
      <c r="F65" s="35"/>
      <c r="G65" s="32"/>
      <c r="H65" s="9"/>
      <c r="I65" s="35"/>
      <c r="J65" s="35"/>
      <c r="K65" s="35"/>
      <c r="L65" s="9"/>
      <c r="M65" s="11" t="s">
        <v>20</v>
      </c>
      <c r="N65" s="35"/>
      <c r="O65" s="35"/>
      <c r="P65" s="35"/>
      <c r="Q65" s="10"/>
    </row>
    <row r="66" spans="1:17">
      <c r="A66" s="7" t="s">
        <v>6</v>
      </c>
      <c r="B66" s="35"/>
      <c r="C66" s="9"/>
      <c r="D66" s="9"/>
      <c r="E66" s="19"/>
      <c r="F66" s="35"/>
      <c r="G66" s="32"/>
      <c r="H66" s="9"/>
      <c r="I66" s="35"/>
      <c r="J66" s="35"/>
      <c r="K66" s="35"/>
      <c r="L66" s="9"/>
      <c r="M66" s="11" t="s">
        <v>21</v>
      </c>
      <c r="N66" s="35"/>
      <c r="O66" s="35"/>
      <c r="P66" s="35"/>
      <c r="Q66" s="10"/>
    </row>
    <row r="67" spans="1:17">
      <c r="A67" s="7" t="s">
        <v>0</v>
      </c>
      <c r="B67" s="11" t="s">
        <v>3</v>
      </c>
      <c r="C67" s="12" t="s">
        <v>1</v>
      </c>
      <c r="D67" s="12" t="s">
        <v>2</v>
      </c>
      <c r="E67" s="22" t="s">
        <v>7</v>
      </c>
      <c r="F67" s="39" t="s">
        <v>92</v>
      </c>
      <c r="G67" s="33" t="s">
        <v>8</v>
      </c>
      <c r="H67" s="12" t="s">
        <v>9</v>
      </c>
      <c r="I67" s="35"/>
      <c r="J67" s="35"/>
      <c r="K67" s="35"/>
      <c r="L67" s="9"/>
      <c r="M67" s="36">
        <f>L62</f>
        <v>206389.5</v>
      </c>
      <c r="N67" s="35"/>
      <c r="O67" s="35"/>
      <c r="P67" s="35"/>
      <c r="Q67" s="10"/>
    </row>
    <row r="68" spans="1:17">
      <c r="A68" s="13" t="s">
        <v>115</v>
      </c>
      <c r="B68" s="35">
        <v>131</v>
      </c>
      <c r="C68" s="9">
        <v>26.31</v>
      </c>
      <c r="D68" s="9">
        <f>C68*B68</f>
        <v>3446.6099999999997</v>
      </c>
      <c r="E68" s="36" t="s">
        <v>93</v>
      </c>
      <c r="F68" s="38">
        <f>D68/D71</f>
        <v>0.40200969271413484</v>
      </c>
      <c r="G68" s="9">
        <v>26.7</v>
      </c>
      <c r="H68" s="9">
        <f>(B68*G68)-D68</f>
        <v>51.090000000000146</v>
      </c>
      <c r="I68" s="35" t="s">
        <v>71</v>
      </c>
      <c r="J68" s="35"/>
      <c r="K68" s="35" t="str">
        <f>"buy "&amp;B68&amp;" "&amp;A68&amp;" @ $"&amp;G68</f>
        <v>buy 131 CENX @ $26.7</v>
      </c>
      <c r="L68" s="9">
        <f>L62-(G68*B68)</f>
        <v>202891.8</v>
      </c>
      <c r="M68" s="36">
        <f>L59-(G68*B68)</f>
        <v>189777.18</v>
      </c>
      <c r="N68" s="35"/>
      <c r="O68" s="35"/>
      <c r="P68" s="35"/>
      <c r="Q68" s="10"/>
    </row>
    <row r="69" spans="1:17">
      <c r="A69" s="13" t="s">
        <v>116</v>
      </c>
      <c r="B69" s="35">
        <v>53</v>
      </c>
      <c r="C69" s="9">
        <v>42.78</v>
      </c>
      <c r="D69" s="9">
        <f>C69*B69</f>
        <v>2267.34</v>
      </c>
      <c r="E69" s="36" t="s">
        <v>93</v>
      </c>
      <c r="F69" s="38">
        <f>D69/D71</f>
        <v>0.26446063136776909</v>
      </c>
      <c r="G69" s="9">
        <v>42.85</v>
      </c>
      <c r="H69" s="9">
        <f>(B69*G69)-D69</f>
        <v>3.7100000000000364</v>
      </c>
      <c r="I69" s="35" t="s">
        <v>71</v>
      </c>
      <c r="J69" s="35"/>
      <c r="K69" s="35" t="str">
        <f>"buy "&amp;B69&amp;" "&amp;A69&amp;" @ $"&amp;G69</f>
        <v>buy 53 HP @ $42.85</v>
      </c>
      <c r="L69" s="9">
        <f>L68-(G69*B69)</f>
        <v>200620.75</v>
      </c>
      <c r="M69" s="36">
        <f>M68-(G69*B69)</f>
        <v>187506.13</v>
      </c>
      <c r="N69" s="35"/>
      <c r="O69" s="35"/>
      <c r="P69" s="35"/>
      <c r="Q69" s="10"/>
    </row>
    <row r="70" spans="1:17">
      <c r="A70" s="23" t="s">
        <v>117</v>
      </c>
      <c r="B70" s="24">
        <v>43</v>
      </c>
      <c r="C70" s="25">
        <v>66.5</v>
      </c>
      <c r="D70" s="25">
        <f>C70*B70</f>
        <v>2859.5</v>
      </c>
      <c r="E70" s="36" t="s">
        <v>93</v>
      </c>
      <c r="F70" s="38">
        <f>D70/D71</f>
        <v>0.33352967591809596</v>
      </c>
      <c r="G70" s="25">
        <v>65.599999999999994</v>
      </c>
      <c r="H70" s="25">
        <f>(B70*G70)-D70</f>
        <v>-38.700000000000273</v>
      </c>
      <c r="I70" s="35" t="s">
        <v>71</v>
      </c>
      <c r="J70" s="35"/>
      <c r="K70" s="35" t="str">
        <f>"buy "&amp;B70&amp;" "&amp;A70&amp;" @ $"&amp;G70</f>
        <v>buy 43 MOS @ $65.6</v>
      </c>
      <c r="L70" s="9">
        <f>L69-(G70*B70)</f>
        <v>197799.95</v>
      </c>
      <c r="M70" s="36">
        <f>M69-(G70*B70)</f>
        <v>184685.33000000002</v>
      </c>
      <c r="N70" s="35" t="str">
        <f>TEXT(ROUND(M70,2),"$#,##0.00")&amp;" will be the balance in the account after purchases.  "</f>
        <v xml:space="preserve">$184,685.33 will be the balance in the account after purchases.  </v>
      </c>
      <c r="O70" s="35"/>
      <c r="P70" s="35"/>
      <c r="Q70" s="10"/>
    </row>
    <row r="71" spans="1:17">
      <c r="A71" s="13"/>
      <c r="B71" s="35"/>
      <c r="C71" s="9"/>
      <c r="D71" s="9">
        <f>SUM(D68:D70)</f>
        <v>8573.4500000000007</v>
      </c>
      <c r="E71" s="35"/>
      <c r="F71" s="38">
        <f>SUM(F68:F70)</f>
        <v>0.99999999999999978</v>
      </c>
      <c r="G71" s="9" t="s">
        <v>15</v>
      </c>
      <c r="H71" s="9">
        <f>SUM(H68:H70)</f>
        <v>16.099999999999909</v>
      </c>
      <c r="I71" s="35"/>
      <c r="J71" s="35"/>
      <c r="K71" s="35"/>
      <c r="L71" s="9"/>
      <c r="M71" s="35"/>
      <c r="N71" s="35" t="s">
        <v>27</v>
      </c>
      <c r="O71" s="35"/>
      <c r="P71" s="35"/>
      <c r="Q71" s="10"/>
    </row>
    <row r="72" spans="1:17">
      <c r="A72" s="13"/>
      <c r="B72" s="35"/>
      <c r="C72" s="9"/>
      <c r="D72" s="9"/>
      <c r="E72" s="35"/>
      <c r="F72" s="35"/>
      <c r="G72" s="9"/>
      <c r="H72" s="9"/>
      <c r="I72" s="35"/>
      <c r="J72" s="35"/>
      <c r="K72" s="35"/>
      <c r="L72" s="9"/>
      <c r="M72" s="11" t="str">
        <f>IF(J63+M70&gt;0,"Credit Surplus","Credit Shortage")</f>
        <v>Credit Surplus</v>
      </c>
      <c r="N72" s="36">
        <f>J63+M70</f>
        <v>197799.95</v>
      </c>
      <c r="O72" s="35" t="s">
        <v>60</v>
      </c>
      <c r="P72" s="35"/>
      <c r="Q72" s="10"/>
    </row>
    <row r="73" spans="1:17">
      <c r="A73" s="13"/>
      <c r="B73" s="35"/>
      <c r="C73" s="9"/>
      <c r="D73" s="9"/>
      <c r="E73" s="35"/>
      <c r="F73" s="35"/>
      <c r="G73" s="9"/>
      <c r="H73" s="9"/>
      <c r="I73" s="35"/>
      <c r="J73" s="35"/>
      <c r="K73" s="35"/>
      <c r="L73" s="9"/>
      <c r="M73" s="35"/>
      <c r="N73" s="35"/>
      <c r="O73" s="35"/>
      <c r="P73" s="35"/>
      <c r="Q73" s="10"/>
    </row>
    <row r="74" spans="1:17">
      <c r="A74" s="13"/>
      <c r="B74" s="35"/>
      <c r="C74" s="9"/>
      <c r="D74" s="9"/>
      <c r="E74" s="35"/>
      <c r="F74" s="35"/>
      <c r="G74" s="9"/>
      <c r="H74" s="9"/>
      <c r="I74" s="35"/>
      <c r="J74" s="35"/>
      <c r="K74" s="35"/>
      <c r="L74" s="35"/>
      <c r="M74" s="35"/>
      <c r="N74" s="35"/>
      <c r="O74" s="35"/>
      <c r="P74" s="35"/>
      <c r="Q74" s="10"/>
    </row>
    <row r="75" spans="1:17">
      <c r="A75" s="13" t="s">
        <v>11</v>
      </c>
      <c r="B75" s="35"/>
      <c r="C75" s="9"/>
      <c r="D75" s="21">
        <v>4396.62</v>
      </c>
      <c r="E75" s="35" t="s">
        <v>76</v>
      </c>
      <c r="F75" s="35"/>
      <c r="G75" s="9"/>
      <c r="H75" s="9"/>
      <c r="I75" s="35"/>
      <c r="J75" s="35"/>
      <c r="K75" s="35"/>
      <c r="L75" s="35"/>
      <c r="M75" s="35"/>
      <c r="N75" s="35"/>
      <c r="O75" s="35"/>
      <c r="P75" s="35"/>
      <c r="Q75" s="10"/>
    </row>
    <row r="76" spans="1:17">
      <c r="A76" s="13" t="s">
        <v>12</v>
      </c>
      <c r="B76" s="35"/>
      <c r="C76" s="9"/>
      <c r="D76" s="9">
        <f>H63</f>
        <v>144.55000000000018</v>
      </c>
      <c r="E76" s="35" t="s">
        <v>16</v>
      </c>
      <c r="F76" s="35"/>
      <c r="G76" s="9"/>
      <c r="H76" s="9"/>
      <c r="I76" s="35"/>
      <c r="J76" s="35"/>
      <c r="K76" s="35"/>
      <c r="L76" s="35"/>
      <c r="M76" s="35"/>
      <c r="N76" s="35"/>
      <c r="O76" s="35"/>
      <c r="P76" s="35"/>
      <c r="Q76" s="10"/>
    </row>
    <row r="77" spans="1:17">
      <c r="A77" s="13" t="s">
        <v>13</v>
      </c>
      <c r="B77" s="35"/>
      <c r="C77" s="9"/>
      <c r="D77" s="9">
        <f>D75+D76</f>
        <v>4541.17</v>
      </c>
      <c r="E77" s="35"/>
      <c r="F77" s="35"/>
      <c r="G77" s="9"/>
      <c r="H77" s="9"/>
      <c r="I77" s="35"/>
      <c r="J77" s="35"/>
      <c r="K77" s="35"/>
      <c r="L77" s="35"/>
      <c r="M77" s="35"/>
      <c r="N77" s="35"/>
      <c r="O77" s="35"/>
      <c r="P77" s="35"/>
      <c r="Q77" s="10"/>
    </row>
    <row r="78" spans="1:17">
      <c r="A78" s="13" t="s">
        <v>14</v>
      </c>
      <c r="B78" s="35"/>
      <c r="C78" s="9"/>
      <c r="D78" s="9">
        <f>H71</f>
        <v>16.099999999999909</v>
      </c>
      <c r="E78" s="35" t="s">
        <v>17</v>
      </c>
      <c r="F78" s="35"/>
      <c r="G78" s="9"/>
      <c r="H78" s="9"/>
      <c r="I78" s="35"/>
      <c r="J78" s="35"/>
      <c r="K78" s="35"/>
      <c r="L78" s="35"/>
      <c r="M78" s="35"/>
      <c r="N78" s="35"/>
      <c r="O78" s="35"/>
      <c r="P78" s="35"/>
      <c r="Q78" s="10"/>
    </row>
    <row r="79" spans="1:17">
      <c r="A79" s="13" t="s">
        <v>13</v>
      </c>
      <c r="B79" s="35"/>
      <c r="C79" s="9"/>
      <c r="D79" s="27">
        <f>D77-D78</f>
        <v>4525.07</v>
      </c>
      <c r="E79" s="19" t="s">
        <v>18</v>
      </c>
      <c r="F79" s="35"/>
      <c r="G79" s="9"/>
      <c r="H79" s="9"/>
      <c r="I79" s="35"/>
      <c r="J79" s="35"/>
      <c r="K79" s="35"/>
      <c r="L79" s="35"/>
      <c r="M79" s="35"/>
      <c r="N79" s="35"/>
      <c r="O79" s="35"/>
      <c r="P79" s="35"/>
      <c r="Q79" s="10"/>
    </row>
    <row r="80" spans="1:17" ht="14.65" thickBot="1">
      <c r="A80" s="15"/>
      <c r="B80" s="16"/>
      <c r="C80" s="17"/>
      <c r="D80" s="17"/>
      <c r="E80" s="16"/>
      <c r="F80" s="16"/>
      <c r="G80" s="17"/>
      <c r="H80" s="17"/>
      <c r="I80" s="16"/>
      <c r="J80" s="16"/>
      <c r="K80" s="16"/>
      <c r="L80" s="16"/>
      <c r="M80" s="16"/>
      <c r="N80" s="16"/>
      <c r="O80" s="16"/>
      <c r="P80" s="16"/>
      <c r="Q80" s="18"/>
    </row>
    <row r="81" spans="1:17" ht="14.65" thickTop="1"/>
    <row r="82" spans="1:17" ht="14.65" thickBot="1"/>
    <row r="83" spans="1:17" ht="14.65" thickTop="1">
      <c r="A83" s="2"/>
      <c r="B83" s="3"/>
      <c r="C83" s="4">
        <v>44620</v>
      </c>
      <c r="D83" s="5"/>
      <c r="E83" s="3"/>
      <c r="F83" s="3"/>
      <c r="G83" s="5"/>
      <c r="H83" s="5"/>
      <c r="I83" s="3"/>
      <c r="J83" s="3"/>
      <c r="K83" s="3"/>
      <c r="L83" s="20" t="s">
        <v>19</v>
      </c>
      <c r="M83" s="3"/>
      <c r="N83" s="3"/>
      <c r="O83" s="3"/>
      <c r="P83" s="3"/>
      <c r="Q83" s="6"/>
    </row>
    <row r="84" spans="1:17">
      <c r="A84" s="7" t="s">
        <v>5</v>
      </c>
      <c r="B84" s="35"/>
      <c r="C84" s="9"/>
      <c r="D84" s="9"/>
      <c r="E84" s="35"/>
      <c r="F84" s="35"/>
      <c r="G84" s="9"/>
      <c r="H84" s="9"/>
      <c r="I84" s="35"/>
      <c r="J84" s="11" t="s">
        <v>24</v>
      </c>
      <c r="K84" s="35"/>
      <c r="L84" s="11" t="s">
        <v>10</v>
      </c>
      <c r="M84" s="35"/>
      <c r="N84" s="35"/>
      <c r="O84" s="35"/>
      <c r="P84" s="35"/>
      <c r="Q84" s="10"/>
    </row>
    <row r="85" spans="1:17">
      <c r="A85" s="7" t="s">
        <v>0</v>
      </c>
      <c r="B85" s="11" t="s">
        <v>3</v>
      </c>
      <c r="C85" s="12" t="s">
        <v>1</v>
      </c>
      <c r="D85" s="12" t="s">
        <v>4</v>
      </c>
      <c r="E85" s="11" t="s">
        <v>7</v>
      </c>
      <c r="F85" s="37" t="s">
        <v>92</v>
      </c>
      <c r="G85" s="12" t="s">
        <v>8</v>
      </c>
      <c r="H85" s="12" t="s">
        <v>9</v>
      </c>
      <c r="I85" s="33" t="s">
        <v>70</v>
      </c>
      <c r="J85" s="11" t="s">
        <v>23</v>
      </c>
      <c r="K85" s="35"/>
      <c r="L85" s="31">
        <v>193274.88</v>
      </c>
      <c r="M85" s="35" t="s">
        <v>82</v>
      </c>
      <c r="N85" s="35"/>
      <c r="O85" s="35"/>
      <c r="P85" s="35"/>
      <c r="Q85" s="10"/>
    </row>
    <row r="86" spans="1:17">
      <c r="A86" s="13" t="s">
        <v>57</v>
      </c>
      <c r="B86" s="35">
        <v>8</v>
      </c>
      <c r="C86" s="9">
        <v>870.43</v>
      </c>
      <c r="D86" s="9">
        <f>C86*B86</f>
        <v>6963.44</v>
      </c>
      <c r="E86" s="36" t="s">
        <v>114</v>
      </c>
      <c r="F86" s="38">
        <f>D86/D89</f>
        <v>0.68847337240664719</v>
      </c>
      <c r="G86" s="9">
        <v>869.97</v>
      </c>
      <c r="H86" s="9">
        <f>(B86*G86)-D86</f>
        <v>-3.6799999999993815</v>
      </c>
      <c r="I86" s="35" t="s">
        <v>71</v>
      </c>
      <c r="J86" s="36">
        <f>G86*B86</f>
        <v>6959.76</v>
      </c>
      <c r="K86" s="35" t="str">
        <f>"sell "&amp;B86&amp;" "&amp;A86&amp;" @ $"&amp;G86</f>
        <v>sell 8 TSLA @ $869.97</v>
      </c>
      <c r="L86" s="9">
        <f>L85+(G86*B86)</f>
        <v>200234.64</v>
      </c>
      <c r="M86" s="35"/>
      <c r="N86" s="35"/>
      <c r="O86" s="35"/>
      <c r="P86" s="35"/>
      <c r="Q86" s="10"/>
    </row>
    <row r="87" spans="1:17">
      <c r="A87" s="13" t="s">
        <v>106</v>
      </c>
      <c r="B87" s="35">
        <v>88</v>
      </c>
      <c r="C87" s="9">
        <v>19.93</v>
      </c>
      <c r="D87" s="9">
        <f>C87*B87</f>
        <v>1753.84</v>
      </c>
      <c r="E87" s="36" t="s">
        <v>114</v>
      </c>
      <c r="F87" s="38">
        <f>D87/D89</f>
        <v>0.1734016720847274</v>
      </c>
      <c r="G87" s="32">
        <v>19.87</v>
      </c>
      <c r="H87" s="9">
        <f>(B87*G87)-D87</f>
        <v>-5.2799999999997453</v>
      </c>
      <c r="I87" s="35" t="s">
        <v>71</v>
      </c>
      <c r="J87" s="36">
        <f>G87*B87</f>
        <v>1748.5600000000002</v>
      </c>
      <c r="K87" s="35" t="str">
        <f>"sell "&amp;B87&amp;" "&amp;A87&amp;" @ $"&amp;G87</f>
        <v>sell 88 CDXS @ $19.87</v>
      </c>
      <c r="L87" s="9">
        <f>L86+(G87*B87)</f>
        <v>201983.2</v>
      </c>
      <c r="M87" s="35"/>
      <c r="N87" s="35"/>
      <c r="O87" s="35"/>
      <c r="P87" s="35"/>
      <c r="Q87" s="10"/>
    </row>
    <row r="88" spans="1:17">
      <c r="A88" s="13" t="s">
        <v>97</v>
      </c>
      <c r="B88" s="35">
        <v>12</v>
      </c>
      <c r="C88" s="9">
        <v>116.42</v>
      </c>
      <c r="D88" s="9">
        <f>C88*B88</f>
        <v>1397.04</v>
      </c>
      <c r="E88" s="36" t="s">
        <v>114</v>
      </c>
      <c r="F88" s="38">
        <f>D88/D89</f>
        <v>0.13812495550862539</v>
      </c>
      <c r="G88" s="32">
        <v>116.56</v>
      </c>
      <c r="H88" s="9">
        <f>(B88*G88)-D88</f>
        <v>1.6800000000000637</v>
      </c>
      <c r="I88" s="35" t="s">
        <v>71</v>
      </c>
      <c r="J88" s="36">
        <f>G88*B88</f>
        <v>1398.72</v>
      </c>
      <c r="K88" s="35" t="str">
        <f>"sell "&amp;B88&amp;" "&amp;A88&amp;" @ $"&amp;G88</f>
        <v>sell 12 NET @ $116.56</v>
      </c>
      <c r="L88" s="9">
        <f>L87+(G88*B88)</f>
        <v>203381.92</v>
      </c>
      <c r="M88" s="35" t="s">
        <v>22</v>
      </c>
      <c r="N88" s="35"/>
      <c r="O88" s="35"/>
      <c r="P88" s="35"/>
      <c r="Q88" s="10"/>
    </row>
    <row r="89" spans="1:17">
      <c r="A89" s="13"/>
      <c r="B89" s="35"/>
      <c r="C89" s="9"/>
      <c r="D89" s="9">
        <f>SUM(D86:D88)</f>
        <v>10114.32</v>
      </c>
      <c r="E89" s="36"/>
      <c r="F89" s="38">
        <f>SUM(F86:F88)</f>
        <v>0.99999999999999989</v>
      </c>
      <c r="G89" s="32"/>
      <c r="H89" s="9">
        <f>SUM(H86:H88)</f>
        <v>-7.2799999999990632</v>
      </c>
      <c r="I89" s="35"/>
      <c r="J89" s="36">
        <f>SUM(J86:J88)</f>
        <v>10107.039999999999</v>
      </c>
      <c r="K89" s="35"/>
      <c r="L89" s="9"/>
      <c r="M89" s="35"/>
      <c r="N89" s="35"/>
      <c r="O89" s="35"/>
      <c r="P89" s="35"/>
      <c r="Q89" s="10"/>
    </row>
    <row r="90" spans="1:17">
      <c r="A90" s="13"/>
      <c r="B90" s="35"/>
      <c r="C90" s="9"/>
      <c r="D90" s="9"/>
      <c r="E90" s="35"/>
      <c r="F90" s="35"/>
      <c r="G90" s="32"/>
      <c r="H90" s="9"/>
      <c r="I90" s="35"/>
      <c r="J90" s="35"/>
      <c r="K90" s="35"/>
      <c r="L90" s="9"/>
      <c r="M90" s="35"/>
      <c r="N90" s="35"/>
      <c r="O90" s="35"/>
      <c r="P90" s="35"/>
      <c r="Q90" s="10"/>
    </row>
    <row r="91" spans="1:17">
      <c r="A91" s="13"/>
      <c r="B91" s="35"/>
      <c r="C91" s="9"/>
      <c r="D91" s="9"/>
      <c r="E91" s="19"/>
      <c r="F91" s="35"/>
      <c r="G91" s="32"/>
      <c r="H91" s="9"/>
      <c r="I91" s="35"/>
      <c r="J91" s="35"/>
      <c r="K91" s="35"/>
      <c r="L91" s="9"/>
      <c r="M91" s="11" t="s">
        <v>20</v>
      </c>
      <c r="N91" s="35"/>
      <c r="O91" s="35"/>
      <c r="P91" s="35"/>
      <c r="Q91" s="10"/>
    </row>
    <row r="92" spans="1:17">
      <c r="A92" s="7" t="s">
        <v>6</v>
      </c>
      <c r="B92" s="35"/>
      <c r="C92" s="9"/>
      <c r="D92" s="9"/>
      <c r="E92" s="19"/>
      <c r="F92" s="35"/>
      <c r="G92" s="32"/>
      <c r="H92" s="9"/>
      <c r="I92" s="35"/>
      <c r="J92" s="35"/>
      <c r="K92" s="35"/>
      <c r="L92" s="9"/>
      <c r="M92" s="11" t="s">
        <v>21</v>
      </c>
      <c r="N92" s="35"/>
      <c r="O92" s="35"/>
      <c r="P92" s="35"/>
      <c r="Q92" s="10"/>
    </row>
    <row r="93" spans="1:17">
      <c r="A93" s="7" t="s">
        <v>0</v>
      </c>
      <c r="B93" s="11" t="s">
        <v>3</v>
      </c>
      <c r="C93" s="12" t="s">
        <v>1</v>
      </c>
      <c r="D93" s="12" t="s">
        <v>2</v>
      </c>
      <c r="E93" s="22" t="s">
        <v>7</v>
      </c>
      <c r="F93" s="39" t="s">
        <v>92</v>
      </c>
      <c r="G93" s="33" t="s">
        <v>8</v>
      </c>
      <c r="H93" s="12" t="s">
        <v>9</v>
      </c>
      <c r="I93" s="35"/>
      <c r="J93" s="35"/>
      <c r="K93" s="35"/>
      <c r="L93" s="9"/>
      <c r="M93" s="36">
        <f>L88</f>
        <v>203381.92</v>
      </c>
      <c r="N93" s="35"/>
      <c r="O93" s="35"/>
      <c r="P93" s="35"/>
      <c r="Q93" s="10"/>
    </row>
    <row r="94" spans="1:17">
      <c r="A94" s="13" t="s">
        <v>113</v>
      </c>
      <c r="B94" s="35">
        <v>10</v>
      </c>
      <c r="C94" s="9">
        <v>91.41</v>
      </c>
      <c r="D94" s="9">
        <f>C94*B94</f>
        <v>914.09999999999991</v>
      </c>
      <c r="E94" s="36" t="s">
        <v>114</v>
      </c>
      <c r="F94" s="38">
        <f>D94/D97</f>
        <v>1</v>
      </c>
      <c r="G94" s="9">
        <v>91.42</v>
      </c>
      <c r="H94" s="9">
        <f>(B94*G94)-D94</f>
        <v>0.10000000000013642</v>
      </c>
      <c r="I94" s="35" t="s">
        <v>71</v>
      </c>
      <c r="J94" s="35"/>
      <c r="K94" s="35" t="str">
        <f>"buy "&amp;B94&amp;" "&amp;A94&amp;" @ $"&amp;G94</f>
        <v>buy 10 BIL @ $91.42</v>
      </c>
      <c r="L94" s="9">
        <f>L88-(G94*B94)</f>
        <v>202467.72</v>
      </c>
      <c r="M94" s="36">
        <f>L85-(G94*B94)</f>
        <v>192360.68</v>
      </c>
      <c r="N94" s="35"/>
      <c r="O94" s="35"/>
      <c r="P94" s="35"/>
      <c r="Q94" s="10"/>
    </row>
    <row r="95" spans="1:17">
      <c r="A95" s="13"/>
      <c r="B95" s="35"/>
      <c r="C95" s="9">
        <v>0</v>
      </c>
      <c r="D95" s="9">
        <f>C95*B95</f>
        <v>0</v>
      </c>
      <c r="E95" s="36"/>
      <c r="F95" s="38">
        <f>D95/D97</f>
        <v>0</v>
      </c>
      <c r="G95" s="9">
        <v>0</v>
      </c>
      <c r="H95" s="9">
        <f>(B95*G95)-D95</f>
        <v>0</v>
      </c>
      <c r="I95" s="35" t="s">
        <v>71</v>
      </c>
      <c r="J95" s="35"/>
      <c r="K95" s="35" t="str">
        <f>"buy "&amp;B95&amp;" "&amp;A95&amp;" @ $"&amp;G95</f>
        <v>buy   @ $0</v>
      </c>
      <c r="L95" s="9">
        <f>L94-(G95*B95)</f>
        <v>202467.72</v>
      </c>
      <c r="M95" s="36">
        <f>M94-(G95*B95)</f>
        <v>192360.68</v>
      </c>
      <c r="N95" s="35"/>
      <c r="O95" s="35"/>
      <c r="P95" s="35"/>
      <c r="Q95" s="10"/>
    </row>
    <row r="96" spans="1:17">
      <c r="A96" s="23"/>
      <c r="B96" s="24"/>
      <c r="C96" s="25">
        <v>0</v>
      </c>
      <c r="D96" s="25">
        <f>C96*B96</f>
        <v>0</v>
      </c>
      <c r="E96" s="36"/>
      <c r="F96" s="38">
        <f>D96/D97</f>
        <v>0</v>
      </c>
      <c r="G96" s="25">
        <v>0</v>
      </c>
      <c r="H96" s="25">
        <f>(B96*G96)-D96</f>
        <v>0</v>
      </c>
      <c r="I96" s="35" t="s">
        <v>71</v>
      </c>
      <c r="J96" s="35"/>
      <c r="K96" s="35" t="str">
        <f>"buy "&amp;B96&amp;" "&amp;A96&amp;" @ $"&amp;G96</f>
        <v>buy   @ $0</v>
      </c>
      <c r="L96" s="9">
        <f>L95-(G96*B96)</f>
        <v>202467.72</v>
      </c>
      <c r="M96" s="36">
        <f>M95-(G96*B96)</f>
        <v>192360.68</v>
      </c>
      <c r="N96" s="35" t="str">
        <f>TEXT(ROUND(M96,2),"$#,##0.00")&amp;" will be the balance in the account after purchases.  "</f>
        <v xml:space="preserve">$192,360.68 will be the balance in the account after purchases.  </v>
      </c>
      <c r="O96" s="35"/>
      <c r="P96" s="35"/>
      <c r="Q96" s="10"/>
    </row>
    <row r="97" spans="1:17">
      <c r="A97" s="13"/>
      <c r="B97" s="35"/>
      <c r="C97" s="9"/>
      <c r="D97" s="9">
        <f>SUM(D94:D96)</f>
        <v>914.09999999999991</v>
      </c>
      <c r="E97" s="35"/>
      <c r="F97" s="38">
        <f>SUM(F94:F96)</f>
        <v>1</v>
      </c>
      <c r="G97" s="9" t="s">
        <v>15</v>
      </c>
      <c r="H97" s="9">
        <f>SUM(H94:H96)</f>
        <v>0.10000000000013642</v>
      </c>
      <c r="I97" s="35"/>
      <c r="J97" s="35"/>
      <c r="K97" s="35"/>
      <c r="L97" s="9"/>
      <c r="M97" s="35"/>
      <c r="N97" s="35" t="s">
        <v>27</v>
      </c>
      <c r="O97" s="35"/>
      <c r="P97" s="35"/>
      <c r="Q97" s="10"/>
    </row>
    <row r="98" spans="1:17">
      <c r="A98" s="13"/>
      <c r="B98" s="35"/>
      <c r="C98" s="9"/>
      <c r="D98" s="9"/>
      <c r="E98" s="35"/>
      <c r="F98" s="35"/>
      <c r="G98" s="9"/>
      <c r="H98" s="9"/>
      <c r="I98" s="35"/>
      <c r="J98" s="35"/>
      <c r="K98" s="35"/>
      <c r="L98" s="9"/>
      <c r="M98" s="11" t="str">
        <f>IF(J89+M96&gt;0,"Credit Surplus","Credit Shortage")</f>
        <v>Credit Surplus</v>
      </c>
      <c r="N98" s="36">
        <f>J89+M96</f>
        <v>202467.72</v>
      </c>
      <c r="O98" s="35" t="s">
        <v>60</v>
      </c>
      <c r="P98" s="35"/>
      <c r="Q98" s="10"/>
    </row>
    <row r="99" spans="1:17">
      <c r="A99" s="13"/>
      <c r="B99" s="35"/>
      <c r="C99" s="9"/>
      <c r="D99" s="9"/>
      <c r="E99" s="35"/>
      <c r="F99" s="35"/>
      <c r="G99" s="9"/>
      <c r="H99" s="9"/>
      <c r="I99" s="35"/>
      <c r="J99" s="35"/>
      <c r="K99" s="35"/>
      <c r="L99" s="9"/>
      <c r="M99" s="35"/>
      <c r="N99" s="35"/>
      <c r="O99" s="35"/>
      <c r="P99" s="35"/>
      <c r="Q99" s="10"/>
    </row>
    <row r="100" spans="1:17">
      <c r="A100" s="13"/>
      <c r="B100" s="35"/>
      <c r="C100" s="9"/>
      <c r="D100" s="9"/>
      <c r="E100" s="35"/>
      <c r="F100" s="35"/>
      <c r="G100" s="9"/>
      <c r="H100" s="9"/>
      <c r="I100" s="35"/>
      <c r="J100" s="35"/>
      <c r="K100" s="35"/>
      <c r="L100" s="35"/>
      <c r="M100" s="35"/>
      <c r="N100" s="35"/>
      <c r="O100" s="35"/>
      <c r="P100" s="35"/>
      <c r="Q100" s="10"/>
    </row>
    <row r="101" spans="1:17">
      <c r="A101" s="13" t="s">
        <v>11</v>
      </c>
      <c r="B101" s="35"/>
      <c r="C101" s="9"/>
      <c r="D101" s="21">
        <v>9439.2099999999991</v>
      </c>
      <c r="E101" s="35" t="s">
        <v>76</v>
      </c>
      <c r="F101" s="35"/>
      <c r="G101" s="9"/>
      <c r="H101" s="9"/>
      <c r="I101" s="35"/>
      <c r="J101" s="35"/>
      <c r="K101" s="35"/>
      <c r="L101" s="35"/>
      <c r="M101" s="35"/>
      <c r="N101" s="35"/>
      <c r="O101" s="35"/>
      <c r="P101" s="35"/>
      <c r="Q101" s="10"/>
    </row>
    <row r="102" spans="1:17">
      <c r="A102" s="13" t="s">
        <v>12</v>
      </c>
      <c r="B102" s="35"/>
      <c r="C102" s="9"/>
      <c r="D102" s="9">
        <f>H89</f>
        <v>-7.2799999999990632</v>
      </c>
      <c r="E102" s="35" t="s">
        <v>16</v>
      </c>
      <c r="F102" s="35"/>
      <c r="G102" s="9"/>
      <c r="H102" s="9"/>
      <c r="I102" s="35"/>
      <c r="J102" s="35"/>
      <c r="K102" s="35"/>
      <c r="L102" s="35"/>
      <c r="M102" s="35"/>
      <c r="N102" s="35"/>
      <c r="O102" s="35"/>
      <c r="P102" s="35"/>
      <c r="Q102" s="10"/>
    </row>
    <row r="103" spans="1:17">
      <c r="A103" s="13" t="s">
        <v>13</v>
      </c>
      <c r="B103" s="35"/>
      <c r="C103" s="9"/>
      <c r="D103" s="9">
        <f>D101+D102</f>
        <v>9431.93</v>
      </c>
      <c r="E103" s="35"/>
      <c r="F103" s="35"/>
      <c r="G103" s="9"/>
      <c r="H103" s="9"/>
      <c r="I103" s="35"/>
      <c r="J103" s="35"/>
      <c r="K103" s="35"/>
      <c r="L103" s="35"/>
      <c r="M103" s="35"/>
      <c r="N103" s="35"/>
      <c r="O103" s="35"/>
      <c r="P103" s="35"/>
      <c r="Q103" s="10"/>
    </row>
    <row r="104" spans="1:17">
      <c r="A104" s="13" t="s">
        <v>14</v>
      </c>
      <c r="B104" s="35"/>
      <c r="C104" s="9"/>
      <c r="D104" s="9">
        <f>H97</f>
        <v>0.10000000000013642</v>
      </c>
      <c r="E104" s="35" t="s">
        <v>17</v>
      </c>
      <c r="F104" s="35"/>
      <c r="G104" s="9"/>
      <c r="H104" s="9"/>
      <c r="I104" s="35"/>
      <c r="J104" s="35"/>
      <c r="K104" s="35"/>
      <c r="L104" s="35"/>
      <c r="M104" s="35"/>
      <c r="N104" s="35"/>
      <c r="O104" s="35"/>
      <c r="P104" s="35"/>
      <c r="Q104" s="10"/>
    </row>
    <row r="105" spans="1:17">
      <c r="A105" s="13" t="s">
        <v>13</v>
      </c>
      <c r="B105" s="35"/>
      <c r="C105" s="9"/>
      <c r="D105" s="27">
        <f>D103-D104</f>
        <v>9431.83</v>
      </c>
      <c r="E105" s="19" t="s">
        <v>18</v>
      </c>
      <c r="F105" s="35"/>
      <c r="G105" s="9"/>
      <c r="H105" s="9"/>
      <c r="I105" s="35"/>
      <c r="J105" s="35"/>
      <c r="K105" s="35"/>
      <c r="L105" s="35"/>
      <c r="M105" s="35"/>
      <c r="N105" s="35"/>
      <c r="O105" s="35"/>
      <c r="P105" s="35"/>
      <c r="Q105" s="10"/>
    </row>
    <row r="106" spans="1:17" ht="14.65" thickBot="1">
      <c r="A106" s="15"/>
      <c r="B106" s="16"/>
      <c r="C106" s="17"/>
      <c r="D106" s="17"/>
      <c r="E106" s="16"/>
      <c r="F106" s="16"/>
      <c r="G106" s="17"/>
      <c r="H106" s="17"/>
      <c r="I106" s="16"/>
      <c r="J106" s="16"/>
      <c r="K106" s="16"/>
      <c r="L106" s="16"/>
      <c r="M106" s="16"/>
      <c r="N106" s="16"/>
      <c r="O106" s="16"/>
      <c r="P106" s="16"/>
      <c r="Q106" s="18"/>
    </row>
    <row r="107" spans="1:17" ht="14.65" thickTop="1"/>
    <row r="108" spans="1:17" ht="14.65" thickBot="1"/>
    <row r="109" spans="1:17" ht="14.65" thickTop="1">
      <c r="A109" s="2"/>
      <c r="B109" s="3"/>
      <c r="C109" s="4">
        <v>44592</v>
      </c>
      <c r="D109" s="5"/>
      <c r="E109" s="3"/>
      <c r="F109" s="3"/>
      <c r="G109" s="5"/>
      <c r="H109" s="5"/>
      <c r="I109" s="3"/>
      <c r="J109" s="3"/>
      <c r="K109" s="3"/>
      <c r="L109" s="20" t="s">
        <v>19</v>
      </c>
      <c r="M109" s="3"/>
      <c r="N109" s="3"/>
      <c r="O109" s="3"/>
      <c r="P109" s="3"/>
      <c r="Q109" s="6"/>
    </row>
    <row r="110" spans="1:17">
      <c r="A110" s="7" t="s">
        <v>5</v>
      </c>
      <c r="B110" s="35"/>
      <c r="C110" s="9"/>
      <c r="D110" s="9"/>
      <c r="E110" s="35"/>
      <c r="F110" s="35"/>
      <c r="G110" s="9"/>
      <c r="H110" s="9"/>
      <c r="I110" s="35"/>
      <c r="J110" s="11" t="s">
        <v>24</v>
      </c>
      <c r="K110" s="35"/>
      <c r="L110" s="11" t="s">
        <v>10</v>
      </c>
      <c r="M110" s="35"/>
      <c r="N110" s="35"/>
      <c r="O110" s="35"/>
      <c r="P110" s="35"/>
      <c r="Q110" s="10"/>
    </row>
    <row r="111" spans="1:17">
      <c r="A111" s="7" t="s">
        <v>0</v>
      </c>
      <c r="B111" s="11" t="s">
        <v>3</v>
      </c>
      <c r="C111" s="12" t="s">
        <v>1</v>
      </c>
      <c r="D111" s="12" t="s">
        <v>4</v>
      </c>
      <c r="E111" s="11" t="s">
        <v>7</v>
      </c>
      <c r="F111" s="37" t="s">
        <v>92</v>
      </c>
      <c r="G111" s="12" t="s">
        <v>8</v>
      </c>
      <c r="H111" s="12" t="s">
        <v>9</v>
      </c>
      <c r="I111" s="33" t="s">
        <v>70</v>
      </c>
      <c r="J111" s="11" t="s">
        <v>23</v>
      </c>
      <c r="K111" s="35"/>
      <c r="L111" s="31">
        <v>193274.88</v>
      </c>
      <c r="M111" s="35" t="s">
        <v>82</v>
      </c>
      <c r="N111" s="35"/>
      <c r="O111" s="35"/>
      <c r="P111" s="35"/>
      <c r="Q111" s="10"/>
    </row>
    <row r="112" spans="1:17">
      <c r="A112" s="13" t="s">
        <v>103</v>
      </c>
      <c r="B112" s="35">
        <v>51</v>
      </c>
      <c r="C112" s="9">
        <v>57.12</v>
      </c>
      <c r="D112" s="9">
        <f>C112*B112</f>
        <v>2913.12</v>
      </c>
      <c r="E112" s="36" t="s">
        <v>37</v>
      </c>
      <c r="F112" s="38">
        <f>D112/D115</f>
        <v>0.28733074519458385</v>
      </c>
      <c r="G112" s="9">
        <v>58.49</v>
      </c>
      <c r="H112" s="9">
        <f>(B112*G112)-D112</f>
        <v>69.870000000000346</v>
      </c>
      <c r="I112" s="35" t="s">
        <v>71</v>
      </c>
      <c r="J112" s="36">
        <f>G112*B112</f>
        <v>2982.9900000000002</v>
      </c>
      <c r="K112" s="35" t="str">
        <f>"sell "&amp;B112&amp;" "&amp;A112&amp;" @ $"&amp;G112</f>
        <v>sell 51 DOCN @ $58.49</v>
      </c>
      <c r="L112" s="9">
        <f>L111+(G112*B112)</f>
        <v>196257.87</v>
      </c>
      <c r="M112" s="35"/>
      <c r="N112" s="35"/>
      <c r="O112" s="35"/>
      <c r="P112" s="35"/>
      <c r="Q112" s="10"/>
    </row>
    <row r="113" spans="1:17">
      <c r="A113" s="13" t="s">
        <v>104</v>
      </c>
      <c r="B113" s="35">
        <v>30</v>
      </c>
      <c r="C113" s="9">
        <v>123.85</v>
      </c>
      <c r="D113" s="9">
        <f>C113*B113</f>
        <v>3715.5</v>
      </c>
      <c r="E113" s="36" t="s">
        <v>37</v>
      </c>
      <c r="F113" s="38">
        <f>D113/D115</f>
        <v>0.36647216172710917</v>
      </c>
      <c r="G113" s="32">
        <v>125.15</v>
      </c>
      <c r="H113" s="9">
        <f>(B113*G113)-D113</f>
        <v>39</v>
      </c>
      <c r="I113" s="35" t="s">
        <v>71</v>
      </c>
      <c r="J113" s="36">
        <f>G113*B113</f>
        <v>3754.5</v>
      </c>
      <c r="K113" s="35" t="str">
        <f>"sell "&amp;B113&amp;" "&amp;A113&amp;" @ $"&amp;G113</f>
        <v>sell 30 SPSC @ $125.15</v>
      </c>
      <c r="L113" s="9">
        <f>L112+(G113*B113)</f>
        <v>200012.37</v>
      </c>
      <c r="M113" s="35"/>
      <c r="N113" s="35"/>
      <c r="O113" s="35"/>
      <c r="P113" s="35"/>
      <c r="Q113" s="10"/>
    </row>
    <row r="114" spans="1:17">
      <c r="A114" s="13" t="s">
        <v>105</v>
      </c>
      <c r="B114" s="35">
        <v>366</v>
      </c>
      <c r="C114" s="9">
        <v>9.59</v>
      </c>
      <c r="D114" s="9">
        <f>C114*B114</f>
        <v>3509.94</v>
      </c>
      <c r="E114" s="36" t="s">
        <v>37</v>
      </c>
      <c r="F114" s="38">
        <f>D114/D115</f>
        <v>0.34619709307830698</v>
      </c>
      <c r="G114" s="32">
        <v>9.56</v>
      </c>
      <c r="H114" s="9">
        <f>(B114*G114)-D114</f>
        <v>-10.980000000000018</v>
      </c>
      <c r="I114" s="35" t="s">
        <v>71</v>
      </c>
      <c r="J114" s="36">
        <f>G114*B114</f>
        <v>3498.96</v>
      </c>
      <c r="K114" s="35" t="str">
        <f>"sell "&amp;B114&amp;" "&amp;A114&amp;" @ $"&amp;G114</f>
        <v>sell 366 GOSS @ $9.56</v>
      </c>
      <c r="L114" s="9">
        <f>L113+(G114*B114)</f>
        <v>203511.33</v>
      </c>
      <c r="M114" s="35" t="s">
        <v>22</v>
      </c>
      <c r="N114" s="35"/>
      <c r="O114" s="35"/>
      <c r="P114" s="35"/>
      <c r="Q114" s="10"/>
    </row>
    <row r="115" spans="1:17">
      <c r="A115" s="13"/>
      <c r="B115" s="35"/>
      <c r="C115" s="9"/>
      <c r="D115" s="9">
        <f>SUM(D112:D114)</f>
        <v>10138.56</v>
      </c>
      <c r="E115" s="36"/>
      <c r="F115" s="38">
        <f>SUM(F112:F114)</f>
        <v>1</v>
      </c>
      <c r="G115" s="32"/>
      <c r="H115" s="9">
        <f>SUM(H112:H114)</f>
        <v>97.890000000000327</v>
      </c>
      <c r="I115" s="35"/>
      <c r="J115" s="36">
        <f>SUM(J112:J114)</f>
        <v>10236.450000000001</v>
      </c>
      <c r="K115" s="35"/>
      <c r="L115" s="9"/>
      <c r="M115" s="35"/>
      <c r="N115" s="35"/>
      <c r="O115" s="35"/>
      <c r="P115" s="35"/>
      <c r="Q115" s="10"/>
    </row>
    <row r="116" spans="1:17">
      <c r="A116" s="13"/>
      <c r="B116" s="35"/>
      <c r="C116" s="9"/>
      <c r="D116" s="9"/>
      <c r="E116" s="35"/>
      <c r="F116" s="35"/>
      <c r="G116" s="32"/>
      <c r="H116" s="9"/>
      <c r="I116" s="35"/>
      <c r="J116" s="35"/>
      <c r="K116" s="35"/>
      <c r="L116" s="9"/>
      <c r="M116" s="35"/>
      <c r="N116" s="35"/>
      <c r="O116" s="35"/>
      <c r="P116" s="35"/>
      <c r="Q116" s="10"/>
    </row>
    <row r="117" spans="1:17">
      <c r="A117" s="13"/>
      <c r="B117" s="35"/>
      <c r="C117" s="9"/>
      <c r="D117" s="9"/>
      <c r="E117" s="19"/>
      <c r="F117" s="35"/>
      <c r="G117" s="32"/>
      <c r="H117" s="9"/>
      <c r="I117" s="35"/>
      <c r="J117" s="35"/>
      <c r="K117" s="35"/>
      <c r="L117" s="9"/>
      <c r="M117" s="11" t="s">
        <v>20</v>
      </c>
      <c r="N117" s="35"/>
      <c r="O117" s="35"/>
      <c r="P117" s="35"/>
      <c r="Q117" s="10"/>
    </row>
    <row r="118" spans="1:17">
      <c r="A118" s="7" t="s">
        <v>6</v>
      </c>
      <c r="B118" s="35"/>
      <c r="C118" s="9"/>
      <c r="D118" s="9"/>
      <c r="E118" s="19"/>
      <c r="F118" s="35"/>
      <c r="G118" s="32"/>
      <c r="H118" s="9"/>
      <c r="I118" s="35"/>
      <c r="J118" s="35"/>
      <c r="K118" s="35"/>
      <c r="L118" s="9"/>
      <c r="M118" s="11" t="s">
        <v>21</v>
      </c>
      <c r="N118" s="35"/>
      <c r="O118" s="35"/>
      <c r="P118" s="35"/>
      <c r="Q118" s="10"/>
    </row>
    <row r="119" spans="1:17">
      <c r="A119" s="7" t="s">
        <v>0</v>
      </c>
      <c r="B119" s="11" t="s">
        <v>3</v>
      </c>
      <c r="C119" s="12" t="s">
        <v>1</v>
      </c>
      <c r="D119" s="12" t="s">
        <v>2</v>
      </c>
      <c r="E119" s="22" t="s">
        <v>7</v>
      </c>
      <c r="F119" s="39" t="s">
        <v>92</v>
      </c>
      <c r="G119" s="33" t="s">
        <v>8</v>
      </c>
      <c r="H119" s="12" t="s">
        <v>9</v>
      </c>
      <c r="I119" s="35"/>
      <c r="J119" s="35"/>
      <c r="K119" s="35"/>
      <c r="L119" s="9"/>
      <c r="M119" s="36">
        <f>L114</f>
        <v>203511.33</v>
      </c>
      <c r="N119" s="35"/>
      <c r="O119" s="35"/>
      <c r="P119" s="35"/>
      <c r="Q119" s="10"/>
    </row>
    <row r="120" spans="1:17">
      <c r="A120" s="13" t="s">
        <v>110</v>
      </c>
      <c r="B120" s="35">
        <v>55</v>
      </c>
      <c r="C120" s="9">
        <v>36.619999999999997</v>
      </c>
      <c r="D120" s="9">
        <f>C120*B120</f>
        <v>2014.1</v>
      </c>
      <c r="E120" s="36" t="s">
        <v>37</v>
      </c>
      <c r="F120" s="38">
        <f>D120/D123</f>
        <v>0.16759028124479947</v>
      </c>
      <c r="G120" s="9">
        <v>36.67</v>
      </c>
      <c r="H120" s="9">
        <f>(B120*G120)-D120</f>
        <v>2.7500000000002274</v>
      </c>
      <c r="I120" s="35" t="s">
        <v>71</v>
      </c>
      <c r="J120" s="35"/>
      <c r="K120" s="35" t="str">
        <f>"buy "&amp;B120&amp;" "&amp;A120&amp;" @ $"&amp;G120</f>
        <v>buy 55 ITOS @ $36.67</v>
      </c>
      <c r="L120" s="9">
        <f>L114-(G120*B120)</f>
        <v>201494.47999999998</v>
      </c>
      <c r="M120" s="36">
        <f>L111-(G120*B120)</f>
        <v>191258.03</v>
      </c>
      <c r="N120" s="35"/>
      <c r="O120" s="35"/>
      <c r="P120" s="35"/>
      <c r="Q120" s="10"/>
    </row>
    <row r="121" spans="1:17">
      <c r="A121" s="13" t="s">
        <v>111</v>
      </c>
      <c r="B121" s="35">
        <v>171</v>
      </c>
      <c r="C121" s="9">
        <v>45.8</v>
      </c>
      <c r="D121" s="9">
        <f>C121*B121</f>
        <v>7831.7999999999993</v>
      </c>
      <c r="E121" s="36" t="s">
        <v>37</v>
      </c>
      <c r="F121" s="38">
        <f>D121/D123</f>
        <v>0.65167249126310534</v>
      </c>
      <c r="G121" s="9">
        <v>45.59</v>
      </c>
      <c r="H121" s="9">
        <f>(B121*G121)-D121</f>
        <v>-35.909999999998945</v>
      </c>
      <c r="I121" s="35" t="s">
        <v>71</v>
      </c>
      <c r="J121" s="35"/>
      <c r="K121" s="35" t="str">
        <f>"buy "&amp;B121&amp;" "&amp;A121&amp;" @ $"&amp;G121</f>
        <v>buy 171 EPC @ $45.59</v>
      </c>
      <c r="L121" s="9">
        <f>L120-(G121*B121)</f>
        <v>193698.58999999997</v>
      </c>
      <c r="M121" s="36">
        <f>M120-(G121*B121)</f>
        <v>183462.13999999998</v>
      </c>
      <c r="N121" s="35"/>
      <c r="O121" s="35"/>
      <c r="P121" s="35"/>
      <c r="Q121" s="10"/>
    </row>
    <row r="122" spans="1:17">
      <c r="A122" s="23" t="s">
        <v>112</v>
      </c>
      <c r="B122" s="24">
        <v>107</v>
      </c>
      <c r="C122" s="25">
        <v>20.3</v>
      </c>
      <c r="D122" s="25">
        <f>C122*B122</f>
        <v>2172.1</v>
      </c>
      <c r="E122" s="36" t="s">
        <v>37</v>
      </c>
      <c r="F122" s="38">
        <f>D122/D123</f>
        <v>0.18073722749209517</v>
      </c>
      <c r="G122" s="25">
        <v>20.41</v>
      </c>
      <c r="H122" s="25">
        <f>(B122*G122)-D122</f>
        <v>11.769999999999982</v>
      </c>
      <c r="I122" s="35" t="s">
        <v>71</v>
      </c>
      <c r="J122" s="35"/>
      <c r="K122" s="35" t="str">
        <f>"buy "&amp;B122&amp;" "&amp;A122&amp;" @ $"&amp;G122</f>
        <v>buy 107 F @ $20.41</v>
      </c>
      <c r="L122" s="9">
        <f>L121-(G122*B122)</f>
        <v>191514.71999999997</v>
      </c>
      <c r="M122" s="36">
        <f>M121-(G122*B122)</f>
        <v>181278.27</v>
      </c>
      <c r="N122" s="35" t="str">
        <f>TEXT(ROUND(M122,2),"$#,##0.00")&amp;" will be the balance in the account after purchases.  "</f>
        <v xml:space="preserve">$181,278.27 will be the balance in the account after purchases.  </v>
      </c>
      <c r="O122" s="35"/>
      <c r="P122" s="35"/>
      <c r="Q122" s="10"/>
    </row>
    <row r="123" spans="1:17">
      <c r="A123" s="13"/>
      <c r="B123" s="35"/>
      <c r="C123" s="9"/>
      <c r="D123" s="9">
        <f>SUM(D120:D122)</f>
        <v>12018</v>
      </c>
      <c r="E123" s="35"/>
      <c r="F123" s="38">
        <f>SUM(F120:F122)</f>
        <v>1</v>
      </c>
      <c r="G123" s="9" t="s">
        <v>15</v>
      </c>
      <c r="H123" s="9">
        <f>SUM(H120:H122)</f>
        <v>-21.389999999998736</v>
      </c>
      <c r="I123" s="35"/>
      <c r="J123" s="35"/>
      <c r="K123" s="35"/>
      <c r="L123" s="9"/>
      <c r="M123" s="35"/>
      <c r="N123" s="35" t="s">
        <v>27</v>
      </c>
      <c r="O123" s="35"/>
      <c r="P123" s="35"/>
      <c r="Q123" s="10"/>
    </row>
    <row r="124" spans="1:17">
      <c r="A124" s="13"/>
      <c r="B124" s="35"/>
      <c r="C124" s="9"/>
      <c r="D124" s="9"/>
      <c r="E124" s="35"/>
      <c r="F124" s="35"/>
      <c r="G124" s="9"/>
      <c r="H124" s="9"/>
      <c r="I124" s="35"/>
      <c r="J124" s="35"/>
      <c r="K124" s="35"/>
      <c r="L124" s="9"/>
      <c r="M124" s="11" t="str">
        <f>IF(J115+M122&gt;0,"Credit Surplus","Credit Shortage")</f>
        <v>Credit Surplus</v>
      </c>
      <c r="N124" s="36">
        <f>J115+M122</f>
        <v>191514.72</v>
      </c>
      <c r="O124" s="35" t="s">
        <v>60</v>
      </c>
      <c r="P124" s="35"/>
      <c r="Q124" s="10"/>
    </row>
    <row r="125" spans="1:17">
      <c r="A125" s="13"/>
      <c r="B125" s="35"/>
      <c r="C125" s="9"/>
      <c r="D125" s="9"/>
      <c r="E125" s="35"/>
      <c r="F125" s="35"/>
      <c r="G125" s="9"/>
      <c r="H125" s="9"/>
      <c r="I125" s="35"/>
      <c r="J125" s="35"/>
      <c r="K125" s="35"/>
      <c r="L125" s="9"/>
      <c r="M125" s="35"/>
      <c r="N125" s="35"/>
      <c r="O125" s="35"/>
      <c r="P125" s="35"/>
      <c r="Q125" s="10"/>
    </row>
    <row r="126" spans="1:17">
      <c r="A126" s="13"/>
      <c r="B126" s="35"/>
      <c r="C126" s="9"/>
      <c r="D126" s="9"/>
      <c r="E126" s="35"/>
      <c r="F126" s="35"/>
      <c r="G126" s="9"/>
      <c r="H126" s="9"/>
      <c r="I126" s="35"/>
      <c r="J126" s="35"/>
      <c r="K126" s="35"/>
      <c r="L126" s="35"/>
      <c r="M126" s="35"/>
      <c r="N126" s="35"/>
      <c r="O126" s="35"/>
      <c r="P126" s="35"/>
      <c r="Q126" s="10"/>
    </row>
    <row r="127" spans="1:17">
      <c r="A127" s="13" t="s">
        <v>11</v>
      </c>
      <c r="B127" s="35"/>
      <c r="C127" s="9"/>
      <c r="D127" s="21">
        <v>119.71</v>
      </c>
      <c r="E127" s="35" t="s">
        <v>76</v>
      </c>
      <c r="F127" s="35"/>
      <c r="G127" s="9"/>
      <c r="H127" s="9"/>
      <c r="I127" s="35"/>
      <c r="J127" s="35"/>
      <c r="K127" s="35"/>
      <c r="L127" s="35"/>
      <c r="M127" s="35"/>
      <c r="N127" s="35"/>
      <c r="O127" s="35"/>
      <c r="P127" s="35"/>
      <c r="Q127" s="10"/>
    </row>
    <row r="128" spans="1:17">
      <c r="A128" s="13" t="s">
        <v>12</v>
      </c>
      <c r="B128" s="35"/>
      <c r="C128" s="9"/>
      <c r="D128" s="9">
        <f>H115</f>
        <v>97.890000000000327</v>
      </c>
      <c r="E128" s="35" t="s">
        <v>16</v>
      </c>
      <c r="F128" s="35"/>
      <c r="G128" s="9"/>
      <c r="H128" s="9"/>
      <c r="I128" s="35"/>
      <c r="J128" s="35"/>
      <c r="K128" s="35"/>
      <c r="L128" s="35"/>
      <c r="M128" s="35"/>
      <c r="N128" s="35"/>
      <c r="O128" s="35"/>
      <c r="P128" s="35"/>
      <c r="Q128" s="10"/>
    </row>
    <row r="129" spans="1:17">
      <c r="A129" s="13" t="s">
        <v>13</v>
      </c>
      <c r="B129" s="35"/>
      <c r="C129" s="9"/>
      <c r="D129" s="9">
        <f>D127+D128</f>
        <v>217.60000000000031</v>
      </c>
      <c r="E129" s="35"/>
      <c r="F129" s="35"/>
      <c r="G129" s="9"/>
      <c r="H129" s="9"/>
      <c r="I129" s="35"/>
      <c r="J129" s="35"/>
      <c r="K129" s="35"/>
      <c r="L129" s="35"/>
      <c r="M129" s="35"/>
      <c r="N129" s="35"/>
      <c r="O129" s="35"/>
      <c r="P129" s="35"/>
      <c r="Q129" s="10"/>
    </row>
    <row r="130" spans="1:17">
      <c r="A130" s="13" t="s">
        <v>14</v>
      </c>
      <c r="B130" s="35"/>
      <c r="C130" s="9"/>
      <c r="D130" s="9">
        <f>H123</f>
        <v>-21.389999999998736</v>
      </c>
      <c r="E130" s="35" t="s">
        <v>17</v>
      </c>
      <c r="F130" s="35"/>
      <c r="G130" s="9"/>
      <c r="H130" s="9"/>
      <c r="I130" s="35"/>
      <c r="J130" s="35"/>
      <c r="K130" s="35"/>
      <c r="L130" s="35"/>
      <c r="M130" s="35"/>
      <c r="N130" s="35"/>
      <c r="O130" s="35"/>
      <c r="P130" s="35"/>
      <c r="Q130" s="10"/>
    </row>
    <row r="131" spans="1:17">
      <c r="A131" s="13" t="s">
        <v>13</v>
      </c>
      <c r="B131" s="35"/>
      <c r="C131" s="9"/>
      <c r="D131" s="27">
        <f>D129-D130</f>
        <v>238.98999999999904</v>
      </c>
      <c r="E131" s="19" t="s">
        <v>18</v>
      </c>
      <c r="F131" s="35"/>
      <c r="G131" s="9"/>
      <c r="H131" s="9"/>
      <c r="I131" s="35"/>
      <c r="J131" s="35"/>
      <c r="K131" s="35"/>
      <c r="L131" s="35"/>
      <c r="M131" s="35"/>
      <c r="N131" s="35"/>
      <c r="O131" s="35"/>
      <c r="P131" s="35"/>
      <c r="Q131" s="10"/>
    </row>
    <row r="132" spans="1:17" ht="14.65" thickBot="1">
      <c r="A132" s="15"/>
      <c r="B132" s="16"/>
      <c r="C132" s="17"/>
      <c r="D132" s="17"/>
      <c r="E132" s="16"/>
      <c r="F132" s="16"/>
      <c r="G132" s="17"/>
      <c r="H132" s="17"/>
      <c r="I132" s="16"/>
      <c r="J132" s="16"/>
      <c r="K132" s="16"/>
      <c r="L132" s="16"/>
      <c r="M132" s="16"/>
      <c r="N132" s="16"/>
      <c r="O132" s="16"/>
      <c r="P132" s="16"/>
      <c r="Q132" s="18"/>
    </row>
    <row r="133" spans="1:17" ht="14.65" thickTop="1"/>
    <row r="134" spans="1:17" ht="14.65" thickBot="1"/>
    <row r="135" spans="1:17" ht="14.65" thickTop="1">
      <c r="A135" s="2"/>
      <c r="B135" s="3"/>
      <c r="C135" s="4">
        <v>44561</v>
      </c>
      <c r="D135" s="5"/>
      <c r="E135" s="3"/>
      <c r="F135" s="3"/>
      <c r="G135" s="5"/>
      <c r="H135" s="5"/>
      <c r="I135" s="3"/>
      <c r="J135" s="3"/>
      <c r="K135" s="3"/>
      <c r="L135" s="20" t="s">
        <v>19</v>
      </c>
      <c r="M135" s="3"/>
      <c r="N135" s="3"/>
      <c r="O135" s="3"/>
      <c r="P135" s="3"/>
      <c r="Q135" s="6"/>
    </row>
    <row r="136" spans="1:17">
      <c r="A136" s="7" t="s">
        <v>5</v>
      </c>
      <c r="B136" s="35"/>
      <c r="C136" s="9"/>
      <c r="D136" s="9"/>
      <c r="E136" s="35"/>
      <c r="F136" s="35"/>
      <c r="G136" s="9"/>
      <c r="H136" s="9"/>
      <c r="I136" s="35"/>
      <c r="J136" s="11" t="s">
        <v>24</v>
      </c>
      <c r="K136" s="35"/>
      <c r="L136" s="11" t="s">
        <v>10</v>
      </c>
      <c r="M136" s="35"/>
      <c r="N136" s="35"/>
      <c r="O136" s="35"/>
      <c r="P136" s="35"/>
      <c r="Q136" s="10"/>
    </row>
    <row r="137" spans="1:17">
      <c r="A137" s="7" t="s">
        <v>0</v>
      </c>
      <c r="B137" s="11" t="s">
        <v>3</v>
      </c>
      <c r="C137" s="12" t="s">
        <v>1</v>
      </c>
      <c r="D137" s="12" t="s">
        <v>4</v>
      </c>
      <c r="E137" s="11" t="s">
        <v>7</v>
      </c>
      <c r="F137" s="37" t="s">
        <v>92</v>
      </c>
      <c r="G137" s="12" t="s">
        <v>8</v>
      </c>
      <c r="H137" s="12" t="s">
        <v>9</v>
      </c>
      <c r="I137" s="33" t="s">
        <v>70</v>
      </c>
      <c r="J137" s="11" t="s">
        <v>23</v>
      </c>
      <c r="K137" s="35"/>
      <c r="L137" s="31">
        <v>193274.88</v>
      </c>
      <c r="M137" s="35" t="s">
        <v>82</v>
      </c>
      <c r="N137" s="35"/>
      <c r="O137" s="35"/>
      <c r="P137" s="35"/>
      <c r="Q137" s="10"/>
    </row>
    <row r="138" spans="1:17">
      <c r="A138" s="13" t="s">
        <v>100</v>
      </c>
      <c r="B138" s="35">
        <v>10</v>
      </c>
      <c r="C138" s="9">
        <v>264.83999999999997</v>
      </c>
      <c r="D138" s="9">
        <f>C138*B138</f>
        <v>2648.3999999999996</v>
      </c>
      <c r="E138" s="36" t="s">
        <v>93</v>
      </c>
      <c r="F138" s="38">
        <f>D138/D141</f>
        <v>0.26229261413155436</v>
      </c>
      <c r="G138" s="9">
        <v>265.77999999999997</v>
      </c>
      <c r="H138" s="9">
        <f>(B138*G138)-D138</f>
        <v>9.4000000000000909</v>
      </c>
      <c r="I138" s="35" t="s">
        <v>71</v>
      </c>
      <c r="J138" s="36">
        <f>G138*B138</f>
        <v>2657.7999999999997</v>
      </c>
      <c r="K138" s="35" t="str">
        <f>"sell "&amp;B138&amp;" "&amp;A138&amp;" @ $"&amp;G138</f>
        <v>sell 10 RGEN @ $265.78</v>
      </c>
      <c r="L138" s="9">
        <f>L137+(G138*B138)</f>
        <v>195932.68</v>
      </c>
      <c r="M138" s="35"/>
      <c r="N138" s="35"/>
      <c r="O138" s="35"/>
      <c r="P138" s="35"/>
      <c r="Q138" s="10"/>
    </row>
    <row r="139" spans="1:17">
      <c r="A139" s="13" t="s">
        <v>101</v>
      </c>
      <c r="B139" s="35">
        <v>16</v>
      </c>
      <c r="C139" s="9">
        <v>236.16</v>
      </c>
      <c r="D139" s="9">
        <f>C139*B139</f>
        <v>3778.56</v>
      </c>
      <c r="E139" s="36" t="s">
        <v>93</v>
      </c>
      <c r="F139" s="38">
        <f>D139/D141</f>
        <v>0.37422156020726705</v>
      </c>
      <c r="G139" s="32">
        <v>234.86</v>
      </c>
      <c r="H139" s="9">
        <f>(B139*G139)-D139</f>
        <v>-20.799999999999727</v>
      </c>
      <c r="I139" s="35" t="s">
        <v>71</v>
      </c>
      <c r="J139" s="36">
        <f>G139*B139</f>
        <v>3757.76</v>
      </c>
      <c r="K139" s="35" t="str">
        <f>"sell "&amp;B139&amp;" "&amp;A139&amp;" @ $"&amp;G139</f>
        <v>sell 16 PCTY @ $234.86</v>
      </c>
      <c r="L139" s="9">
        <f>L138+(G139*B139)</f>
        <v>199690.44</v>
      </c>
      <c r="M139" s="35"/>
      <c r="N139" s="35"/>
      <c r="O139" s="35"/>
      <c r="P139" s="35"/>
      <c r="Q139" s="10"/>
    </row>
    <row r="140" spans="1:17">
      <c r="A140" s="13" t="s">
        <v>102</v>
      </c>
      <c r="B140" s="35">
        <v>52</v>
      </c>
      <c r="C140" s="9">
        <v>70.58</v>
      </c>
      <c r="D140" s="9">
        <f>C140*B140</f>
        <v>3670.16</v>
      </c>
      <c r="E140" s="36" t="s">
        <v>93</v>
      </c>
      <c r="F140" s="38">
        <f>D140/D141</f>
        <v>0.36348582566117865</v>
      </c>
      <c r="G140" s="32">
        <v>70.819999999999993</v>
      </c>
      <c r="H140" s="9">
        <f>(B140*G140)-D140</f>
        <v>12.479999999999563</v>
      </c>
      <c r="I140" s="35" t="s">
        <v>71</v>
      </c>
      <c r="J140" s="36">
        <f>G140*B140</f>
        <v>3682.6399999999994</v>
      </c>
      <c r="K140" s="35" t="str">
        <f>"sell "&amp;B140&amp;" "&amp;A140&amp;" @ $"&amp;G140</f>
        <v>sell 52 INMD @ $70.82</v>
      </c>
      <c r="L140" s="9">
        <f>L139+(G140*B140)</f>
        <v>203373.08000000002</v>
      </c>
      <c r="M140" s="35" t="s">
        <v>22</v>
      </c>
      <c r="N140" s="35"/>
      <c r="O140" s="35"/>
      <c r="P140" s="35"/>
      <c r="Q140" s="10"/>
    </row>
    <row r="141" spans="1:17">
      <c r="A141" s="13"/>
      <c r="B141" s="35"/>
      <c r="C141" s="9"/>
      <c r="D141" s="9">
        <f>SUM(D138:D140)</f>
        <v>10097.119999999999</v>
      </c>
      <c r="E141" s="36"/>
      <c r="F141" s="38">
        <f>SUM(F138:F140)</f>
        <v>1</v>
      </c>
      <c r="G141" s="32"/>
      <c r="H141" s="9">
        <f>SUM(H138:H140)</f>
        <v>1.0799999999999272</v>
      </c>
      <c r="I141" s="35"/>
      <c r="J141" s="36">
        <f>SUM(J138:J140)</f>
        <v>10098.199999999999</v>
      </c>
      <c r="K141" s="35"/>
      <c r="L141" s="9"/>
      <c r="M141" s="35"/>
      <c r="N141" s="35"/>
      <c r="O141" s="35"/>
      <c r="P141" s="35"/>
      <c r="Q141" s="10"/>
    </row>
    <row r="142" spans="1:17">
      <c r="A142" s="13"/>
      <c r="B142" s="35"/>
      <c r="C142" s="9"/>
      <c r="D142" s="9"/>
      <c r="E142" s="35"/>
      <c r="F142" s="35"/>
      <c r="G142" s="32"/>
      <c r="H142" s="9"/>
      <c r="I142" s="35"/>
      <c r="J142" s="35"/>
      <c r="K142" s="35"/>
      <c r="L142" s="9"/>
      <c r="M142" s="35"/>
      <c r="N142" s="35"/>
      <c r="O142" s="35"/>
      <c r="P142" s="35"/>
      <c r="Q142" s="10"/>
    </row>
    <row r="143" spans="1:17">
      <c r="A143" s="13"/>
      <c r="B143" s="35"/>
      <c r="C143" s="9"/>
      <c r="D143" s="9"/>
      <c r="E143" s="19"/>
      <c r="F143" s="35"/>
      <c r="G143" s="32"/>
      <c r="H143" s="9"/>
      <c r="I143" s="35"/>
      <c r="J143" s="35"/>
      <c r="K143" s="35"/>
      <c r="L143" s="9"/>
      <c r="M143" s="11" t="s">
        <v>20</v>
      </c>
      <c r="N143" s="35"/>
      <c r="O143" s="35"/>
      <c r="P143" s="35"/>
      <c r="Q143" s="10"/>
    </row>
    <row r="144" spans="1:17">
      <c r="A144" s="7" t="s">
        <v>6</v>
      </c>
      <c r="B144" s="35"/>
      <c r="C144" s="9"/>
      <c r="D144" s="9"/>
      <c r="E144" s="19"/>
      <c r="F144" s="35"/>
      <c r="G144" s="32"/>
      <c r="H144" s="9"/>
      <c r="I144" s="35"/>
      <c r="J144" s="35"/>
      <c r="K144" s="35"/>
      <c r="L144" s="9"/>
      <c r="M144" s="11" t="s">
        <v>21</v>
      </c>
      <c r="N144" s="35"/>
      <c r="O144" s="35"/>
      <c r="P144" s="35"/>
      <c r="Q144" s="10"/>
    </row>
    <row r="145" spans="1:17">
      <c r="A145" s="7" t="s">
        <v>0</v>
      </c>
      <c r="B145" s="11" t="s">
        <v>3</v>
      </c>
      <c r="C145" s="12" t="s">
        <v>1</v>
      </c>
      <c r="D145" s="12" t="s">
        <v>2</v>
      </c>
      <c r="E145" s="22" t="s">
        <v>7</v>
      </c>
      <c r="F145" s="39" t="s">
        <v>92</v>
      </c>
      <c r="G145" s="33" t="s">
        <v>8</v>
      </c>
      <c r="H145" s="12" t="s">
        <v>9</v>
      </c>
      <c r="I145" s="35"/>
      <c r="J145" s="35"/>
      <c r="K145" s="35"/>
      <c r="L145" s="9"/>
      <c r="M145" s="36">
        <f>L140</f>
        <v>203373.08000000002</v>
      </c>
      <c r="N145" s="35"/>
      <c r="O145" s="35"/>
      <c r="P145" s="35"/>
      <c r="Q145" s="10"/>
    </row>
    <row r="146" spans="1:17">
      <c r="A146" s="13" t="s">
        <v>107</v>
      </c>
      <c r="B146" s="35">
        <v>161</v>
      </c>
      <c r="C146" s="9">
        <v>60.56</v>
      </c>
      <c r="D146" s="9">
        <f>C146*B146</f>
        <v>9750.16</v>
      </c>
      <c r="E146" s="36" t="s">
        <v>93</v>
      </c>
      <c r="F146" s="38">
        <f>D146/D149</f>
        <v>0.65081724617375802</v>
      </c>
      <c r="G146" s="9">
        <v>61.01</v>
      </c>
      <c r="H146" s="9">
        <f>(B146*G146)-D146</f>
        <v>72.450000000000728</v>
      </c>
      <c r="I146" s="35" t="s">
        <v>71</v>
      </c>
      <c r="J146" s="35"/>
      <c r="K146" s="35" t="str">
        <f>"buy "&amp;B146&amp;" "&amp;A146&amp;" @ $"&amp;G146</f>
        <v>buy 161 AOSL @ $61.01</v>
      </c>
      <c r="L146" s="9">
        <f>L140-(G146*B146)</f>
        <v>193550.47000000003</v>
      </c>
      <c r="M146" s="36">
        <f>L137-(G146*B146)</f>
        <v>183452.27000000002</v>
      </c>
      <c r="N146" s="35"/>
      <c r="O146" s="35"/>
      <c r="P146" s="35"/>
      <c r="Q146" s="10"/>
    </row>
    <row r="147" spans="1:17">
      <c r="A147" s="13" t="s">
        <v>108</v>
      </c>
      <c r="B147" s="35">
        <v>16</v>
      </c>
      <c r="C147" s="9">
        <v>143.1</v>
      </c>
      <c r="D147" s="9">
        <f>C147*B147</f>
        <v>2289.6</v>
      </c>
      <c r="E147" s="36" t="s">
        <v>93</v>
      </c>
      <c r="F147" s="38">
        <f>D147/D149</f>
        <v>0.15282940657788552</v>
      </c>
      <c r="G147" s="9">
        <v>144.37</v>
      </c>
      <c r="H147" s="9">
        <f>(B147*G147)-D147</f>
        <v>20.320000000000164</v>
      </c>
      <c r="I147" s="35" t="s">
        <v>71</v>
      </c>
      <c r="J147" s="35"/>
      <c r="K147" s="35" t="str">
        <f>"buy "&amp;B147&amp;" "&amp;A147&amp;" @ $"&amp;G147</f>
        <v>buy 16 WIRE @ $144.37</v>
      </c>
      <c r="L147" s="9">
        <f>L146-(G147*B147)</f>
        <v>191240.55000000002</v>
      </c>
      <c r="M147" s="36">
        <f>M146-(G147*B147)</f>
        <v>181142.35</v>
      </c>
      <c r="N147" s="35"/>
      <c r="O147" s="35"/>
      <c r="P147" s="35"/>
      <c r="Q147" s="10"/>
    </row>
    <row r="148" spans="1:17">
      <c r="A148" s="23" t="s">
        <v>109</v>
      </c>
      <c r="B148" s="24">
        <v>45</v>
      </c>
      <c r="C148" s="25">
        <v>65.37</v>
      </c>
      <c r="D148" s="25">
        <f>C148*B148</f>
        <v>2941.65</v>
      </c>
      <c r="E148" s="36" t="s">
        <v>93</v>
      </c>
      <c r="F148" s="38">
        <f>D148/D149</f>
        <v>0.19635334724835646</v>
      </c>
      <c r="G148" s="25">
        <v>66</v>
      </c>
      <c r="H148" s="25">
        <f>(B148*G148)-D148</f>
        <v>28.349999999999909</v>
      </c>
      <c r="I148" s="35" t="s">
        <v>71</v>
      </c>
      <c r="J148" s="35"/>
      <c r="K148" s="35" t="str">
        <f>"buy "&amp;B148&amp;" "&amp;A148&amp;" @ $"&amp;G148</f>
        <v>buy 45 CUBI @ $66</v>
      </c>
      <c r="L148" s="9">
        <f>L147-(G148*B148)</f>
        <v>188270.55000000002</v>
      </c>
      <c r="M148" s="36">
        <f>M147-(G148*B148)</f>
        <v>178172.35</v>
      </c>
      <c r="N148" s="35" t="str">
        <f>TEXT(ROUND(M148,2),"$#,##0.00")&amp;" will be the balance in the account after purchases.  "</f>
        <v xml:space="preserve">$178,172.35 will be the balance in the account after purchases.  </v>
      </c>
      <c r="O148" s="35"/>
      <c r="P148" s="35"/>
      <c r="Q148" s="10"/>
    </row>
    <row r="149" spans="1:17">
      <c r="A149" s="13"/>
      <c r="B149" s="35"/>
      <c r="C149" s="9"/>
      <c r="D149" s="9">
        <f>SUM(D146:D148)</f>
        <v>14981.41</v>
      </c>
      <c r="E149" s="35"/>
      <c r="F149" s="38">
        <f>SUM(F146:F148)</f>
        <v>1</v>
      </c>
      <c r="G149" s="9" t="s">
        <v>15</v>
      </c>
      <c r="H149" s="9">
        <f>SUM(H146:H148)</f>
        <v>121.1200000000008</v>
      </c>
      <c r="I149" s="35"/>
      <c r="J149" s="35"/>
      <c r="K149" s="35"/>
      <c r="L149" s="9"/>
      <c r="M149" s="35"/>
      <c r="N149" s="35" t="s">
        <v>27</v>
      </c>
      <c r="O149" s="35"/>
      <c r="P149" s="35"/>
      <c r="Q149" s="10"/>
    </row>
    <row r="150" spans="1:17">
      <c r="A150" s="13"/>
      <c r="B150" s="35"/>
      <c r="C150" s="9"/>
      <c r="D150" s="9"/>
      <c r="E150" s="35"/>
      <c r="F150" s="35"/>
      <c r="G150" s="9"/>
      <c r="H150" s="9"/>
      <c r="I150" s="35"/>
      <c r="J150" s="35"/>
      <c r="K150" s="35"/>
      <c r="L150" s="9"/>
      <c r="M150" s="11" t="str">
        <f>IF(J141+M148&gt;0,"Credit Surplus","Credit Shortage")</f>
        <v>Credit Surplus</v>
      </c>
      <c r="N150" s="36">
        <f>J141+M148</f>
        <v>188270.55000000002</v>
      </c>
      <c r="O150" s="35" t="s">
        <v>60</v>
      </c>
      <c r="P150" s="35"/>
      <c r="Q150" s="10"/>
    </row>
    <row r="151" spans="1:17">
      <c r="A151" s="13"/>
      <c r="B151" s="35"/>
      <c r="C151" s="9"/>
      <c r="D151" s="9"/>
      <c r="E151" s="35"/>
      <c r="F151" s="35"/>
      <c r="G151" s="9"/>
      <c r="H151" s="9"/>
      <c r="I151" s="35"/>
      <c r="J151" s="35"/>
      <c r="K151" s="35"/>
      <c r="L151" s="9"/>
      <c r="M151" s="35"/>
      <c r="N151" s="35"/>
      <c r="O151" s="35"/>
      <c r="P151" s="35"/>
      <c r="Q151" s="10"/>
    </row>
    <row r="152" spans="1:17">
      <c r="A152" s="13"/>
      <c r="B152" s="35"/>
      <c r="C152" s="9"/>
      <c r="D152" s="9"/>
      <c r="E152" s="35"/>
      <c r="F152" s="35"/>
      <c r="G152" s="9"/>
      <c r="H152" s="9"/>
      <c r="I152" s="35"/>
      <c r="J152" s="35"/>
      <c r="K152" s="35"/>
      <c r="L152" s="35"/>
      <c r="M152" s="35"/>
      <c r="N152" s="35"/>
      <c r="O152" s="35"/>
      <c r="P152" s="35"/>
      <c r="Q152" s="10"/>
    </row>
    <row r="153" spans="1:17">
      <c r="A153" s="13" t="s">
        <v>11</v>
      </c>
      <c r="B153" s="35"/>
      <c r="C153" s="9"/>
      <c r="D153" s="21">
        <v>2119.19</v>
      </c>
      <c r="E153" s="35" t="s">
        <v>76</v>
      </c>
      <c r="F153" s="35"/>
      <c r="G153" s="9"/>
      <c r="H153" s="9"/>
      <c r="I153" s="35"/>
      <c r="J153" s="35"/>
      <c r="K153" s="35"/>
      <c r="L153" s="35"/>
      <c r="M153" s="35"/>
      <c r="N153" s="35"/>
      <c r="O153" s="35"/>
      <c r="P153" s="35"/>
      <c r="Q153" s="10"/>
    </row>
    <row r="154" spans="1:17">
      <c r="A154" s="13" t="s">
        <v>12</v>
      </c>
      <c r="B154" s="35"/>
      <c r="C154" s="9"/>
      <c r="D154" s="9">
        <f>H141</f>
        <v>1.0799999999999272</v>
      </c>
      <c r="E154" s="35" t="s">
        <v>16</v>
      </c>
      <c r="F154" s="35"/>
      <c r="G154" s="9"/>
      <c r="H154" s="9"/>
      <c r="I154" s="35"/>
      <c r="J154" s="35"/>
      <c r="K154" s="35"/>
      <c r="L154" s="35"/>
      <c r="M154" s="35"/>
      <c r="N154" s="35"/>
      <c r="O154" s="35"/>
      <c r="P154" s="35"/>
      <c r="Q154" s="10"/>
    </row>
    <row r="155" spans="1:17">
      <c r="A155" s="13" t="s">
        <v>13</v>
      </c>
      <c r="B155" s="35"/>
      <c r="C155" s="9"/>
      <c r="D155" s="9">
        <f>D153+D154</f>
        <v>2120.27</v>
      </c>
      <c r="E155" s="35"/>
      <c r="F155" s="35"/>
      <c r="G155" s="9"/>
      <c r="H155" s="9"/>
      <c r="I155" s="35"/>
      <c r="J155" s="35"/>
      <c r="K155" s="35"/>
      <c r="L155" s="35"/>
      <c r="M155" s="35"/>
      <c r="N155" s="35"/>
      <c r="O155" s="35"/>
      <c r="P155" s="35"/>
      <c r="Q155" s="10"/>
    </row>
    <row r="156" spans="1:17">
      <c r="A156" s="13" t="s">
        <v>14</v>
      </c>
      <c r="B156" s="35"/>
      <c r="C156" s="9"/>
      <c r="D156" s="9">
        <f>H149</f>
        <v>121.1200000000008</v>
      </c>
      <c r="E156" s="35" t="s">
        <v>17</v>
      </c>
      <c r="F156" s="35"/>
      <c r="G156" s="9"/>
      <c r="H156" s="9"/>
      <c r="I156" s="35"/>
      <c r="J156" s="35"/>
      <c r="K156" s="35"/>
      <c r="L156" s="35"/>
      <c r="M156" s="35"/>
      <c r="N156" s="35"/>
      <c r="O156" s="35"/>
      <c r="P156" s="35"/>
      <c r="Q156" s="10"/>
    </row>
    <row r="157" spans="1:17">
      <c r="A157" s="13" t="s">
        <v>13</v>
      </c>
      <c r="B157" s="35"/>
      <c r="C157" s="9"/>
      <c r="D157" s="27">
        <f>D155-D156</f>
        <v>1999.1499999999992</v>
      </c>
      <c r="E157" s="19" t="s">
        <v>18</v>
      </c>
      <c r="F157" s="35"/>
      <c r="G157" s="9"/>
      <c r="H157" s="9"/>
      <c r="I157" s="35"/>
      <c r="J157" s="35"/>
      <c r="K157" s="35"/>
      <c r="L157" s="35"/>
      <c r="M157" s="35"/>
      <c r="N157" s="35"/>
      <c r="O157" s="35"/>
      <c r="P157" s="35"/>
      <c r="Q157" s="10"/>
    </row>
    <row r="158" spans="1:17" ht="14.65" thickBot="1">
      <c r="A158" s="15"/>
      <c r="B158" s="16"/>
      <c r="C158" s="17"/>
      <c r="D158" s="17"/>
      <c r="E158" s="16"/>
      <c r="F158" s="16"/>
      <c r="G158" s="17"/>
      <c r="H158" s="17"/>
      <c r="I158" s="16"/>
      <c r="J158" s="16"/>
      <c r="K158" s="16"/>
      <c r="L158" s="16"/>
      <c r="M158" s="16"/>
      <c r="N158" s="16"/>
      <c r="O158" s="16"/>
      <c r="P158" s="16"/>
      <c r="Q158" s="18"/>
    </row>
    <row r="159" spans="1:17" ht="14.65" thickTop="1"/>
    <row r="160" spans="1:17" ht="14.65" thickBot="1"/>
    <row r="161" spans="1:17" ht="14.65" thickTop="1">
      <c r="A161" s="2"/>
      <c r="B161" s="3"/>
      <c r="C161" s="4">
        <v>44530</v>
      </c>
      <c r="D161" s="5"/>
      <c r="E161" s="3"/>
      <c r="F161" s="3"/>
      <c r="G161" s="5"/>
      <c r="H161" s="5"/>
      <c r="I161" s="3"/>
      <c r="J161" s="3"/>
      <c r="K161" s="3"/>
      <c r="L161" s="20" t="s">
        <v>19</v>
      </c>
      <c r="M161" s="3"/>
      <c r="N161" s="3"/>
      <c r="O161" s="3"/>
      <c r="P161" s="3"/>
      <c r="Q161" s="6"/>
    </row>
    <row r="162" spans="1:17">
      <c r="A162" s="7" t="s">
        <v>5</v>
      </c>
      <c r="B162" s="35"/>
      <c r="C162" s="9"/>
      <c r="D162" s="9"/>
      <c r="E162" s="35"/>
      <c r="F162" s="35"/>
      <c r="G162" s="9"/>
      <c r="H162" s="9"/>
      <c r="I162" s="35"/>
      <c r="J162" s="11" t="s">
        <v>24</v>
      </c>
      <c r="K162" s="35"/>
      <c r="L162" s="11" t="s">
        <v>10</v>
      </c>
      <c r="M162" s="35"/>
      <c r="N162" s="35"/>
      <c r="O162" s="35"/>
      <c r="P162" s="35"/>
      <c r="Q162" s="10"/>
    </row>
    <row r="163" spans="1:17">
      <c r="A163" s="7" t="s">
        <v>0</v>
      </c>
      <c r="B163" s="11" t="s">
        <v>3</v>
      </c>
      <c r="C163" s="12" t="s">
        <v>1</v>
      </c>
      <c r="D163" s="12" t="s">
        <v>4</v>
      </c>
      <c r="E163" s="11" t="s">
        <v>7</v>
      </c>
      <c r="F163" s="37" t="s">
        <v>92</v>
      </c>
      <c r="G163" s="12" t="s">
        <v>8</v>
      </c>
      <c r="H163" s="12" t="s">
        <v>9</v>
      </c>
      <c r="I163" s="33" t="s">
        <v>70</v>
      </c>
      <c r="J163" s="11" t="s">
        <v>23</v>
      </c>
      <c r="K163" s="35"/>
      <c r="L163" s="31">
        <v>193274.88</v>
      </c>
      <c r="M163" s="35" t="s">
        <v>82</v>
      </c>
      <c r="N163" s="35"/>
      <c r="O163" s="35"/>
      <c r="P163" s="35"/>
      <c r="Q163" s="10"/>
    </row>
    <row r="164" spans="1:17">
      <c r="A164" s="13" t="s">
        <v>97</v>
      </c>
      <c r="B164" s="35">
        <v>38</v>
      </c>
      <c r="C164" s="9">
        <v>188.24</v>
      </c>
      <c r="D164" s="9">
        <f>C164*B164</f>
        <v>7153.1200000000008</v>
      </c>
      <c r="E164" s="36" t="s">
        <v>33</v>
      </c>
      <c r="F164" s="38">
        <f>D164/D167</f>
        <v>0.49302110795209786</v>
      </c>
      <c r="G164" s="32">
        <v>185.01</v>
      </c>
      <c r="H164" s="9">
        <f>(B164*G164)-D164</f>
        <v>-122.7400000000016</v>
      </c>
      <c r="I164" s="35" t="s">
        <v>71</v>
      </c>
      <c r="J164" s="36">
        <f>G164*B164</f>
        <v>7030.3799999999992</v>
      </c>
      <c r="K164" s="35" t="str">
        <f>"sell "&amp;B164&amp;" "&amp;A164&amp;" @ $"&amp;G164</f>
        <v>sell 38 NET @ $185.01</v>
      </c>
      <c r="L164" s="9">
        <f>L163+(G164*B164)</f>
        <v>200305.26</v>
      </c>
      <c r="M164" s="35"/>
      <c r="N164" s="35"/>
      <c r="O164" s="35"/>
      <c r="P164" s="35"/>
      <c r="Q164" s="10"/>
    </row>
    <row r="165" spans="1:17">
      <c r="A165" s="13" t="s">
        <v>98</v>
      </c>
      <c r="B165" s="35">
        <v>17</v>
      </c>
      <c r="C165" s="9">
        <v>332.11</v>
      </c>
      <c r="D165" s="9">
        <f>C165*B165</f>
        <v>5645.87</v>
      </c>
      <c r="E165" s="36" t="s">
        <v>33</v>
      </c>
      <c r="F165" s="38">
        <f>D165/D167</f>
        <v>0.38913552166795895</v>
      </c>
      <c r="G165" s="32">
        <v>336.89</v>
      </c>
      <c r="H165" s="9">
        <f>(B165*G165)-D165</f>
        <v>81.260000000000218</v>
      </c>
      <c r="I165" s="35" t="s">
        <v>71</v>
      </c>
      <c r="J165" s="36">
        <f>G165*B165</f>
        <v>5727.13</v>
      </c>
      <c r="K165" s="35" t="str">
        <f>"sell "&amp;B165&amp;" "&amp;A165&amp;" @ $"&amp;G165</f>
        <v>sell 17 FTNT @ $336.89</v>
      </c>
      <c r="L165" s="9">
        <f>L164+(G165*B165)</f>
        <v>206032.39</v>
      </c>
      <c r="M165" s="35"/>
      <c r="N165" s="35"/>
      <c r="O165" s="35"/>
      <c r="P165" s="35"/>
      <c r="Q165" s="10"/>
    </row>
    <row r="166" spans="1:17">
      <c r="A166" s="13" t="s">
        <v>99</v>
      </c>
      <c r="B166" s="35">
        <v>24</v>
      </c>
      <c r="C166" s="9">
        <v>71.239999999999995</v>
      </c>
      <c r="D166" s="9">
        <f>C166*B166</f>
        <v>1709.7599999999998</v>
      </c>
      <c r="E166" s="36" t="s">
        <v>33</v>
      </c>
      <c r="F166" s="38">
        <f>D166/D167</f>
        <v>0.11784337037994311</v>
      </c>
      <c r="G166" s="32">
        <v>72.09</v>
      </c>
      <c r="H166" s="9">
        <f>(B166*G166)-D166</f>
        <v>20.400000000000318</v>
      </c>
      <c r="I166" s="35" t="s">
        <v>71</v>
      </c>
      <c r="J166" s="36">
        <f>G166*B166</f>
        <v>1730.16</v>
      </c>
      <c r="K166" s="35" t="str">
        <f>"sell "&amp;B166&amp;" "&amp;A166&amp;" @ $"&amp;G166</f>
        <v>sell 24 DCBO @ $72.09</v>
      </c>
      <c r="L166" s="9">
        <f>L165+(G166*B166)</f>
        <v>207762.55000000002</v>
      </c>
      <c r="M166" s="35" t="s">
        <v>22</v>
      </c>
      <c r="N166" s="35"/>
      <c r="O166" s="35"/>
      <c r="P166" s="35"/>
      <c r="Q166" s="10"/>
    </row>
    <row r="167" spans="1:17">
      <c r="A167" s="13"/>
      <c r="B167" s="35"/>
      <c r="C167" s="9"/>
      <c r="D167" s="9">
        <f>SUM(D164:D166)</f>
        <v>14508.750000000002</v>
      </c>
      <c r="E167" s="36"/>
      <c r="F167" s="38">
        <f>SUM(F164:F166)</f>
        <v>0.99999999999999989</v>
      </c>
      <c r="G167" s="32"/>
      <c r="H167" s="9">
        <f>SUM(H164:H166)</f>
        <v>-21.080000000001064</v>
      </c>
      <c r="I167" s="35"/>
      <c r="J167" s="36">
        <f>SUM(J164:J166)</f>
        <v>14487.669999999998</v>
      </c>
      <c r="K167" s="35"/>
      <c r="L167" s="9"/>
      <c r="M167" s="35"/>
      <c r="N167" s="35"/>
      <c r="O167" s="35"/>
      <c r="P167" s="35"/>
      <c r="Q167" s="10"/>
    </row>
    <row r="168" spans="1:17">
      <c r="A168" s="13"/>
      <c r="B168" s="35"/>
      <c r="C168" s="9"/>
      <c r="D168" s="9"/>
      <c r="E168" s="35"/>
      <c r="F168" s="35"/>
      <c r="G168" s="32"/>
      <c r="H168" s="9"/>
      <c r="I168" s="35"/>
      <c r="J168" s="35"/>
      <c r="K168" s="35"/>
      <c r="L168" s="9"/>
      <c r="M168" s="35"/>
      <c r="N168" s="35"/>
      <c r="O168" s="35"/>
      <c r="P168" s="35"/>
      <c r="Q168" s="10"/>
    </row>
    <row r="169" spans="1:17">
      <c r="A169" s="13"/>
      <c r="B169" s="35"/>
      <c r="C169" s="9"/>
      <c r="D169" s="9"/>
      <c r="E169" s="19"/>
      <c r="F169" s="35"/>
      <c r="G169" s="32"/>
      <c r="H169" s="9"/>
      <c r="I169" s="35"/>
      <c r="J169" s="35"/>
      <c r="K169" s="35"/>
      <c r="L169" s="9"/>
      <c r="M169" s="11" t="s">
        <v>20</v>
      </c>
      <c r="N169" s="35"/>
      <c r="O169" s="35"/>
      <c r="P169" s="35"/>
      <c r="Q169" s="10"/>
    </row>
    <row r="170" spans="1:17">
      <c r="A170" s="7" t="s">
        <v>6</v>
      </c>
      <c r="B170" s="35"/>
      <c r="C170" s="9"/>
      <c r="D170" s="9"/>
      <c r="E170" s="19"/>
      <c r="F170" s="35"/>
      <c r="G170" s="32"/>
      <c r="H170" s="9"/>
      <c r="I170" s="35"/>
      <c r="J170" s="35"/>
      <c r="K170" s="35"/>
      <c r="L170" s="9"/>
      <c r="M170" s="11" t="s">
        <v>21</v>
      </c>
      <c r="N170" s="35"/>
      <c r="O170" s="35"/>
      <c r="P170" s="35"/>
      <c r="Q170" s="10"/>
    </row>
    <row r="171" spans="1:17">
      <c r="A171" s="7" t="s">
        <v>0</v>
      </c>
      <c r="B171" s="11" t="s">
        <v>3</v>
      </c>
      <c r="C171" s="12" t="s">
        <v>1</v>
      </c>
      <c r="D171" s="12" t="s">
        <v>2</v>
      </c>
      <c r="E171" s="22" t="s">
        <v>7</v>
      </c>
      <c r="F171" s="39" t="s">
        <v>92</v>
      </c>
      <c r="G171" s="33" t="s">
        <v>8</v>
      </c>
      <c r="H171" s="12" t="s">
        <v>9</v>
      </c>
      <c r="I171" s="35"/>
      <c r="J171" s="35"/>
      <c r="K171" s="35"/>
      <c r="L171" s="9"/>
      <c r="M171" s="36">
        <f>L166</f>
        <v>207762.55000000002</v>
      </c>
      <c r="N171" s="35"/>
      <c r="O171" s="35"/>
      <c r="P171" s="35"/>
      <c r="Q171" s="10"/>
    </row>
    <row r="172" spans="1:17">
      <c r="A172" s="13" t="s">
        <v>57</v>
      </c>
      <c r="B172" s="35">
        <v>8</v>
      </c>
      <c r="C172" s="9">
        <v>1144.76</v>
      </c>
      <c r="D172" s="9">
        <f>C172*B172</f>
        <v>9158.08</v>
      </c>
      <c r="E172" s="36" t="s">
        <v>33</v>
      </c>
      <c r="F172" s="38">
        <f>D172/D175</f>
        <v>0.63283819716628065</v>
      </c>
      <c r="G172" s="9">
        <v>1160</v>
      </c>
      <c r="H172" s="9">
        <f>(B172*G172)-D172</f>
        <v>121.92000000000007</v>
      </c>
      <c r="I172" s="35" t="s">
        <v>71</v>
      </c>
      <c r="J172" s="35"/>
      <c r="K172" s="35" t="str">
        <f>"buy "&amp;B172&amp;" "&amp;A172&amp;" @ $"&amp;G172</f>
        <v>buy 8 TSLA @ $1160</v>
      </c>
      <c r="L172" s="9">
        <f>L166-(G172*B172)</f>
        <v>198482.55000000002</v>
      </c>
      <c r="M172" s="36">
        <f>L163-(G172*B172)</f>
        <v>183994.88</v>
      </c>
      <c r="N172" s="35"/>
      <c r="O172" s="35"/>
      <c r="P172" s="35"/>
      <c r="Q172" s="10"/>
    </row>
    <row r="173" spans="1:17">
      <c r="A173" s="13" t="s">
        <v>106</v>
      </c>
      <c r="B173" s="35">
        <v>88</v>
      </c>
      <c r="C173" s="9">
        <v>34.71</v>
      </c>
      <c r="D173" s="9">
        <f>C173*B173</f>
        <v>3054.48</v>
      </c>
      <c r="E173" s="36" t="s">
        <v>33</v>
      </c>
      <c r="F173" s="38">
        <f>D173/D175</f>
        <v>0.21106952728961323</v>
      </c>
      <c r="G173" s="9">
        <v>35.15</v>
      </c>
      <c r="H173" s="9">
        <f>(B173*G173)-D173</f>
        <v>38.7199999999998</v>
      </c>
      <c r="I173" s="35" t="s">
        <v>71</v>
      </c>
      <c r="J173" s="35"/>
      <c r="K173" s="35" t="str">
        <f>"buy "&amp;B173&amp;" "&amp;A173&amp;" @ $"&amp;G173</f>
        <v>buy 88 CDXS @ $35.15</v>
      </c>
      <c r="L173" s="9">
        <f>L172-(G173*B173)</f>
        <v>195389.35</v>
      </c>
      <c r="M173" s="36">
        <f>M172-(G173*B173)</f>
        <v>180901.68</v>
      </c>
      <c r="N173" s="35"/>
      <c r="O173" s="35"/>
      <c r="P173" s="35"/>
      <c r="Q173" s="10"/>
    </row>
    <row r="174" spans="1:17">
      <c r="A174" s="23" t="s">
        <v>97</v>
      </c>
      <c r="B174" s="24">
        <v>12</v>
      </c>
      <c r="C174" s="25">
        <v>188.24</v>
      </c>
      <c r="D174" s="25">
        <f>C174*B174</f>
        <v>2258.88</v>
      </c>
      <c r="E174" s="36" t="s">
        <v>33</v>
      </c>
      <c r="F174" s="38">
        <f>D174/D175</f>
        <v>0.15609227554410621</v>
      </c>
      <c r="G174" s="25">
        <v>173.86</v>
      </c>
      <c r="H174" s="25">
        <f>(B174*G174)-D174</f>
        <v>-172.55999999999995</v>
      </c>
      <c r="I174" s="35" t="s">
        <v>71</v>
      </c>
      <c r="J174" s="35"/>
      <c r="K174" s="35" t="str">
        <f>"buy "&amp;B174&amp;" "&amp;A174&amp;" @ $"&amp;G174</f>
        <v>buy 12 NET @ $173.86</v>
      </c>
      <c r="L174" s="9">
        <f>L173-(G174*B174)</f>
        <v>193303.03</v>
      </c>
      <c r="M174" s="36">
        <f>M173-(G174*B174)</f>
        <v>178815.35999999999</v>
      </c>
      <c r="N174" s="35" t="str">
        <f>TEXT(ROUND(M174,2),"$#,##0.00")&amp;" will be the balance in the account after purchases.  "</f>
        <v xml:space="preserve">$178,815.36 will be the balance in the account after purchases.  </v>
      </c>
      <c r="O174" s="35"/>
      <c r="P174" s="35"/>
      <c r="Q174" s="10"/>
    </row>
    <row r="175" spans="1:17">
      <c r="A175" s="13"/>
      <c r="B175" s="35"/>
      <c r="C175" s="9"/>
      <c r="D175" s="9">
        <f>SUM(D172:D174)</f>
        <v>14471.439999999999</v>
      </c>
      <c r="E175" s="35"/>
      <c r="F175" s="38">
        <f>SUM(F172:F174)</f>
        <v>1</v>
      </c>
      <c r="G175" s="9" t="s">
        <v>15</v>
      </c>
      <c r="H175" s="9">
        <f>SUM(H172:H174)</f>
        <v>-11.920000000000073</v>
      </c>
      <c r="I175" s="35"/>
      <c r="J175" s="35"/>
      <c r="K175" s="35"/>
      <c r="L175" s="9"/>
      <c r="M175" s="35"/>
      <c r="N175" s="35" t="s">
        <v>27</v>
      </c>
      <c r="O175" s="35"/>
      <c r="P175" s="35"/>
      <c r="Q175" s="10"/>
    </row>
    <row r="176" spans="1:17">
      <c r="A176" s="13"/>
      <c r="B176" s="35"/>
      <c r="C176" s="9"/>
      <c r="D176" s="9"/>
      <c r="E176" s="35"/>
      <c r="F176" s="35"/>
      <c r="G176" s="9"/>
      <c r="H176" s="9"/>
      <c r="I176" s="35"/>
      <c r="J176" s="35"/>
      <c r="K176" s="35"/>
      <c r="L176" s="9"/>
      <c r="M176" s="11" t="str">
        <f>IF(J167+M174&gt;0,"Credit Surplus","Credit Shortage")</f>
        <v>Credit Surplus</v>
      </c>
      <c r="N176" s="36">
        <f>J167+M174</f>
        <v>193303.02999999997</v>
      </c>
      <c r="O176" s="35" t="s">
        <v>60</v>
      </c>
      <c r="P176" s="35"/>
      <c r="Q176" s="10"/>
    </row>
    <row r="177" spans="1:17">
      <c r="A177" s="13"/>
      <c r="B177" s="35"/>
      <c r="C177" s="9"/>
      <c r="D177" s="9"/>
      <c r="E177" s="35"/>
      <c r="F177" s="35"/>
      <c r="G177" s="9"/>
      <c r="H177" s="9"/>
      <c r="I177" s="35"/>
      <c r="J177" s="35"/>
      <c r="K177" s="35"/>
      <c r="L177" s="9"/>
      <c r="M177" s="35"/>
      <c r="N177" s="35"/>
      <c r="O177" s="35"/>
      <c r="P177" s="35"/>
      <c r="Q177" s="10"/>
    </row>
    <row r="178" spans="1:17">
      <c r="A178" s="13"/>
      <c r="B178" s="35"/>
      <c r="C178" s="9"/>
      <c r="D178" s="9"/>
      <c r="E178" s="35"/>
      <c r="F178" s="35"/>
      <c r="G178" s="9"/>
      <c r="H178" s="9"/>
      <c r="I178" s="35"/>
      <c r="J178" s="35"/>
      <c r="K178" s="35"/>
      <c r="L178" s="35"/>
      <c r="M178" s="35"/>
      <c r="N178" s="35"/>
      <c r="O178" s="35"/>
      <c r="P178" s="35"/>
      <c r="Q178" s="10"/>
    </row>
    <row r="179" spans="1:17">
      <c r="A179" s="13" t="s">
        <v>11</v>
      </c>
      <c r="B179" s="35"/>
      <c r="C179" s="9"/>
      <c r="D179" s="21">
        <v>7343.37</v>
      </c>
      <c r="E179" s="35" t="s">
        <v>76</v>
      </c>
      <c r="F179" s="35"/>
      <c r="G179" s="9"/>
      <c r="H179" s="9"/>
      <c r="I179" s="35"/>
      <c r="J179" s="35"/>
      <c r="K179" s="35"/>
      <c r="L179" s="35"/>
      <c r="M179" s="35"/>
      <c r="N179" s="35"/>
      <c r="O179" s="35"/>
      <c r="P179" s="35"/>
      <c r="Q179" s="10"/>
    </row>
    <row r="180" spans="1:17">
      <c r="A180" s="13" t="s">
        <v>12</v>
      </c>
      <c r="B180" s="35"/>
      <c r="C180" s="9"/>
      <c r="D180" s="9">
        <f>H167</f>
        <v>-21.080000000001064</v>
      </c>
      <c r="E180" s="35" t="s">
        <v>16</v>
      </c>
      <c r="F180" s="35"/>
      <c r="G180" s="9"/>
      <c r="H180" s="9"/>
      <c r="I180" s="35"/>
      <c r="J180" s="35"/>
      <c r="K180" s="35"/>
      <c r="L180" s="35"/>
      <c r="M180" s="35"/>
      <c r="N180" s="35"/>
      <c r="O180" s="35"/>
      <c r="P180" s="35"/>
      <c r="Q180" s="10"/>
    </row>
    <row r="181" spans="1:17">
      <c r="A181" s="13" t="s">
        <v>13</v>
      </c>
      <c r="B181" s="35"/>
      <c r="C181" s="9"/>
      <c r="D181" s="9">
        <f>D179+D180</f>
        <v>7322.2899999999991</v>
      </c>
      <c r="E181" s="35"/>
      <c r="F181" s="35"/>
      <c r="G181" s="9"/>
      <c r="H181" s="9"/>
      <c r="I181" s="35"/>
      <c r="J181" s="35"/>
      <c r="K181" s="35"/>
      <c r="L181" s="35"/>
      <c r="M181" s="35"/>
      <c r="N181" s="35"/>
      <c r="O181" s="35"/>
      <c r="P181" s="35"/>
      <c r="Q181" s="10"/>
    </row>
    <row r="182" spans="1:17">
      <c r="A182" s="13" t="s">
        <v>14</v>
      </c>
      <c r="B182" s="35"/>
      <c r="C182" s="9"/>
      <c r="D182" s="9">
        <f>H175</f>
        <v>-11.920000000000073</v>
      </c>
      <c r="E182" s="35" t="s">
        <v>17</v>
      </c>
      <c r="F182" s="35"/>
      <c r="G182" s="9"/>
      <c r="H182" s="9"/>
      <c r="I182" s="35"/>
      <c r="J182" s="35"/>
      <c r="K182" s="35"/>
      <c r="L182" s="35"/>
      <c r="M182" s="35"/>
      <c r="N182" s="35"/>
      <c r="O182" s="35"/>
      <c r="P182" s="35"/>
      <c r="Q182" s="10"/>
    </row>
    <row r="183" spans="1:17">
      <c r="A183" s="13" t="s">
        <v>13</v>
      </c>
      <c r="B183" s="35"/>
      <c r="C183" s="9"/>
      <c r="D183" s="27">
        <f>D181-D182</f>
        <v>7334.2099999999991</v>
      </c>
      <c r="E183" s="19" t="s">
        <v>18</v>
      </c>
      <c r="F183" s="35"/>
      <c r="G183" s="9"/>
      <c r="H183" s="9"/>
      <c r="I183" s="35"/>
      <c r="J183" s="35"/>
      <c r="K183" s="35"/>
      <c r="L183" s="35"/>
      <c r="M183" s="35"/>
      <c r="N183" s="35"/>
      <c r="O183" s="35"/>
      <c r="P183" s="35"/>
      <c r="Q183" s="10"/>
    </row>
    <row r="184" spans="1:17" ht="14.65" thickBot="1">
      <c r="A184" s="15"/>
      <c r="B184" s="16"/>
      <c r="C184" s="17"/>
      <c r="D184" s="17"/>
      <c r="E184" s="16"/>
      <c r="F184" s="16"/>
      <c r="G184" s="17"/>
      <c r="H184" s="17"/>
      <c r="I184" s="16"/>
      <c r="J184" s="16"/>
      <c r="K184" s="16"/>
      <c r="L184" s="16"/>
      <c r="M184" s="16"/>
      <c r="N184" s="16"/>
      <c r="O184" s="16"/>
      <c r="P184" s="16"/>
      <c r="Q184" s="18"/>
    </row>
    <row r="185" spans="1:17" ht="14.65" thickTop="1"/>
    <row r="186" spans="1:17" ht="14.65" thickBot="1"/>
    <row r="187" spans="1:17" ht="14.65" thickTop="1">
      <c r="A187" s="2"/>
      <c r="B187" s="3"/>
      <c r="C187" s="4">
        <v>44500</v>
      </c>
      <c r="D187" s="5"/>
      <c r="E187" s="3"/>
      <c r="F187" s="3"/>
      <c r="G187" s="5"/>
      <c r="H187" s="5"/>
      <c r="I187" s="3"/>
      <c r="J187" s="3"/>
      <c r="K187" s="3"/>
      <c r="L187" s="20" t="s">
        <v>19</v>
      </c>
      <c r="M187" s="3"/>
      <c r="N187" s="3"/>
      <c r="O187" s="3"/>
      <c r="P187" s="3"/>
      <c r="Q187" s="6"/>
    </row>
    <row r="188" spans="1:17">
      <c r="A188" s="7" t="s">
        <v>5</v>
      </c>
      <c r="B188" s="35"/>
      <c r="C188" s="9"/>
      <c r="D188" s="9"/>
      <c r="E188" s="35"/>
      <c r="F188" s="35"/>
      <c r="G188" s="9"/>
      <c r="H188" s="9"/>
      <c r="I188" s="35"/>
      <c r="J188" s="11" t="s">
        <v>24</v>
      </c>
      <c r="K188" s="35"/>
      <c r="L188" s="11" t="s">
        <v>10</v>
      </c>
      <c r="M188" s="35"/>
      <c r="N188" s="35"/>
      <c r="O188" s="35"/>
      <c r="P188" s="35"/>
      <c r="Q188" s="10"/>
    </row>
    <row r="189" spans="1:17">
      <c r="A189" s="7" t="s">
        <v>0</v>
      </c>
      <c r="B189" s="11" t="s">
        <v>3</v>
      </c>
      <c r="C189" s="12" t="s">
        <v>1</v>
      </c>
      <c r="D189" s="12" t="s">
        <v>4</v>
      </c>
      <c r="E189" s="11" t="s">
        <v>7</v>
      </c>
      <c r="F189" s="37" t="s">
        <v>92</v>
      </c>
      <c r="G189" s="12" t="s">
        <v>8</v>
      </c>
      <c r="H189" s="12" t="s">
        <v>9</v>
      </c>
      <c r="I189" s="33" t="s">
        <v>70</v>
      </c>
      <c r="J189" s="11" t="s">
        <v>23</v>
      </c>
      <c r="K189" s="35"/>
      <c r="L189" s="31">
        <v>196192.31</v>
      </c>
      <c r="M189" s="35" t="s">
        <v>82</v>
      </c>
      <c r="N189" s="35"/>
      <c r="O189" s="35"/>
      <c r="P189" s="35"/>
      <c r="Q189" s="10"/>
    </row>
    <row r="190" spans="1:17">
      <c r="A190" s="13" t="s">
        <v>94</v>
      </c>
      <c r="B190" s="35">
        <v>3</v>
      </c>
      <c r="C190" s="9">
        <v>345.21</v>
      </c>
      <c r="D190" s="9">
        <f>C190*B190</f>
        <v>1035.6299999999999</v>
      </c>
      <c r="E190" s="36" t="s">
        <v>33</v>
      </c>
      <c r="F190" s="38">
        <f>D190/D193</f>
        <v>9.1592663247518538E-2</v>
      </c>
      <c r="G190" s="32">
        <v>335</v>
      </c>
      <c r="H190" s="9">
        <f>(B190*G190)-D190</f>
        <v>-30.629999999999882</v>
      </c>
      <c r="I190" s="35" t="s">
        <v>71</v>
      </c>
      <c r="J190" s="36">
        <f>G190*B190</f>
        <v>1005</v>
      </c>
      <c r="K190" s="35" t="str">
        <f>"sell "&amp;B190&amp;" "&amp;A190&amp;" @ $"&amp;G190</f>
        <v>sell 3 MRNA @ $335</v>
      </c>
      <c r="L190" s="9">
        <f>L189+(G190*B190)</f>
        <v>197197.31</v>
      </c>
      <c r="M190" s="35"/>
      <c r="N190" s="35"/>
      <c r="O190" s="35"/>
      <c r="P190" s="35"/>
      <c r="Q190" s="10"/>
    </row>
    <row r="191" spans="1:17">
      <c r="A191" s="13" t="s">
        <v>95</v>
      </c>
      <c r="B191" s="35">
        <v>43</v>
      </c>
      <c r="C191" s="9">
        <v>13.2</v>
      </c>
      <c r="D191" s="9">
        <f>C191*B191</f>
        <v>567.6</v>
      </c>
      <c r="E191" s="36" t="s">
        <v>33</v>
      </c>
      <c r="F191" s="38">
        <f>D191/D193</f>
        <v>5.019939134564616E-2</v>
      </c>
      <c r="G191" s="32">
        <v>13.15</v>
      </c>
      <c r="H191" s="9">
        <f>(B191*G191)-D191</f>
        <v>-2.1499999999999773</v>
      </c>
      <c r="I191" s="35" t="s">
        <v>71</v>
      </c>
      <c r="J191" s="36">
        <f>G191*B191</f>
        <v>565.45000000000005</v>
      </c>
      <c r="K191" s="35" t="str">
        <f>"sell "&amp;B191&amp;" "&amp;A191&amp;" @ $"&amp;G191</f>
        <v>sell 43 CRTX @ $13.15</v>
      </c>
      <c r="L191" s="9">
        <f>L190+(G191*B191)</f>
        <v>197762.76</v>
      </c>
      <c r="M191" s="35"/>
      <c r="N191" s="35"/>
      <c r="O191" s="35"/>
      <c r="P191" s="35"/>
      <c r="Q191" s="10"/>
    </row>
    <row r="192" spans="1:17">
      <c r="A192" s="13" t="s">
        <v>96</v>
      </c>
      <c r="B192" s="35">
        <v>76</v>
      </c>
      <c r="C192" s="9">
        <v>127.68</v>
      </c>
      <c r="D192" s="9">
        <f>C192*B192</f>
        <v>9703.68</v>
      </c>
      <c r="E192" s="36" t="s">
        <v>33</v>
      </c>
      <c r="F192" s="38">
        <f>D192/D193</f>
        <v>0.85820794540683532</v>
      </c>
      <c r="G192" s="32">
        <v>126.77</v>
      </c>
      <c r="H192" s="9">
        <f>(B192*G192)-D192</f>
        <v>-69.159999999999854</v>
      </c>
      <c r="I192" s="35" t="s">
        <v>71</v>
      </c>
      <c r="J192" s="36">
        <f>G192*B192</f>
        <v>9634.52</v>
      </c>
      <c r="K192" s="35" t="str">
        <f>"sell "&amp;B192&amp;" "&amp;A192&amp;" @ $"&amp;G192</f>
        <v>sell 76 SPT @ $126.77</v>
      </c>
      <c r="L192" s="9">
        <f>L191+(G192*B192)</f>
        <v>207397.28</v>
      </c>
      <c r="M192" s="35" t="s">
        <v>22</v>
      </c>
      <c r="N192" s="35"/>
      <c r="O192" s="35"/>
      <c r="P192" s="35"/>
      <c r="Q192" s="10"/>
    </row>
    <row r="193" spans="1:17">
      <c r="A193" s="13"/>
      <c r="B193" s="35"/>
      <c r="C193" s="9"/>
      <c r="D193" s="9">
        <f>SUM(D190:D192)</f>
        <v>11306.91</v>
      </c>
      <c r="E193" s="36"/>
      <c r="F193" s="38">
        <f>SUM(F190:F192)</f>
        <v>1</v>
      </c>
      <c r="G193" s="32"/>
      <c r="H193" s="9">
        <f>SUM(H190:H192)</f>
        <v>-101.93999999999971</v>
      </c>
      <c r="I193" s="35"/>
      <c r="J193" s="36">
        <f>SUM(J190:J192)</f>
        <v>11204.970000000001</v>
      </c>
      <c r="K193" s="35"/>
      <c r="L193" s="9"/>
      <c r="M193" s="35"/>
      <c r="N193" s="35"/>
      <c r="O193" s="35"/>
      <c r="P193" s="35"/>
      <c r="Q193" s="10"/>
    </row>
    <row r="194" spans="1:17">
      <c r="A194" s="13"/>
      <c r="B194" s="35"/>
      <c r="C194" s="9"/>
      <c r="D194" s="9"/>
      <c r="E194" s="35"/>
      <c r="F194" s="35"/>
      <c r="G194" s="32"/>
      <c r="H194" s="9"/>
      <c r="I194" s="35"/>
      <c r="J194" s="35"/>
      <c r="K194" s="35"/>
      <c r="L194" s="9"/>
      <c r="M194" s="35"/>
      <c r="N194" s="35"/>
      <c r="O194" s="35"/>
      <c r="P194" s="35"/>
      <c r="Q194" s="10"/>
    </row>
    <row r="195" spans="1:17">
      <c r="A195" s="13"/>
      <c r="B195" s="35"/>
      <c r="C195" s="9"/>
      <c r="D195" s="9"/>
      <c r="E195" s="19"/>
      <c r="F195" s="35"/>
      <c r="G195" s="32"/>
      <c r="H195" s="9"/>
      <c r="I195" s="35"/>
      <c r="J195" s="35"/>
      <c r="K195" s="35"/>
      <c r="L195" s="9"/>
      <c r="M195" s="11" t="s">
        <v>20</v>
      </c>
      <c r="N195" s="35"/>
      <c r="O195" s="35"/>
      <c r="P195" s="35"/>
      <c r="Q195" s="10"/>
    </row>
    <row r="196" spans="1:17">
      <c r="A196" s="7" t="s">
        <v>6</v>
      </c>
      <c r="B196" s="35"/>
      <c r="C196" s="9"/>
      <c r="D196" s="9"/>
      <c r="E196" s="19"/>
      <c r="F196" s="35"/>
      <c r="G196" s="32"/>
      <c r="H196" s="9"/>
      <c r="I196" s="35"/>
      <c r="J196" s="35"/>
      <c r="K196" s="35"/>
      <c r="L196" s="9"/>
      <c r="M196" s="11" t="s">
        <v>21</v>
      </c>
      <c r="N196" s="35"/>
      <c r="O196" s="35"/>
      <c r="P196" s="35"/>
      <c r="Q196" s="10"/>
    </row>
    <row r="197" spans="1:17">
      <c r="A197" s="7" t="s">
        <v>0</v>
      </c>
      <c r="B197" s="11" t="s">
        <v>3</v>
      </c>
      <c r="C197" s="12" t="s">
        <v>1</v>
      </c>
      <c r="D197" s="12" t="s">
        <v>2</v>
      </c>
      <c r="E197" s="22" t="s">
        <v>7</v>
      </c>
      <c r="F197" s="39" t="s">
        <v>92</v>
      </c>
      <c r="G197" s="33" t="s">
        <v>8</v>
      </c>
      <c r="H197" s="12" t="s">
        <v>9</v>
      </c>
      <c r="I197" s="35"/>
      <c r="J197" s="35"/>
      <c r="K197" s="35"/>
      <c r="L197" s="9"/>
      <c r="M197" s="36">
        <f>L192</f>
        <v>207397.28</v>
      </c>
      <c r="N197" s="35"/>
      <c r="O197" s="35"/>
      <c r="P197" s="35"/>
      <c r="Q197" s="10"/>
    </row>
    <row r="198" spans="1:17">
      <c r="A198" s="13" t="s">
        <v>103</v>
      </c>
      <c r="B198" s="35">
        <v>51</v>
      </c>
      <c r="C198" s="9">
        <v>97.59</v>
      </c>
      <c r="D198" s="9">
        <f>C198*B198</f>
        <v>4977.09</v>
      </c>
      <c r="E198" s="36" t="s">
        <v>33</v>
      </c>
      <c r="F198" s="38">
        <f>D198/D201</f>
        <v>0.35286723371129219</v>
      </c>
      <c r="G198" s="9">
        <v>97.96</v>
      </c>
      <c r="H198" s="9">
        <f>(B198*G198)-D198</f>
        <v>18.869999999999891</v>
      </c>
      <c r="I198" s="35" t="s">
        <v>71</v>
      </c>
      <c r="J198" s="35"/>
      <c r="K198" s="35" t="str">
        <f>"buy "&amp;B198&amp;" "&amp;A198&amp;" @ $"&amp;G198</f>
        <v>buy 51 DOCN @ $97.96</v>
      </c>
      <c r="L198" s="9">
        <f>L192-(G198*B198)</f>
        <v>202401.32</v>
      </c>
      <c r="M198" s="36">
        <f>L189-(G198*B198)</f>
        <v>191196.35</v>
      </c>
      <c r="N198" s="35"/>
      <c r="O198" s="35"/>
      <c r="P198" s="35"/>
      <c r="Q198" s="10"/>
    </row>
    <row r="199" spans="1:17">
      <c r="A199" s="13" t="s">
        <v>104</v>
      </c>
      <c r="B199" s="35">
        <v>30</v>
      </c>
      <c r="C199" s="9">
        <v>152.72999999999999</v>
      </c>
      <c r="D199" s="9">
        <f>C199*B199</f>
        <v>4581.8999999999996</v>
      </c>
      <c r="E199" s="36" t="s">
        <v>33</v>
      </c>
      <c r="F199" s="38">
        <f>D199/D201</f>
        <v>0.32484893344138233</v>
      </c>
      <c r="G199" s="9">
        <v>152.74</v>
      </c>
      <c r="H199" s="9">
        <f>(B199*G199)-D199</f>
        <v>0.30000000000109139</v>
      </c>
      <c r="I199" s="35" t="s">
        <v>71</v>
      </c>
      <c r="J199" s="35"/>
      <c r="K199" s="35" t="str">
        <f>"buy "&amp;B199&amp;" "&amp;A199&amp;" @ $"&amp;G199</f>
        <v>buy 30 SPSC @ $152.74</v>
      </c>
      <c r="L199" s="9">
        <f>L198-(G199*B199)</f>
        <v>197819.12</v>
      </c>
      <c r="M199" s="36">
        <f>M198-(G199*B199)</f>
        <v>186614.15</v>
      </c>
      <c r="N199" s="35"/>
      <c r="O199" s="35"/>
      <c r="P199" s="35"/>
      <c r="Q199" s="10"/>
    </row>
    <row r="200" spans="1:17">
      <c r="A200" s="23" t="s">
        <v>105</v>
      </c>
      <c r="B200" s="24">
        <v>366</v>
      </c>
      <c r="C200" s="25">
        <v>12.42</v>
      </c>
      <c r="D200" s="25">
        <f>C200*B200</f>
        <v>4545.72</v>
      </c>
      <c r="E200" s="36" t="s">
        <v>33</v>
      </c>
      <c r="F200" s="38">
        <f>D200/D201</f>
        <v>0.32228383284732548</v>
      </c>
      <c r="G200" s="25">
        <v>12.42</v>
      </c>
      <c r="H200" s="25">
        <f>(B200*G200)-D200</f>
        <v>0</v>
      </c>
      <c r="I200" s="35" t="s">
        <v>71</v>
      </c>
      <c r="J200" s="35"/>
      <c r="K200" s="35" t="str">
        <f>"buy "&amp;B200&amp;" "&amp;A200&amp;" @ $"&amp;G200</f>
        <v>buy 366 GOSS @ $12.42</v>
      </c>
      <c r="L200" s="9">
        <f>L199-(G200*B200)</f>
        <v>193273.4</v>
      </c>
      <c r="M200" s="36">
        <f>M199-(G200*B200)</f>
        <v>182068.43</v>
      </c>
      <c r="N200" s="35" t="str">
        <f>TEXT(ROUND(M200,2),"$#,##0.00")&amp;" will be the balance in the account after purchases.  "</f>
        <v xml:space="preserve">$182,068.43 will be the balance in the account after purchases.  </v>
      </c>
      <c r="O200" s="35"/>
      <c r="P200" s="35"/>
      <c r="Q200" s="10"/>
    </row>
    <row r="201" spans="1:17">
      <c r="A201" s="13"/>
      <c r="B201" s="35"/>
      <c r="C201" s="9"/>
      <c r="D201" s="9">
        <f>SUM(D198:D200)</f>
        <v>14104.71</v>
      </c>
      <c r="E201" s="35"/>
      <c r="F201" s="38">
        <f>SUM(F198:F200)</f>
        <v>1</v>
      </c>
      <c r="G201" s="9" t="s">
        <v>15</v>
      </c>
      <c r="H201" s="9">
        <f>SUM(H198:H200)</f>
        <v>19.170000000000982</v>
      </c>
      <c r="I201" s="35"/>
      <c r="J201" s="35"/>
      <c r="K201" s="35"/>
      <c r="L201" s="9"/>
      <c r="M201" s="35"/>
      <c r="N201" s="35" t="s">
        <v>27</v>
      </c>
      <c r="O201" s="35"/>
      <c r="P201" s="35"/>
      <c r="Q201" s="10"/>
    </row>
    <row r="202" spans="1:17">
      <c r="A202" s="13"/>
      <c r="B202" s="35"/>
      <c r="C202" s="9"/>
      <c r="D202" s="9"/>
      <c r="E202" s="35"/>
      <c r="F202" s="35"/>
      <c r="G202" s="9"/>
      <c r="H202" s="9"/>
      <c r="I202" s="35"/>
      <c r="J202" s="35"/>
      <c r="K202" s="35"/>
      <c r="L202" s="9"/>
      <c r="M202" s="11" t="str">
        <f>IF(J193+M200&gt;0,"Credit Surplus","Credit Shortage")</f>
        <v>Credit Surplus</v>
      </c>
      <c r="N202" s="36">
        <f>J193+M200</f>
        <v>193273.4</v>
      </c>
      <c r="O202" s="35" t="s">
        <v>60</v>
      </c>
      <c r="P202" s="35"/>
      <c r="Q202" s="10"/>
    </row>
    <row r="203" spans="1:17">
      <c r="A203" s="13"/>
      <c r="B203" s="35"/>
      <c r="C203" s="9"/>
      <c r="D203" s="9"/>
      <c r="E203" s="35"/>
      <c r="F203" s="35"/>
      <c r="G203" s="9"/>
      <c r="H203" s="9"/>
      <c r="I203" s="35"/>
      <c r="J203" s="35"/>
      <c r="K203" s="35"/>
      <c r="L203" s="9"/>
      <c r="M203" s="35"/>
      <c r="N203" s="35"/>
      <c r="O203" s="35"/>
      <c r="P203" s="35"/>
      <c r="Q203" s="10"/>
    </row>
    <row r="204" spans="1:17">
      <c r="A204" s="13"/>
      <c r="B204" s="35"/>
      <c r="C204" s="9"/>
      <c r="D204" s="9"/>
      <c r="E204" s="35"/>
      <c r="F204" s="35"/>
      <c r="G204" s="9"/>
      <c r="H204" s="9"/>
      <c r="I204" s="35"/>
      <c r="J204" s="35"/>
      <c r="K204" s="35"/>
      <c r="L204" s="35"/>
      <c r="M204" s="35"/>
      <c r="N204" s="35"/>
      <c r="O204" s="35"/>
      <c r="P204" s="35"/>
      <c r="Q204" s="10"/>
    </row>
    <row r="205" spans="1:17">
      <c r="A205" s="13" t="s">
        <v>11</v>
      </c>
      <c r="B205" s="35"/>
      <c r="C205" s="9"/>
      <c r="D205" s="21">
        <v>4927.17</v>
      </c>
      <c r="E205" s="35" t="s">
        <v>76</v>
      </c>
      <c r="F205" s="35"/>
      <c r="G205" s="9"/>
      <c r="H205" s="9"/>
      <c r="I205" s="35"/>
      <c r="J205" s="35"/>
      <c r="K205" s="35"/>
      <c r="L205" s="35"/>
      <c r="M205" s="35"/>
      <c r="N205" s="35"/>
      <c r="O205" s="35"/>
      <c r="P205" s="35"/>
      <c r="Q205" s="10"/>
    </row>
    <row r="206" spans="1:17">
      <c r="A206" s="13" t="s">
        <v>12</v>
      </c>
      <c r="B206" s="35"/>
      <c r="C206" s="9"/>
      <c r="D206" s="9">
        <f>H193</f>
        <v>-101.93999999999971</v>
      </c>
      <c r="E206" s="35" t="s">
        <v>16</v>
      </c>
      <c r="F206" s="35"/>
      <c r="G206" s="9"/>
      <c r="H206" s="9"/>
      <c r="I206" s="35"/>
      <c r="J206" s="35"/>
      <c r="K206" s="35"/>
      <c r="L206" s="35"/>
      <c r="M206" s="35"/>
      <c r="N206" s="35"/>
      <c r="O206" s="35"/>
      <c r="P206" s="35"/>
      <c r="Q206" s="10"/>
    </row>
    <row r="207" spans="1:17">
      <c r="A207" s="13" t="s">
        <v>13</v>
      </c>
      <c r="B207" s="35"/>
      <c r="C207" s="9"/>
      <c r="D207" s="9">
        <f>D205+D206</f>
        <v>4825.2300000000005</v>
      </c>
      <c r="E207" s="35"/>
      <c r="F207" s="35"/>
      <c r="G207" s="9"/>
      <c r="H207" s="9"/>
      <c r="I207" s="35"/>
      <c r="J207" s="35"/>
      <c r="K207" s="35"/>
      <c r="L207" s="35"/>
      <c r="M207" s="35"/>
      <c r="N207" s="35"/>
      <c r="O207" s="35"/>
      <c r="P207" s="35"/>
      <c r="Q207" s="10"/>
    </row>
    <row r="208" spans="1:17">
      <c r="A208" s="13" t="s">
        <v>14</v>
      </c>
      <c r="B208" s="35"/>
      <c r="C208" s="9"/>
      <c r="D208" s="9">
        <f>H201</f>
        <v>19.170000000000982</v>
      </c>
      <c r="E208" s="35" t="s">
        <v>17</v>
      </c>
      <c r="F208" s="35"/>
      <c r="G208" s="9"/>
      <c r="H208" s="9"/>
      <c r="I208" s="35"/>
      <c r="J208" s="35"/>
      <c r="K208" s="35"/>
      <c r="L208" s="35"/>
      <c r="M208" s="35"/>
      <c r="N208" s="35"/>
      <c r="O208" s="35"/>
      <c r="P208" s="35"/>
      <c r="Q208" s="10"/>
    </row>
    <row r="209" spans="1:17">
      <c r="A209" s="13" t="s">
        <v>13</v>
      </c>
      <c r="B209" s="35"/>
      <c r="C209" s="9"/>
      <c r="D209" s="27">
        <f>D207-D208</f>
        <v>4806.0599999999995</v>
      </c>
      <c r="E209" s="19" t="s">
        <v>18</v>
      </c>
      <c r="F209" s="35"/>
      <c r="G209" s="9"/>
      <c r="H209" s="9"/>
      <c r="I209" s="35"/>
      <c r="J209" s="35"/>
      <c r="K209" s="35"/>
      <c r="L209" s="35"/>
      <c r="M209" s="35"/>
      <c r="N209" s="35"/>
      <c r="O209" s="35"/>
      <c r="P209" s="35"/>
      <c r="Q209" s="10"/>
    </row>
    <row r="210" spans="1:17" ht="14.65" thickBot="1">
      <c r="A210" s="15"/>
      <c r="B210" s="16"/>
      <c r="C210" s="17"/>
      <c r="D210" s="17"/>
      <c r="E210" s="16"/>
      <c r="F210" s="16"/>
      <c r="G210" s="17"/>
      <c r="H210" s="17"/>
      <c r="I210" s="16"/>
      <c r="J210" s="16"/>
      <c r="K210" s="16"/>
      <c r="L210" s="16"/>
      <c r="M210" s="16"/>
      <c r="N210" s="16"/>
      <c r="O210" s="16"/>
      <c r="P210" s="16"/>
      <c r="Q210" s="18"/>
    </row>
    <row r="211" spans="1:17" ht="15" thickTop="1" thickBot="1"/>
    <row r="212" spans="1:17" ht="14.65" thickTop="1">
      <c r="A212" s="2"/>
      <c r="B212" s="3"/>
      <c r="C212" s="4">
        <v>44469</v>
      </c>
      <c r="D212" s="5"/>
      <c r="E212" s="3"/>
      <c r="F212" s="3"/>
      <c r="G212" s="5"/>
      <c r="H212" s="5"/>
      <c r="I212" s="3"/>
      <c r="J212" s="3"/>
      <c r="K212" s="3"/>
      <c r="L212" s="20" t="s">
        <v>19</v>
      </c>
      <c r="M212" s="3"/>
      <c r="N212" s="3"/>
      <c r="O212" s="3"/>
      <c r="P212" s="3"/>
      <c r="Q212" s="6"/>
    </row>
    <row r="213" spans="1:17">
      <c r="A213" s="7" t="s">
        <v>5</v>
      </c>
      <c r="B213" s="35"/>
      <c r="C213" s="9"/>
      <c r="D213" s="9"/>
      <c r="E213" s="35"/>
      <c r="F213" s="35"/>
      <c r="G213" s="9"/>
      <c r="H213" s="9"/>
      <c r="I213" s="35"/>
      <c r="J213" s="11" t="s">
        <v>24</v>
      </c>
      <c r="K213" s="35"/>
      <c r="L213" s="11" t="s">
        <v>10</v>
      </c>
      <c r="M213" s="35"/>
      <c r="N213" s="35"/>
      <c r="O213" s="35"/>
      <c r="P213" s="35"/>
      <c r="Q213" s="10"/>
    </row>
    <row r="214" spans="1:17">
      <c r="A214" s="7" t="s">
        <v>0</v>
      </c>
      <c r="B214" s="11" t="s">
        <v>3</v>
      </c>
      <c r="C214" s="12" t="s">
        <v>1</v>
      </c>
      <c r="D214" s="12" t="s">
        <v>4</v>
      </c>
      <c r="E214" s="11" t="s">
        <v>7</v>
      </c>
      <c r="F214" s="37" t="s">
        <v>92</v>
      </c>
      <c r="G214" s="12" t="s">
        <v>8</v>
      </c>
      <c r="H214" s="12" t="s">
        <v>9</v>
      </c>
      <c r="I214" s="33" t="s">
        <v>70</v>
      </c>
      <c r="J214" s="11" t="s">
        <v>23</v>
      </c>
      <c r="K214" s="35"/>
      <c r="L214" s="31">
        <v>197197.15</v>
      </c>
      <c r="M214" s="35" t="s">
        <v>82</v>
      </c>
      <c r="N214" s="35"/>
      <c r="O214" s="35"/>
      <c r="P214" s="35"/>
      <c r="Q214" s="10"/>
    </row>
    <row r="215" spans="1:17">
      <c r="A215" s="13" t="s">
        <v>89</v>
      </c>
      <c r="B215" s="35">
        <v>71</v>
      </c>
      <c r="C215" s="9">
        <v>83.07</v>
      </c>
      <c r="D215" s="9">
        <f>C215*B215</f>
        <v>5897.9699999999993</v>
      </c>
      <c r="E215" s="36" t="s">
        <v>93</v>
      </c>
      <c r="F215" s="38">
        <f>D215/$D$218</f>
        <v>0.57179295521901874</v>
      </c>
      <c r="G215" s="32">
        <v>84.13</v>
      </c>
      <c r="H215" s="9">
        <f>(B215*G215)-D215</f>
        <v>75.260000000000218</v>
      </c>
      <c r="I215" s="35" t="s">
        <v>71</v>
      </c>
      <c r="J215" s="36">
        <f>G215*B215</f>
        <v>5973.23</v>
      </c>
      <c r="K215" s="35" t="str">
        <f>"sell "&amp;B215&amp;" "&amp;A215&amp;" @ $"&amp;G215</f>
        <v>sell 71 SGMS @ $84.13</v>
      </c>
      <c r="L215" s="9">
        <f>L214+(G215*B215)</f>
        <v>203170.38</v>
      </c>
      <c r="M215" s="35"/>
      <c r="N215" s="35"/>
      <c r="O215" s="35"/>
      <c r="P215" s="35"/>
      <c r="Q215" s="10"/>
    </row>
    <row r="216" spans="1:17">
      <c r="A216" s="13" t="s">
        <v>90</v>
      </c>
      <c r="B216" s="35">
        <v>208</v>
      </c>
      <c r="C216" s="9">
        <v>10.77</v>
      </c>
      <c r="D216" s="9">
        <f>C216*B216</f>
        <v>2240.16</v>
      </c>
      <c r="E216" s="36" t="s">
        <v>93</v>
      </c>
      <c r="F216" s="38">
        <f>D216/$D$218</f>
        <v>0.21717772497375148</v>
      </c>
      <c r="G216" s="32">
        <v>11.07</v>
      </c>
      <c r="H216" s="9">
        <f>(B216*G216)-D216</f>
        <v>62.400000000000091</v>
      </c>
      <c r="I216" s="35" t="s">
        <v>71</v>
      </c>
      <c r="J216" s="36">
        <f>G216*B216</f>
        <v>2302.56</v>
      </c>
      <c r="K216" s="35" t="str">
        <f>"sell "&amp;B216&amp;" "&amp;A216&amp;" @ $"&amp;G216</f>
        <v>sell 208 GOGL @ $11.07</v>
      </c>
      <c r="L216" s="9">
        <f>L215+(G216*B216)</f>
        <v>205472.94</v>
      </c>
      <c r="M216" s="35"/>
      <c r="N216" s="35"/>
      <c r="O216" s="35"/>
      <c r="P216" s="35"/>
      <c r="Q216" s="10"/>
    </row>
    <row r="217" spans="1:17">
      <c r="A217" s="13" t="s">
        <v>91</v>
      </c>
      <c r="B217" s="35">
        <v>87</v>
      </c>
      <c r="C217" s="9">
        <v>25.02</v>
      </c>
      <c r="D217" s="9">
        <f>C217*B217</f>
        <v>2176.7399999999998</v>
      </c>
      <c r="E217" s="36" t="s">
        <v>93</v>
      </c>
      <c r="F217" s="38">
        <f>D217/$D$218</f>
        <v>0.21102931980722975</v>
      </c>
      <c r="G217" s="32">
        <v>25.23</v>
      </c>
      <c r="H217" s="9">
        <f>(B217*G217)-D217</f>
        <v>18.270000000000437</v>
      </c>
      <c r="I217" s="35" t="s">
        <v>71</v>
      </c>
      <c r="J217" s="36">
        <f>G217*B217</f>
        <v>2195.0100000000002</v>
      </c>
      <c r="K217" s="35" t="str">
        <f>"sell "&amp;B217&amp;" "&amp;A217&amp;" @ $"&amp;G217</f>
        <v>sell 87 IHRT @ $25.23</v>
      </c>
      <c r="L217" s="9">
        <f>L216+(G217*B217)</f>
        <v>207667.95</v>
      </c>
      <c r="M217" s="35" t="s">
        <v>22</v>
      </c>
      <c r="N217" s="35"/>
      <c r="O217" s="35"/>
      <c r="P217" s="35"/>
      <c r="Q217" s="10"/>
    </row>
    <row r="218" spans="1:17">
      <c r="A218" s="13"/>
      <c r="B218" s="35"/>
      <c r="C218" s="9"/>
      <c r="D218" s="9">
        <f>SUM(D215:D217)</f>
        <v>10314.869999999999</v>
      </c>
      <c r="E218" s="35"/>
      <c r="F218" s="38">
        <f>SUM(F215:F217)</f>
        <v>1</v>
      </c>
      <c r="G218" s="32"/>
      <c r="H218" s="9">
        <f>SUM(H215:H217)</f>
        <v>155.93000000000075</v>
      </c>
      <c r="I218" s="35"/>
      <c r="J218" s="36">
        <f>SUM(J215:J217)</f>
        <v>10470.799999999999</v>
      </c>
      <c r="K218" s="35"/>
      <c r="L218" s="9"/>
      <c r="M218" s="35"/>
      <c r="N218" s="35"/>
      <c r="O218" s="35"/>
      <c r="P218" s="35"/>
      <c r="Q218" s="10"/>
    </row>
    <row r="219" spans="1:17">
      <c r="A219" s="13"/>
      <c r="B219" s="35"/>
      <c r="C219" s="9"/>
      <c r="D219" s="9"/>
      <c r="E219" s="35"/>
      <c r="F219" s="35"/>
      <c r="G219" s="32"/>
      <c r="H219" s="9"/>
      <c r="I219" s="35"/>
      <c r="J219" s="35"/>
      <c r="K219" s="35"/>
      <c r="L219" s="9"/>
      <c r="M219" s="35"/>
      <c r="N219" s="35"/>
      <c r="O219" s="35"/>
      <c r="P219" s="35"/>
      <c r="Q219" s="10"/>
    </row>
    <row r="220" spans="1:17">
      <c r="A220" s="13"/>
      <c r="B220" s="35"/>
      <c r="C220" s="9"/>
      <c r="D220" s="9"/>
      <c r="E220" s="19"/>
      <c r="F220" s="35"/>
      <c r="G220" s="32"/>
      <c r="H220" s="9"/>
      <c r="I220" s="35"/>
      <c r="J220" s="35"/>
      <c r="K220" s="35"/>
      <c r="L220" s="9"/>
      <c r="M220" s="11" t="s">
        <v>20</v>
      </c>
      <c r="N220" s="35"/>
      <c r="O220" s="35"/>
      <c r="P220" s="35"/>
      <c r="Q220" s="10"/>
    </row>
    <row r="221" spans="1:17">
      <c r="A221" s="7" t="s">
        <v>6</v>
      </c>
      <c r="B221" s="35"/>
      <c r="C221" s="9"/>
      <c r="D221" s="9"/>
      <c r="E221" s="19"/>
      <c r="F221" s="35"/>
      <c r="G221" s="32"/>
      <c r="H221" s="9"/>
      <c r="I221" s="35"/>
      <c r="J221" s="35"/>
      <c r="K221" s="35"/>
      <c r="L221" s="9"/>
      <c r="M221" s="11" t="s">
        <v>21</v>
      </c>
      <c r="N221" s="35"/>
      <c r="O221" s="35"/>
      <c r="P221" s="35"/>
      <c r="Q221" s="10"/>
    </row>
    <row r="222" spans="1:17">
      <c r="A222" s="7" t="s">
        <v>0</v>
      </c>
      <c r="B222" s="11" t="s">
        <v>3</v>
      </c>
      <c r="C222" s="12" t="s">
        <v>1</v>
      </c>
      <c r="D222" s="12" t="s">
        <v>2</v>
      </c>
      <c r="E222" s="22" t="s">
        <v>7</v>
      </c>
      <c r="F222" s="39" t="s">
        <v>92</v>
      </c>
      <c r="G222" s="33" t="s">
        <v>8</v>
      </c>
      <c r="H222" s="12" t="s">
        <v>9</v>
      </c>
      <c r="I222" s="35"/>
      <c r="J222" s="35"/>
      <c r="K222" s="35"/>
      <c r="L222" s="9"/>
      <c r="M222" s="36">
        <f>L217</f>
        <v>207667.95</v>
      </c>
      <c r="N222" s="35"/>
      <c r="O222" s="35"/>
      <c r="P222" s="35"/>
      <c r="Q222" s="10"/>
    </row>
    <row r="223" spans="1:17">
      <c r="A223" s="13" t="s">
        <v>100</v>
      </c>
      <c r="B223" s="35">
        <v>10</v>
      </c>
      <c r="C223" s="9">
        <v>288.99</v>
      </c>
      <c r="D223" s="9">
        <f>C223*B223</f>
        <v>2889.9</v>
      </c>
      <c r="E223" s="36" t="s">
        <v>93</v>
      </c>
      <c r="F223" s="38">
        <f>D223/$D$226</f>
        <v>0.25081583058496787</v>
      </c>
      <c r="G223" s="9">
        <v>288.49</v>
      </c>
      <c r="H223" s="9">
        <f>(B223*G223)-D223</f>
        <v>-5</v>
      </c>
      <c r="I223" s="35" t="s">
        <v>71</v>
      </c>
      <c r="J223" s="35"/>
      <c r="K223" s="35" t="str">
        <f>"buy "&amp;B223&amp;" "&amp;A223&amp;" @ $"&amp;G223</f>
        <v>buy 10 RGEN @ $288.49</v>
      </c>
      <c r="L223" s="9">
        <f>L217-(G223*B223)</f>
        <v>204783.05000000002</v>
      </c>
      <c r="M223" s="36">
        <f>L214-(G223*B223)</f>
        <v>194312.25</v>
      </c>
      <c r="N223" s="35"/>
      <c r="O223" s="35"/>
      <c r="P223" s="35"/>
      <c r="Q223" s="10"/>
    </row>
    <row r="224" spans="1:17">
      <c r="A224" s="13" t="s">
        <v>101</v>
      </c>
      <c r="B224" s="35">
        <v>16</v>
      </c>
      <c r="C224" s="9">
        <v>280.39999999999998</v>
      </c>
      <c r="D224" s="9">
        <f>C224*B224</f>
        <v>4486.3999999999996</v>
      </c>
      <c r="E224" s="36" t="s">
        <v>93</v>
      </c>
      <c r="F224" s="38">
        <f>D224/$D$226</f>
        <v>0.3893768442978649</v>
      </c>
      <c r="G224" s="9">
        <v>281.52</v>
      </c>
      <c r="H224" s="9">
        <f>(B224*G224)-D224</f>
        <v>17.920000000000073</v>
      </c>
      <c r="I224" s="35" t="s">
        <v>71</v>
      </c>
      <c r="J224" s="35"/>
      <c r="K224" s="35" t="str">
        <f>"buy "&amp;B224&amp;" "&amp;A224&amp;" @ $"&amp;G224</f>
        <v>buy 16 PCTY @ $281.52</v>
      </c>
      <c r="L224" s="9">
        <f>L223-(G224*B224)</f>
        <v>200278.73</v>
      </c>
      <c r="M224" s="36">
        <f>M223-(G224*B224)</f>
        <v>189807.93</v>
      </c>
      <c r="N224" s="35"/>
      <c r="O224" s="35"/>
      <c r="P224" s="35"/>
      <c r="Q224" s="10"/>
    </row>
    <row r="225" spans="1:17">
      <c r="A225" s="23" t="s">
        <v>102</v>
      </c>
      <c r="B225" s="24">
        <v>52</v>
      </c>
      <c r="C225" s="25">
        <v>79.724999999999994</v>
      </c>
      <c r="D225" s="25">
        <f>C225*B225</f>
        <v>4145.7</v>
      </c>
      <c r="E225" s="36" t="s">
        <v>93</v>
      </c>
      <c r="F225" s="38">
        <f>D225/$D$226</f>
        <v>0.35980732511716712</v>
      </c>
      <c r="G225" s="25">
        <v>78.614500000000007</v>
      </c>
      <c r="H225" s="25">
        <f>(B225*G225)-D225</f>
        <v>-57.74599999999964</v>
      </c>
      <c r="I225" s="35" t="s">
        <v>71</v>
      </c>
      <c r="J225" s="35"/>
      <c r="K225" s="35" t="str">
        <f>"buy "&amp;B225&amp;" "&amp;A225&amp;" @ $"&amp;G225</f>
        <v>buy 52 INMD @ $78.6145</v>
      </c>
      <c r="L225" s="9">
        <f>L224-(G225*B225)</f>
        <v>196190.77600000001</v>
      </c>
      <c r="M225" s="36">
        <f>M224-(G225*B225)</f>
        <v>185719.976</v>
      </c>
      <c r="N225" s="35" t="str">
        <f>TEXT(ROUND(M225,2),"$#,##0.00")&amp;" will be the balance in the account after purchases.  "</f>
        <v xml:space="preserve">$185,719.98 will be the balance in the account after purchases.  </v>
      </c>
      <c r="O225" s="35"/>
      <c r="P225" s="35"/>
      <c r="Q225" s="10"/>
    </row>
    <row r="226" spans="1:17">
      <c r="A226" s="13"/>
      <c r="B226" s="35"/>
      <c r="C226" s="9"/>
      <c r="D226" s="9">
        <f>SUM(D223:D225)</f>
        <v>11522</v>
      </c>
      <c r="E226" s="35"/>
      <c r="F226" s="38">
        <f>SUM(F223:F225)</f>
        <v>1</v>
      </c>
      <c r="G226" s="9" t="s">
        <v>15</v>
      </c>
      <c r="H226" s="9">
        <f>SUM(H223:H225)</f>
        <v>-44.825999999999567</v>
      </c>
      <c r="I226" s="35"/>
      <c r="J226" s="35"/>
      <c r="K226" s="35"/>
      <c r="L226" s="9"/>
      <c r="M226" s="35"/>
      <c r="N226" s="35" t="s">
        <v>27</v>
      </c>
      <c r="O226" s="35"/>
      <c r="P226" s="35"/>
      <c r="Q226" s="10"/>
    </row>
    <row r="227" spans="1:17">
      <c r="A227" s="13"/>
      <c r="B227" s="35"/>
      <c r="C227" s="9"/>
      <c r="D227" s="9"/>
      <c r="E227" s="35"/>
      <c r="F227" s="35"/>
      <c r="G227" s="9"/>
      <c r="H227" s="9"/>
      <c r="I227" s="35"/>
      <c r="J227" s="35"/>
      <c r="K227" s="35"/>
      <c r="L227" s="9"/>
      <c r="M227" s="11" t="str">
        <f>IF(J218+M225&gt;0,"Credit Surplus","Credit Shortage")</f>
        <v>Credit Surplus</v>
      </c>
      <c r="N227" s="36">
        <f>J218+M225</f>
        <v>196190.77599999998</v>
      </c>
      <c r="O227" s="35" t="s">
        <v>60</v>
      </c>
      <c r="P227" s="35"/>
      <c r="Q227" s="10"/>
    </row>
    <row r="228" spans="1:17">
      <c r="A228" s="13"/>
      <c r="B228" s="35"/>
      <c r="C228" s="9"/>
      <c r="D228" s="9"/>
      <c r="E228" s="35"/>
      <c r="F228" s="35"/>
      <c r="G228" s="9"/>
      <c r="H228" s="9"/>
      <c r="I228" s="35"/>
      <c r="J228" s="35"/>
      <c r="K228" s="35"/>
      <c r="L228" s="9"/>
      <c r="M228" s="35"/>
      <c r="N228" s="35"/>
      <c r="O228" s="35"/>
      <c r="P228" s="35"/>
      <c r="Q228" s="10"/>
    </row>
    <row r="229" spans="1:17">
      <c r="A229" s="13"/>
      <c r="B229" s="35"/>
      <c r="C229" s="9"/>
      <c r="D229" s="9"/>
      <c r="E229" s="35"/>
      <c r="F229" s="35"/>
      <c r="G229" s="9"/>
      <c r="H229" s="9"/>
      <c r="I229" s="35"/>
      <c r="J229" s="35"/>
      <c r="K229" s="35"/>
      <c r="L229" s="35"/>
      <c r="M229" s="35"/>
      <c r="N229" s="35"/>
      <c r="O229" s="35"/>
      <c r="P229" s="35"/>
      <c r="Q229" s="10"/>
    </row>
    <row r="230" spans="1:17">
      <c r="A230" s="13" t="s">
        <v>11</v>
      </c>
      <c r="B230" s="35"/>
      <c r="C230" s="9"/>
      <c r="D230" s="21">
        <v>2524.21</v>
      </c>
      <c r="E230" s="35" t="s">
        <v>76</v>
      </c>
      <c r="F230" s="35"/>
      <c r="G230" s="9"/>
      <c r="H230" s="9"/>
      <c r="I230" s="35"/>
      <c r="J230" s="35"/>
      <c r="K230" s="35"/>
      <c r="L230" s="35"/>
      <c r="M230" s="35"/>
      <c r="N230" s="35"/>
      <c r="O230" s="35"/>
      <c r="P230" s="35"/>
      <c r="Q230" s="10"/>
    </row>
    <row r="231" spans="1:17">
      <c r="A231" s="13" t="s">
        <v>12</v>
      </c>
      <c r="B231" s="35"/>
      <c r="C231" s="9"/>
      <c r="D231" s="9">
        <f>H218</f>
        <v>155.93000000000075</v>
      </c>
      <c r="E231" s="35" t="s">
        <v>16</v>
      </c>
      <c r="F231" s="35"/>
      <c r="G231" s="9"/>
      <c r="H231" s="9"/>
      <c r="I231" s="35"/>
      <c r="J231" s="35"/>
      <c r="K231" s="35"/>
      <c r="L231" s="35"/>
      <c r="M231" s="35"/>
      <c r="N231" s="35"/>
      <c r="O231" s="35"/>
      <c r="P231" s="35"/>
      <c r="Q231" s="10"/>
    </row>
    <row r="232" spans="1:17">
      <c r="A232" s="13" t="s">
        <v>13</v>
      </c>
      <c r="B232" s="35"/>
      <c r="C232" s="9"/>
      <c r="D232" s="9">
        <f>D230+D231</f>
        <v>2680.1400000000008</v>
      </c>
      <c r="E232" s="35"/>
      <c r="F232" s="35"/>
      <c r="G232" s="9"/>
      <c r="H232" s="9"/>
      <c r="I232" s="35"/>
      <c r="J232" s="35"/>
      <c r="K232" s="35"/>
      <c r="L232" s="35"/>
      <c r="M232" s="35"/>
      <c r="N232" s="35"/>
      <c r="O232" s="35"/>
      <c r="P232" s="35"/>
      <c r="Q232" s="10"/>
    </row>
    <row r="233" spans="1:17">
      <c r="A233" s="13" t="s">
        <v>14</v>
      </c>
      <c r="B233" s="35"/>
      <c r="C233" s="9"/>
      <c r="D233" s="9">
        <f>H226</f>
        <v>-44.825999999999567</v>
      </c>
      <c r="E233" s="35" t="s">
        <v>17</v>
      </c>
      <c r="F233" s="35"/>
      <c r="G233" s="9"/>
      <c r="H233" s="9"/>
      <c r="I233" s="35"/>
      <c r="J233" s="35"/>
      <c r="K233" s="35"/>
      <c r="L233" s="35"/>
      <c r="M233" s="35"/>
      <c r="N233" s="35"/>
      <c r="O233" s="35"/>
      <c r="P233" s="35"/>
      <c r="Q233" s="10"/>
    </row>
    <row r="234" spans="1:17">
      <c r="A234" s="13" t="s">
        <v>13</v>
      </c>
      <c r="B234" s="35"/>
      <c r="C234" s="9"/>
      <c r="D234" s="27">
        <f>D232-D233</f>
        <v>2724.9660000000003</v>
      </c>
      <c r="E234" s="19" t="s">
        <v>18</v>
      </c>
      <c r="F234" s="35"/>
      <c r="G234" s="9"/>
      <c r="H234" s="9"/>
      <c r="I234" s="35"/>
      <c r="J234" s="35"/>
      <c r="K234" s="35"/>
      <c r="L234" s="35"/>
      <c r="M234" s="35"/>
      <c r="N234" s="35"/>
      <c r="O234" s="35"/>
      <c r="P234" s="35"/>
      <c r="Q234" s="10"/>
    </row>
    <row r="235" spans="1:17" ht="14.65" thickBot="1">
      <c r="A235" s="15"/>
      <c r="B235" s="16"/>
      <c r="C235" s="17"/>
      <c r="D235" s="17"/>
      <c r="E235" s="16"/>
      <c r="F235" s="16"/>
      <c r="G235" s="17"/>
      <c r="H235" s="17"/>
      <c r="I235" s="16"/>
      <c r="J235" s="16"/>
      <c r="K235" s="16"/>
      <c r="L235" s="16"/>
      <c r="M235" s="16"/>
      <c r="N235" s="16"/>
      <c r="O235" s="16"/>
      <c r="P235" s="16"/>
      <c r="Q235" s="18"/>
    </row>
    <row r="236" spans="1:17" ht="14.65" thickTop="1"/>
    <row r="237" spans="1:17" ht="14.65" thickBot="1"/>
    <row r="238" spans="1:17" ht="14.65" thickTop="1">
      <c r="A238" s="2"/>
      <c r="B238" s="3"/>
      <c r="C238" s="4">
        <v>44439</v>
      </c>
      <c r="D238" s="5"/>
      <c r="E238" s="3"/>
      <c r="F238" s="3"/>
      <c r="G238" s="5"/>
      <c r="H238" s="5"/>
      <c r="I238" s="3"/>
      <c r="J238" s="3"/>
      <c r="K238" s="3"/>
      <c r="L238" s="20" t="s">
        <v>19</v>
      </c>
      <c r="M238" s="3"/>
      <c r="N238" s="3"/>
      <c r="O238" s="3"/>
      <c r="P238" s="3"/>
      <c r="Q238" s="6"/>
    </row>
    <row r="239" spans="1:17">
      <c r="A239" s="7" t="s">
        <v>5</v>
      </c>
      <c r="B239" s="35"/>
      <c r="C239" s="9"/>
      <c r="D239" s="9"/>
      <c r="E239" s="35"/>
      <c r="F239" s="35"/>
      <c r="G239" s="9"/>
      <c r="H239" s="9"/>
      <c r="I239" s="35"/>
      <c r="J239" s="11" t="s">
        <v>24</v>
      </c>
      <c r="K239" s="35"/>
      <c r="L239" s="11" t="s">
        <v>10</v>
      </c>
      <c r="M239" s="35"/>
      <c r="N239" s="35"/>
      <c r="O239" s="35"/>
      <c r="P239" s="35"/>
      <c r="Q239" s="10"/>
    </row>
    <row r="240" spans="1:17">
      <c r="A240" s="7" t="s">
        <v>0</v>
      </c>
      <c r="B240" s="11" t="s">
        <v>3</v>
      </c>
      <c r="C240" s="12" t="s">
        <v>1</v>
      </c>
      <c r="D240" s="12" t="s">
        <v>4</v>
      </c>
      <c r="E240" s="11" t="s">
        <v>7</v>
      </c>
      <c r="F240" s="37" t="s">
        <v>92</v>
      </c>
      <c r="G240" s="12" t="s">
        <v>8</v>
      </c>
      <c r="H240" s="12" t="s">
        <v>9</v>
      </c>
      <c r="I240" s="33" t="s">
        <v>70</v>
      </c>
      <c r="J240" s="11" t="s">
        <v>23</v>
      </c>
      <c r="K240" s="35"/>
      <c r="L240" s="31">
        <v>200169.89</v>
      </c>
      <c r="M240" s="35" t="s">
        <v>82</v>
      </c>
      <c r="N240" s="35"/>
      <c r="O240" s="35"/>
      <c r="P240" s="35"/>
      <c r="Q240" s="10"/>
    </row>
    <row r="241" spans="1:17">
      <c r="A241" s="13" t="s">
        <v>86</v>
      </c>
      <c r="B241" s="35">
        <v>55</v>
      </c>
      <c r="C241" s="9">
        <v>117.56</v>
      </c>
      <c r="D241" s="9">
        <f>C241*B241</f>
        <v>6465.8</v>
      </c>
      <c r="E241" s="36" t="s">
        <v>93</v>
      </c>
      <c r="F241" s="38">
        <f>D241/$D$244</f>
        <v>0.71843499439990044</v>
      </c>
      <c r="G241" s="32">
        <v>116.25</v>
      </c>
      <c r="H241" s="9">
        <f>(B241*G241)-D241</f>
        <v>-72.050000000000182</v>
      </c>
      <c r="I241" s="35" t="s">
        <v>71</v>
      </c>
      <c r="J241" s="36">
        <f>G241*B241</f>
        <v>6393.75</v>
      </c>
      <c r="K241" s="35" t="str">
        <f>"sell "&amp;B241&amp;" "&amp;A241&amp;" @ $"&amp;G241</f>
        <v>sell 55 NUE @ $116.25</v>
      </c>
      <c r="L241" s="9">
        <f>L240+(G241*B241)</f>
        <v>206563.64</v>
      </c>
      <c r="M241" s="35"/>
      <c r="N241" s="35"/>
      <c r="O241" s="35"/>
      <c r="P241" s="35"/>
      <c r="Q241" s="10"/>
    </row>
    <row r="242" spans="1:17">
      <c r="A242" s="13" t="s">
        <v>87</v>
      </c>
      <c r="B242" s="35">
        <v>28</v>
      </c>
      <c r="C242" s="9">
        <v>44.37</v>
      </c>
      <c r="D242" s="9">
        <f>C242*B242</f>
        <v>1242.3599999999999</v>
      </c>
      <c r="E242" s="36" t="s">
        <v>93</v>
      </c>
      <c r="F242" s="38">
        <f>D242/$D$244</f>
        <v>0.13804245408807267</v>
      </c>
      <c r="G242" s="32">
        <v>43.5</v>
      </c>
      <c r="H242" s="9">
        <f>(B242*G242)-D242</f>
        <v>-24.3599999999999</v>
      </c>
      <c r="I242" s="35" t="s">
        <v>71</v>
      </c>
      <c r="J242" s="36">
        <f>G242*B242</f>
        <v>1218</v>
      </c>
      <c r="K242" s="35" t="str">
        <f>"sell "&amp;B242&amp;" "&amp;A242&amp;" @ $"&amp;G242</f>
        <v>sell 28 AA @ $43.5</v>
      </c>
      <c r="L242" s="9">
        <f>L241+(G242*B242)</f>
        <v>207781.64</v>
      </c>
      <c r="M242" s="35"/>
      <c r="N242" s="35"/>
      <c r="O242" s="35"/>
      <c r="P242" s="35"/>
      <c r="Q242" s="10"/>
    </row>
    <row r="243" spans="1:17">
      <c r="A243" s="13" t="s">
        <v>88</v>
      </c>
      <c r="B243" s="35">
        <v>72</v>
      </c>
      <c r="C243" s="9">
        <v>17.940000000000001</v>
      </c>
      <c r="D243" s="9">
        <f>C243*B243</f>
        <v>1291.68</v>
      </c>
      <c r="E243" s="36" t="s">
        <v>93</v>
      </c>
      <c r="F243" s="38">
        <f>D243/$D$244</f>
        <v>0.14352255151202689</v>
      </c>
      <c r="G243" s="32">
        <v>18.13</v>
      </c>
      <c r="H243" s="9">
        <f>(B243*G243)-D243</f>
        <v>13.679999999999836</v>
      </c>
      <c r="I243" s="35" t="s">
        <v>71</v>
      </c>
      <c r="J243" s="36">
        <f>G243*B243</f>
        <v>1305.3599999999999</v>
      </c>
      <c r="K243" s="35" t="str">
        <f>"sell "&amp;B243&amp;" "&amp;A243&amp;" @ $"&amp;G243</f>
        <v>sell 72 ERJ @ $18.13</v>
      </c>
      <c r="L243" s="9">
        <f>L242+(G243*B243)</f>
        <v>209087</v>
      </c>
      <c r="M243" s="35" t="s">
        <v>22</v>
      </c>
      <c r="N243" s="35"/>
      <c r="O243" s="35"/>
      <c r="P243" s="35"/>
      <c r="Q243" s="10"/>
    </row>
    <row r="244" spans="1:17">
      <c r="A244" s="13"/>
      <c r="B244" s="35"/>
      <c r="C244" s="9"/>
      <c r="D244" s="9">
        <f>SUM(D241:D243)</f>
        <v>8999.84</v>
      </c>
      <c r="E244" s="35"/>
      <c r="F244" s="38">
        <f>SUM(F241:F243)</f>
        <v>1</v>
      </c>
      <c r="G244" s="32"/>
      <c r="H244" s="9">
        <f>SUM(H241:H243)</f>
        <v>-82.730000000000246</v>
      </c>
      <c r="I244" s="35"/>
      <c r="J244" s="36">
        <f>SUM(J241:J243)</f>
        <v>8917.11</v>
      </c>
      <c r="K244" s="35"/>
      <c r="L244" s="9"/>
      <c r="M244" s="35"/>
      <c r="N244" s="35"/>
      <c r="O244" s="35"/>
      <c r="P244" s="35"/>
      <c r="Q244" s="10"/>
    </row>
    <row r="245" spans="1:17">
      <c r="A245" s="13"/>
      <c r="B245" s="35"/>
      <c r="C245" s="9"/>
      <c r="D245" s="9"/>
      <c r="E245" s="35"/>
      <c r="F245" s="35"/>
      <c r="G245" s="32"/>
      <c r="H245" s="9"/>
      <c r="I245" s="35"/>
      <c r="J245" s="35"/>
      <c r="K245" s="35"/>
      <c r="L245" s="9"/>
      <c r="M245" s="35"/>
      <c r="N245" s="35"/>
      <c r="O245" s="35"/>
      <c r="P245" s="35"/>
      <c r="Q245" s="10"/>
    </row>
    <row r="246" spans="1:17">
      <c r="A246" s="13"/>
      <c r="B246" s="35"/>
      <c r="C246" s="9"/>
      <c r="D246" s="9"/>
      <c r="E246" s="19"/>
      <c r="F246" s="35"/>
      <c r="G246" s="32"/>
      <c r="H246" s="9"/>
      <c r="I246" s="35"/>
      <c r="J246" s="35"/>
      <c r="K246" s="35"/>
      <c r="L246" s="9"/>
      <c r="M246" s="11" t="s">
        <v>20</v>
      </c>
      <c r="N246" s="35"/>
      <c r="O246" s="35"/>
      <c r="P246" s="35"/>
      <c r="Q246" s="10"/>
    </row>
    <row r="247" spans="1:17">
      <c r="A247" s="7" t="s">
        <v>6</v>
      </c>
      <c r="B247" s="35"/>
      <c r="C247" s="9"/>
      <c r="D247" s="9"/>
      <c r="E247" s="19"/>
      <c r="F247" s="35"/>
      <c r="G247" s="32"/>
      <c r="H247" s="9"/>
      <c r="I247" s="35"/>
      <c r="J247" s="35"/>
      <c r="K247" s="35"/>
      <c r="L247" s="9"/>
      <c r="M247" s="11" t="s">
        <v>21</v>
      </c>
      <c r="N247" s="35"/>
      <c r="O247" s="35"/>
      <c r="P247" s="35"/>
      <c r="Q247" s="10"/>
    </row>
    <row r="248" spans="1:17">
      <c r="A248" s="7" t="s">
        <v>0</v>
      </c>
      <c r="B248" s="11" t="s">
        <v>3</v>
      </c>
      <c r="C248" s="12" t="s">
        <v>1</v>
      </c>
      <c r="D248" s="12" t="s">
        <v>2</v>
      </c>
      <c r="E248" s="22" t="s">
        <v>7</v>
      </c>
      <c r="F248" s="35"/>
      <c r="G248" s="33" t="s">
        <v>8</v>
      </c>
      <c r="H248" s="12" t="s">
        <v>9</v>
      </c>
      <c r="I248" s="35"/>
      <c r="J248" s="35"/>
      <c r="K248" s="35"/>
      <c r="L248" s="9"/>
      <c r="M248" s="36">
        <f>L243</f>
        <v>209087</v>
      </c>
      <c r="N248" s="35"/>
      <c r="O248" s="35"/>
      <c r="P248" s="35"/>
      <c r="Q248" s="10"/>
    </row>
    <row r="249" spans="1:17">
      <c r="A249" s="13" t="s">
        <v>97</v>
      </c>
      <c r="B249" s="35">
        <v>38</v>
      </c>
      <c r="C249" s="9">
        <v>120.74</v>
      </c>
      <c r="D249" s="9">
        <f>C249*B249</f>
        <v>4588.12</v>
      </c>
      <c r="E249" s="36" t="s">
        <v>93</v>
      </c>
      <c r="F249" s="38">
        <f>D249/$D$252</f>
        <v>0.38355087935182602</v>
      </c>
      <c r="G249" s="9">
        <v>120</v>
      </c>
      <c r="H249" s="9">
        <f>(B249*G249)-D249</f>
        <v>-28.119999999999891</v>
      </c>
      <c r="I249" s="35" t="s">
        <v>71</v>
      </c>
      <c r="J249" s="35"/>
      <c r="K249" s="35" t="str">
        <f>"buy "&amp;B249&amp;" "&amp;A249&amp;" @ $"&amp;G249</f>
        <v>buy 38 NET @ $120</v>
      </c>
      <c r="L249" s="9">
        <f>L243-(G249*B249)</f>
        <v>204527</v>
      </c>
      <c r="M249" s="36">
        <f>L240-(G249*B249)</f>
        <v>195609.89</v>
      </c>
      <c r="N249" s="35"/>
      <c r="O249" s="35"/>
      <c r="P249" s="35"/>
      <c r="Q249" s="10"/>
    </row>
    <row r="250" spans="1:17">
      <c r="A250" s="13" t="s">
        <v>98</v>
      </c>
      <c r="B250" s="35">
        <v>17</v>
      </c>
      <c r="C250" s="9">
        <v>315.14</v>
      </c>
      <c r="D250" s="9">
        <f>C250*B250</f>
        <v>5357.38</v>
      </c>
      <c r="E250" s="36" t="s">
        <v>93</v>
      </c>
      <c r="F250" s="38">
        <f>D250/$D$252</f>
        <v>0.44785834067589464</v>
      </c>
      <c r="G250" s="9">
        <v>317.54000000000002</v>
      </c>
      <c r="H250" s="9">
        <f>(B250*G250)-D250</f>
        <v>40.800000000000182</v>
      </c>
      <c r="I250" s="35" t="s">
        <v>71</v>
      </c>
      <c r="J250" s="35"/>
      <c r="K250" s="35" t="str">
        <f>"buy "&amp;B250&amp;" "&amp;A250&amp;" @ $"&amp;G250</f>
        <v>buy 17 FTNT @ $317.54</v>
      </c>
      <c r="L250" s="9">
        <f>L249-(G250*B250)</f>
        <v>199128.82</v>
      </c>
      <c r="M250" s="36">
        <f>M249-(G250*B250)</f>
        <v>190211.71000000002</v>
      </c>
      <c r="N250" s="35"/>
      <c r="O250" s="35"/>
      <c r="P250" s="35"/>
      <c r="Q250" s="10"/>
    </row>
    <row r="251" spans="1:17">
      <c r="A251" s="23" t="s">
        <v>99</v>
      </c>
      <c r="B251" s="24">
        <v>24</v>
      </c>
      <c r="C251" s="25">
        <v>84.03</v>
      </c>
      <c r="D251" s="25">
        <f>C251*B251</f>
        <v>2016.72</v>
      </c>
      <c r="E251" s="36" t="s">
        <v>93</v>
      </c>
      <c r="F251" s="38">
        <f>D251/$D$252</f>
        <v>0.16859077997227939</v>
      </c>
      <c r="G251" s="25">
        <v>84.89</v>
      </c>
      <c r="H251" s="25">
        <f>(B251*G251)-D251</f>
        <v>20.6400000000001</v>
      </c>
      <c r="I251" s="35" t="s">
        <v>71</v>
      </c>
      <c r="J251" s="35"/>
      <c r="K251" s="35" t="str">
        <f>"buy "&amp;B251&amp;" "&amp;A251&amp;" @ $"&amp;G251</f>
        <v>buy 24 DCBO @ $84.89</v>
      </c>
      <c r="L251" s="9">
        <f>L250-(G251*B251)</f>
        <v>197091.46000000002</v>
      </c>
      <c r="M251" s="36">
        <f>M250-(G251*B251)</f>
        <v>188174.35000000003</v>
      </c>
      <c r="N251" s="35" t="str">
        <f>TEXT(ROUND(M251,2),"$#,##0.00")&amp;" will be the balance in the account after purchases.  "</f>
        <v xml:space="preserve">$188,174.35 will be the balance in the account after purchases.  </v>
      </c>
      <c r="O251" s="35"/>
      <c r="P251" s="35"/>
      <c r="Q251" s="10"/>
    </row>
    <row r="252" spans="1:17">
      <c r="A252" s="13"/>
      <c r="B252" s="35"/>
      <c r="C252" s="9"/>
      <c r="D252" s="9">
        <f>SUM(D249:D251)</f>
        <v>11962.22</v>
      </c>
      <c r="E252" s="35"/>
      <c r="F252" s="38">
        <f>SUM(F249:F251)</f>
        <v>1</v>
      </c>
      <c r="G252" s="9" t="s">
        <v>15</v>
      </c>
      <c r="H252" s="9">
        <f>SUM(H249:H251)</f>
        <v>33.320000000000391</v>
      </c>
      <c r="I252" s="35"/>
      <c r="J252" s="35"/>
      <c r="K252" s="35"/>
      <c r="L252" s="9"/>
      <c r="M252" s="35"/>
      <c r="N252" s="35" t="s">
        <v>27</v>
      </c>
      <c r="O252" s="35"/>
      <c r="P252" s="35"/>
      <c r="Q252" s="10"/>
    </row>
    <row r="253" spans="1:17">
      <c r="A253" s="13"/>
      <c r="B253" s="35"/>
      <c r="C253" s="9"/>
      <c r="D253" s="9"/>
      <c r="E253" s="35"/>
      <c r="F253" s="35"/>
      <c r="G253" s="9"/>
      <c r="H253" s="9"/>
      <c r="I253" s="35"/>
      <c r="J253" s="35"/>
      <c r="K253" s="35"/>
      <c r="L253" s="9"/>
      <c r="M253" s="11" t="str">
        <f>IF(J244+M251&gt;0,"Credit Surplus","Credit Shortage")</f>
        <v>Credit Surplus</v>
      </c>
      <c r="N253" s="36">
        <f>J244+M251</f>
        <v>197091.46000000002</v>
      </c>
      <c r="O253" s="35" t="s">
        <v>60</v>
      </c>
      <c r="P253" s="35"/>
      <c r="Q253" s="10"/>
    </row>
    <row r="254" spans="1:17">
      <c r="A254" s="13"/>
      <c r="B254" s="35"/>
      <c r="C254" s="9"/>
      <c r="D254" s="9"/>
      <c r="E254" s="35"/>
      <c r="F254" s="35"/>
      <c r="G254" s="9"/>
      <c r="H254" s="9"/>
      <c r="I254" s="35"/>
      <c r="J254" s="35"/>
      <c r="K254" s="35"/>
      <c r="L254" s="9"/>
      <c r="M254" s="35"/>
      <c r="N254" s="35"/>
      <c r="O254" s="35"/>
      <c r="P254" s="35"/>
      <c r="Q254" s="10"/>
    </row>
    <row r="255" spans="1:17">
      <c r="A255" s="13"/>
      <c r="B255" s="35"/>
      <c r="C255" s="9"/>
      <c r="D255" s="9"/>
      <c r="E255" s="35"/>
      <c r="F255" s="35"/>
      <c r="G255" s="9"/>
      <c r="H255" s="9"/>
      <c r="I255" s="35"/>
      <c r="J255" s="35"/>
      <c r="K255" s="35"/>
      <c r="L255" s="35"/>
      <c r="M255" s="35"/>
      <c r="N255" s="35"/>
      <c r="O255" s="35"/>
      <c r="P255" s="35"/>
      <c r="Q255" s="10"/>
    </row>
    <row r="256" spans="1:17">
      <c r="A256" s="13" t="s">
        <v>11</v>
      </c>
      <c r="B256" s="35"/>
      <c r="C256" s="9"/>
      <c r="D256" s="21">
        <v>3847.39</v>
      </c>
      <c r="E256" s="35" t="s">
        <v>76</v>
      </c>
      <c r="F256" s="35"/>
      <c r="G256" s="9"/>
      <c r="H256" s="9"/>
      <c r="I256" s="35"/>
      <c r="J256" s="35"/>
      <c r="K256" s="35"/>
      <c r="L256" s="35"/>
      <c r="M256" s="35"/>
      <c r="N256" s="35"/>
      <c r="O256" s="35"/>
      <c r="P256" s="35"/>
      <c r="Q256" s="10"/>
    </row>
    <row r="257" spans="1:17">
      <c r="A257" s="13" t="s">
        <v>12</v>
      </c>
      <c r="B257" s="35"/>
      <c r="C257" s="9"/>
      <c r="D257" s="9">
        <f>H244</f>
        <v>-82.730000000000246</v>
      </c>
      <c r="E257" s="35" t="s">
        <v>16</v>
      </c>
      <c r="F257" s="35"/>
      <c r="G257" s="9"/>
      <c r="H257" s="9"/>
      <c r="I257" s="35"/>
      <c r="J257" s="35"/>
      <c r="K257" s="35"/>
      <c r="L257" s="35"/>
      <c r="M257" s="35"/>
      <c r="N257" s="35"/>
      <c r="O257" s="35"/>
      <c r="P257" s="35"/>
      <c r="Q257" s="10"/>
    </row>
    <row r="258" spans="1:17">
      <c r="A258" s="13" t="s">
        <v>13</v>
      </c>
      <c r="B258" s="35"/>
      <c r="C258" s="9"/>
      <c r="D258" s="9">
        <f>D256+D257</f>
        <v>3764.66</v>
      </c>
      <c r="E258" s="35"/>
      <c r="F258" s="35"/>
      <c r="G258" s="9"/>
      <c r="H258" s="9"/>
      <c r="I258" s="35"/>
      <c r="J258" s="35"/>
      <c r="K258" s="35"/>
      <c r="L258" s="35"/>
      <c r="M258" s="35"/>
      <c r="N258" s="35"/>
      <c r="O258" s="35"/>
      <c r="P258" s="35"/>
      <c r="Q258" s="10"/>
    </row>
    <row r="259" spans="1:17">
      <c r="A259" s="13" t="s">
        <v>14</v>
      </c>
      <c r="B259" s="35"/>
      <c r="C259" s="9"/>
      <c r="D259" s="9">
        <f>H252</f>
        <v>33.320000000000391</v>
      </c>
      <c r="E259" s="35" t="s">
        <v>17</v>
      </c>
      <c r="F259" s="35"/>
      <c r="G259" s="9"/>
      <c r="H259" s="9"/>
      <c r="I259" s="35"/>
      <c r="J259" s="35"/>
      <c r="K259" s="35"/>
      <c r="L259" s="35"/>
      <c r="M259" s="35"/>
      <c r="N259" s="35"/>
      <c r="O259" s="35"/>
      <c r="P259" s="35"/>
      <c r="Q259" s="10"/>
    </row>
    <row r="260" spans="1:17">
      <c r="A260" s="13" t="s">
        <v>13</v>
      </c>
      <c r="B260" s="35"/>
      <c r="C260" s="9"/>
      <c r="D260" s="27">
        <f>D258-D259</f>
        <v>3731.3399999999992</v>
      </c>
      <c r="E260" s="19" t="s">
        <v>18</v>
      </c>
      <c r="F260" s="35"/>
      <c r="G260" s="9"/>
      <c r="H260" s="9"/>
      <c r="I260" s="35"/>
      <c r="J260" s="35"/>
      <c r="K260" s="35"/>
      <c r="L260" s="35"/>
      <c r="M260" s="35"/>
      <c r="N260" s="35"/>
      <c r="O260" s="35"/>
      <c r="P260" s="35"/>
      <c r="Q260" s="10"/>
    </row>
    <row r="261" spans="1:17" ht="14.65" thickBot="1">
      <c r="A261" s="15"/>
      <c r="B261" s="16"/>
      <c r="C261" s="17"/>
      <c r="D261" s="17"/>
      <c r="E261" s="16"/>
      <c r="F261" s="16"/>
      <c r="G261" s="17"/>
      <c r="H261" s="17"/>
      <c r="I261" s="16"/>
      <c r="J261" s="16"/>
      <c r="K261" s="16"/>
      <c r="L261" s="16"/>
      <c r="M261" s="16"/>
      <c r="N261" s="16"/>
      <c r="O261" s="16"/>
      <c r="P261" s="16"/>
      <c r="Q261" s="18"/>
    </row>
    <row r="262" spans="1:17" ht="14.65" thickTop="1"/>
    <row r="263" spans="1:17" ht="14.65" thickBot="1"/>
    <row r="264" spans="1:17" ht="14.65" thickTop="1">
      <c r="A264" s="2"/>
      <c r="B264" s="3"/>
      <c r="C264" s="4">
        <v>44407</v>
      </c>
      <c r="D264" s="5"/>
      <c r="E264" s="3"/>
      <c r="F264" s="3"/>
      <c r="G264" s="5"/>
      <c r="H264" s="5"/>
      <c r="I264" s="3"/>
      <c r="J264" s="3"/>
      <c r="K264" s="3"/>
      <c r="L264" s="20" t="s">
        <v>19</v>
      </c>
      <c r="M264" s="3"/>
      <c r="N264" s="3"/>
      <c r="O264" s="3"/>
      <c r="P264" s="3"/>
      <c r="Q264" s="6"/>
    </row>
    <row r="265" spans="1:17">
      <c r="A265" s="7" t="s">
        <v>5</v>
      </c>
      <c r="B265" s="35"/>
      <c r="C265" s="9"/>
      <c r="D265" s="9"/>
      <c r="E265" s="35"/>
      <c r="F265" s="35"/>
      <c r="G265" s="9"/>
      <c r="H265" s="9"/>
      <c r="I265" s="35"/>
      <c r="J265" s="11" t="s">
        <v>24</v>
      </c>
      <c r="K265" s="35"/>
      <c r="L265" s="11" t="s">
        <v>10</v>
      </c>
      <c r="M265" s="35"/>
      <c r="N265" s="35"/>
      <c r="O265" s="35"/>
      <c r="P265" s="35"/>
      <c r="Q265" s="10"/>
    </row>
    <row r="266" spans="1:17">
      <c r="A266" s="7" t="s">
        <v>0</v>
      </c>
      <c r="B266" s="11" t="s">
        <v>3</v>
      </c>
      <c r="C266" s="12" t="s">
        <v>1</v>
      </c>
      <c r="D266" s="12" t="s">
        <v>4</v>
      </c>
      <c r="E266" s="11" t="s">
        <v>7</v>
      </c>
      <c r="F266" s="37" t="s">
        <v>92</v>
      </c>
      <c r="G266" s="12" t="s">
        <v>8</v>
      </c>
      <c r="H266" s="12" t="s">
        <v>9</v>
      </c>
      <c r="I266" s="33" t="s">
        <v>70</v>
      </c>
      <c r="J266" s="11" t="s">
        <v>23</v>
      </c>
      <c r="K266" s="35"/>
      <c r="L266" s="31">
        <v>201032.76</v>
      </c>
      <c r="M266" s="35" t="s">
        <v>82</v>
      </c>
      <c r="N266" s="35"/>
      <c r="O266" s="35"/>
      <c r="P266" s="35"/>
      <c r="Q266" s="10"/>
    </row>
    <row r="267" spans="1:17">
      <c r="A267" s="13" t="s">
        <v>83</v>
      </c>
      <c r="B267" s="35">
        <v>125</v>
      </c>
      <c r="C267" s="9">
        <v>67.39</v>
      </c>
      <c r="D267" s="9">
        <f>C267*B267</f>
        <v>8423.75</v>
      </c>
      <c r="E267" s="36" t="s">
        <v>37</v>
      </c>
      <c r="F267" s="38">
        <f>D267/$D$296</f>
        <v>0.89687542920659713</v>
      </c>
      <c r="G267" s="32">
        <v>70.540000000000006</v>
      </c>
      <c r="H267" s="9">
        <f>(B267*G267)-D267</f>
        <v>393.75</v>
      </c>
      <c r="I267" s="35" t="s">
        <v>71</v>
      </c>
      <c r="J267" s="36">
        <f>G267*B267</f>
        <v>8817.5</v>
      </c>
      <c r="K267" s="35" t="str">
        <f>"sell "&amp;B267&amp;" "&amp;A267&amp;" @ $"&amp;G267</f>
        <v>sell 125 DAC @ $70.54</v>
      </c>
      <c r="L267" s="9">
        <f>L266+(G267*B267)</f>
        <v>209850.26</v>
      </c>
      <c r="M267" s="35"/>
      <c r="N267" s="35"/>
      <c r="O267" s="35"/>
      <c r="P267" s="35"/>
      <c r="Q267" s="10"/>
    </row>
    <row r="268" spans="1:17">
      <c r="A268" s="13" t="s">
        <v>84</v>
      </c>
      <c r="B268" s="35">
        <v>3</v>
      </c>
      <c r="C268" s="9">
        <v>82.77</v>
      </c>
      <c r="D268" s="9">
        <f>C268*B268</f>
        <v>248.31</v>
      </c>
      <c r="E268" s="36" t="s">
        <v>37</v>
      </c>
      <c r="F268" s="38">
        <f>D268/$D$296</f>
        <v>2.6437529345753392E-2</v>
      </c>
      <c r="G268" s="32">
        <v>87.76</v>
      </c>
      <c r="H268" s="9">
        <f>(B268*G268)-D268</f>
        <v>14.970000000000027</v>
      </c>
      <c r="I268" s="35" t="s">
        <v>71</v>
      </c>
      <c r="J268" s="36">
        <f>G268*B268</f>
        <v>263.28000000000003</v>
      </c>
      <c r="K268" s="35" t="str">
        <f>"sell "&amp;B268&amp;" "&amp;A268&amp;" @ $"&amp;G268</f>
        <v>sell 3 CAR @ $87.76</v>
      </c>
      <c r="L268" s="9">
        <f>L267+(G268*B268)</f>
        <v>210113.54</v>
      </c>
      <c r="M268" s="35"/>
      <c r="N268" s="35"/>
      <c r="O268" s="35"/>
      <c r="P268" s="35"/>
      <c r="Q268" s="10"/>
    </row>
    <row r="269" spans="1:17">
      <c r="A269" s="13" t="s">
        <v>85</v>
      </c>
      <c r="B269" s="35">
        <v>30</v>
      </c>
      <c r="C269" s="9">
        <v>22.18</v>
      </c>
      <c r="D269" s="9">
        <f>C269*B269</f>
        <v>665.4</v>
      </c>
      <c r="E269" s="36" t="s">
        <v>37</v>
      </c>
      <c r="F269" s="38">
        <f>D269/$D$296</f>
        <v>7.0845040580984675E-2</v>
      </c>
      <c r="G269" s="32">
        <v>22.52</v>
      </c>
      <c r="H269" s="9">
        <f>(B269*G269)-D269</f>
        <v>10.200000000000045</v>
      </c>
      <c r="I269" s="35" t="s">
        <v>71</v>
      </c>
      <c r="J269" s="36">
        <f>G269*B269</f>
        <v>675.6</v>
      </c>
      <c r="K269" s="35" t="str">
        <f>"sell "&amp;B269&amp;" "&amp;A269&amp;" @ $"&amp;G269</f>
        <v>sell 30 BAK @ $22.52</v>
      </c>
      <c r="L269" s="9">
        <f>L268+(G269*B269)</f>
        <v>210789.14</v>
      </c>
      <c r="M269" s="35" t="s">
        <v>22</v>
      </c>
      <c r="N269" s="35"/>
      <c r="O269" s="35"/>
      <c r="P269" s="35"/>
      <c r="Q269" s="10"/>
    </row>
    <row r="270" spans="1:17">
      <c r="A270" s="13"/>
      <c r="B270" s="35"/>
      <c r="C270" s="9"/>
      <c r="D270" s="9">
        <f>SUM(D267:D269)</f>
        <v>9337.4599999999991</v>
      </c>
      <c r="E270" s="35"/>
      <c r="F270" s="38">
        <f>SUM(F267:F269)</f>
        <v>0.99415799913333514</v>
      </c>
      <c r="G270" s="32"/>
      <c r="H270" s="9">
        <f>SUM(H267:H269)</f>
        <v>418.92000000000007</v>
      </c>
      <c r="I270" s="35"/>
      <c r="J270" s="36">
        <f>SUM(J267:J269)</f>
        <v>9756.380000000001</v>
      </c>
      <c r="K270" s="35"/>
      <c r="L270" s="9"/>
      <c r="M270" s="35"/>
      <c r="N270" s="35"/>
      <c r="O270" s="35"/>
      <c r="P270" s="35"/>
      <c r="Q270" s="10"/>
    </row>
    <row r="271" spans="1:17">
      <c r="A271" s="13"/>
      <c r="B271" s="35"/>
      <c r="C271" s="9"/>
      <c r="D271" s="9"/>
      <c r="E271" s="35"/>
      <c r="F271" s="35"/>
      <c r="G271" s="32"/>
      <c r="H271" s="9"/>
      <c r="I271" s="35"/>
      <c r="J271" s="35"/>
      <c r="K271" s="35"/>
      <c r="L271" s="9"/>
      <c r="M271" s="35"/>
      <c r="N271" s="35"/>
      <c r="O271" s="35"/>
      <c r="P271" s="35"/>
      <c r="Q271" s="10"/>
    </row>
    <row r="272" spans="1:17">
      <c r="A272" s="13"/>
      <c r="B272" s="35"/>
      <c r="C272" s="9"/>
      <c r="D272" s="9"/>
      <c r="E272" s="19"/>
      <c r="F272" s="35"/>
      <c r="G272" s="32"/>
      <c r="H272" s="9"/>
      <c r="I272" s="35"/>
      <c r="J272" s="35"/>
      <c r="K272" s="35"/>
      <c r="L272" s="9"/>
      <c r="M272" s="11" t="s">
        <v>20</v>
      </c>
      <c r="N272" s="35"/>
      <c r="O272" s="35"/>
      <c r="P272" s="35"/>
      <c r="Q272" s="10"/>
    </row>
    <row r="273" spans="1:17">
      <c r="A273" s="7" t="s">
        <v>6</v>
      </c>
      <c r="B273" s="35"/>
      <c r="C273" s="9"/>
      <c r="D273" s="9"/>
      <c r="E273" s="19"/>
      <c r="F273" s="35"/>
      <c r="G273" s="32"/>
      <c r="H273" s="9"/>
      <c r="I273" s="35"/>
      <c r="J273" s="35"/>
      <c r="K273" s="35"/>
      <c r="L273" s="9"/>
      <c r="M273" s="11" t="s">
        <v>21</v>
      </c>
      <c r="N273" s="35"/>
      <c r="O273" s="35"/>
      <c r="P273" s="35"/>
      <c r="Q273" s="10"/>
    </row>
    <row r="274" spans="1:17">
      <c r="A274" s="7" t="s">
        <v>0</v>
      </c>
      <c r="B274" s="11" t="s">
        <v>3</v>
      </c>
      <c r="C274" s="12" t="s">
        <v>1</v>
      </c>
      <c r="D274" s="12" t="s">
        <v>2</v>
      </c>
      <c r="E274" s="22" t="s">
        <v>7</v>
      </c>
      <c r="F274" s="35"/>
      <c r="G274" s="33" t="s">
        <v>8</v>
      </c>
      <c r="H274" s="12" t="s">
        <v>9</v>
      </c>
      <c r="I274" s="35"/>
      <c r="J274" s="35"/>
      <c r="K274" s="35"/>
      <c r="L274" s="9"/>
      <c r="M274" s="36">
        <f>L269</f>
        <v>210789.14</v>
      </c>
      <c r="N274" s="35"/>
      <c r="O274" s="35"/>
      <c r="P274" s="35"/>
      <c r="Q274" s="10"/>
    </row>
    <row r="275" spans="1:17">
      <c r="A275" s="13" t="s">
        <v>94</v>
      </c>
      <c r="B275" s="35">
        <v>3</v>
      </c>
      <c r="C275" s="9">
        <v>353.6</v>
      </c>
      <c r="D275" s="9">
        <f>C275*B275</f>
        <v>1060.8000000000002</v>
      </c>
      <c r="E275" s="36" t="s">
        <v>93</v>
      </c>
      <c r="F275" s="38">
        <f>D275/$D$304</f>
        <v>0.1046414933903627</v>
      </c>
      <c r="G275" s="9">
        <v>360.15</v>
      </c>
      <c r="H275" s="9">
        <f>(B275*G275)-D275</f>
        <v>19.649999999999636</v>
      </c>
      <c r="I275" s="35" t="s">
        <v>71</v>
      </c>
      <c r="J275" s="35"/>
      <c r="K275" s="35" t="str">
        <f>"buy "&amp;B275&amp;" "&amp;A275&amp;" @ $"&amp;G275</f>
        <v>buy 3 MRNA @ $360.15</v>
      </c>
      <c r="L275" s="9">
        <f>L269-(G275*B275)</f>
        <v>209708.69</v>
      </c>
      <c r="M275" s="36">
        <f>L266-(G275*B275)</f>
        <v>199952.31</v>
      </c>
      <c r="N275" s="35"/>
      <c r="O275" s="35"/>
      <c r="P275" s="35"/>
      <c r="Q275" s="10"/>
    </row>
    <row r="276" spans="1:17">
      <c r="A276" s="13" t="s">
        <v>95</v>
      </c>
      <c r="B276" s="35">
        <v>43</v>
      </c>
      <c r="C276" s="9">
        <v>56.51</v>
      </c>
      <c r="D276" s="9">
        <f>C276*B276</f>
        <v>2429.9299999999998</v>
      </c>
      <c r="E276" s="36" t="s">
        <v>93</v>
      </c>
      <c r="F276" s="38">
        <f>D276/$D$304</f>
        <v>0.23969787333526019</v>
      </c>
      <c r="G276" s="9">
        <v>57.11</v>
      </c>
      <c r="H276" s="9">
        <f>(B276*G276)-D276</f>
        <v>25.800000000000182</v>
      </c>
      <c r="I276" s="35" t="s">
        <v>71</v>
      </c>
      <c r="J276" s="35"/>
      <c r="K276" s="35" t="str">
        <f>"buy "&amp;B276&amp;" "&amp;A276&amp;" @ $"&amp;G276</f>
        <v>buy 43 CRTX @ $57.11</v>
      </c>
      <c r="L276" s="9">
        <f>L275-(G276*B276)</f>
        <v>207252.96</v>
      </c>
      <c r="M276" s="36">
        <f>M275-(G276*B276)</f>
        <v>197496.58</v>
      </c>
      <c r="N276" s="35"/>
      <c r="O276" s="35"/>
      <c r="P276" s="35"/>
      <c r="Q276" s="10"/>
    </row>
    <row r="277" spans="1:17">
      <c r="A277" s="23" t="s">
        <v>96</v>
      </c>
      <c r="B277" s="24">
        <v>76</v>
      </c>
      <c r="C277" s="25">
        <v>88.84</v>
      </c>
      <c r="D277" s="25">
        <f>C277*B277</f>
        <v>6751.84</v>
      </c>
      <c r="E277" s="36" t="s">
        <v>93</v>
      </c>
      <c r="F277" s="38">
        <f>D277/$D$304</f>
        <v>0.66602811155051511</v>
      </c>
      <c r="G277" s="25">
        <v>89.04</v>
      </c>
      <c r="H277" s="25">
        <f>(B277*G277)-D277</f>
        <v>15.200000000000728</v>
      </c>
      <c r="I277" s="35" t="s">
        <v>71</v>
      </c>
      <c r="J277" s="35"/>
      <c r="K277" s="35" t="str">
        <f>"buy "&amp;B277&amp;" "&amp;A277&amp;" @ $"&amp;G277</f>
        <v>buy 76 SPT @ $89.04</v>
      </c>
      <c r="L277" s="9">
        <f>L276-(G277*B277)</f>
        <v>200485.91999999998</v>
      </c>
      <c r="M277" s="36">
        <f>M276-(G277*B277)</f>
        <v>190729.53999999998</v>
      </c>
      <c r="N277" s="35" t="str">
        <f>TEXT(ROUND(M277,2),"$#,##0.00")&amp;" will be the balance in the account after purchases.  "</f>
        <v xml:space="preserve">$190,729.54 will be the balance in the account after purchases.  </v>
      </c>
      <c r="O277" s="35"/>
      <c r="P277" s="35"/>
      <c r="Q277" s="10"/>
    </row>
    <row r="278" spans="1:17">
      <c r="A278" s="13"/>
      <c r="B278" s="35"/>
      <c r="C278" s="9"/>
      <c r="D278" s="9">
        <f>SUM(D275:D277)</f>
        <v>10242.57</v>
      </c>
      <c r="E278" s="35"/>
      <c r="F278" s="38">
        <f>SUM(F275:F277)</f>
        <v>1.010367478276138</v>
      </c>
      <c r="G278" s="9" t="s">
        <v>15</v>
      </c>
      <c r="H278" s="9">
        <f>SUM(H275:H277)</f>
        <v>60.650000000000546</v>
      </c>
      <c r="I278" s="35"/>
      <c r="J278" s="35"/>
      <c r="K278" s="35"/>
      <c r="L278" s="9"/>
      <c r="M278" s="35"/>
      <c r="N278" s="35" t="s">
        <v>27</v>
      </c>
      <c r="O278" s="35"/>
      <c r="P278" s="35"/>
      <c r="Q278" s="10"/>
    </row>
    <row r="279" spans="1:17">
      <c r="A279" s="13"/>
      <c r="B279" s="35"/>
      <c r="C279" s="9"/>
      <c r="D279" s="9"/>
      <c r="E279" s="35"/>
      <c r="F279" s="35"/>
      <c r="G279" s="9"/>
      <c r="H279" s="9"/>
      <c r="I279" s="35"/>
      <c r="J279" s="35"/>
      <c r="K279" s="35"/>
      <c r="L279" s="9"/>
      <c r="M279" s="11" t="str">
        <f>IF(J270+M277&gt;0,"Credit Surplus","Credit Shortage")</f>
        <v>Credit Surplus</v>
      </c>
      <c r="N279" s="36">
        <f>J270+M277</f>
        <v>200485.91999999998</v>
      </c>
      <c r="O279" s="35" t="s">
        <v>60</v>
      </c>
      <c r="P279" s="35"/>
      <c r="Q279" s="10"/>
    </row>
    <row r="280" spans="1:17">
      <c r="A280" s="13"/>
      <c r="B280" s="35"/>
      <c r="C280" s="9"/>
      <c r="D280" s="9"/>
      <c r="E280" s="35"/>
      <c r="F280" s="35"/>
      <c r="G280" s="9"/>
      <c r="H280" s="9"/>
      <c r="I280" s="35"/>
      <c r="J280" s="35"/>
      <c r="K280" s="35"/>
      <c r="L280" s="9"/>
      <c r="M280" s="35"/>
      <c r="N280" s="35"/>
      <c r="O280" s="35"/>
      <c r="P280" s="35"/>
      <c r="Q280" s="10"/>
    </row>
    <row r="281" spans="1:17">
      <c r="A281" s="13"/>
      <c r="B281" s="35"/>
      <c r="C281" s="9"/>
      <c r="D281" s="9"/>
      <c r="E281" s="35"/>
      <c r="F281" s="35"/>
      <c r="G281" s="9"/>
      <c r="H281" s="9"/>
      <c r="I281" s="35"/>
      <c r="J281" s="35"/>
      <c r="K281" s="35"/>
      <c r="L281" s="35"/>
      <c r="M281" s="35"/>
      <c r="N281" s="35"/>
      <c r="O281" s="35"/>
      <c r="P281" s="35"/>
      <c r="Q281" s="10"/>
    </row>
    <row r="282" spans="1:17">
      <c r="A282" s="13" t="s">
        <v>11</v>
      </c>
      <c r="B282" s="35"/>
      <c r="C282" s="9"/>
      <c r="D282" s="21">
        <v>3951.5</v>
      </c>
      <c r="E282" s="35" t="s">
        <v>76</v>
      </c>
      <c r="F282" s="35"/>
      <c r="G282" s="9"/>
      <c r="H282" s="9"/>
      <c r="I282" s="35"/>
      <c r="J282" s="35"/>
      <c r="K282" s="35"/>
      <c r="L282" s="35"/>
      <c r="M282" s="35"/>
      <c r="N282" s="35"/>
      <c r="O282" s="35"/>
      <c r="P282" s="35"/>
      <c r="Q282" s="10"/>
    </row>
    <row r="283" spans="1:17">
      <c r="A283" s="13" t="s">
        <v>12</v>
      </c>
      <c r="B283" s="35"/>
      <c r="C283" s="9"/>
      <c r="D283" s="9">
        <f>H270</f>
        <v>418.92000000000007</v>
      </c>
      <c r="E283" s="35" t="s">
        <v>16</v>
      </c>
      <c r="F283" s="35"/>
      <c r="G283" s="9"/>
      <c r="H283" s="9"/>
      <c r="I283" s="35"/>
      <c r="J283" s="35"/>
      <c r="K283" s="35"/>
      <c r="L283" s="35"/>
      <c r="M283" s="35"/>
      <c r="N283" s="35"/>
      <c r="O283" s="35"/>
      <c r="P283" s="35"/>
      <c r="Q283" s="10"/>
    </row>
    <row r="284" spans="1:17">
      <c r="A284" s="13" t="s">
        <v>13</v>
      </c>
      <c r="B284" s="35"/>
      <c r="C284" s="9"/>
      <c r="D284" s="9">
        <f>D282+D283</f>
        <v>4370.42</v>
      </c>
      <c r="E284" s="35"/>
      <c r="F284" s="35"/>
      <c r="G284" s="9"/>
      <c r="H284" s="9"/>
      <c r="I284" s="35"/>
      <c r="J284" s="35"/>
      <c r="K284" s="35"/>
      <c r="L284" s="35"/>
      <c r="M284" s="35"/>
      <c r="N284" s="35"/>
      <c r="O284" s="35"/>
      <c r="P284" s="35"/>
      <c r="Q284" s="10"/>
    </row>
    <row r="285" spans="1:17">
      <c r="A285" s="13" t="s">
        <v>14</v>
      </c>
      <c r="B285" s="35"/>
      <c r="C285" s="9"/>
      <c r="D285" s="9">
        <f>H278</f>
        <v>60.650000000000546</v>
      </c>
      <c r="E285" s="35" t="s">
        <v>17</v>
      </c>
      <c r="F285" s="35"/>
      <c r="G285" s="9"/>
      <c r="H285" s="9"/>
      <c r="I285" s="35"/>
      <c r="J285" s="35"/>
      <c r="K285" s="35"/>
      <c r="L285" s="35"/>
      <c r="M285" s="35"/>
      <c r="N285" s="35"/>
      <c r="O285" s="35"/>
      <c r="P285" s="35"/>
      <c r="Q285" s="10"/>
    </row>
    <row r="286" spans="1:17">
      <c r="A286" s="13" t="s">
        <v>13</v>
      </c>
      <c r="B286" s="35"/>
      <c r="C286" s="9"/>
      <c r="D286" s="27">
        <f>D284-D285</f>
        <v>4309.7699999999995</v>
      </c>
      <c r="E286" s="19" t="s">
        <v>18</v>
      </c>
      <c r="F286" s="35"/>
      <c r="G286" s="9"/>
      <c r="H286" s="9"/>
      <c r="I286" s="35"/>
      <c r="J286" s="35"/>
      <c r="K286" s="35"/>
      <c r="L286" s="35"/>
      <c r="M286" s="35"/>
      <c r="N286" s="35"/>
      <c r="O286" s="35"/>
      <c r="P286" s="35"/>
      <c r="Q286" s="10"/>
    </row>
    <row r="287" spans="1:17" ht="14.65" thickBot="1">
      <c r="A287" s="15"/>
      <c r="B287" s="16"/>
      <c r="C287" s="17"/>
      <c r="D287" s="17"/>
      <c r="E287" s="16"/>
      <c r="F287" s="16"/>
      <c r="G287" s="17"/>
      <c r="H287" s="17"/>
      <c r="I287" s="16"/>
      <c r="J287" s="16"/>
      <c r="K287" s="16"/>
      <c r="L287" s="16"/>
      <c r="M287" s="16"/>
      <c r="N287" s="16"/>
      <c r="O287" s="16"/>
      <c r="P287" s="16"/>
      <c r="Q287" s="18"/>
    </row>
    <row r="288" spans="1:17" ht="14.65" thickTop="1"/>
    <row r="289" spans="1:17" ht="14.65" thickBot="1"/>
    <row r="290" spans="1:17" ht="14.65" thickTop="1">
      <c r="A290" s="2"/>
      <c r="B290" s="3"/>
      <c r="C290" s="4">
        <v>44377</v>
      </c>
      <c r="D290" s="5"/>
      <c r="E290" s="3"/>
      <c r="F290" s="3"/>
      <c r="G290" s="5"/>
      <c r="H290" s="5"/>
      <c r="I290" s="3"/>
      <c r="J290" s="3"/>
      <c r="K290" s="3"/>
      <c r="L290" s="20" t="s">
        <v>19</v>
      </c>
      <c r="M290" s="3"/>
      <c r="N290" s="3"/>
      <c r="O290" s="3"/>
      <c r="P290" s="3"/>
      <c r="Q290" s="6"/>
    </row>
    <row r="291" spans="1:17">
      <c r="A291" s="7" t="s">
        <v>5</v>
      </c>
      <c r="B291" s="35"/>
      <c r="C291" s="9"/>
      <c r="D291" s="9"/>
      <c r="E291" s="35"/>
      <c r="F291" s="35"/>
      <c r="G291" s="9"/>
      <c r="H291" s="9"/>
      <c r="I291" s="35"/>
      <c r="J291" s="11" t="s">
        <v>24</v>
      </c>
      <c r="K291" s="35"/>
      <c r="L291" s="11" t="s">
        <v>10</v>
      </c>
      <c r="M291" s="35"/>
      <c r="N291" s="35"/>
      <c r="O291" s="35"/>
      <c r="P291" s="35"/>
      <c r="Q291" s="10"/>
    </row>
    <row r="292" spans="1:17">
      <c r="A292" s="7" t="s">
        <v>0</v>
      </c>
      <c r="B292" s="11" t="s">
        <v>3</v>
      </c>
      <c r="C292" s="12" t="s">
        <v>1</v>
      </c>
      <c r="D292" s="12" t="s">
        <v>4</v>
      </c>
      <c r="E292" s="11" t="s">
        <v>7</v>
      </c>
      <c r="F292" s="37" t="s">
        <v>92</v>
      </c>
      <c r="G292" s="12" t="s">
        <v>8</v>
      </c>
      <c r="H292" s="12" t="s">
        <v>9</v>
      </c>
      <c r="I292" s="33" t="s">
        <v>70</v>
      </c>
      <c r="J292" s="11" t="s">
        <v>23</v>
      </c>
      <c r="K292" s="35"/>
      <c r="L292" s="31">
        <v>201634.16</v>
      </c>
      <c r="M292" s="35" t="s">
        <v>82</v>
      </c>
      <c r="N292" s="35"/>
      <c r="O292" s="35"/>
      <c r="P292" s="35"/>
      <c r="Q292" s="10"/>
    </row>
    <row r="293" spans="1:17">
      <c r="A293" s="13" t="s">
        <v>80</v>
      </c>
      <c r="B293" s="35">
        <v>89</v>
      </c>
      <c r="C293" s="9">
        <v>36.01</v>
      </c>
      <c r="D293" s="9">
        <f>C293*B293</f>
        <v>3204.89</v>
      </c>
      <c r="E293" s="36" t="s">
        <v>37</v>
      </c>
      <c r="F293" s="38">
        <f>D293/$D$296</f>
        <v>0.34122416908264502</v>
      </c>
      <c r="G293" s="32">
        <v>37.5</v>
      </c>
      <c r="H293" s="9">
        <f>(B293*G293)-D293</f>
        <v>132.61000000000013</v>
      </c>
      <c r="I293" s="35" t="s">
        <v>72</v>
      </c>
      <c r="J293" s="36">
        <f>G293*B293</f>
        <v>3337.5</v>
      </c>
      <c r="K293" s="35" t="str">
        <f>"sell "&amp;B293&amp;" "&amp;A293&amp;" @ $"&amp;G293</f>
        <v>sell 89 MTDR @ $37.5</v>
      </c>
      <c r="L293" s="9">
        <f>L292+(G293*B293)</f>
        <v>204971.66</v>
      </c>
      <c r="M293" s="35"/>
      <c r="N293" s="35"/>
      <c r="O293" s="35"/>
      <c r="P293" s="35"/>
      <c r="Q293" s="10"/>
    </row>
    <row r="294" spans="1:17">
      <c r="A294" s="13" t="s">
        <v>81</v>
      </c>
      <c r="B294" s="35">
        <v>599</v>
      </c>
      <c r="C294" s="9">
        <v>4.53</v>
      </c>
      <c r="D294" s="9">
        <f>C294*B294</f>
        <v>2713.4700000000003</v>
      </c>
      <c r="E294" s="36" t="s">
        <v>37</v>
      </c>
      <c r="F294" s="38">
        <f>D294/$D$296</f>
        <v>0.28890275362982348</v>
      </c>
      <c r="G294" s="32">
        <v>4.7</v>
      </c>
      <c r="H294" s="9">
        <f>(B294*G294)-D294</f>
        <v>101.82999999999993</v>
      </c>
      <c r="I294" s="35" t="s">
        <v>72</v>
      </c>
      <c r="J294" s="36">
        <f>G294*B294</f>
        <v>2815.3</v>
      </c>
      <c r="K294" s="35" t="str">
        <f>"sell "&amp;B294&amp;" "&amp;A294&amp;" @ $"&amp;G294</f>
        <v>sell 599 CPG @ $4.7</v>
      </c>
      <c r="L294" s="9">
        <f>L293+(G294*B294)</f>
        <v>207786.96</v>
      </c>
      <c r="M294" s="35"/>
      <c r="N294" s="35"/>
      <c r="O294" s="35"/>
      <c r="P294" s="35"/>
      <c r="Q294" s="10"/>
    </row>
    <row r="295" spans="1:17">
      <c r="A295" s="13" t="s">
        <v>62</v>
      </c>
      <c r="B295" s="35">
        <v>43</v>
      </c>
      <c r="C295" s="9">
        <v>80.790000000000006</v>
      </c>
      <c r="D295" s="9">
        <f>C295*B295</f>
        <v>3473.9700000000003</v>
      </c>
      <c r="E295" s="36" t="s">
        <v>37</v>
      </c>
      <c r="F295" s="38">
        <f>D295/$D$296</f>
        <v>0.36987307728753138</v>
      </c>
      <c r="G295" s="32">
        <v>81.099999999999994</v>
      </c>
      <c r="H295" s="9">
        <f>(B295*G295)-D295</f>
        <v>13.329999999999472</v>
      </c>
      <c r="I295" s="35" t="s">
        <v>72</v>
      </c>
      <c r="J295" s="36">
        <f>G295*B295</f>
        <v>3487.2999999999997</v>
      </c>
      <c r="K295" s="35" t="str">
        <f>"sell "&amp;B295&amp;" "&amp;A295&amp;" @ $"&amp;G295</f>
        <v>sell 43 SIG @ $81.1</v>
      </c>
      <c r="L295" s="9">
        <f>L294+(G295*B295)</f>
        <v>211274.25999999998</v>
      </c>
      <c r="M295" s="35" t="s">
        <v>22</v>
      </c>
      <c r="N295" s="35"/>
      <c r="O295" s="35"/>
      <c r="P295" s="35"/>
      <c r="Q295" s="10"/>
    </row>
    <row r="296" spans="1:17">
      <c r="A296" s="13"/>
      <c r="B296" s="35"/>
      <c r="C296" s="9"/>
      <c r="D296" s="9">
        <f>SUM(D293:D295)</f>
        <v>9392.3300000000017</v>
      </c>
      <c r="E296" s="35"/>
      <c r="F296" s="38">
        <f>SUM(F293:F295)</f>
        <v>0.99999999999999989</v>
      </c>
      <c r="G296" s="32"/>
      <c r="H296" s="9">
        <f>SUM(H293:H295)</f>
        <v>247.76999999999953</v>
      </c>
      <c r="I296" s="35"/>
      <c r="J296" s="36">
        <f>SUM(J293:J295)</f>
        <v>9640.1</v>
      </c>
      <c r="K296" s="35"/>
      <c r="L296" s="9"/>
      <c r="M296" s="35"/>
      <c r="N296" s="35"/>
      <c r="O296" s="35"/>
      <c r="P296" s="35"/>
      <c r="Q296" s="10"/>
    </row>
    <row r="297" spans="1:17">
      <c r="A297" s="13"/>
      <c r="B297" s="35"/>
      <c r="C297" s="9"/>
      <c r="D297" s="9"/>
      <c r="E297" s="35"/>
      <c r="F297" s="35"/>
      <c r="G297" s="32"/>
      <c r="H297" s="9"/>
      <c r="I297" s="35"/>
      <c r="J297" s="35"/>
      <c r="K297" s="35"/>
      <c r="L297" s="9"/>
      <c r="M297" s="35"/>
      <c r="N297" s="35"/>
      <c r="O297" s="35"/>
      <c r="P297" s="35"/>
      <c r="Q297" s="10"/>
    </row>
    <row r="298" spans="1:17">
      <c r="A298" s="13"/>
      <c r="B298" s="35"/>
      <c r="C298" s="9"/>
      <c r="D298" s="9"/>
      <c r="E298" s="19"/>
      <c r="F298" s="35"/>
      <c r="G298" s="32"/>
      <c r="H298" s="9"/>
      <c r="I298" s="35"/>
      <c r="J298" s="35"/>
      <c r="K298" s="35"/>
      <c r="L298" s="9"/>
      <c r="M298" s="11" t="s">
        <v>20</v>
      </c>
      <c r="N298" s="35"/>
      <c r="O298" s="35"/>
      <c r="P298" s="35"/>
      <c r="Q298" s="10"/>
    </row>
    <row r="299" spans="1:17">
      <c r="A299" s="7" t="s">
        <v>6</v>
      </c>
      <c r="B299" s="35"/>
      <c r="C299" s="9"/>
      <c r="D299" s="9"/>
      <c r="E299" s="19"/>
      <c r="F299" s="35"/>
      <c r="G299" s="32"/>
      <c r="H299" s="9"/>
      <c r="I299" s="35"/>
      <c r="J299" s="35"/>
      <c r="K299" s="35"/>
      <c r="L299" s="9"/>
      <c r="M299" s="11" t="s">
        <v>21</v>
      </c>
      <c r="N299" s="35"/>
      <c r="O299" s="35"/>
      <c r="P299" s="35"/>
      <c r="Q299" s="10"/>
    </row>
    <row r="300" spans="1:17">
      <c r="A300" s="7" t="s">
        <v>0</v>
      </c>
      <c r="B300" s="11" t="s">
        <v>3</v>
      </c>
      <c r="C300" s="12" t="s">
        <v>1</v>
      </c>
      <c r="D300" s="12" t="s">
        <v>2</v>
      </c>
      <c r="E300" s="22" t="s">
        <v>7</v>
      </c>
      <c r="F300" s="35"/>
      <c r="G300" s="33" t="s">
        <v>8</v>
      </c>
      <c r="H300" s="12" t="s">
        <v>9</v>
      </c>
      <c r="I300" s="35"/>
      <c r="J300" s="35"/>
      <c r="K300" s="35"/>
      <c r="L300" s="9"/>
      <c r="M300" s="36">
        <f>L295</f>
        <v>211274.25999999998</v>
      </c>
      <c r="N300" s="35"/>
      <c r="O300" s="35"/>
      <c r="P300" s="35"/>
      <c r="Q300" s="10"/>
    </row>
    <row r="301" spans="1:17">
      <c r="A301" s="13" t="s">
        <v>89</v>
      </c>
      <c r="B301" s="35">
        <v>71</v>
      </c>
      <c r="C301" s="9">
        <v>77.44</v>
      </c>
      <c r="D301" s="9">
        <f>C301*B301</f>
        <v>5498.24</v>
      </c>
      <c r="E301" s="36" t="s">
        <v>37</v>
      </c>
      <c r="F301" s="38">
        <f>D301/$D$304</f>
        <v>0.54236806619403066</v>
      </c>
      <c r="G301" s="9">
        <v>78.98</v>
      </c>
      <c r="H301" s="9">
        <f>(B301*G301)-D301</f>
        <v>109.34000000000015</v>
      </c>
      <c r="I301" s="35" t="s">
        <v>71</v>
      </c>
      <c r="J301" s="35"/>
      <c r="K301" s="35" t="str">
        <f>"buy "&amp;B301&amp;" "&amp;A301&amp;" @ $"&amp;G301</f>
        <v>buy 71 SGMS @ $78.98</v>
      </c>
      <c r="L301" s="9">
        <f>L295-(G301*B301)</f>
        <v>205666.68</v>
      </c>
      <c r="M301" s="36">
        <f>L292-(G301*B301)</f>
        <v>196026.58000000002</v>
      </c>
      <c r="N301" s="35"/>
      <c r="O301" s="35"/>
      <c r="P301" s="35"/>
      <c r="Q301" s="10"/>
    </row>
    <row r="302" spans="1:17">
      <c r="A302" s="13" t="s">
        <v>90</v>
      </c>
      <c r="B302" s="35">
        <v>208</v>
      </c>
      <c r="C302" s="9">
        <v>11.04</v>
      </c>
      <c r="D302" s="9">
        <f>C302*B302</f>
        <v>2296.3199999999997</v>
      </c>
      <c r="E302" s="36" t="s">
        <v>37</v>
      </c>
      <c r="F302" s="38">
        <f>D302/$D$304</f>
        <v>0.22651805628031449</v>
      </c>
      <c r="G302" s="9">
        <v>10.92</v>
      </c>
      <c r="H302" s="9">
        <f>(B302*G302)-D302</f>
        <v>-24.959999999999582</v>
      </c>
      <c r="I302" s="35" t="s">
        <v>71</v>
      </c>
      <c r="J302" s="35"/>
      <c r="K302" s="35" t="str">
        <f>"buy "&amp;B302&amp;" "&amp;A302&amp;" @ $"&amp;G302</f>
        <v>buy 208 GOGL @ $10.92</v>
      </c>
      <c r="L302" s="9">
        <f>L301-(G302*B302)</f>
        <v>203395.32</v>
      </c>
      <c r="M302" s="36">
        <f>M301-(G302*B302)</f>
        <v>193755.22000000003</v>
      </c>
      <c r="N302" s="35"/>
      <c r="O302" s="35"/>
      <c r="P302" s="35"/>
      <c r="Q302" s="10"/>
    </row>
    <row r="303" spans="1:17">
      <c r="A303" s="23" t="s">
        <v>91</v>
      </c>
      <c r="B303" s="24">
        <v>87</v>
      </c>
      <c r="C303" s="25">
        <v>26.93</v>
      </c>
      <c r="D303" s="25">
        <f>C303*B303</f>
        <v>2342.91</v>
      </c>
      <c r="E303" s="36" t="s">
        <v>37</v>
      </c>
      <c r="F303" s="38">
        <f>D303/$D$304</f>
        <v>0.23111387752565482</v>
      </c>
      <c r="G303" s="25">
        <v>27.19</v>
      </c>
      <c r="H303" s="25">
        <f>(B303*G303)-D303</f>
        <v>22.620000000000346</v>
      </c>
      <c r="I303" s="35" t="s">
        <v>71</v>
      </c>
      <c r="J303" s="35"/>
      <c r="K303" s="35" t="str">
        <f>"buy "&amp;B303&amp;" "&amp;A303&amp;" @ $"&amp;G303</f>
        <v>buy 87 IHRT @ $27.19</v>
      </c>
      <c r="L303" s="9">
        <f>L302-(G303*B303)</f>
        <v>201029.79</v>
      </c>
      <c r="M303" s="36">
        <f>M302-(G303*B303)</f>
        <v>191389.69000000003</v>
      </c>
      <c r="N303" s="35" t="str">
        <f>TEXT(ROUND(M303,2),"$#,##0.00")&amp;" will be the balance in the account after purchases.  "</f>
        <v xml:space="preserve">$191,389.69 will be the balance in the account after purchases.  </v>
      </c>
      <c r="O303" s="35"/>
      <c r="P303" s="35"/>
      <c r="Q303" s="10"/>
    </row>
    <row r="304" spans="1:17">
      <c r="A304" s="13"/>
      <c r="B304" s="35"/>
      <c r="C304" s="9"/>
      <c r="D304" s="9">
        <f>SUM(D301:D303)</f>
        <v>10137.469999999999</v>
      </c>
      <c r="E304" s="35"/>
      <c r="F304" s="38">
        <f>SUM(F301:F303)</f>
        <v>1</v>
      </c>
      <c r="G304" s="9" t="s">
        <v>15</v>
      </c>
      <c r="H304" s="9">
        <f>SUM(H301:H303)</f>
        <v>107.00000000000091</v>
      </c>
      <c r="I304" s="35"/>
      <c r="J304" s="35"/>
      <c r="K304" s="35"/>
      <c r="L304" s="9"/>
      <c r="M304" s="35"/>
      <c r="N304" s="35" t="s">
        <v>27</v>
      </c>
      <c r="O304" s="35"/>
      <c r="P304" s="35"/>
      <c r="Q304" s="10"/>
    </row>
    <row r="305" spans="1:17">
      <c r="A305" s="13"/>
      <c r="B305" s="35"/>
      <c r="C305" s="9"/>
      <c r="D305" s="9"/>
      <c r="E305" s="35"/>
      <c r="F305" s="35"/>
      <c r="G305" s="9"/>
      <c r="H305" s="9"/>
      <c r="I305" s="35"/>
      <c r="J305" s="35"/>
      <c r="K305" s="35"/>
      <c r="L305" s="9"/>
      <c r="M305" s="11" t="str">
        <f>IF(J296+M303&gt;0,"Credit Surplus","Credit Shortage")</f>
        <v>Credit Surplus</v>
      </c>
      <c r="N305" s="36">
        <f>J296+M303</f>
        <v>201029.79000000004</v>
      </c>
      <c r="O305" s="35" t="s">
        <v>60</v>
      </c>
      <c r="P305" s="35"/>
      <c r="Q305" s="10"/>
    </row>
    <row r="306" spans="1:17">
      <c r="A306" s="13"/>
      <c r="B306" s="35"/>
      <c r="C306" s="9"/>
      <c r="D306" s="9"/>
      <c r="E306" s="35"/>
      <c r="F306" s="35"/>
      <c r="G306" s="9"/>
      <c r="H306" s="9"/>
      <c r="I306" s="35"/>
      <c r="J306" s="35"/>
      <c r="K306" s="35"/>
      <c r="L306" s="9"/>
      <c r="M306" s="35"/>
      <c r="N306" s="35"/>
      <c r="O306" s="35"/>
      <c r="P306" s="35"/>
      <c r="Q306" s="10"/>
    </row>
    <row r="307" spans="1:17">
      <c r="A307" s="13"/>
      <c r="B307" s="35"/>
      <c r="C307" s="9"/>
      <c r="D307" s="9"/>
      <c r="E307" s="35"/>
      <c r="F307" s="35"/>
      <c r="G307" s="9"/>
      <c r="H307" s="9"/>
      <c r="I307" s="35"/>
      <c r="J307" s="35"/>
      <c r="K307" s="35"/>
      <c r="L307" s="35"/>
      <c r="M307" s="35"/>
      <c r="N307" s="35"/>
      <c r="O307" s="35"/>
      <c r="P307" s="35"/>
      <c r="Q307" s="10"/>
    </row>
    <row r="308" spans="1:17">
      <c r="A308" s="13" t="s">
        <v>11</v>
      </c>
      <c r="B308" s="35"/>
      <c r="C308" s="9"/>
      <c r="D308" s="21">
        <v>4715.84</v>
      </c>
      <c r="E308" s="35" t="s">
        <v>76</v>
      </c>
      <c r="F308" s="35"/>
      <c r="G308" s="9"/>
      <c r="H308" s="9"/>
      <c r="I308" s="35"/>
      <c r="J308" s="35"/>
      <c r="K308" s="35"/>
      <c r="L308" s="35"/>
      <c r="M308" s="35"/>
      <c r="N308" s="35"/>
      <c r="O308" s="35"/>
      <c r="P308" s="35"/>
      <c r="Q308" s="10"/>
    </row>
    <row r="309" spans="1:17">
      <c r="A309" s="13" t="s">
        <v>12</v>
      </c>
      <c r="B309" s="35"/>
      <c r="C309" s="9"/>
      <c r="D309" s="9">
        <f>H296</f>
        <v>247.76999999999953</v>
      </c>
      <c r="E309" s="35" t="s">
        <v>16</v>
      </c>
      <c r="F309" s="35"/>
      <c r="G309" s="9"/>
      <c r="H309" s="9"/>
      <c r="I309" s="35"/>
      <c r="J309" s="35"/>
      <c r="K309" s="35"/>
      <c r="L309" s="35"/>
      <c r="M309" s="35"/>
      <c r="N309" s="35"/>
      <c r="O309" s="35"/>
      <c r="P309" s="35"/>
      <c r="Q309" s="10"/>
    </row>
    <row r="310" spans="1:17">
      <c r="A310" s="13" t="s">
        <v>13</v>
      </c>
      <c r="B310" s="35"/>
      <c r="C310" s="9"/>
      <c r="D310" s="9">
        <f>D308+D309</f>
        <v>4963.6099999999997</v>
      </c>
      <c r="E310" s="35"/>
      <c r="F310" s="35"/>
      <c r="G310" s="9"/>
      <c r="H310" s="9"/>
      <c r="I310" s="35"/>
      <c r="J310" s="35"/>
      <c r="K310" s="35"/>
      <c r="L310" s="35"/>
      <c r="M310" s="35"/>
      <c r="N310" s="35"/>
      <c r="O310" s="35"/>
      <c r="P310" s="35"/>
      <c r="Q310" s="10"/>
    </row>
    <row r="311" spans="1:17">
      <c r="A311" s="13" t="s">
        <v>14</v>
      </c>
      <c r="B311" s="35"/>
      <c r="C311" s="9"/>
      <c r="D311" s="9">
        <f>H304</f>
        <v>107.00000000000091</v>
      </c>
      <c r="E311" s="35" t="s">
        <v>17</v>
      </c>
      <c r="F311" s="35"/>
      <c r="G311" s="9"/>
      <c r="H311" s="9"/>
      <c r="I311" s="35"/>
      <c r="J311" s="35"/>
      <c r="K311" s="35"/>
      <c r="L311" s="35"/>
      <c r="M311" s="35"/>
      <c r="N311" s="35"/>
      <c r="O311" s="35"/>
      <c r="P311" s="35"/>
      <c r="Q311" s="10"/>
    </row>
    <row r="312" spans="1:17">
      <c r="A312" s="13" t="s">
        <v>13</v>
      </c>
      <c r="B312" s="35"/>
      <c r="C312" s="9"/>
      <c r="D312" s="27">
        <f>D310-D311</f>
        <v>4856.6099999999988</v>
      </c>
      <c r="E312" s="19" t="s">
        <v>18</v>
      </c>
      <c r="F312" s="35"/>
      <c r="G312" s="9"/>
      <c r="H312" s="9"/>
      <c r="I312" s="35"/>
      <c r="J312" s="35"/>
      <c r="K312" s="35"/>
      <c r="L312" s="35"/>
      <c r="M312" s="35"/>
      <c r="N312" s="35"/>
      <c r="O312" s="35"/>
      <c r="P312" s="35"/>
      <c r="Q312" s="10"/>
    </row>
    <row r="313" spans="1:17" ht="14.65" thickBot="1">
      <c r="A313" s="15"/>
      <c r="B313" s="16"/>
      <c r="C313" s="17"/>
      <c r="D313" s="17"/>
      <c r="E313" s="16"/>
      <c r="F313" s="16"/>
      <c r="G313" s="17"/>
      <c r="H313" s="17"/>
      <c r="I313" s="16"/>
      <c r="J313" s="16"/>
      <c r="K313" s="16"/>
      <c r="L313" s="16"/>
      <c r="M313" s="16"/>
      <c r="N313" s="16"/>
      <c r="O313" s="16"/>
      <c r="P313" s="16"/>
      <c r="Q313" s="18"/>
    </row>
    <row r="314" spans="1:17" ht="14.65" thickTop="1"/>
    <row r="315" spans="1:17" ht="14.65" thickBot="1"/>
    <row r="316" spans="1:17" ht="14.65" thickTop="1">
      <c r="A316" s="2"/>
      <c r="B316" s="3"/>
      <c r="C316" s="4">
        <v>44344</v>
      </c>
      <c r="D316" s="5"/>
      <c r="E316" s="3"/>
      <c r="F316" s="3"/>
      <c r="G316" s="5"/>
      <c r="H316" s="5"/>
      <c r="I316" s="3"/>
      <c r="J316" s="3"/>
      <c r="K316" s="3"/>
      <c r="L316" s="20" t="s">
        <v>19</v>
      </c>
      <c r="M316" s="3"/>
      <c r="N316" s="3"/>
      <c r="O316" s="3"/>
      <c r="P316" s="3"/>
      <c r="Q316" s="6"/>
    </row>
    <row r="317" spans="1:17">
      <c r="A317" s="7" t="s">
        <v>5</v>
      </c>
      <c r="B317" s="35"/>
      <c r="C317" s="9"/>
      <c r="D317" s="9"/>
      <c r="E317" s="35"/>
      <c r="F317" s="35"/>
      <c r="G317" s="9"/>
      <c r="H317" s="9"/>
      <c r="I317" s="35"/>
      <c r="J317" s="11" t="s">
        <v>24</v>
      </c>
      <c r="K317" s="35"/>
      <c r="L317" s="11" t="s">
        <v>10</v>
      </c>
      <c r="M317" s="35"/>
      <c r="N317" s="35"/>
      <c r="O317" s="35"/>
      <c r="P317" s="35"/>
      <c r="Q317" s="10"/>
    </row>
    <row r="318" spans="1:17">
      <c r="A318" s="7" t="s">
        <v>0</v>
      </c>
      <c r="B318" s="11" t="s">
        <v>3</v>
      </c>
      <c r="C318" s="12" t="s">
        <v>1</v>
      </c>
      <c r="D318" s="12" t="s">
        <v>4</v>
      </c>
      <c r="E318" s="11" t="s">
        <v>7</v>
      </c>
      <c r="F318" s="35"/>
      <c r="G318" s="12" t="s">
        <v>8</v>
      </c>
      <c r="H318" s="12" t="s">
        <v>9</v>
      </c>
      <c r="I318" s="33" t="s">
        <v>70</v>
      </c>
      <c r="J318" s="11" t="s">
        <v>23</v>
      </c>
      <c r="K318" s="35"/>
      <c r="L318" s="31">
        <v>202755</v>
      </c>
      <c r="M318" s="35" t="s">
        <v>82</v>
      </c>
      <c r="N318" s="35"/>
      <c r="O318" s="35"/>
      <c r="P318" s="35"/>
      <c r="Q318" s="10"/>
    </row>
    <row r="319" spans="1:17">
      <c r="A319" s="13" t="s">
        <v>77</v>
      </c>
      <c r="B319" s="35">
        <v>87</v>
      </c>
      <c r="C319" s="9">
        <v>56.5</v>
      </c>
      <c r="D319" s="9">
        <f>C319*B319</f>
        <v>4915.5</v>
      </c>
      <c r="E319" s="36" t="s">
        <v>37</v>
      </c>
      <c r="F319" s="35"/>
      <c r="G319" s="32">
        <v>56.62</v>
      </c>
      <c r="H319" s="9">
        <f>(B319*G319)-D319</f>
        <v>10.4399999999996</v>
      </c>
      <c r="I319" s="35" t="s">
        <v>72</v>
      </c>
      <c r="J319" s="36">
        <f>G319*B319</f>
        <v>4925.9399999999996</v>
      </c>
      <c r="K319" s="35" t="str">
        <f>"sell "&amp;B319&amp;" "&amp;A319&amp;" @ $"&amp;G319</f>
        <v>sell 87 VCEL @ $56.62</v>
      </c>
      <c r="L319" s="9">
        <f>L318+(G319*B319)</f>
        <v>207680.94</v>
      </c>
      <c r="M319" s="35"/>
      <c r="N319" s="35"/>
      <c r="O319" s="35"/>
      <c r="P319" s="35"/>
      <c r="Q319" s="10"/>
    </row>
    <row r="320" spans="1:17">
      <c r="A320" s="13" t="s">
        <v>78</v>
      </c>
      <c r="B320" s="35">
        <v>29</v>
      </c>
      <c r="C320" s="9">
        <v>32.11</v>
      </c>
      <c r="D320" s="9">
        <f>C320*B320</f>
        <v>931.18999999999994</v>
      </c>
      <c r="E320" s="36" t="s">
        <v>37</v>
      </c>
      <c r="F320" s="35"/>
      <c r="G320" s="32">
        <v>32.28</v>
      </c>
      <c r="H320" s="9">
        <f>(B320*G320)-D320</f>
        <v>4.9300000000000637</v>
      </c>
      <c r="I320" s="35" t="s">
        <v>72</v>
      </c>
      <c r="J320" s="36">
        <f>G320*B320</f>
        <v>936.12</v>
      </c>
      <c r="K320" s="35" t="str">
        <f>"sell "&amp;B320&amp;" "&amp;A320&amp;" @ $"&amp;G320</f>
        <v>sell 29 DISCA @ $32.28</v>
      </c>
      <c r="L320" s="9">
        <f>L319+(G320*B320)</f>
        <v>208617.06</v>
      </c>
      <c r="M320" s="35"/>
      <c r="N320" s="35"/>
      <c r="O320" s="35"/>
      <c r="P320" s="35"/>
      <c r="Q320" s="10"/>
    </row>
    <row r="321" spans="1:17">
      <c r="A321" s="13" t="s">
        <v>79</v>
      </c>
      <c r="B321" s="35">
        <v>52</v>
      </c>
      <c r="C321" s="9">
        <v>16.670000000000002</v>
      </c>
      <c r="D321" s="9">
        <f>C321*B321</f>
        <v>866.84000000000015</v>
      </c>
      <c r="E321" s="36" t="s">
        <v>37</v>
      </c>
      <c r="F321" s="35"/>
      <c r="G321" s="32">
        <v>16.86</v>
      </c>
      <c r="H321" s="9">
        <f>(B321*G321)-D321</f>
        <v>9.8799999999998818</v>
      </c>
      <c r="I321" s="35" t="s">
        <v>72</v>
      </c>
      <c r="J321" s="36">
        <f>G321*B321</f>
        <v>876.72</v>
      </c>
      <c r="K321" s="35" t="str">
        <f>"sell "&amp;B321&amp;" "&amp;A321&amp;" @ $"&amp;G321</f>
        <v>sell 52 WOW @ $16.86</v>
      </c>
      <c r="L321" s="9">
        <f>L320+(G321*B321)</f>
        <v>209493.78</v>
      </c>
      <c r="M321" s="35" t="s">
        <v>22</v>
      </c>
      <c r="N321" s="35"/>
      <c r="O321" s="35"/>
      <c r="P321" s="35"/>
      <c r="Q321" s="10"/>
    </row>
    <row r="322" spans="1:17">
      <c r="A322" s="13"/>
      <c r="B322" s="35"/>
      <c r="C322" s="9"/>
      <c r="D322" s="9">
        <f>SUM(D319:D321)</f>
        <v>6713.53</v>
      </c>
      <c r="E322" s="35"/>
      <c r="F322" s="35"/>
      <c r="G322" s="32"/>
      <c r="H322" s="9">
        <f>SUM(H319:H321)</f>
        <v>25.249999999999545</v>
      </c>
      <c r="I322" s="35"/>
      <c r="J322" s="36">
        <f>SUM(J319:J321)</f>
        <v>6738.78</v>
      </c>
      <c r="K322" s="35"/>
      <c r="L322" s="9"/>
      <c r="M322" s="35"/>
      <c r="N322" s="35"/>
      <c r="O322" s="35"/>
      <c r="P322" s="35"/>
      <c r="Q322" s="10"/>
    </row>
    <row r="323" spans="1:17">
      <c r="A323" s="13"/>
      <c r="B323" s="35"/>
      <c r="C323" s="9"/>
      <c r="D323" s="9"/>
      <c r="E323" s="35"/>
      <c r="F323" s="35"/>
      <c r="G323" s="32"/>
      <c r="H323" s="9"/>
      <c r="I323" s="35"/>
      <c r="J323" s="35"/>
      <c r="K323" s="35"/>
      <c r="L323" s="9"/>
      <c r="M323" s="35"/>
      <c r="N323" s="35"/>
      <c r="O323" s="35"/>
      <c r="P323" s="35"/>
      <c r="Q323" s="10"/>
    </row>
    <row r="324" spans="1:17">
      <c r="A324" s="13"/>
      <c r="B324" s="35"/>
      <c r="C324" s="9"/>
      <c r="D324" s="9"/>
      <c r="E324" s="19"/>
      <c r="F324" s="35"/>
      <c r="G324" s="32"/>
      <c r="H324" s="9"/>
      <c r="I324" s="35"/>
      <c r="J324" s="35"/>
      <c r="K324" s="35"/>
      <c r="L324" s="9"/>
      <c r="M324" s="11" t="s">
        <v>20</v>
      </c>
      <c r="N324" s="35"/>
      <c r="O324" s="35"/>
      <c r="P324" s="35"/>
      <c r="Q324" s="10"/>
    </row>
    <row r="325" spans="1:17">
      <c r="A325" s="7" t="s">
        <v>6</v>
      </c>
      <c r="B325" s="35"/>
      <c r="C325" s="9"/>
      <c r="D325" s="9"/>
      <c r="E325" s="19"/>
      <c r="F325" s="35"/>
      <c r="G325" s="32"/>
      <c r="H325" s="9"/>
      <c r="I325" s="35"/>
      <c r="J325" s="35"/>
      <c r="K325" s="35"/>
      <c r="L325" s="9"/>
      <c r="M325" s="11" t="s">
        <v>21</v>
      </c>
      <c r="N325" s="35"/>
      <c r="O325" s="35"/>
      <c r="P325" s="35"/>
      <c r="Q325" s="10"/>
    </row>
    <row r="326" spans="1:17">
      <c r="A326" s="7" t="s">
        <v>0</v>
      </c>
      <c r="B326" s="11" t="s">
        <v>3</v>
      </c>
      <c r="C326" s="12" t="s">
        <v>1</v>
      </c>
      <c r="D326" s="12" t="s">
        <v>2</v>
      </c>
      <c r="E326" s="22" t="s">
        <v>7</v>
      </c>
      <c r="F326" s="35"/>
      <c r="G326" s="33" t="s">
        <v>8</v>
      </c>
      <c r="H326" s="12" t="s">
        <v>9</v>
      </c>
      <c r="I326" s="35"/>
      <c r="J326" s="35"/>
      <c r="K326" s="35"/>
      <c r="L326" s="9"/>
      <c r="M326" s="36">
        <f>L321</f>
        <v>209493.78</v>
      </c>
      <c r="N326" s="35"/>
      <c r="O326" s="35"/>
      <c r="P326" s="35"/>
      <c r="Q326" s="10"/>
    </row>
    <row r="327" spans="1:17">
      <c r="A327" s="13" t="s">
        <v>88</v>
      </c>
      <c r="B327" s="35">
        <v>72</v>
      </c>
      <c r="C327" s="9">
        <v>13.39</v>
      </c>
      <c r="D327" s="9">
        <f>C327*B327</f>
        <v>964.08</v>
      </c>
      <c r="E327" s="36" t="s">
        <v>37</v>
      </c>
      <c r="F327" s="35"/>
      <c r="G327" s="9">
        <v>14.15</v>
      </c>
      <c r="H327" s="9">
        <f>(B327*G327)-D327</f>
        <v>54.720000000000027</v>
      </c>
      <c r="I327" s="35" t="s">
        <v>71</v>
      </c>
      <c r="J327" s="35"/>
      <c r="K327" s="35" t="str">
        <f>"buy "&amp;B327&amp;" "&amp;A327&amp;" @ $"&amp;G327</f>
        <v>buy 72 ERJ @ $14.15</v>
      </c>
      <c r="L327" s="9">
        <f>L321-(G327*B327)</f>
        <v>208474.98</v>
      </c>
      <c r="M327" s="36">
        <f>L318-(G327*B327)</f>
        <v>201736.2</v>
      </c>
      <c r="N327" s="35"/>
      <c r="O327" s="35"/>
      <c r="P327" s="35"/>
      <c r="Q327" s="10"/>
    </row>
    <row r="328" spans="1:17">
      <c r="A328" s="13" t="s">
        <v>86</v>
      </c>
      <c r="B328" s="35">
        <v>55</v>
      </c>
      <c r="C328" s="9">
        <v>102.54</v>
      </c>
      <c r="D328" s="9">
        <f>C328*B328</f>
        <v>5639.7000000000007</v>
      </c>
      <c r="E328" s="36" t="s">
        <v>37</v>
      </c>
      <c r="F328" s="35"/>
      <c r="G328" s="9">
        <v>105</v>
      </c>
      <c r="H328" s="9">
        <f>(B328*G328)-D328</f>
        <v>135.29999999999927</v>
      </c>
      <c r="I328" s="35" t="s">
        <v>71</v>
      </c>
      <c r="J328" s="35"/>
      <c r="K328" s="35" t="str">
        <f>"buy "&amp;B328&amp;" "&amp;A328&amp;" @ $"&amp;G328</f>
        <v>buy 55 NUE @ $105</v>
      </c>
      <c r="L328" s="9">
        <f>L327-(G328*B328)</f>
        <v>202699.98</v>
      </c>
      <c r="M328" s="36">
        <f>M327-(G328*B328)</f>
        <v>195961.2</v>
      </c>
      <c r="N328" s="35"/>
      <c r="O328" s="35"/>
      <c r="P328" s="35"/>
      <c r="Q328" s="10"/>
    </row>
    <row r="329" spans="1:17">
      <c r="A329" s="23" t="s">
        <v>87</v>
      </c>
      <c r="B329" s="24">
        <v>28</v>
      </c>
      <c r="C329" s="25">
        <v>39.67</v>
      </c>
      <c r="D329" s="25">
        <f>C329*B329</f>
        <v>1110.76</v>
      </c>
      <c r="E329" s="36" t="s">
        <v>37</v>
      </c>
      <c r="F329" s="24"/>
      <c r="G329" s="25">
        <v>40.43</v>
      </c>
      <c r="H329" s="25">
        <f>(B329*G329)-D329</f>
        <v>21.279999999999973</v>
      </c>
      <c r="I329" s="35" t="s">
        <v>71</v>
      </c>
      <c r="J329" s="35"/>
      <c r="K329" s="35" t="str">
        <f>"buy "&amp;B329&amp;" "&amp;A329&amp;" @ $"&amp;G329</f>
        <v>buy 28 AA @ $40.43</v>
      </c>
      <c r="L329" s="9">
        <f>L328-(G329*B329)</f>
        <v>201567.94</v>
      </c>
      <c r="M329" s="36">
        <f>M328-(G329*B329)</f>
        <v>194829.16</v>
      </c>
      <c r="N329" s="35" t="str">
        <f>TEXT(ROUND(M329,2),"$#,##0.00")&amp;" will be the balance in the account after purchases.  "</f>
        <v xml:space="preserve">$194,829.16 will be the balance in the account after purchases.  </v>
      </c>
      <c r="O329" s="35"/>
      <c r="P329" s="35"/>
      <c r="Q329" s="10"/>
    </row>
    <row r="330" spans="1:17">
      <c r="A330" s="13"/>
      <c r="B330" s="35"/>
      <c r="C330" s="9"/>
      <c r="D330" s="9">
        <f>SUM(D327:D329)</f>
        <v>7714.5400000000009</v>
      </c>
      <c r="E330" s="35"/>
      <c r="F330" s="35"/>
      <c r="G330" s="9" t="s">
        <v>15</v>
      </c>
      <c r="H330" s="9">
        <f>SUM(H327:H329)</f>
        <v>211.29999999999927</v>
      </c>
      <c r="I330" s="35"/>
      <c r="J330" s="35"/>
      <c r="K330" s="35"/>
      <c r="L330" s="9"/>
      <c r="M330" s="35"/>
      <c r="N330" s="35" t="s">
        <v>27</v>
      </c>
      <c r="O330" s="35"/>
      <c r="P330" s="35"/>
      <c r="Q330" s="10"/>
    </row>
    <row r="331" spans="1:17">
      <c r="A331" s="13"/>
      <c r="B331" s="35"/>
      <c r="C331" s="9"/>
      <c r="D331" s="9"/>
      <c r="E331" s="35"/>
      <c r="F331" s="35"/>
      <c r="G331" s="9"/>
      <c r="H331" s="9"/>
      <c r="I331" s="35"/>
      <c r="J331" s="35"/>
      <c r="K331" s="35"/>
      <c r="L331" s="9"/>
      <c r="M331" s="11" t="str">
        <f>IF(J322+M329&gt;0,"Credit Surplus","Credit Shortage")</f>
        <v>Credit Surplus</v>
      </c>
      <c r="N331" s="36">
        <f>J322+M329</f>
        <v>201567.94</v>
      </c>
      <c r="O331" s="35" t="s">
        <v>60</v>
      </c>
      <c r="P331" s="35"/>
      <c r="Q331" s="10"/>
    </row>
    <row r="332" spans="1:17">
      <c r="A332" s="13"/>
      <c r="B332" s="35"/>
      <c r="C332" s="9"/>
      <c r="D332" s="9"/>
      <c r="E332" s="35"/>
      <c r="F332" s="35"/>
      <c r="G332" s="9"/>
      <c r="H332" s="9"/>
      <c r="I332" s="35"/>
      <c r="J332" s="35"/>
      <c r="K332" s="35"/>
      <c r="L332" s="9"/>
      <c r="M332" s="35"/>
      <c r="N332" s="35"/>
      <c r="O332" s="35"/>
      <c r="P332" s="35"/>
      <c r="Q332" s="10"/>
    </row>
    <row r="333" spans="1:17">
      <c r="A333" s="13"/>
      <c r="B333" s="35"/>
      <c r="C333" s="9"/>
      <c r="D333" s="9"/>
      <c r="E333" s="35"/>
      <c r="F333" s="35"/>
      <c r="G333" s="9"/>
      <c r="H333" s="9"/>
      <c r="I333" s="35"/>
      <c r="J333" s="35"/>
      <c r="K333" s="35"/>
      <c r="L333" s="35"/>
      <c r="M333" s="35"/>
      <c r="N333" s="35"/>
      <c r="O333" s="35"/>
      <c r="P333" s="35"/>
      <c r="Q333" s="10"/>
    </row>
    <row r="334" spans="1:17">
      <c r="A334" s="13" t="s">
        <v>11</v>
      </c>
      <c r="B334" s="35"/>
      <c r="C334" s="9"/>
      <c r="D334" s="21">
        <v>647.03</v>
      </c>
      <c r="E334" s="35" t="s">
        <v>76</v>
      </c>
      <c r="F334" s="35"/>
      <c r="G334" s="9"/>
      <c r="H334" s="9"/>
      <c r="I334" s="35"/>
      <c r="J334" s="35"/>
      <c r="K334" s="35"/>
      <c r="L334" s="35"/>
      <c r="M334" s="35"/>
      <c r="N334" s="35"/>
      <c r="O334" s="35"/>
      <c r="P334" s="35"/>
      <c r="Q334" s="10"/>
    </row>
    <row r="335" spans="1:17">
      <c r="A335" s="13" t="s">
        <v>12</v>
      </c>
      <c r="B335" s="35"/>
      <c r="C335" s="9"/>
      <c r="D335" s="9">
        <f>H322</f>
        <v>25.249999999999545</v>
      </c>
      <c r="E335" s="35" t="s">
        <v>16</v>
      </c>
      <c r="F335" s="35"/>
      <c r="G335" s="9"/>
      <c r="H335" s="9"/>
      <c r="I335" s="35"/>
      <c r="J335" s="35"/>
      <c r="K335" s="35"/>
      <c r="L335" s="35"/>
      <c r="M335" s="35"/>
      <c r="N335" s="35"/>
      <c r="O335" s="35"/>
      <c r="P335" s="35"/>
      <c r="Q335" s="10"/>
    </row>
    <row r="336" spans="1:17">
      <c r="A336" s="13" t="s">
        <v>13</v>
      </c>
      <c r="B336" s="35"/>
      <c r="C336" s="9"/>
      <c r="D336" s="9">
        <f>D334+D335</f>
        <v>672.27999999999952</v>
      </c>
      <c r="E336" s="35"/>
      <c r="F336" s="35"/>
      <c r="G336" s="9"/>
      <c r="H336" s="9"/>
      <c r="I336" s="35"/>
      <c r="J336" s="35"/>
      <c r="K336" s="35"/>
      <c r="L336" s="35"/>
      <c r="M336" s="35"/>
      <c r="N336" s="35"/>
      <c r="O336" s="35"/>
      <c r="P336" s="35"/>
      <c r="Q336" s="10"/>
    </row>
    <row r="337" spans="1:17">
      <c r="A337" s="13" t="s">
        <v>14</v>
      </c>
      <c r="B337" s="35"/>
      <c r="C337" s="9"/>
      <c r="D337" s="9">
        <f>H330</f>
        <v>211.29999999999927</v>
      </c>
      <c r="E337" s="35" t="s">
        <v>17</v>
      </c>
      <c r="F337" s="35"/>
      <c r="G337" s="9"/>
      <c r="H337" s="9"/>
      <c r="I337" s="35"/>
      <c r="J337" s="35"/>
      <c r="K337" s="35"/>
      <c r="L337" s="35"/>
      <c r="M337" s="35"/>
      <c r="N337" s="35"/>
      <c r="O337" s="35"/>
      <c r="P337" s="35"/>
      <c r="Q337" s="10"/>
    </row>
    <row r="338" spans="1:17">
      <c r="A338" s="13" t="s">
        <v>13</v>
      </c>
      <c r="B338" s="35"/>
      <c r="C338" s="9"/>
      <c r="D338" s="27">
        <f>D336-D337</f>
        <v>460.98000000000025</v>
      </c>
      <c r="E338" s="19" t="s">
        <v>18</v>
      </c>
      <c r="F338" s="35"/>
      <c r="G338" s="9"/>
      <c r="H338" s="9"/>
      <c r="I338" s="35"/>
      <c r="J338" s="35"/>
      <c r="K338" s="35"/>
      <c r="L338" s="35"/>
      <c r="M338" s="35"/>
      <c r="N338" s="35"/>
      <c r="O338" s="35"/>
      <c r="P338" s="35"/>
      <c r="Q338" s="10"/>
    </row>
    <row r="339" spans="1:17" ht="14.65" thickBot="1">
      <c r="A339" s="15"/>
      <c r="B339" s="16"/>
      <c r="C339" s="17"/>
      <c r="D339" s="17"/>
      <c r="E339" s="16"/>
      <c r="F339" s="16"/>
      <c r="G339" s="17"/>
      <c r="H339" s="17"/>
      <c r="I339" s="16"/>
      <c r="J339" s="16"/>
      <c r="K339" s="16"/>
      <c r="L339" s="16"/>
      <c r="M339" s="16"/>
      <c r="N339" s="16"/>
      <c r="O339" s="16"/>
      <c r="P339" s="16"/>
      <c r="Q339" s="18"/>
    </row>
    <row r="340" spans="1:17" ht="14.65" thickTop="1"/>
    <row r="341" spans="1:17" ht="14.65" thickBot="1"/>
    <row r="342" spans="1:17" ht="14.65" thickTop="1">
      <c r="A342" s="2"/>
      <c r="B342" s="3"/>
      <c r="C342" s="4">
        <v>44316</v>
      </c>
      <c r="D342" s="5"/>
      <c r="E342" s="3"/>
      <c r="F342" s="3"/>
      <c r="G342" s="5"/>
      <c r="H342" s="5"/>
      <c r="I342" s="3"/>
      <c r="J342" s="3"/>
      <c r="K342" s="3"/>
      <c r="L342" s="20" t="s">
        <v>19</v>
      </c>
      <c r="M342" s="3"/>
      <c r="N342" s="3"/>
      <c r="O342" s="3"/>
      <c r="P342" s="3"/>
      <c r="Q342" s="6"/>
    </row>
    <row r="343" spans="1:17">
      <c r="A343" s="7" t="s">
        <v>5</v>
      </c>
      <c r="B343" s="35"/>
      <c r="C343" s="9"/>
      <c r="D343" s="9"/>
      <c r="E343" s="35"/>
      <c r="F343" s="35"/>
      <c r="G343" s="9"/>
      <c r="H343" s="9"/>
      <c r="I343" s="35"/>
      <c r="J343" s="11" t="s">
        <v>24</v>
      </c>
      <c r="K343" s="35"/>
      <c r="L343" s="11" t="s">
        <v>10</v>
      </c>
      <c r="M343" s="35"/>
      <c r="N343" s="35"/>
      <c r="O343" s="35"/>
      <c r="P343" s="35"/>
      <c r="Q343" s="10"/>
    </row>
    <row r="344" spans="1:17">
      <c r="A344" s="7" t="s">
        <v>0</v>
      </c>
      <c r="B344" s="11" t="s">
        <v>3</v>
      </c>
      <c r="C344" s="12" t="s">
        <v>1</v>
      </c>
      <c r="D344" s="12" t="s">
        <v>4</v>
      </c>
      <c r="E344" s="11" t="s">
        <v>7</v>
      </c>
      <c r="F344" s="35"/>
      <c r="G344" s="12" t="s">
        <v>8</v>
      </c>
      <c r="H344" s="12" t="s">
        <v>9</v>
      </c>
      <c r="I344" s="33" t="s">
        <v>70</v>
      </c>
      <c r="J344" s="11" t="s">
        <v>23</v>
      </c>
      <c r="K344" s="35"/>
      <c r="L344" s="31">
        <v>203896.86</v>
      </c>
      <c r="M344" s="35" t="s">
        <v>82</v>
      </c>
      <c r="N344" s="35"/>
      <c r="O344" s="35"/>
      <c r="P344" s="35"/>
      <c r="Q344" s="10"/>
    </row>
    <row r="345" spans="1:17">
      <c r="A345" s="13" t="s">
        <v>73</v>
      </c>
      <c r="B345" s="35">
        <v>89</v>
      </c>
      <c r="C345" s="9">
        <v>17.86</v>
      </c>
      <c r="D345" s="9">
        <f>C345*B345</f>
        <v>1589.54</v>
      </c>
      <c r="E345" s="36" t="s">
        <v>33</v>
      </c>
      <c r="F345" s="35"/>
      <c r="G345" s="32">
        <v>18</v>
      </c>
      <c r="H345" s="9">
        <f>(B345*G345)-D345</f>
        <v>12.460000000000036</v>
      </c>
      <c r="I345" s="35" t="s">
        <v>72</v>
      </c>
      <c r="J345" s="36">
        <f>G345*B345</f>
        <v>1602</v>
      </c>
      <c r="K345" s="35" t="str">
        <f>"sell "&amp;B345&amp;" "&amp;A345&amp;" @ $"&amp;G345</f>
        <v>sell 89 CLF @ $18</v>
      </c>
      <c r="L345" s="9">
        <f>L344+(G345*B345)</f>
        <v>205498.86</v>
      </c>
      <c r="M345" s="35"/>
      <c r="N345" s="35"/>
      <c r="O345" s="35"/>
      <c r="P345" s="35"/>
      <c r="Q345" s="10"/>
    </row>
    <row r="346" spans="1:17">
      <c r="A346" s="13" t="s">
        <v>74</v>
      </c>
      <c r="B346" s="35">
        <v>35</v>
      </c>
      <c r="C346" s="9">
        <v>55.08</v>
      </c>
      <c r="D346" s="9">
        <f>C346*B346</f>
        <v>1927.8</v>
      </c>
      <c r="E346" s="36" t="s">
        <v>33</v>
      </c>
      <c r="F346" s="35"/>
      <c r="G346" s="32">
        <v>56.66</v>
      </c>
      <c r="H346" s="9">
        <f>(B346*G346)-D346</f>
        <v>55.299999999999955</v>
      </c>
      <c r="I346" s="35" t="s">
        <v>72</v>
      </c>
      <c r="J346" s="36">
        <f>G346*B346</f>
        <v>1983.1</v>
      </c>
      <c r="K346" s="35" t="str">
        <f>"sell "&amp;B346&amp;" "&amp;A346&amp;" @ $"&amp;G346</f>
        <v>sell 35 CPRI @ $56.66</v>
      </c>
      <c r="L346" s="9">
        <f>L345+(G346*B346)</f>
        <v>207481.96</v>
      </c>
      <c r="M346" s="35"/>
      <c r="N346" s="35"/>
      <c r="O346" s="35"/>
      <c r="P346" s="35"/>
      <c r="Q346" s="10"/>
    </row>
    <row r="347" spans="1:17">
      <c r="A347" s="13" t="s">
        <v>75</v>
      </c>
      <c r="B347" s="35">
        <v>11</v>
      </c>
      <c r="C347" s="9">
        <v>139.25</v>
      </c>
      <c r="D347" s="9">
        <f>C347*B347</f>
        <v>1531.75</v>
      </c>
      <c r="E347" s="36" t="s">
        <v>33</v>
      </c>
      <c r="F347" s="35"/>
      <c r="G347" s="32">
        <v>139.69999999999999</v>
      </c>
      <c r="H347" s="9">
        <f>(B347*G347)-D347</f>
        <v>4.9499999999998181</v>
      </c>
      <c r="I347" s="35" t="s">
        <v>72</v>
      </c>
      <c r="J347" s="36">
        <f>G347*B347</f>
        <v>1536.6999999999998</v>
      </c>
      <c r="K347" s="35" t="str">
        <f>"sell "&amp;B347&amp;" "&amp;A347&amp;" @ $"&amp;G347</f>
        <v>sell 11 ENPH @ $139.7</v>
      </c>
      <c r="L347" s="9">
        <f>L346+(G347*B347)</f>
        <v>209018.66</v>
      </c>
      <c r="M347" s="35" t="s">
        <v>22</v>
      </c>
      <c r="N347" s="35"/>
      <c r="O347" s="35"/>
      <c r="P347" s="35"/>
      <c r="Q347" s="10"/>
    </row>
    <row r="348" spans="1:17">
      <c r="A348" s="13"/>
      <c r="B348" s="35"/>
      <c r="C348" s="9"/>
      <c r="D348" s="9">
        <f>SUM(D345:D347)</f>
        <v>5049.09</v>
      </c>
      <c r="E348" s="35"/>
      <c r="F348" s="35"/>
      <c r="G348" s="32"/>
      <c r="H348" s="9">
        <f>SUM(H345:H347)</f>
        <v>72.709999999999809</v>
      </c>
      <c r="I348" s="35"/>
      <c r="J348" s="36">
        <f>SUM(J345:J347)</f>
        <v>5121.7999999999993</v>
      </c>
      <c r="K348" s="35"/>
      <c r="L348" s="9"/>
      <c r="M348" s="35"/>
      <c r="N348" s="35"/>
      <c r="O348" s="35"/>
      <c r="P348" s="35"/>
      <c r="Q348" s="10"/>
    </row>
    <row r="349" spans="1:17">
      <c r="A349" s="13"/>
      <c r="B349" s="35"/>
      <c r="C349" s="9"/>
      <c r="D349" s="9"/>
      <c r="E349" s="35"/>
      <c r="F349" s="35"/>
      <c r="G349" s="32"/>
      <c r="H349" s="9"/>
      <c r="I349" s="35"/>
      <c r="J349" s="35"/>
      <c r="K349" s="35"/>
      <c r="L349" s="9"/>
      <c r="M349" s="35"/>
      <c r="N349" s="35"/>
      <c r="O349" s="35"/>
      <c r="P349" s="35"/>
      <c r="Q349" s="10"/>
    </row>
    <row r="350" spans="1:17">
      <c r="A350" s="13"/>
      <c r="B350" s="35"/>
      <c r="C350" s="9"/>
      <c r="D350" s="9"/>
      <c r="E350" s="19"/>
      <c r="F350" s="35"/>
      <c r="G350" s="32"/>
      <c r="H350" s="9"/>
      <c r="I350" s="35"/>
      <c r="J350" s="35"/>
      <c r="K350" s="35"/>
      <c r="L350" s="9"/>
      <c r="M350" s="11" t="s">
        <v>20</v>
      </c>
      <c r="N350" s="35"/>
      <c r="O350" s="35"/>
      <c r="P350" s="35"/>
      <c r="Q350" s="10"/>
    </row>
    <row r="351" spans="1:17">
      <c r="A351" s="7" t="s">
        <v>6</v>
      </c>
      <c r="B351" s="35"/>
      <c r="C351" s="9"/>
      <c r="D351" s="9"/>
      <c r="E351" s="19"/>
      <c r="F351" s="35"/>
      <c r="G351" s="32"/>
      <c r="H351" s="9"/>
      <c r="I351" s="35"/>
      <c r="J351" s="35"/>
      <c r="K351" s="35"/>
      <c r="L351" s="9"/>
      <c r="M351" s="11" t="s">
        <v>21</v>
      </c>
      <c r="N351" s="35"/>
      <c r="O351" s="35"/>
      <c r="P351" s="35"/>
      <c r="Q351" s="10"/>
    </row>
    <row r="352" spans="1:17">
      <c r="A352" s="7" t="s">
        <v>0</v>
      </c>
      <c r="B352" s="11" t="s">
        <v>3</v>
      </c>
      <c r="C352" s="12" t="s">
        <v>1</v>
      </c>
      <c r="D352" s="12" t="s">
        <v>2</v>
      </c>
      <c r="E352" s="22" t="s">
        <v>7</v>
      </c>
      <c r="F352" s="35"/>
      <c r="G352" s="33" t="s">
        <v>8</v>
      </c>
      <c r="H352" s="12" t="s">
        <v>9</v>
      </c>
      <c r="I352" s="35"/>
      <c r="J352" s="35"/>
      <c r="K352" s="35"/>
      <c r="L352" s="9"/>
      <c r="M352" s="36">
        <f>L347</f>
        <v>209018.66</v>
      </c>
      <c r="N352" s="35"/>
      <c r="O352" s="35"/>
      <c r="P352" s="35"/>
      <c r="Q352" s="10"/>
    </row>
    <row r="353" spans="1:17">
      <c r="A353" s="13" t="s">
        <v>83</v>
      </c>
      <c r="B353" s="35">
        <v>125</v>
      </c>
      <c r="C353" s="9">
        <v>54.29</v>
      </c>
      <c r="D353" s="9">
        <f>C353*B353</f>
        <v>6786.25</v>
      </c>
      <c r="E353" s="36" t="s">
        <v>33</v>
      </c>
      <c r="F353" s="35"/>
      <c r="G353" s="9">
        <v>55.41</v>
      </c>
      <c r="H353" s="9">
        <f>(B353*G353)-D353</f>
        <v>140</v>
      </c>
      <c r="I353" s="35" t="s">
        <v>71</v>
      </c>
      <c r="J353" s="35"/>
      <c r="K353" s="35" t="str">
        <f>"buy "&amp;B353&amp;" "&amp;A353&amp;" @ $"&amp;G353</f>
        <v>buy 125 DAC @ $55.41</v>
      </c>
      <c r="L353" s="9">
        <f>L347-(G353*B353)</f>
        <v>202092.41</v>
      </c>
      <c r="M353" s="36">
        <f>L344-(G353*B353)</f>
        <v>196970.61</v>
      </c>
      <c r="N353" s="35"/>
      <c r="O353" s="35"/>
      <c r="P353" s="35"/>
      <c r="Q353" s="10"/>
    </row>
    <row r="354" spans="1:17">
      <c r="A354" s="13" t="s">
        <v>84</v>
      </c>
      <c r="B354" s="35">
        <v>3</v>
      </c>
      <c r="C354" s="9">
        <v>89.61</v>
      </c>
      <c r="D354" s="9">
        <f>C354*B354</f>
        <v>268.83</v>
      </c>
      <c r="E354" s="36" t="s">
        <v>33</v>
      </c>
      <c r="F354" s="35"/>
      <c r="G354" s="9">
        <v>89.79</v>
      </c>
      <c r="H354" s="9">
        <f>(B354*G354)-D354</f>
        <v>0.54000000000002046</v>
      </c>
      <c r="I354" s="35" t="s">
        <v>71</v>
      </c>
      <c r="J354" s="35"/>
      <c r="K354" s="35" t="str">
        <f>"buy "&amp;B354&amp;" "&amp;A354&amp;" @ $"&amp;G354</f>
        <v>buy 3 CAR @ $89.79</v>
      </c>
      <c r="L354" s="9">
        <f>L353-(G354*B354)</f>
        <v>201823.04</v>
      </c>
      <c r="M354" s="36">
        <f>M353-(G354*B354)</f>
        <v>196701.24</v>
      </c>
      <c r="N354" s="35"/>
      <c r="O354" s="35"/>
      <c r="P354" s="35"/>
      <c r="Q354" s="10"/>
    </row>
    <row r="355" spans="1:17">
      <c r="A355" s="23" t="s">
        <v>85</v>
      </c>
      <c r="B355" s="24">
        <v>30</v>
      </c>
      <c r="C355" s="25">
        <v>19.36</v>
      </c>
      <c r="D355" s="25">
        <f>C355*B355</f>
        <v>580.79999999999995</v>
      </c>
      <c r="E355" s="36" t="s">
        <v>33</v>
      </c>
      <c r="F355" s="24"/>
      <c r="G355" s="25">
        <v>18.989999999999998</v>
      </c>
      <c r="H355" s="25">
        <f>(B355*G355)-D355</f>
        <v>-11.100000000000023</v>
      </c>
      <c r="I355" s="35" t="s">
        <v>71</v>
      </c>
      <c r="J355" s="35"/>
      <c r="K355" s="35" t="str">
        <f>"buy "&amp;B355&amp;" "&amp;A355&amp;" @ $"&amp;G355</f>
        <v>buy 30 BAK @ $18.99</v>
      </c>
      <c r="L355" s="9">
        <f>L354-(G355*B355)</f>
        <v>201253.34</v>
      </c>
      <c r="M355" s="36">
        <f>M354-(G355*B355)</f>
        <v>196131.53999999998</v>
      </c>
      <c r="N355" s="35" t="str">
        <f>"$"&amp;ROUND(M355,2)&amp;" will be the balance in the account after purchases.  "</f>
        <v xml:space="preserve">$196131.54 will be the balance in the account after purchases.  </v>
      </c>
      <c r="O355" s="35"/>
      <c r="P355" s="35"/>
      <c r="Q355" s="10"/>
    </row>
    <row r="356" spans="1:17">
      <c r="A356" s="13"/>
      <c r="B356" s="35"/>
      <c r="C356" s="9"/>
      <c r="D356" s="9">
        <f>SUM(D353:D355)</f>
        <v>7635.88</v>
      </c>
      <c r="E356" s="35"/>
      <c r="F356" s="35"/>
      <c r="G356" s="9" t="s">
        <v>15</v>
      </c>
      <c r="H356" s="9">
        <f>SUM(H353:H355)</f>
        <v>129.44</v>
      </c>
      <c r="I356" s="35"/>
      <c r="J356" s="35"/>
      <c r="K356" s="35"/>
      <c r="L356" s="9"/>
      <c r="M356" s="35"/>
      <c r="N356" s="35" t="s">
        <v>27</v>
      </c>
      <c r="O356" s="35"/>
      <c r="P356" s="35"/>
      <c r="Q356" s="10"/>
    </row>
    <row r="357" spans="1:17">
      <c r="A357" s="13"/>
      <c r="B357" s="35"/>
      <c r="C357" s="9"/>
      <c r="D357" s="9"/>
      <c r="E357" s="35"/>
      <c r="F357" s="35"/>
      <c r="G357" s="9"/>
      <c r="H357" s="9"/>
      <c r="I357" s="35"/>
      <c r="J357" s="35"/>
      <c r="K357" s="35"/>
      <c r="L357" s="9"/>
      <c r="M357" s="11" t="str">
        <f>IF(J348+M355&gt;0,"Credit Surplus","Credit Shortage")</f>
        <v>Credit Surplus</v>
      </c>
      <c r="N357" s="36">
        <f>J348+M355</f>
        <v>201253.33999999997</v>
      </c>
      <c r="O357" s="35" t="s">
        <v>60</v>
      </c>
      <c r="P357" s="35"/>
      <c r="Q357" s="10"/>
    </row>
    <row r="358" spans="1:17">
      <c r="A358" s="13"/>
      <c r="B358" s="35"/>
      <c r="C358" s="9"/>
      <c r="D358" s="9"/>
      <c r="E358" s="35"/>
      <c r="F358" s="35"/>
      <c r="G358" s="9"/>
      <c r="H358" s="9"/>
      <c r="I358" s="35"/>
      <c r="J358" s="35"/>
      <c r="K358" s="35"/>
      <c r="L358" s="9"/>
      <c r="M358" s="35"/>
      <c r="N358" s="35"/>
      <c r="O358" s="35"/>
      <c r="P358" s="35"/>
      <c r="Q358" s="10"/>
    </row>
    <row r="359" spans="1:17">
      <c r="A359" s="13"/>
      <c r="B359" s="35"/>
      <c r="C359" s="9"/>
      <c r="D359" s="9"/>
      <c r="E359" s="35"/>
      <c r="F359" s="35"/>
      <c r="G359" s="9"/>
      <c r="H359" s="9"/>
      <c r="I359" s="35"/>
      <c r="J359" s="35"/>
      <c r="K359" s="35"/>
      <c r="L359" s="35"/>
      <c r="M359" s="35"/>
      <c r="N359" s="35"/>
      <c r="O359" s="35"/>
      <c r="P359" s="35"/>
      <c r="Q359" s="10"/>
    </row>
    <row r="360" spans="1:17">
      <c r="A360" s="13" t="s">
        <v>11</v>
      </c>
      <c r="B360" s="35"/>
      <c r="C360" s="9"/>
      <c r="D360" s="21">
        <v>1704.77</v>
      </c>
      <c r="E360" s="35" t="s">
        <v>76</v>
      </c>
      <c r="F360" s="35"/>
      <c r="G360" s="9"/>
      <c r="H360" s="9"/>
      <c r="I360" s="35"/>
      <c r="J360" s="35"/>
      <c r="K360" s="35"/>
      <c r="L360" s="35"/>
      <c r="M360" s="35"/>
      <c r="N360" s="35"/>
      <c r="O360" s="35"/>
      <c r="P360" s="35"/>
      <c r="Q360" s="10"/>
    </row>
    <row r="361" spans="1:17">
      <c r="A361" s="13" t="s">
        <v>12</v>
      </c>
      <c r="B361" s="35"/>
      <c r="C361" s="9"/>
      <c r="D361" s="9">
        <f>H348</f>
        <v>72.709999999999809</v>
      </c>
      <c r="E361" s="35" t="s">
        <v>16</v>
      </c>
      <c r="F361" s="35"/>
      <c r="G361" s="9"/>
      <c r="H361" s="9"/>
      <c r="I361" s="35"/>
      <c r="J361" s="35"/>
      <c r="K361" s="35"/>
      <c r="L361" s="35"/>
      <c r="M361" s="35"/>
      <c r="N361" s="35"/>
      <c r="O361" s="35"/>
      <c r="P361" s="35"/>
      <c r="Q361" s="10"/>
    </row>
    <row r="362" spans="1:17">
      <c r="A362" s="13" t="s">
        <v>13</v>
      </c>
      <c r="B362" s="35"/>
      <c r="C362" s="9"/>
      <c r="D362" s="9">
        <f>D360+D361</f>
        <v>1777.4799999999998</v>
      </c>
      <c r="E362" s="35"/>
      <c r="F362" s="35"/>
      <c r="G362" s="9"/>
      <c r="H362" s="9"/>
      <c r="I362" s="35"/>
      <c r="J362" s="35"/>
      <c r="K362" s="35"/>
      <c r="L362" s="35"/>
      <c r="M362" s="35"/>
      <c r="N362" s="35"/>
      <c r="O362" s="35"/>
      <c r="P362" s="35"/>
      <c r="Q362" s="10"/>
    </row>
    <row r="363" spans="1:17">
      <c r="A363" s="13" t="s">
        <v>14</v>
      </c>
      <c r="B363" s="35"/>
      <c r="C363" s="9"/>
      <c r="D363" s="9">
        <f>H356</f>
        <v>129.44</v>
      </c>
      <c r="E363" s="35" t="s">
        <v>17</v>
      </c>
      <c r="F363" s="35"/>
      <c r="G363" s="9"/>
      <c r="H363" s="9"/>
      <c r="I363" s="35"/>
      <c r="J363" s="35"/>
      <c r="K363" s="35"/>
      <c r="L363" s="35"/>
      <c r="M363" s="35"/>
      <c r="N363" s="35"/>
      <c r="O363" s="35"/>
      <c r="P363" s="35"/>
      <c r="Q363" s="10"/>
    </row>
    <row r="364" spans="1:17">
      <c r="A364" s="13" t="s">
        <v>13</v>
      </c>
      <c r="B364" s="35"/>
      <c r="C364" s="9"/>
      <c r="D364" s="27">
        <f>D362-D363</f>
        <v>1648.0399999999997</v>
      </c>
      <c r="E364" s="19" t="s">
        <v>18</v>
      </c>
      <c r="F364" s="35"/>
      <c r="G364" s="9"/>
      <c r="H364" s="9"/>
      <c r="I364" s="35"/>
      <c r="J364" s="35"/>
      <c r="K364" s="35"/>
      <c r="L364" s="35"/>
      <c r="M364" s="35"/>
      <c r="N364" s="35"/>
      <c r="O364" s="35"/>
      <c r="P364" s="35"/>
      <c r="Q364" s="10"/>
    </row>
    <row r="365" spans="1:17" ht="14.65" thickBot="1">
      <c r="A365" s="15"/>
      <c r="B365" s="16"/>
      <c r="C365" s="17"/>
      <c r="D365" s="17"/>
      <c r="E365" s="16"/>
      <c r="F365" s="16"/>
      <c r="G365" s="17"/>
      <c r="H365" s="17"/>
      <c r="I365" s="16"/>
      <c r="J365" s="16"/>
      <c r="K365" s="16"/>
      <c r="L365" s="16"/>
      <c r="M365" s="16"/>
      <c r="N365" s="16"/>
      <c r="O365" s="16"/>
      <c r="P365" s="16"/>
      <c r="Q365" s="18"/>
    </row>
    <row r="366" spans="1:17" ht="14.65" thickTop="1"/>
    <row r="367" spans="1:17" ht="14.65" thickBot="1"/>
    <row r="368" spans="1:17" ht="14.65" thickTop="1">
      <c r="A368" s="2"/>
      <c r="B368" s="3"/>
      <c r="C368" s="4">
        <v>44286</v>
      </c>
      <c r="D368" s="5"/>
      <c r="E368" s="3"/>
      <c r="F368" s="3"/>
      <c r="G368" s="5"/>
      <c r="H368" s="5"/>
      <c r="I368" s="3"/>
      <c r="J368" s="3"/>
      <c r="K368" s="3"/>
      <c r="L368" s="20" t="s">
        <v>19</v>
      </c>
      <c r="M368" s="3"/>
      <c r="N368" s="3"/>
      <c r="O368" s="3"/>
      <c r="P368" s="3"/>
      <c r="Q368" s="6"/>
    </row>
    <row r="369" spans="1:17">
      <c r="A369" s="7" t="s">
        <v>5</v>
      </c>
      <c r="B369" s="35"/>
      <c r="C369" s="9"/>
      <c r="D369" s="9"/>
      <c r="E369" s="35"/>
      <c r="F369" s="35"/>
      <c r="G369" s="9"/>
      <c r="H369" s="9"/>
      <c r="I369" s="35"/>
      <c r="J369" s="11" t="s">
        <v>24</v>
      </c>
      <c r="K369" s="35"/>
      <c r="L369" s="11" t="s">
        <v>10</v>
      </c>
      <c r="M369" s="35"/>
      <c r="N369" s="35"/>
      <c r="O369" s="35"/>
      <c r="P369" s="35"/>
      <c r="Q369" s="10"/>
    </row>
    <row r="370" spans="1:17">
      <c r="A370" s="7" t="s">
        <v>0</v>
      </c>
      <c r="B370" s="11" t="s">
        <v>3</v>
      </c>
      <c r="C370" s="12" t="s">
        <v>1</v>
      </c>
      <c r="D370" s="12" t="s">
        <v>4</v>
      </c>
      <c r="E370" s="11" t="s">
        <v>7</v>
      </c>
      <c r="F370" s="35"/>
      <c r="G370" s="12" t="s">
        <v>8</v>
      </c>
      <c r="H370" s="12" t="s">
        <v>9</v>
      </c>
      <c r="I370" s="33" t="s">
        <v>70</v>
      </c>
      <c r="J370" s="11" t="s">
        <v>23</v>
      </c>
      <c r="K370" s="35"/>
      <c r="L370" s="31">
        <v>224734.83</v>
      </c>
      <c r="M370" s="35" t="s">
        <v>82</v>
      </c>
      <c r="N370" s="35"/>
      <c r="O370" s="35"/>
      <c r="P370" s="35"/>
      <c r="Q370" s="10"/>
    </row>
    <row r="371" spans="1:17">
      <c r="A371" s="13" t="s">
        <v>67</v>
      </c>
      <c r="B371" s="35">
        <v>10</v>
      </c>
      <c r="C371" s="9">
        <v>80.260000000000005</v>
      </c>
      <c r="D371" s="9">
        <f>C371*B371</f>
        <v>802.6</v>
      </c>
      <c r="E371" s="36" t="s">
        <v>37</v>
      </c>
      <c r="F371" s="35"/>
      <c r="G371" s="32">
        <v>81</v>
      </c>
      <c r="H371" s="9">
        <f>(B371*G371)-D371</f>
        <v>7.3999999999999773</v>
      </c>
      <c r="I371" s="35" t="s">
        <v>72</v>
      </c>
      <c r="J371" s="36">
        <f>G371*B371</f>
        <v>810</v>
      </c>
      <c r="K371" s="35" t="str">
        <f>"sell "&amp;B371&amp;" "&amp;A371&amp;" @ $"&amp;G371</f>
        <v>sell 10 NTLA @ $81</v>
      </c>
      <c r="L371" s="9">
        <f>L370+(G371*B371)</f>
        <v>225544.83</v>
      </c>
      <c r="M371" s="35"/>
      <c r="N371" s="35"/>
      <c r="O371" s="35"/>
      <c r="P371" s="35"/>
      <c r="Q371" s="10"/>
    </row>
    <row r="372" spans="1:17">
      <c r="A372" s="13" t="s">
        <v>68</v>
      </c>
      <c r="B372" s="35">
        <v>24</v>
      </c>
      <c r="C372" s="9">
        <v>57.1</v>
      </c>
      <c r="D372" s="9">
        <f>C372*B372</f>
        <v>1370.4</v>
      </c>
      <c r="E372" s="36" t="s">
        <v>37</v>
      </c>
      <c r="F372" s="35"/>
      <c r="G372" s="32">
        <v>57.74</v>
      </c>
      <c r="H372" s="9">
        <f>(B372*G372)-D372</f>
        <v>15.3599999999999</v>
      </c>
      <c r="I372" s="35" t="s">
        <v>72</v>
      </c>
      <c r="J372" s="36">
        <f>G372*B372</f>
        <v>1385.76</v>
      </c>
      <c r="K372" s="35" t="str">
        <f>"sell "&amp;B372&amp;" "&amp;A372&amp;" @ $"&amp;G372</f>
        <v>sell 24 DNLI @ $57.74</v>
      </c>
      <c r="L372" s="9">
        <f>L371+(G372*B372)</f>
        <v>226930.59</v>
      </c>
      <c r="M372" s="35"/>
      <c r="N372" s="35"/>
      <c r="O372" s="35"/>
      <c r="P372" s="35"/>
      <c r="Q372" s="10"/>
    </row>
    <row r="373" spans="1:17">
      <c r="A373" s="13" t="s">
        <v>69</v>
      </c>
      <c r="B373" s="35">
        <v>17</v>
      </c>
      <c r="C373" s="9">
        <v>53.02</v>
      </c>
      <c r="D373" s="9">
        <f>C373*B373</f>
        <v>901.34</v>
      </c>
      <c r="E373" s="36" t="s">
        <v>37</v>
      </c>
      <c r="F373" s="35"/>
      <c r="G373" s="32">
        <v>54.48</v>
      </c>
      <c r="H373" s="9">
        <f>(B373*G373)-D373</f>
        <v>24.819999999999936</v>
      </c>
      <c r="I373" s="35" t="s">
        <v>72</v>
      </c>
      <c r="J373" s="36">
        <f>G373*B373</f>
        <v>926.16</v>
      </c>
      <c r="K373" s="35" t="str">
        <f>"sell "&amp;B373&amp;" "&amp;A373&amp;" @ $"&amp;G373</f>
        <v>sell 17 FTCH @ $54.48</v>
      </c>
      <c r="L373" s="9">
        <f>L372+(G373*B373)</f>
        <v>227856.75</v>
      </c>
      <c r="M373" s="35" t="s">
        <v>22</v>
      </c>
      <c r="N373" s="35"/>
      <c r="O373" s="35"/>
      <c r="P373" s="35"/>
      <c r="Q373" s="10"/>
    </row>
    <row r="374" spans="1:17">
      <c r="A374" s="13"/>
      <c r="B374" s="35"/>
      <c r="C374" s="9"/>
      <c r="D374" s="9">
        <f>SUM(D371:D373)</f>
        <v>3074.34</v>
      </c>
      <c r="E374" s="35"/>
      <c r="F374" s="35"/>
      <c r="G374" s="32"/>
      <c r="H374" s="9">
        <f>SUM(H371:H373)</f>
        <v>47.579999999999814</v>
      </c>
      <c r="I374" s="35"/>
      <c r="J374" s="36">
        <f>SUM(J371:J373)</f>
        <v>3121.92</v>
      </c>
      <c r="K374" s="35"/>
      <c r="L374" s="9"/>
      <c r="M374" s="35"/>
      <c r="N374" s="35"/>
      <c r="O374" s="35"/>
      <c r="P374" s="35"/>
      <c r="Q374" s="10"/>
    </row>
    <row r="375" spans="1:17">
      <c r="A375" s="13"/>
      <c r="B375" s="35"/>
      <c r="C375" s="9"/>
      <c r="D375" s="9"/>
      <c r="E375" s="35"/>
      <c r="F375" s="35"/>
      <c r="G375" s="32"/>
      <c r="H375" s="9"/>
      <c r="I375" s="35"/>
      <c r="J375" s="35"/>
      <c r="K375" s="35"/>
      <c r="L375" s="9"/>
      <c r="M375" s="35"/>
      <c r="N375" s="35"/>
      <c r="O375" s="35"/>
      <c r="P375" s="35"/>
      <c r="Q375" s="10"/>
    </row>
    <row r="376" spans="1:17">
      <c r="A376" s="13"/>
      <c r="B376" s="35"/>
      <c r="C376" s="9"/>
      <c r="D376" s="9"/>
      <c r="E376" s="19"/>
      <c r="F376" s="35"/>
      <c r="G376" s="32"/>
      <c r="H376" s="9"/>
      <c r="I376" s="35"/>
      <c r="J376" s="35"/>
      <c r="K376" s="35"/>
      <c r="L376" s="9"/>
      <c r="M376" s="11" t="s">
        <v>20</v>
      </c>
      <c r="N376" s="35"/>
      <c r="O376" s="35"/>
      <c r="P376" s="35"/>
      <c r="Q376" s="10"/>
    </row>
    <row r="377" spans="1:17">
      <c r="A377" s="7" t="s">
        <v>6</v>
      </c>
      <c r="B377" s="35"/>
      <c r="C377" s="9"/>
      <c r="D377" s="9"/>
      <c r="E377" s="19"/>
      <c r="F377" s="35"/>
      <c r="G377" s="32"/>
      <c r="H377" s="9"/>
      <c r="I377" s="35"/>
      <c r="J377" s="35"/>
      <c r="K377" s="35"/>
      <c r="L377" s="9"/>
      <c r="M377" s="11" t="s">
        <v>21</v>
      </c>
      <c r="N377" s="35"/>
      <c r="O377" s="35"/>
      <c r="P377" s="35"/>
      <c r="Q377" s="10"/>
    </row>
    <row r="378" spans="1:17">
      <c r="A378" s="7" t="s">
        <v>0</v>
      </c>
      <c r="B378" s="11" t="s">
        <v>3</v>
      </c>
      <c r="C378" s="12" t="s">
        <v>1</v>
      </c>
      <c r="D378" s="12" t="s">
        <v>2</v>
      </c>
      <c r="E378" s="22" t="s">
        <v>7</v>
      </c>
      <c r="F378" s="35"/>
      <c r="G378" s="33" t="s">
        <v>8</v>
      </c>
      <c r="H378" s="12" t="s">
        <v>9</v>
      </c>
      <c r="I378" s="35"/>
      <c r="J378" s="35"/>
      <c r="K378" s="35"/>
      <c r="L378" s="9"/>
      <c r="M378" s="36">
        <f>L373</f>
        <v>227856.75</v>
      </c>
      <c r="N378" s="35"/>
      <c r="O378" s="35"/>
      <c r="P378" s="35"/>
      <c r="Q378" s="10"/>
    </row>
    <row r="379" spans="1:17">
      <c r="A379" s="13" t="s">
        <v>80</v>
      </c>
      <c r="B379" s="35">
        <v>89</v>
      </c>
      <c r="C379" s="9">
        <v>23.45</v>
      </c>
      <c r="D379" s="9">
        <f>C379*B379</f>
        <v>2087.0499999999997</v>
      </c>
      <c r="E379" s="36" t="s">
        <v>37</v>
      </c>
      <c r="F379" s="35"/>
      <c r="G379" s="9">
        <v>23.87</v>
      </c>
      <c r="H379" s="9">
        <f>(B379*G379)-D379</f>
        <v>37.380000000000564</v>
      </c>
      <c r="I379" s="35" t="s">
        <v>71</v>
      </c>
      <c r="J379" s="35"/>
      <c r="K379" s="35" t="str">
        <f>"buy "&amp;B379&amp;" "&amp;A379&amp;" @ $"&amp;G379</f>
        <v>buy 89 MTDR @ $23.87</v>
      </c>
      <c r="L379" s="9">
        <f>L373-(G379*B379)</f>
        <v>225732.32</v>
      </c>
      <c r="M379" s="36">
        <f>L370-(G379*B379)</f>
        <v>222610.4</v>
      </c>
      <c r="N379" s="35"/>
      <c r="O379" s="35"/>
      <c r="P379" s="35"/>
      <c r="Q379" s="10"/>
    </row>
    <row r="380" spans="1:17">
      <c r="A380" s="13" t="s">
        <v>81</v>
      </c>
      <c r="B380" s="35">
        <v>599</v>
      </c>
      <c r="C380" s="9">
        <v>4.17</v>
      </c>
      <c r="D380" s="9">
        <f>C380*B380</f>
        <v>2497.83</v>
      </c>
      <c r="E380" s="36" t="s">
        <v>37</v>
      </c>
      <c r="F380" s="35"/>
      <c r="G380" s="9">
        <v>4.22</v>
      </c>
      <c r="H380" s="9">
        <f>(B380*G380)-D380</f>
        <v>29.949999999999818</v>
      </c>
      <c r="I380" s="35" t="s">
        <v>71</v>
      </c>
      <c r="J380" s="35"/>
      <c r="K380" s="35" t="str">
        <f>"buy "&amp;B380&amp;" "&amp;A380&amp;" @ $"&amp;G380</f>
        <v>buy 599 CPG @ $4.22</v>
      </c>
      <c r="L380" s="9">
        <f>L379-(G380*B380)</f>
        <v>223204.54</v>
      </c>
      <c r="M380" s="36">
        <f>M379-(G380*B380)</f>
        <v>220082.62</v>
      </c>
      <c r="N380" s="35"/>
      <c r="O380" s="35"/>
      <c r="P380" s="35"/>
      <c r="Q380" s="10"/>
    </row>
    <row r="381" spans="1:17">
      <c r="A381" s="23" t="s">
        <v>62</v>
      </c>
      <c r="B381" s="24">
        <v>43</v>
      </c>
      <c r="C381" s="25">
        <v>57.98</v>
      </c>
      <c r="D381" s="25">
        <f>C381*B381</f>
        <v>2493.14</v>
      </c>
      <c r="E381" s="36" t="s">
        <v>37</v>
      </c>
      <c r="F381" s="24"/>
      <c r="G381" s="25">
        <v>58.82</v>
      </c>
      <c r="H381" s="25">
        <f>(B381*G381)-D381</f>
        <v>36.120000000000346</v>
      </c>
      <c r="I381" s="35" t="s">
        <v>71</v>
      </c>
      <c r="J381" s="35"/>
      <c r="K381" s="35" t="str">
        <f>"buy "&amp;B381&amp;" "&amp;A381&amp;" @ $"&amp;G381</f>
        <v>buy 43 SIG @ $58.82</v>
      </c>
      <c r="L381" s="9">
        <f>L380-(G381*B381)</f>
        <v>220675.28</v>
      </c>
      <c r="M381" s="36">
        <f>M380-(G381*B381)</f>
        <v>217553.36</v>
      </c>
      <c r="N381" s="35" t="str">
        <f>"$"&amp;ROUND(M381,2)&amp;" will be the balance in the account after purchases.  "</f>
        <v xml:space="preserve">$217553.36 will be the balance in the account after purchases.  </v>
      </c>
      <c r="O381" s="35"/>
      <c r="P381" s="35"/>
      <c r="Q381" s="10"/>
    </row>
    <row r="382" spans="1:17">
      <c r="A382" s="13"/>
      <c r="B382" s="35"/>
      <c r="C382" s="9"/>
      <c r="D382" s="9">
        <f>SUM(D379:D381)</f>
        <v>7078.0199999999986</v>
      </c>
      <c r="E382" s="35"/>
      <c r="F382" s="35"/>
      <c r="G382" s="9" t="s">
        <v>15</v>
      </c>
      <c r="H382" s="9">
        <f>SUM(H379:H381)</f>
        <v>103.45000000000073</v>
      </c>
      <c r="I382" s="35"/>
      <c r="J382" s="35"/>
      <c r="K382" s="35"/>
      <c r="L382" s="9"/>
      <c r="M382" s="35"/>
      <c r="N382" s="35" t="s">
        <v>27</v>
      </c>
      <c r="O382" s="35"/>
      <c r="P382" s="35"/>
      <c r="Q382" s="10"/>
    </row>
    <row r="383" spans="1:17">
      <c r="A383" s="13"/>
      <c r="B383" s="35"/>
      <c r="C383" s="9"/>
      <c r="D383" s="9"/>
      <c r="E383" s="35"/>
      <c r="F383" s="35"/>
      <c r="G383" s="9"/>
      <c r="H383" s="9"/>
      <c r="I383" s="35"/>
      <c r="J383" s="35"/>
      <c r="K383" s="35"/>
      <c r="L383" s="9"/>
      <c r="M383" s="11" t="str">
        <f>IF(J374+M381&gt;0,"Credit Surplus","Credit Shortage")</f>
        <v>Credit Surplus</v>
      </c>
      <c r="N383" s="36">
        <f>J374+M381</f>
        <v>220675.28</v>
      </c>
      <c r="O383" s="35" t="s">
        <v>60</v>
      </c>
      <c r="P383" s="35"/>
      <c r="Q383" s="10"/>
    </row>
    <row r="384" spans="1:17">
      <c r="A384" s="13"/>
      <c r="B384" s="35"/>
      <c r="C384" s="9"/>
      <c r="D384" s="9"/>
      <c r="E384" s="35"/>
      <c r="F384" s="35"/>
      <c r="G384" s="9"/>
      <c r="H384" s="9"/>
      <c r="I384" s="35"/>
      <c r="J384" s="35"/>
      <c r="K384" s="35"/>
      <c r="L384" s="9"/>
      <c r="M384" s="35"/>
      <c r="N384" s="35"/>
      <c r="O384" s="35"/>
      <c r="P384" s="35"/>
      <c r="Q384" s="10"/>
    </row>
    <row r="385" spans="1:17">
      <c r="A385" s="13"/>
      <c r="B385" s="35"/>
      <c r="C385" s="9"/>
      <c r="D385" s="9"/>
      <c r="E385" s="35"/>
      <c r="F385" s="35"/>
      <c r="G385" s="9"/>
      <c r="H385" s="9"/>
      <c r="I385" s="35"/>
      <c r="J385" s="35"/>
      <c r="K385" s="35"/>
      <c r="L385" s="35"/>
      <c r="M385" s="35"/>
      <c r="N385" s="35"/>
      <c r="O385" s="35"/>
      <c r="P385" s="35"/>
      <c r="Q385" s="10"/>
    </row>
    <row r="386" spans="1:17">
      <c r="A386" s="13" t="s">
        <v>11</v>
      </c>
      <c r="B386" s="35"/>
      <c r="C386" s="9"/>
      <c r="D386" s="21">
        <v>2847.43</v>
      </c>
      <c r="E386" s="35" t="s">
        <v>76</v>
      </c>
      <c r="F386" s="35"/>
      <c r="G386" s="9"/>
      <c r="H386" s="9"/>
      <c r="I386" s="35"/>
      <c r="J386" s="35"/>
      <c r="K386" s="35"/>
      <c r="L386" s="35"/>
      <c r="M386" s="35"/>
      <c r="N386" s="35"/>
      <c r="O386" s="35"/>
      <c r="P386" s="35"/>
      <c r="Q386" s="10"/>
    </row>
    <row r="387" spans="1:17">
      <c r="A387" s="13" t="s">
        <v>12</v>
      </c>
      <c r="B387" s="35"/>
      <c r="C387" s="9"/>
      <c r="D387" s="9">
        <f>H374</f>
        <v>47.579999999999814</v>
      </c>
      <c r="E387" s="35" t="s">
        <v>16</v>
      </c>
      <c r="F387" s="35"/>
      <c r="G387" s="9"/>
      <c r="H387" s="9"/>
      <c r="I387" s="35"/>
      <c r="J387" s="35"/>
      <c r="K387" s="35"/>
      <c r="L387" s="35"/>
      <c r="M387" s="35"/>
      <c r="N387" s="35"/>
      <c r="O387" s="35"/>
      <c r="P387" s="35"/>
      <c r="Q387" s="10"/>
    </row>
    <row r="388" spans="1:17">
      <c r="A388" s="13" t="s">
        <v>13</v>
      </c>
      <c r="B388" s="35"/>
      <c r="C388" s="9"/>
      <c r="D388" s="9">
        <f>D386+D387</f>
        <v>2895.0099999999998</v>
      </c>
      <c r="E388" s="35"/>
      <c r="F388" s="35"/>
      <c r="G388" s="9"/>
      <c r="H388" s="9"/>
      <c r="I388" s="35"/>
      <c r="J388" s="35"/>
      <c r="K388" s="35"/>
      <c r="L388" s="35"/>
      <c r="M388" s="35"/>
      <c r="N388" s="35"/>
      <c r="O388" s="35"/>
      <c r="P388" s="35"/>
      <c r="Q388" s="10"/>
    </row>
    <row r="389" spans="1:17">
      <c r="A389" s="13" t="s">
        <v>14</v>
      </c>
      <c r="B389" s="35"/>
      <c r="C389" s="9"/>
      <c r="D389" s="9">
        <f>H382</f>
        <v>103.45000000000073</v>
      </c>
      <c r="E389" s="35" t="s">
        <v>17</v>
      </c>
      <c r="F389" s="35"/>
      <c r="G389" s="9"/>
      <c r="H389" s="9"/>
      <c r="I389" s="35"/>
      <c r="J389" s="35"/>
      <c r="K389" s="35"/>
      <c r="L389" s="35"/>
      <c r="M389" s="35"/>
      <c r="N389" s="35"/>
      <c r="O389" s="35"/>
      <c r="P389" s="35"/>
      <c r="Q389" s="10"/>
    </row>
    <row r="390" spans="1:17">
      <c r="A390" s="13" t="s">
        <v>13</v>
      </c>
      <c r="B390" s="35"/>
      <c r="C390" s="9"/>
      <c r="D390" s="27">
        <f>D388-D389</f>
        <v>2791.559999999999</v>
      </c>
      <c r="E390" s="19" t="s">
        <v>18</v>
      </c>
      <c r="F390" s="35"/>
      <c r="G390" s="9"/>
      <c r="H390" s="9"/>
      <c r="I390" s="35"/>
      <c r="J390" s="35"/>
      <c r="K390" s="35"/>
      <c r="L390" s="35"/>
      <c r="M390" s="35"/>
      <c r="N390" s="35"/>
      <c r="O390" s="35"/>
      <c r="P390" s="35"/>
      <c r="Q390" s="10"/>
    </row>
    <row r="391" spans="1:17" ht="14.65" thickBot="1">
      <c r="A391" s="15"/>
      <c r="B391" s="16"/>
      <c r="C391" s="17"/>
      <c r="D391" s="17"/>
      <c r="E391" s="16"/>
      <c r="F391" s="16"/>
      <c r="G391" s="17"/>
      <c r="H391" s="17"/>
      <c r="I391" s="16"/>
      <c r="J391" s="16"/>
      <c r="K391" s="16"/>
      <c r="L391" s="16"/>
      <c r="M391" s="16"/>
      <c r="N391" s="16"/>
      <c r="O391" s="16"/>
      <c r="P391" s="16"/>
      <c r="Q391" s="18"/>
    </row>
    <row r="392" spans="1:17" ht="14.65" thickTop="1"/>
    <row r="394" spans="1:17" ht="14.65" thickBot="1"/>
    <row r="395" spans="1:17" ht="14.65" thickTop="1">
      <c r="A395" s="2"/>
      <c r="B395" s="3"/>
      <c r="C395" s="4">
        <v>44255</v>
      </c>
      <c r="D395" s="5"/>
      <c r="E395" s="3"/>
      <c r="F395" s="3"/>
      <c r="G395" s="5"/>
      <c r="H395" s="5"/>
      <c r="I395" s="3"/>
      <c r="J395" s="3"/>
      <c r="K395" s="3"/>
      <c r="L395" s="20" t="s">
        <v>19</v>
      </c>
      <c r="M395" s="3"/>
      <c r="N395" s="3"/>
      <c r="O395" s="3"/>
      <c r="P395" s="3"/>
      <c r="Q395" s="6"/>
    </row>
    <row r="396" spans="1:17">
      <c r="A396" s="7" t="s">
        <v>5</v>
      </c>
      <c r="B396" s="35"/>
      <c r="C396" s="9"/>
      <c r="D396" s="9"/>
      <c r="E396" s="35"/>
      <c r="F396" s="35"/>
      <c r="G396" s="9"/>
      <c r="H396" s="9"/>
      <c r="I396" s="35"/>
      <c r="J396" s="11" t="s">
        <v>24</v>
      </c>
      <c r="K396" s="35"/>
      <c r="L396" s="11" t="s">
        <v>10</v>
      </c>
      <c r="M396" s="35"/>
      <c r="N396" s="35"/>
      <c r="O396" s="35"/>
      <c r="P396" s="35"/>
      <c r="Q396" s="10"/>
    </row>
    <row r="397" spans="1:17">
      <c r="A397" s="7" t="s">
        <v>0</v>
      </c>
      <c r="B397" s="11" t="s">
        <v>3</v>
      </c>
      <c r="C397" s="12" t="s">
        <v>1</v>
      </c>
      <c r="D397" s="12" t="s">
        <v>4</v>
      </c>
      <c r="E397" s="11" t="s">
        <v>7</v>
      </c>
      <c r="F397" s="35"/>
      <c r="G397" s="12" t="s">
        <v>8</v>
      </c>
      <c r="H397" s="12" t="s">
        <v>9</v>
      </c>
      <c r="I397" s="33" t="s">
        <v>70</v>
      </c>
      <c r="J397" s="11" t="s">
        <v>23</v>
      </c>
      <c r="K397" s="35"/>
      <c r="L397" s="31">
        <v>9872.8700000000008</v>
      </c>
      <c r="M397" s="35" t="s">
        <v>47</v>
      </c>
      <c r="N397" s="35"/>
      <c r="O397" s="35"/>
      <c r="P397" s="35"/>
      <c r="Q397" s="10"/>
    </row>
    <row r="398" spans="1:17">
      <c r="A398" s="13" t="s">
        <v>64</v>
      </c>
      <c r="B398" s="35">
        <v>10</v>
      </c>
      <c r="C398" s="9">
        <v>129.01</v>
      </c>
      <c r="D398" s="9">
        <f>C398*B398</f>
        <v>1290.0999999999999</v>
      </c>
      <c r="E398" s="36" t="s">
        <v>37</v>
      </c>
      <c r="F398" s="35"/>
      <c r="G398" s="32">
        <v>123.22</v>
      </c>
      <c r="H398" s="9">
        <f>(B398*G398)-D398</f>
        <v>-57.899999999999864</v>
      </c>
      <c r="I398" s="35" t="s">
        <v>72</v>
      </c>
      <c r="J398" s="36">
        <f>G398*B398</f>
        <v>1232.2</v>
      </c>
      <c r="K398" s="35" t="str">
        <f>"sell "&amp;B398&amp;" "&amp;A398&amp;" @ $"&amp;G398</f>
        <v>sell 10 KOD @ $123.22</v>
      </c>
      <c r="L398" s="9">
        <f>L397+(G398*B398)</f>
        <v>11105.070000000002</v>
      </c>
      <c r="M398" s="35"/>
      <c r="N398" s="35"/>
      <c r="O398" s="35"/>
      <c r="P398" s="35"/>
      <c r="Q398" s="10"/>
    </row>
    <row r="399" spans="1:17">
      <c r="A399" s="13" t="s">
        <v>65</v>
      </c>
      <c r="B399" s="35">
        <v>12</v>
      </c>
      <c r="C399" s="9">
        <v>28</v>
      </c>
      <c r="D399" s="9">
        <f>C399*B399</f>
        <v>336</v>
      </c>
      <c r="E399" s="36" t="s">
        <v>37</v>
      </c>
      <c r="F399" s="35"/>
      <c r="G399" s="32">
        <v>28.36</v>
      </c>
      <c r="H399" s="9">
        <f>(B399*G399)-D399</f>
        <v>4.3199999999999932</v>
      </c>
      <c r="I399" s="35" t="s">
        <v>72</v>
      </c>
      <c r="J399" s="36">
        <f>G399*B399</f>
        <v>340.32</v>
      </c>
      <c r="K399" s="35" t="str">
        <f>"sell "&amp;B399&amp;" "&amp;A399&amp;" @ $"&amp;G399</f>
        <v>sell 12 KURA @ $28.36</v>
      </c>
      <c r="L399" s="9">
        <f>L398+(G399*B399)</f>
        <v>11445.390000000001</v>
      </c>
      <c r="M399" s="35"/>
      <c r="N399" s="35"/>
      <c r="O399" s="35"/>
      <c r="P399" s="35"/>
      <c r="Q399" s="10"/>
    </row>
    <row r="400" spans="1:17">
      <c r="A400" s="13" t="s">
        <v>66</v>
      </c>
      <c r="B400" s="35">
        <v>39</v>
      </c>
      <c r="C400" s="9">
        <v>42.25</v>
      </c>
      <c r="D400" s="9">
        <f>C400*B400</f>
        <v>1647.75</v>
      </c>
      <c r="E400" s="36" t="s">
        <v>37</v>
      </c>
      <c r="F400" s="35"/>
      <c r="G400" s="32">
        <v>43.24</v>
      </c>
      <c r="H400" s="9">
        <f>(B400*G400)-D400</f>
        <v>38.610000000000127</v>
      </c>
      <c r="I400" s="35" t="s">
        <v>72</v>
      </c>
      <c r="J400" s="36">
        <f>G400*B400</f>
        <v>1686.3600000000001</v>
      </c>
      <c r="K400" s="35" t="str">
        <f>"sell "&amp;B400&amp;" "&amp;A400&amp;" @ $"&amp;G400</f>
        <v>sell 39 KTB @ $43.24</v>
      </c>
      <c r="L400" s="9">
        <f>L399+(G400*B400)</f>
        <v>13131.750000000002</v>
      </c>
      <c r="M400" s="35" t="s">
        <v>22</v>
      </c>
      <c r="N400" s="35"/>
      <c r="O400" s="35"/>
      <c r="P400" s="35"/>
      <c r="Q400" s="10"/>
    </row>
    <row r="401" spans="1:17">
      <c r="A401" s="13"/>
      <c r="B401" s="35"/>
      <c r="C401" s="9"/>
      <c r="D401" s="9">
        <f>SUM(D398:D400)</f>
        <v>3273.85</v>
      </c>
      <c r="E401" s="35"/>
      <c r="F401" s="35"/>
      <c r="G401" s="32"/>
      <c r="H401" s="9">
        <f>SUM(H398:H400)</f>
        <v>-14.969999999999743</v>
      </c>
      <c r="I401" s="35"/>
      <c r="J401" s="36">
        <f>SUM(J398:J400)</f>
        <v>3258.88</v>
      </c>
      <c r="K401" s="35"/>
      <c r="L401" s="9"/>
      <c r="M401" s="35"/>
      <c r="N401" s="35"/>
      <c r="O401" s="35"/>
      <c r="P401" s="35"/>
      <c r="Q401" s="10"/>
    </row>
    <row r="402" spans="1:17">
      <c r="A402" s="13"/>
      <c r="B402" s="35"/>
      <c r="C402" s="9"/>
      <c r="D402" s="9"/>
      <c r="E402" s="35"/>
      <c r="F402" s="35"/>
      <c r="G402" s="32"/>
      <c r="H402" s="9"/>
      <c r="I402" s="35"/>
      <c r="J402" s="35"/>
      <c r="K402" s="35"/>
      <c r="L402" s="9"/>
      <c r="M402" s="35"/>
      <c r="N402" s="35"/>
      <c r="O402" s="35"/>
      <c r="P402" s="35"/>
      <c r="Q402" s="10"/>
    </row>
    <row r="403" spans="1:17">
      <c r="A403" s="13"/>
      <c r="B403" s="35"/>
      <c r="C403" s="9"/>
      <c r="D403" s="9"/>
      <c r="E403" s="19"/>
      <c r="F403" s="35"/>
      <c r="G403" s="32"/>
      <c r="H403" s="9"/>
      <c r="I403" s="35"/>
      <c r="J403" s="35"/>
      <c r="K403" s="35"/>
      <c r="L403" s="9"/>
      <c r="M403" s="11" t="s">
        <v>20</v>
      </c>
      <c r="N403" s="35"/>
      <c r="O403" s="35"/>
      <c r="P403" s="35"/>
      <c r="Q403" s="10"/>
    </row>
    <row r="404" spans="1:17">
      <c r="A404" s="7" t="s">
        <v>6</v>
      </c>
      <c r="B404" s="35"/>
      <c r="C404" s="9"/>
      <c r="D404" s="9"/>
      <c r="E404" s="19"/>
      <c r="F404" s="35"/>
      <c r="G404" s="32"/>
      <c r="H404" s="9"/>
      <c r="I404" s="35"/>
      <c r="J404" s="35"/>
      <c r="K404" s="35"/>
      <c r="L404" s="9"/>
      <c r="M404" s="11" t="s">
        <v>21</v>
      </c>
      <c r="N404" s="35"/>
      <c r="O404" s="35"/>
      <c r="P404" s="35"/>
      <c r="Q404" s="10"/>
    </row>
    <row r="405" spans="1:17">
      <c r="A405" s="7" t="s">
        <v>0</v>
      </c>
      <c r="B405" s="11" t="s">
        <v>3</v>
      </c>
      <c r="C405" s="12" t="s">
        <v>1</v>
      </c>
      <c r="D405" s="12" t="s">
        <v>2</v>
      </c>
      <c r="E405" s="22" t="s">
        <v>7</v>
      </c>
      <c r="F405" s="35"/>
      <c r="G405" s="33" t="s">
        <v>8</v>
      </c>
      <c r="H405" s="12" t="s">
        <v>9</v>
      </c>
      <c r="I405" s="35"/>
      <c r="J405" s="35"/>
      <c r="K405" s="35"/>
      <c r="L405" s="9"/>
      <c r="M405" s="36">
        <f>L400</f>
        <v>13131.750000000002</v>
      </c>
      <c r="N405" s="35"/>
      <c r="O405" s="35"/>
      <c r="P405" s="35"/>
      <c r="Q405" s="10"/>
    </row>
    <row r="406" spans="1:17">
      <c r="A406" s="13" t="s">
        <v>77</v>
      </c>
      <c r="B406" s="35">
        <v>87</v>
      </c>
      <c r="C406" s="9">
        <v>48.28</v>
      </c>
      <c r="D406" s="9">
        <f>C406*B406</f>
        <v>4200.3599999999997</v>
      </c>
      <c r="E406" s="36" t="s">
        <v>37</v>
      </c>
      <c r="F406" s="35"/>
      <c r="G406" s="32">
        <v>49.42</v>
      </c>
      <c r="H406" s="9">
        <f>(B406*G406)-D406</f>
        <v>99.180000000000291</v>
      </c>
      <c r="I406" s="35" t="s">
        <v>71</v>
      </c>
      <c r="J406" s="35"/>
      <c r="K406" s="35" t="str">
        <f>"buy "&amp;B406&amp;" "&amp;A406&amp;" @ $"&amp;G406</f>
        <v>buy 87 VCEL @ $49.42</v>
      </c>
      <c r="L406" s="9">
        <f>L400-(G406*B406)</f>
        <v>8832.2100000000028</v>
      </c>
      <c r="M406" s="36">
        <f>L397-(G406*B406)</f>
        <v>5573.3300000000008</v>
      </c>
      <c r="N406" s="35"/>
      <c r="O406" s="35"/>
      <c r="P406" s="35"/>
      <c r="Q406" s="10"/>
    </row>
    <row r="407" spans="1:17">
      <c r="A407" s="13" t="s">
        <v>78</v>
      </c>
      <c r="B407" s="35">
        <v>29</v>
      </c>
      <c r="C407" s="9">
        <v>53.03</v>
      </c>
      <c r="D407" s="9">
        <f>C407*B407</f>
        <v>1537.8700000000001</v>
      </c>
      <c r="E407" s="36" t="s">
        <v>37</v>
      </c>
      <c r="F407" s="35"/>
      <c r="G407" s="32">
        <v>54.44</v>
      </c>
      <c r="H407" s="9">
        <f>(B407*G407)-D407</f>
        <v>40.889999999999873</v>
      </c>
      <c r="I407" s="35" t="s">
        <v>71</v>
      </c>
      <c r="J407" s="35"/>
      <c r="K407" s="35" t="str">
        <f>"buy "&amp;B407&amp;" "&amp;A407&amp;" @ $"&amp;G407</f>
        <v>buy 29 DISCA @ $54.44</v>
      </c>
      <c r="L407" s="9">
        <f>L406-(G407*B407)</f>
        <v>7253.4500000000025</v>
      </c>
      <c r="M407" s="36">
        <f>M406-(G407*B407)</f>
        <v>3994.5700000000006</v>
      </c>
      <c r="N407" s="35"/>
      <c r="O407" s="35"/>
      <c r="P407" s="35"/>
      <c r="Q407" s="10"/>
    </row>
    <row r="408" spans="1:17">
      <c r="A408" s="23" t="s">
        <v>79</v>
      </c>
      <c r="B408" s="24">
        <v>52</v>
      </c>
      <c r="C408" s="25">
        <v>14.05</v>
      </c>
      <c r="D408" s="25">
        <f>C408*B408</f>
        <v>730.6</v>
      </c>
      <c r="E408" s="36" t="s">
        <v>37</v>
      </c>
      <c r="F408" s="24"/>
      <c r="G408" s="34">
        <v>13.94</v>
      </c>
      <c r="H408" s="25">
        <f>(B408*G408)-D408</f>
        <v>-5.7200000000000273</v>
      </c>
      <c r="I408" s="35" t="s">
        <v>71</v>
      </c>
      <c r="J408" s="35"/>
      <c r="K408" s="35" t="str">
        <f>"buy "&amp;B408&amp;" "&amp;A408&amp;" @ $"&amp;G408</f>
        <v>buy 52 WOW @ $13.94</v>
      </c>
      <c r="L408" s="9">
        <f>L407-(G408*B408)</f>
        <v>6528.5700000000024</v>
      </c>
      <c r="M408" s="36">
        <f>M407-(G408*B408)</f>
        <v>3269.6900000000005</v>
      </c>
      <c r="N408" s="35" t="str">
        <f>"$"&amp;ROUND(M408,2)&amp;" will be the balance in the account after purchases.  "</f>
        <v xml:space="preserve">$3269.69 will be the balance in the account after purchases.  </v>
      </c>
      <c r="O408" s="35"/>
      <c r="P408" s="35"/>
      <c r="Q408" s="10"/>
    </row>
    <row r="409" spans="1:17">
      <c r="A409" s="13"/>
      <c r="B409" s="35"/>
      <c r="C409" s="9"/>
      <c r="D409" s="9">
        <f>SUM(D406:D408)</f>
        <v>6468.83</v>
      </c>
      <c r="E409" s="35"/>
      <c r="F409" s="35"/>
      <c r="G409" s="9" t="s">
        <v>15</v>
      </c>
      <c r="H409" s="9">
        <f>SUM(H406:H408)</f>
        <v>134.35000000000014</v>
      </c>
      <c r="I409" s="35"/>
      <c r="J409" s="35"/>
      <c r="K409" s="35"/>
      <c r="L409" s="9"/>
      <c r="M409" s="35"/>
      <c r="N409" s="35" t="s">
        <v>27</v>
      </c>
      <c r="O409" s="35"/>
      <c r="P409" s="35"/>
      <c r="Q409" s="10"/>
    </row>
    <row r="410" spans="1:17">
      <c r="A410" s="13"/>
      <c r="B410" s="35"/>
      <c r="C410" s="9"/>
      <c r="D410" s="9"/>
      <c r="E410" s="35"/>
      <c r="F410" s="35"/>
      <c r="G410" s="9"/>
      <c r="H410" s="9"/>
      <c r="I410" s="35"/>
      <c r="J410" s="35"/>
      <c r="K410" s="35"/>
      <c r="L410" s="9"/>
      <c r="M410" s="11" t="str">
        <f>IF(J401+M408&gt;0,"Credit Surplus","Credit Shortage")</f>
        <v>Credit Surplus</v>
      </c>
      <c r="N410" s="36">
        <f>J401+M408</f>
        <v>6528.5700000000006</v>
      </c>
      <c r="O410" s="35" t="s">
        <v>60</v>
      </c>
      <c r="P410" s="35"/>
      <c r="Q410" s="10"/>
    </row>
    <row r="411" spans="1:17">
      <c r="A411" s="13"/>
      <c r="B411" s="35"/>
      <c r="C411" s="9"/>
      <c r="D411" s="9"/>
      <c r="E411" s="35"/>
      <c r="F411" s="35"/>
      <c r="G411" s="9"/>
      <c r="H411" s="9"/>
      <c r="I411" s="35"/>
      <c r="J411" s="35"/>
      <c r="K411" s="35"/>
      <c r="L411" s="9"/>
      <c r="M411" s="35"/>
      <c r="N411" s="35"/>
      <c r="O411" s="35"/>
      <c r="P411" s="35"/>
      <c r="Q411" s="10"/>
    </row>
    <row r="412" spans="1:17">
      <c r="A412" s="13"/>
      <c r="B412" s="35"/>
      <c r="C412" s="9"/>
      <c r="D412" s="9"/>
      <c r="E412" s="35"/>
      <c r="F412" s="35"/>
      <c r="G412" s="9"/>
      <c r="H412" s="9"/>
      <c r="I412" s="35"/>
      <c r="J412" s="35"/>
      <c r="K412" s="35"/>
      <c r="L412" s="35"/>
      <c r="M412" s="35"/>
      <c r="N412" s="35"/>
      <c r="O412" s="35"/>
      <c r="P412" s="35"/>
      <c r="Q412" s="10"/>
    </row>
    <row r="413" spans="1:17">
      <c r="A413" s="13" t="s">
        <v>11</v>
      </c>
      <c r="B413" s="35"/>
      <c r="C413" s="9"/>
      <c r="D413" s="21">
        <v>4500.43</v>
      </c>
      <c r="E413" s="35" t="s">
        <v>76</v>
      </c>
      <c r="F413" s="35"/>
      <c r="G413" s="9"/>
      <c r="H413" s="9"/>
      <c r="I413" s="35"/>
      <c r="J413" s="35"/>
      <c r="K413" s="35"/>
      <c r="L413" s="35"/>
      <c r="M413" s="35"/>
      <c r="N413" s="35"/>
      <c r="O413" s="35"/>
      <c r="P413" s="35"/>
      <c r="Q413" s="10"/>
    </row>
    <row r="414" spans="1:17">
      <c r="A414" s="13" t="s">
        <v>12</v>
      </c>
      <c r="B414" s="35"/>
      <c r="C414" s="9"/>
      <c r="D414" s="9">
        <f>H401</f>
        <v>-14.969999999999743</v>
      </c>
      <c r="E414" s="35" t="s">
        <v>16</v>
      </c>
      <c r="F414" s="35"/>
      <c r="G414" s="9"/>
      <c r="H414" s="9"/>
      <c r="I414" s="35"/>
      <c r="J414" s="35"/>
      <c r="K414" s="35"/>
      <c r="L414" s="35"/>
      <c r="M414" s="35"/>
      <c r="N414" s="35"/>
      <c r="O414" s="35"/>
      <c r="P414" s="35"/>
      <c r="Q414" s="10"/>
    </row>
    <row r="415" spans="1:17">
      <c r="A415" s="13" t="s">
        <v>13</v>
      </c>
      <c r="B415" s="35"/>
      <c r="C415" s="9"/>
      <c r="D415" s="9">
        <f>D413+D414</f>
        <v>4485.4600000000009</v>
      </c>
      <c r="E415" s="35"/>
      <c r="F415" s="35"/>
      <c r="G415" s="9"/>
      <c r="H415" s="9"/>
      <c r="I415" s="35"/>
      <c r="J415" s="35"/>
      <c r="K415" s="35"/>
      <c r="L415" s="35"/>
      <c r="M415" s="35"/>
      <c r="N415" s="35"/>
      <c r="O415" s="35"/>
      <c r="P415" s="35"/>
      <c r="Q415" s="10"/>
    </row>
    <row r="416" spans="1:17">
      <c r="A416" s="13" t="s">
        <v>14</v>
      </c>
      <c r="B416" s="35"/>
      <c r="C416" s="9"/>
      <c r="D416" s="9">
        <f>H409</f>
        <v>134.35000000000014</v>
      </c>
      <c r="E416" s="35" t="s">
        <v>17</v>
      </c>
      <c r="F416" s="35"/>
      <c r="G416" s="9"/>
      <c r="H416" s="9"/>
      <c r="I416" s="35"/>
      <c r="J416" s="35"/>
      <c r="K416" s="35"/>
      <c r="L416" s="35"/>
      <c r="M416" s="35"/>
      <c r="N416" s="35"/>
      <c r="O416" s="35"/>
      <c r="P416" s="35"/>
      <c r="Q416" s="10"/>
    </row>
    <row r="417" spans="1:17">
      <c r="A417" s="13" t="s">
        <v>13</v>
      </c>
      <c r="B417" s="35"/>
      <c r="C417" s="9"/>
      <c r="D417" s="27">
        <f>D415-D416</f>
        <v>4351.1100000000006</v>
      </c>
      <c r="E417" s="19" t="s">
        <v>18</v>
      </c>
      <c r="F417" s="35"/>
      <c r="G417" s="9"/>
      <c r="H417" s="9"/>
      <c r="I417" s="35"/>
      <c r="J417" s="35"/>
      <c r="K417" s="35"/>
      <c r="L417" s="35"/>
      <c r="M417" s="35"/>
      <c r="N417" s="35"/>
      <c r="O417" s="35"/>
      <c r="P417" s="35"/>
      <c r="Q417" s="10"/>
    </row>
    <row r="418" spans="1:17" ht="14.65" thickBot="1">
      <c r="A418" s="15"/>
      <c r="B418" s="16"/>
      <c r="C418" s="17"/>
      <c r="D418" s="17"/>
      <c r="E418" s="16"/>
      <c r="F418" s="16"/>
      <c r="G418" s="17"/>
      <c r="H418" s="17"/>
      <c r="I418" s="16"/>
      <c r="J418" s="16"/>
      <c r="K418" s="16"/>
      <c r="L418" s="16"/>
      <c r="M418" s="16"/>
      <c r="N418" s="16"/>
      <c r="O418" s="16"/>
      <c r="P418" s="16"/>
      <c r="Q418" s="18"/>
    </row>
    <row r="419" spans="1:17" ht="14.65" thickTop="1"/>
    <row r="421" spans="1:17" ht="14.65" thickBot="1"/>
    <row r="422" spans="1:17" ht="14.65" thickTop="1">
      <c r="A422" s="2"/>
      <c r="B422" s="3"/>
      <c r="C422" s="4">
        <v>44225</v>
      </c>
      <c r="D422" s="5"/>
      <c r="E422" s="3"/>
      <c r="F422" s="3"/>
      <c r="G422" s="5"/>
      <c r="H422" s="5"/>
      <c r="I422" s="3"/>
      <c r="J422" s="3"/>
      <c r="K422" s="3"/>
      <c r="L422" s="20" t="s">
        <v>19</v>
      </c>
      <c r="M422" s="3"/>
      <c r="N422" s="3"/>
      <c r="O422" s="3"/>
      <c r="P422" s="3"/>
      <c r="Q422" s="6"/>
    </row>
    <row r="423" spans="1:17">
      <c r="A423" s="7" t="s">
        <v>5</v>
      </c>
      <c r="B423" s="8"/>
      <c r="C423" s="9"/>
      <c r="D423" s="9"/>
      <c r="E423" s="8"/>
      <c r="F423" s="8"/>
      <c r="G423" s="9"/>
      <c r="H423" s="9"/>
      <c r="I423" s="8"/>
      <c r="J423" s="11" t="s">
        <v>24</v>
      </c>
      <c r="K423" s="8"/>
      <c r="L423" s="11" t="s">
        <v>10</v>
      </c>
      <c r="M423" s="8"/>
      <c r="N423" s="8"/>
      <c r="O423" s="8"/>
      <c r="P423" s="8"/>
      <c r="Q423" s="10"/>
    </row>
    <row r="424" spans="1:17">
      <c r="A424" s="7" t="s">
        <v>0</v>
      </c>
      <c r="B424" s="11" t="s">
        <v>3</v>
      </c>
      <c r="C424" s="12" t="s">
        <v>1</v>
      </c>
      <c r="D424" s="12" t="s">
        <v>4</v>
      </c>
      <c r="E424" s="11" t="s">
        <v>7</v>
      </c>
      <c r="F424" s="8"/>
      <c r="G424" s="12" t="s">
        <v>8</v>
      </c>
      <c r="H424" s="12" t="s">
        <v>9</v>
      </c>
      <c r="I424" s="33" t="s">
        <v>70</v>
      </c>
      <c r="J424" s="11" t="s">
        <v>23</v>
      </c>
      <c r="K424" s="8"/>
      <c r="L424" s="31">
        <v>8480.27</v>
      </c>
      <c r="M424" s="8" t="s">
        <v>47</v>
      </c>
      <c r="N424" s="8"/>
      <c r="O424" s="8"/>
      <c r="P424" s="8"/>
      <c r="Q424" s="10"/>
    </row>
    <row r="425" spans="1:17">
      <c r="A425" s="13" t="s">
        <v>61</v>
      </c>
      <c r="B425" s="8">
        <v>17</v>
      </c>
      <c r="C425" s="9">
        <v>39.880000000000003</v>
      </c>
      <c r="D425" s="9">
        <f>C425*B425</f>
        <v>677.96</v>
      </c>
      <c r="E425" s="36" t="s">
        <v>37</v>
      </c>
      <c r="F425" s="8"/>
      <c r="G425" s="32">
        <v>39.6</v>
      </c>
      <c r="H425" s="9">
        <f>(B425*G425)-D425</f>
        <v>-4.7599999999999909</v>
      </c>
      <c r="I425" s="8" t="s">
        <v>72</v>
      </c>
      <c r="J425" s="14">
        <f>G425*B425</f>
        <v>673.2</v>
      </c>
      <c r="K425" s="8" t="str">
        <f>"sell "&amp;B425&amp;" "&amp;A425&amp;" @ $"&amp;G425</f>
        <v>sell 17 LOB @ $39.6</v>
      </c>
      <c r="L425" s="9">
        <f>L424+(G425*B425)</f>
        <v>9153.4700000000012</v>
      </c>
      <c r="M425" s="8"/>
      <c r="N425" s="8"/>
      <c r="O425" s="8"/>
      <c r="P425" s="8"/>
      <c r="Q425" s="10"/>
    </row>
    <row r="426" spans="1:17">
      <c r="A426" s="13" t="s">
        <v>62</v>
      </c>
      <c r="B426" s="8">
        <v>15</v>
      </c>
      <c r="C426" s="9">
        <v>40.619999999999997</v>
      </c>
      <c r="D426" s="9">
        <f>C426*B426</f>
        <v>609.29999999999995</v>
      </c>
      <c r="E426" s="36" t="s">
        <v>37</v>
      </c>
      <c r="F426" s="8"/>
      <c r="G426" s="32">
        <v>41.2</v>
      </c>
      <c r="H426" s="9">
        <f>(B426*G426)-D426</f>
        <v>8.7000000000000455</v>
      </c>
      <c r="I426" s="8" t="s">
        <v>72</v>
      </c>
      <c r="J426" s="14">
        <f>G426*B426</f>
        <v>618</v>
      </c>
      <c r="K426" s="8" t="str">
        <f>"sell "&amp;B426&amp;" "&amp;A426&amp;" @ $"&amp;G426</f>
        <v>sell 15 SIG @ $41.2</v>
      </c>
      <c r="L426" s="9">
        <f>L425+(G426*B426)</f>
        <v>9771.4700000000012</v>
      </c>
      <c r="M426" s="8"/>
      <c r="N426" s="8"/>
      <c r="O426" s="8"/>
      <c r="P426" s="8"/>
      <c r="Q426" s="10"/>
    </row>
    <row r="427" spans="1:17">
      <c r="A427" s="13" t="s">
        <v>63</v>
      </c>
      <c r="B427" s="8">
        <v>15</v>
      </c>
      <c r="C427" s="9">
        <v>160.96</v>
      </c>
      <c r="D427" s="9">
        <f>C427*B427</f>
        <v>2414.4</v>
      </c>
      <c r="E427" s="36" t="s">
        <v>37</v>
      </c>
      <c r="F427" s="8"/>
      <c r="G427" s="32">
        <v>160.79</v>
      </c>
      <c r="H427" s="9">
        <f>(B427*G427)-D427</f>
        <v>-2.5500000000001819</v>
      </c>
      <c r="I427" s="8" t="s">
        <v>72</v>
      </c>
      <c r="J427" s="14">
        <f>G427*B427</f>
        <v>2411.85</v>
      </c>
      <c r="K427" s="8" t="str">
        <f>"sell "&amp;B427&amp;" "&amp;A427&amp;" @ $"&amp;G427</f>
        <v>sell 15 NVCR @ $160.79</v>
      </c>
      <c r="L427" s="9">
        <f>L426+(G427*B427)</f>
        <v>12183.320000000002</v>
      </c>
      <c r="M427" s="8" t="s">
        <v>22</v>
      </c>
      <c r="N427" s="8"/>
      <c r="O427" s="8"/>
      <c r="P427" s="8"/>
      <c r="Q427" s="10"/>
    </row>
    <row r="428" spans="1:17">
      <c r="A428" s="13"/>
      <c r="B428" s="8"/>
      <c r="C428" s="9"/>
      <c r="D428" s="9">
        <f>SUM(D425:D427)</f>
        <v>3701.66</v>
      </c>
      <c r="E428" s="8"/>
      <c r="F428" s="8"/>
      <c r="G428" s="32"/>
      <c r="H428" s="9">
        <f>SUM(H425:H427)</f>
        <v>1.3899999999998727</v>
      </c>
      <c r="I428" s="8"/>
      <c r="J428" s="14">
        <f>SUM(J425:J427)</f>
        <v>3703.05</v>
      </c>
      <c r="K428" s="8"/>
      <c r="L428" s="9"/>
      <c r="M428" s="8"/>
      <c r="N428" s="8"/>
      <c r="O428" s="8"/>
      <c r="P428" s="8"/>
      <c r="Q428" s="10"/>
    </row>
    <row r="429" spans="1:17">
      <c r="A429" s="13"/>
      <c r="B429" s="8"/>
      <c r="C429" s="9"/>
      <c r="D429" s="9"/>
      <c r="E429" s="8"/>
      <c r="F429" s="8"/>
      <c r="G429" s="32"/>
      <c r="H429" s="9"/>
      <c r="I429" s="8"/>
      <c r="J429" s="8"/>
      <c r="K429" s="8"/>
      <c r="L429" s="9"/>
      <c r="M429" s="8"/>
      <c r="N429" s="8"/>
      <c r="O429" s="8"/>
      <c r="P429" s="8"/>
      <c r="Q429" s="10"/>
    </row>
    <row r="430" spans="1:17">
      <c r="A430" s="13"/>
      <c r="B430" s="8"/>
      <c r="C430" s="9"/>
      <c r="D430" s="9"/>
      <c r="E430" s="19"/>
      <c r="F430" s="8"/>
      <c r="G430" s="32"/>
      <c r="H430" s="9"/>
      <c r="I430" s="8"/>
      <c r="J430" s="8"/>
      <c r="K430" s="8"/>
      <c r="L430" s="9"/>
      <c r="M430" s="11" t="s">
        <v>20</v>
      </c>
      <c r="N430" s="8"/>
      <c r="O430" s="8"/>
      <c r="P430" s="8"/>
      <c r="Q430" s="10"/>
    </row>
    <row r="431" spans="1:17">
      <c r="A431" s="7" t="s">
        <v>6</v>
      </c>
      <c r="B431" s="8"/>
      <c r="C431" s="9"/>
      <c r="D431" s="9"/>
      <c r="E431" s="19"/>
      <c r="F431" s="8"/>
      <c r="G431" s="32"/>
      <c r="H431" s="9"/>
      <c r="I431" s="8"/>
      <c r="J431" s="8"/>
      <c r="K431" s="8"/>
      <c r="L431" s="9"/>
      <c r="M431" s="11" t="s">
        <v>21</v>
      </c>
      <c r="N431" s="8"/>
      <c r="O431" s="8"/>
      <c r="P431" s="8"/>
      <c r="Q431" s="10"/>
    </row>
    <row r="432" spans="1:17">
      <c r="A432" s="7" t="s">
        <v>0</v>
      </c>
      <c r="B432" s="11" t="s">
        <v>3</v>
      </c>
      <c r="C432" s="12" t="s">
        <v>1</v>
      </c>
      <c r="D432" s="12" t="s">
        <v>2</v>
      </c>
      <c r="E432" s="22" t="s">
        <v>7</v>
      </c>
      <c r="F432" s="8"/>
      <c r="G432" s="33" t="s">
        <v>8</v>
      </c>
      <c r="H432" s="12" t="s">
        <v>9</v>
      </c>
      <c r="I432" s="8"/>
      <c r="J432" s="8"/>
      <c r="K432" s="8"/>
      <c r="L432" s="9"/>
      <c r="M432" s="14">
        <f>L427</f>
        <v>12183.320000000002</v>
      </c>
      <c r="N432" s="8"/>
      <c r="O432" s="8"/>
      <c r="P432" s="8"/>
      <c r="Q432" s="10"/>
    </row>
    <row r="433" spans="1:17">
      <c r="A433" s="13" t="s">
        <v>73</v>
      </c>
      <c r="B433" s="8">
        <v>89</v>
      </c>
      <c r="C433" s="9">
        <v>15.34</v>
      </c>
      <c r="D433" s="9">
        <f>C433*B433</f>
        <v>1365.26</v>
      </c>
      <c r="E433" s="36" t="s">
        <v>37</v>
      </c>
      <c r="F433" s="8"/>
      <c r="G433" s="32">
        <v>15.65</v>
      </c>
      <c r="H433" s="9">
        <f>(B433*G433)-D433</f>
        <v>27.590000000000146</v>
      </c>
      <c r="I433" s="8" t="s">
        <v>71</v>
      </c>
      <c r="J433" s="8"/>
      <c r="K433" s="8" t="str">
        <f>"buy "&amp;B433&amp;" "&amp;A433&amp;" @ $"&amp;G433</f>
        <v>buy 89 CLF @ $15.65</v>
      </c>
      <c r="L433" s="9">
        <f>L427-(G433*B433)</f>
        <v>10790.470000000001</v>
      </c>
      <c r="M433" s="14">
        <f>L424-(G433*B433)</f>
        <v>7087.42</v>
      </c>
      <c r="N433" s="8"/>
      <c r="O433" s="8"/>
      <c r="P433" s="8"/>
      <c r="Q433" s="10"/>
    </row>
    <row r="434" spans="1:17">
      <c r="A434" s="13" t="s">
        <v>74</v>
      </c>
      <c r="B434" s="8">
        <v>35</v>
      </c>
      <c r="C434" s="9">
        <v>41.66</v>
      </c>
      <c r="D434" s="9">
        <f>C434*B434</f>
        <v>1458.1</v>
      </c>
      <c r="E434" s="36" t="s">
        <v>37</v>
      </c>
      <c r="F434" s="8"/>
      <c r="G434" s="32">
        <v>42.13</v>
      </c>
      <c r="H434" s="9">
        <f>(B434*G434)-D434</f>
        <v>16.450000000000273</v>
      </c>
      <c r="I434" s="8" t="s">
        <v>71</v>
      </c>
      <c r="J434" s="8"/>
      <c r="K434" s="8" t="str">
        <f>"buy "&amp;B434&amp;" "&amp;A434&amp;" @ $"&amp;G434</f>
        <v>buy 35 CPRI @ $42.13</v>
      </c>
      <c r="L434" s="9">
        <f>L433-(G434*B434)</f>
        <v>9315.9200000000019</v>
      </c>
      <c r="M434" s="14">
        <f>M433-(G434*B434)</f>
        <v>5612.87</v>
      </c>
      <c r="N434" s="8"/>
      <c r="O434" s="8"/>
      <c r="P434" s="8"/>
      <c r="Q434" s="10"/>
    </row>
    <row r="435" spans="1:17">
      <c r="A435" s="23" t="s">
        <v>75</v>
      </c>
      <c r="B435" s="24">
        <v>11</v>
      </c>
      <c r="C435" s="25">
        <v>182.35</v>
      </c>
      <c r="D435" s="25">
        <f>C435*B435</f>
        <v>2005.85</v>
      </c>
      <c r="E435" s="36" t="s">
        <v>37</v>
      </c>
      <c r="F435" s="24"/>
      <c r="G435" s="34">
        <v>185.64</v>
      </c>
      <c r="H435" s="25">
        <f>(B435*G435)-D435</f>
        <v>36.190000000000055</v>
      </c>
      <c r="I435" s="8" t="s">
        <v>71</v>
      </c>
      <c r="J435" s="8"/>
      <c r="K435" s="8" t="str">
        <f>"buy "&amp;B435&amp;" "&amp;A435&amp;" @ $"&amp;G435</f>
        <v>buy 11 ENPH @ $185.64</v>
      </c>
      <c r="L435" s="9">
        <f>L434-(G435*B435)</f>
        <v>7273.8800000000019</v>
      </c>
      <c r="M435" s="14">
        <f>M434-(G435*B435)</f>
        <v>3570.83</v>
      </c>
      <c r="N435" s="8" t="str">
        <f>"$"&amp;ROUND(M435,2)&amp;" will be the balance in the account after purchases.  "</f>
        <v xml:space="preserve">$3570.83 will be the balance in the account after purchases.  </v>
      </c>
      <c r="O435" s="8"/>
      <c r="P435" s="8"/>
      <c r="Q435" s="10"/>
    </row>
    <row r="436" spans="1:17">
      <c r="A436" s="13"/>
      <c r="B436" s="8"/>
      <c r="C436" s="9"/>
      <c r="D436" s="9">
        <f>SUM(D433:D435)</f>
        <v>4829.2099999999991</v>
      </c>
      <c r="E436" s="8"/>
      <c r="F436" s="8"/>
      <c r="G436" s="9" t="s">
        <v>15</v>
      </c>
      <c r="H436" s="9">
        <f>SUM(H433:H435)</f>
        <v>80.230000000000473</v>
      </c>
      <c r="I436" s="8"/>
      <c r="J436" s="8"/>
      <c r="K436" s="8"/>
      <c r="L436" s="9"/>
      <c r="M436" s="8"/>
      <c r="N436" s="8" t="s">
        <v>27</v>
      </c>
      <c r="O436" s="8"/>
      <c r="P436" s="8"/>
      <c r="Q436" s="10"/>
    </row>
    <row r="437" spans="1:17">
      <c r="A437" s="13"/>
      <c r="B437" s="8"/>
      <c r="C437" s="9"/>
      <c r="D437" s="9"/>
      <c r="E437" s="8"/>
      <c r="F437" s="8"/>
      <c r="G437" s="9"/>
      <c r="H437" s="9"/>
      <c r="I437" s="8"/>
      <c r="J437" s="8"/>
      <c r="K437" s="8"/>
      <c r="L437" s="9"/>
      <c r="M437" s="11" t="str">
        <f>IF(J428+M435&gt;0,"Credit Surplus","Credit Shortage")</f>
        <v>Credit Surplus</v>
      </c>
      <c r="N437" s="14">
        <f>J428+M435</f>
        <v>7273.88</v>
      </c>
      <c r="O437" s="8" t="s">
        <v>60</v>
      </c>
      <c r="P437" s="8"/>
      <c r="Q437" s="10"/>
    </row>
    <row r="438" spans="1:17">
      <c r="A438" s="13"/>
      <c r="B438" s="8"/>
      <c r="C438" s="9"/>
      <c r="D438" s="9"/>
      <c r="E438" s="8"/>
      <c r="F438" s="8"/>
      <c r="G438" s="9"/>
      <c r="H438" s="9"/>
      <c r="I438" s="8"/>
      <c r="J438" s="8"/>
      <c r="K438" s="8"/>
      <c r="L438" s="9"/>
      <c r="M438" s="8"/>
      <c r="N438" s="8"/>
      <c r="O438" s="8"/>
      <c r="P438" s="8"/>
      <c r="Q438" s="10"/>
    </row>
    <row r="439" spans="1:17">
      <c r="A439" s="13"/>
      <c r="B439" s="8"/>
      <c r="C439" s="9"/>
      <c r="D439" s="9"/>
      <c r="E439" s="8"/>
      <c r="F439" s="8"/>
      <c r="G439" s="9"/>
      <c r="H439" s="9"/>
      <c r="I439" s="8"/>
      <c r="J439" s="8"/>
      <c r="K439" s="8"/>
      <c r="L439" s="8"/>
      <c r="M439" s="8"/>
      <c r="N439" s="8"/>
      <c r="O439" s="8"/>
      <c r="P439" s="8"/>
      <c r="Q439" s="10"/>
    </row>
    <row r="440" spans="1:17">
      <c r="A440" s="13" t="s">
        <v>11</v>
      </c>
      <c r="B440" s="8"/>
      <c r="C440" s="9"/>
      <c r="D440" s="21">
        <v>2774.25</v>
      </c>
      <c r="E440" s="35" t="s">
        <v>76</v>
      </c>
      <c r="F440" s="8"/>
      <c r="G440" s="9"/>
      <c r="H440" s="9"/>
      <c r="I440" s="8"/>
      <c r="J440" s="8"/>
      <c r="K440" s="8"/>
      <c r="L440" s="8"/>
      <c r="M440" s="8"/>
      <c r="N440" s="8"/>
      <c r="O440" s="8"/>
      <c r="P440" s="8"/>
      <c r="Q440" s="10"/>
    </row>
    <row r="441" spans="1:17">
      <c r="A441" s="13" t="s">
        <v>12</v>
      </c>
      <c r="B441" s="8"/>
      <c r="C441" s="9"/>
      <c r="D441" s="9">
        <f>H428</f>
        <v>1.3899999999998727</v>
      </c>
      <c r="E441" s="8" t="s">
        <v>16</v>
      </c>
      <c r="F441" s="8"/>
      <c r="G441" s="9"/>
      <c r="H441" s="9"/>
      <c r="I441" s="8"/>
      <c r="J441" s="8"/>
      <c r="K441" s="8"/>
      <c r="L441" s="8"/>
      <c r="M441" s="8"/>
      <c r="N441" s="8"/>
      <c r="O441" s="8"/>
      <c r="P441" s="8"/>
      <c r="Q441" s="10"/>
    </row>
    <row r="442" spans="1:17">
      <c r="A442" s="13" t="s">
        <v>13</v>
      </c>
      <c r="B442" s="8"/>
      <c r="C442" s="9"/>
      <c r="D442" s="9">
        <f>D440+D441</f>
        <v>2775.64</v>
      </c>
      <c r="E442" s="8"/>
      <c r="F442" s="8"/>
      <c r="G442" s="9"/>
      <c r="H442" s="9"/>
      <c r="I442" s="8"/>
      <c r="J442" s="8"/>
      <c r="K442" s="8"/>
      <c r="L442" s="8"/>
      <c r="M442" s="8"/>
      <c r="N442" s="8"/>
      <c r="O442" s="8"/>
      <c r="P442" s="8"/>
      <c r="Q442" s="10"/>
    </row>
    <row r="443" spans="1:17">
      <c r="A443" s="13" t="s">
        <v>14</v>
      </c>
      <c r="B443" s="8"/>
      <c r="C443" s="9"/>
      <c r="D443" s="9">
        <f>H436</f>
        <v>80.230000000000473</v>
      </c>
      <c r="E443" s="8" t="s">
        <v>17</v>
      </c>
      <c r="F443" s="8"/>
      <c r="G443" s="9"/>
      <c r="H443" s="9"/>
      <c r="I443" s="8"/>
      <c r="J443" s="8"/>
      <c r="K443" s="8"/>
      <c r="L443" s="8"/>
      <c r="M443" s="8"/>
      <c r="N443" s="8"/>
      <c r="O443" s="8"/>
      <c r="P443" s="8"/>
      <c r="Q443" s="10"/>
    </row>
    <row r="444" spans="1:17">
      <c r="A444" s="13" t="s">
        <v>13</v>
      </c>
      <c r="B444" s="8"/>
      <c r="C444" s="9"/>
      <c r="D444" s="27">
        <f>D442-D443</f>
        <v>2695.4099999999994</v>
      </c>
      <c r="E444" s="19" t="s">
        <v>18</v>
      </c>
      <c r="F444" s="8"/>
      <c r="G444" s="9"/>
      <c r="H444" s="9"/>
      <c r="I444" s="8"/>
      <c r="J444" s="8"/>
      <c r="K444" s="8"/>
      <c r="L444" s="8"/>
      <c r="M444" s="8"/>
      <c r="N444" s="8"/>
      <c r="O444" s="8"/>
      <c r="P444" s="8"/>
      <c r="Q444" s="10"/>
    </row>
    <row r="445" spans="1:17" ht="14.65" thickBot="1">
      <c r="A445" s="15"/>
      <c r="B445" s="16"/>
      <c r="C445" s="17"/>
      <c r="D445" s="17"/>
      <c r="E445" s="16"/>
      <c r="F445" s="16"/>
      <c r="G445" s="17"/>
      <c r="H445" s="17"/>
      <c r="I445" s="16"/>
      <c r="J445" s="16"/>
      <c r="K445" s="16"/>
      <c r="L445" s="16"/>
      <c r="M445" s="16"/>
      <c r="N445" s="16"/>
      <c r="O445" s="16"/>
      <c r="P445" s="16"/>
      <c r="Q445" s="18"/>
    </row>
    <row r="446" spans="1:17" ht="14.65" thickTop="1"/>
    <row r="447" spans="1:17" ht="14.65" thickBot="1"/>
    <row r="448" spans="1:17" ht="14.65" thickTop="1">
      <c r="A448" s="2"/>
      <c r="B448" s="3"/>
      <c r="C448" s="4">
        <v>44196</v>
      </c>
      <c r="D448" s="5"/>
      <c r="E448" s="3"/>
      <c r="F448" s="3"/>
      <c r="G448" s="5"/>
      <c r="H448" s="5"/>
      <c r="I448" s="3"/>
      <c r="J448" s="3"/>
      <c r="K448" s="3"/>
      <c r="L448" s="20" t="s">
        <v>19</v>
      </c>
      <c r="M448" s="3"/>
      <c r="N448" s="3"/>
      <c r="O448" s="3"/>
      <c r="P448" s="3"/>
      <c r="Q448" s="6"/>
    </row>
    <row r="449" spans="1:17">
      <c r="A449" s="7" t="s">
        <v>5</v>
      </c>
      <c r="B449" s="8"/>
      <c r="C449" s="9"/>
      <c r="D449" s="9"/>
      <c r="E449" s="8"/>
      <c r="F449" s="8"/>
      <c r="G449" s="9"/>
      <c r="H449" s="9"/>
      <c r="I449" s="8"/>
      <c r="J449" s="11" t="s">
        <v>24</v>
      </c>
      <c r="K449" s="8"/>
      <c r="L449" s="11" t="s">
        <v>10</v>
      </c>
      <c r="M449" s="8"/>
      <c r="N449" s="8"/>
      <c r="O449" s="8"/>
      <c r="P449" s="8"/>
      <c r="Q449" s="10"/>
    </row>
    <row r="450" spans="1:17">
      <c r="A450" s="7" t="s">
        <v>0</v>
      </c>
      <c r="B450" s="11" t="s">
        <v>3</v>
      </c>
      <c r="C450" s="12" t="s">
        <v>1</v>
      </c>
      <c r="D450" s="12" t="s">
        <v>4</v>
      </c>
      <c r="E450" s="11" t="s">
        <v>7</v>
      </c>
      <c r="F450" s="8"/>
      <c r="G450" s="12" t="s">
        <v>8</v>
      </c>
      <c r="H450" s="12" t="s">
        <v>9</v>
      </c>
      <c r="I450" s="8"/>
      <c r="J450" s="11" t="s">
        <v>23</v>
      </c>
      <c r="K450" s="8"/>
      <c r="L450" s="31">
        <v>8480.27</v>
      </c>
      <c r="M450" s="8" t="s">
        <v>47</v>
      </c>
      <c r="N450" s="8"/>
      <c r="O450" s="8"/>
      <c r="P450" s="8"/>
      <c r="Q450" s="10"/>
    </row>
    <row r="451" spans="1:17">
      <c r="A451" s="13" t="s">
        <v>58</v>
      </c>
      <c r="B451" s="8">
        <v>5</v>
      </c>
      <c r="C451" s="9">
        <v>259.62</v>
      </c>
      <c r="D451" s="9">
        <f>C451*B451</f>
        <v>1298.0999999999999</v>
      </c>
      <c r="E451" s="14" t="s">
        <v>33</v>
      </c>
      <c r="F451" s="8"/>
      <c r="G451" s="32">
        <v>260.39999999999998</v>
      </c>
      <c r="H451" s="9">
        <f>(B451*G451)-D451</f>
        <v>3.9000000000000909</v>
      </c>
      <c r="I451" s="8"/>
      <c r="J451" s="14">
        <f>G451*B451</f>
        <v>1302</v>
      </c>
      <c r="K451" s="8" t="str">
        <f>"sell "&amp;B451&amp;" "&amp;A451&amp;" @ $"&amp;G451</f>
        <v>sell 5 FDX @ $260.4</v>
      </c>
      <c r="L451" s="9">
        <f>L450+(G451*B451)</f>
        <v>9782.27</v>
      </c>
      <c r="M451" s="8"/>
      <c r="N451" s="8"/>
      <c r="O451" s="8"/>
      <c r="P451" s="8"/>
      <c r="Q451" s="10"/>
    </row>
    <row r="452" spans="1:17">
      <c r="A452" s="13" t="s">
        <v>59</v>
      </c>
      <c r="B452" s="8">
        <v>11</v>
      </c>
      <c r="C452" s="9">
        <v>151.72</v>
      </c>
      <c r="D452" s="9">
        <f>C452*B452</f>
        <v>1668.92</v>
      </c>
      <c r="E452" s="14" t="s">
        <v>33</v>
      </c>
      <c r="F452" s="8"/>
      <c r="G452" s="32">
        <v>152.27000000000001</v>
      </c>
      <c r="H452" s="9">
        <f>(B452*G452)-D452</f>
        <v>6.0499999999999545</v>
      </c>
      <c r="I452" s="8"/>
      <c r="J452" s="14">
        <f>G452*B452</f>
        <v>1674.97</v>
      </c>
      <c r="K452" s="8" t="str">
        <f>"sell "&amp;B452&amp;" "&amp;A452&amp;" @ $"&amp;G452</f>
        <v>sell 11 PTON @ $152.27</v>
      </c>
      <c r="L452" s="9">
        <f>L451+(G452*B452)</f>
        <v>11457.24</v>
      </c>
      <c r="M452" s="8"/>
      <c r="N452" s="8"/>
      <c r="O452" s="8"/>
      <c r="P452" s="8"/>
      <c r="Q452" s="10"/>
    </row>
    <row r="453" spans="1:17">
      <c r="A453" s="13" t="s">
        <v>35</v>
      </c>
      <c r="B453" s="8">
        <v>19</v>
      </c>
      <c r="C453" s="9">
        <v>31.03</v>
      </c>
      <c r="D453" s="9">
        <f>C453*B453</f>
        <v>589.57000000000005</v>
      </c>
      <c r="E453" s="14" t="s">
        <v>33</v>
      </c>
      <c r="F453" s="8"/>
      <c r="G453" s="32">
        <v>31.46</v>
      </c>
      <c r="H453" s="9">
        <f>(B453*G453)-D453</f>
        <v>8.1699999999999591</v>
      </c>
      <c r="I453" s="8"/>
      <c r="J453" s="14">
        <f>G453*B453</f>
        <v>597.74</v>
      </c>
      <c r="K453" s="8" t="str">
        <f>"sell "&amp;B453&amp;" "&amp;A453&amp;" @ $"&amp;G453</f>
        <v>sell 19 COOP @ $31.46</v>
      </c>
      <c r="L453" s="9">
        <f>L452+(G453*B453)</f>
        <v>12054.98</v>
      </c>
      <c r="M453" s="8" t="s">
        <v>22</v>
      </c>
      <c r="N453" s="8"/>
      <c r="O453" s="8"/>
      <c r="P453" s="8"/>
      <c r="Q453" s="10"/>
    </row>
    <row r="454" spans="1:17">
      <c r="A454" s="13"/>
      <c r="B454" s="8"/>
      <c r="C454" s="9"/>
      <c r="D454" s="9">
        <f>SUM(D451:D453)</f>
        <v>3556.59</v>
      </c>
      <c r="E454" s="8"/>
      <c r="F454" s="8"/>
      <c r="G454" s="32"/>
      <c r="H454" s="9">
        <f>SUM(H451:H453)</f>
        <v>18.120000000000005</v>
      </c>
      <c r="I454" s="8"/>
      <c r="J454" s="14">
        <f>SUM(J451:J453)</f>
        <v>3574.71</v>
      </c>
      <c r="K454" s="8"/>
      <c r="L454" s="9"/>
      <c r="M454" s="8"/>
      <c r="N454" s="8"/>
      <c r="O454" s="8"/>
      <c r="P454" s="8"/>
      <c r="Q454" s="10"/>
    </row>
    <row r="455" spans="1:17">
      <c r="A455" s="13"/>
      <c r="B455" s="8"/>
      <c r="C455" s="9"/>
      <c r="D455" s="9"/>
      <c r="E455" s="8"/>
      <c r="F455" s="8"/>
      <c r="G455" s="32"/>
      <c r="H455" s="9"/>
      <c r="I455" s="8"/>
      <c r="J455" s="8"/>
      <c r="K455" s="8"/>
      <c r="L455" s="9"/>
      <c r="M455" s="8"/>
      <c r="N455" s="8"/>
      <c r="O455" s="8"/>
      <c r="P455" s="8"/>
      <c r="Q455" s="10"/>
    </row>
    <row r="456" spans="1:17">
      <c r="A456" s="13"/>
      <c r="B456" s="8"/>
      <c r="C456" s="9"/>
      <c r="D456" s="9"/>
      <c r="E456" s="19"/>
      <c r="F456" s="8"/>
      <c r="G456" s="32"/>
      <c r="H456" s="9"/>
      <c r="I456" s="8"/>
      <c r="J456" s="8"/>
      <c r="K456" s="8"/>
      <c r="L456" s="9"/>
      <c r="M456" s="11" t="s">
        <v>20</v>
      </c>
      <c r="N456" s="8"/>
      <c r="O456" s="8"/>
      <c r="P456" s="8"/>
      <c r="Q456" s="10"/>
    </row>
    <row r="457" spans="1:17">
      <c r="A457" s="7" t="s">
        <v>6</v>
      </c>
      <c r="B457" s="8"/>
      <c r="C457" s="9"/>
      <c r="D457" s="9"/>
      <c r="E457" s="19"/>
      <c r="F457" s="8"/>
      <c r="G457" s="32"/>
      <c r="H457" s="9"/>
      <c r="I457" s="8"/>
      <c r="J457" s="8"/>
      <c r="K457" s="8"/>
      <c r="L457" s="9"/>
      <c r="M457" s="11" t="s">
        <v>21</v>
      </c>
      <c r="N457" s="8"/>
      <c r="O457" s="8"/>
      <c r="P457" s="8"/>
      <c r="Q457" s="10"/>
    </row>
    <row r="458" spans="1:17">
      <c r="A458" s="7" t="s">
        <v>0</v>
      </c>
      <c r="B458" s="11" t="s">
        <v>3</v>
      </c>
      <c r="C458" s="12" t="s">
        <v>1</v>
      </c>
      <c r="D458" s="12" t="s">
        <v>2</v>
      </c>
      <c r="E458" s="22" t="s">
        <v>7</v>
      </c>
      <c r="F458" s="8"/>
      <c r="G458" s="33" t="s">
        <v>8</v>
      </c>
      <c r="H458" s="12" t="s">
        <v>9</v>
      </c>
      <c r="I458" s="8"/>
      <c r="J458" s="8"/>
      <c r="K458" s="8"/>
      <c r="L458" s="9"/>
      <c r="M458" s="14">
        <f>L453</f>
        <v>12054.98</v>
      </c>
      <c r="N458" s="8"/>
      <c r="O458" s="8"/>
      <c r="P458" s="8"/>
      <c r="Q458" s="10"/>
    </row>
    <row r="459" spans="1:17">
      <c r="A459" s="13" t="s">
        <v>67</v>
      </c>
      <c r="B459" s="8">
        <v>10</v>
      </c>
      <c r="C459" s="9">
        <v>54.4</v>
      </c>
      <c r="D459" s="9">
        <f>C459*B459</f>
        <v>544</v>
      </c>
      <c r="E459" s="14" t="s">
        <v>33</v>
      </c>
      <c r="F459" s="8"/>
      <c r="G459" s="32">
        <v>55.66</v>
      </c>
      <c r="H459" s="9">
        <f>(B459*G459)-D459</f>
        <v>12.599999999999909</v>
      </c>
      <c r="I459" s="8"/>
      <c r="J459" s="8"/>
      <c r="K459" s="8" t="str">
        <f>"buy "&amp;B459&amp;" "&amp;A459&amp;" @ $"&amp;G459</f>
        <v>buy 10 NTLA @ $55.66</v>
      </c>
      <c r="L459" s="9">
        <f>L453-(G459*B459)</f>
        <v>11498.38</v>
      </c>
      <c r="M459" s="14">
        <f>L450-(G459*B459)</f>
        <v>7923.67</v>
      </c>
      <c r="N459" s="8"/>
      <c r="O459" s="8"/>
      <c r="P459" s="8"/>
      <c r="Q459" s="10"/>
    </row>
    <row r="460" spans="1:17">
      <c r="A460" s="13" t="s">
        <v>68</v>
      </c>
      <c r="B460" s="8">
        <v>24</v>
      </c>
      <c r="C460" s="9">
        <v>83.76</v>
      </c>
      <c r="D460" s="9">
        <f>C460*B460</f>
        <v>2010.2400000000002</v>
      </c>
      <c r="E460" s="14" t="s">
        <v>33</v>
      </c>
      <c r="F460" s="8"/>
      <c r="G460" s="32">
        <v>84.25</v>
      </c>
      <c r="H460" s="9">
        <f>(B460*G460)-D460</f>
        <v>11.759999999999764</v>
      </c>
      <c r="I460" s="8"/>
      <c r="J460" s="8"/>
      <c r="K460" s="8" t="str">
        <f>"buy "&amp;B460&amp;" "&amp;A460&amp;" @ $"&amp;G460</f>
        <v>buy 24 DNLI @ $84.25</v>
      </c>
      <c r="L460" s="9">
        <f>L459-(G460*B460)</f>
        <v>9476.3799999999992</v>
      </c>
      <c r="M460" s="14">
        <f>M459-(G460*B460)</f>
        <v>5901.67</v>
      </c>
      <c r="N460" s="8"/>
      <c r="O460" s="8"/>
      <c r="P460" s="8"/>
      <c r="Q460" s="10"/>
    </row>
    <row r="461" spans="1:17">
      <c r="A461" s="23" t="s">
        <v>69</v>
      </c>
      <c r="B461" s="24">
        <v>17</v>
      </c>
      <c r="C461" s="25">
        <v>63.81</v>
      </c>
      <c r="D461" s="25">
        <f>C461*B461</f>
        <v>1084.77</v>
      </c>
      <c r="E461" s="14" t="s">
        <v>33</v>
      </c>
      <c r="F461" s="24"/>
      <c r="G461" s="34">
        <v>63.8</v>
      </c>
      <c r="H461" s="25">
        <f>(B461*G461)-D461</f>
        <v>-0.17000000000007276</v>
      </c>
      <c r="I461" s="8"/>
      <c r="J461" s="8"/>
      <c r="K461" s="8" t="str">
        <f>"buy "&amp;B461&amp;" "&amp;A461&amp;" @ $"&amp;G461</f>
        <v>buy 17 FTCH @ $63.8</v>
      </c>
      <c r="L461" s="9">
        <f>L460-(G461*B461)</f>
        <v>8391.7799999999988</v>
      </c>
      <c r="M461" s="14">
        <f>M460-(G461*B461)</f>
        <v>4817.07</v>
      </c>
      <c r="N461" s="8" t="str">
        <f>"$"&amp;ROUND(M461,2)&amp;" will be the balance in the account after purchases.  "</f>
        <v xml:space="preserve">$4817.07 will be the balance in the account after purchases.  </v>
      </c>
      <c r="O461" s="8"/>
      <c r="P461" s="8"/>
      <c r="Q461" s="10"/>
    </row>
    <row r="462" spans="1:17">
      <c r="A462" s="13"/>
      <c r="B462" s="8"/>
      <c r="C462" s="9"/>
      <c r="D462" s="9">
        <f>SUM(D459:D461)</f>
        <v>3639.01</v>
      </c>
      <c r="E462" s="8"/>
      <c r="F462" s="8"/>
      <c r="G462" s="9" t="s">
        <v>15</v>
      </c>
      <c r="H462" s="9">
        <f>SUM(H459:H461)</f>
        <v>24.1899999999996</v>
      </c>
      <c r="I462" s="8"/>
      <c r="J462" s="8"/>
      <c r="K462" s="8"/>
      <c r="L462" s="9"/>
      <c r="M462" s="8"/>
      <c r="N462" s="8" t="s">
        <v>27</v>
      </c>
      <c r="O462" s="8"/>
      <c r="P462" s="8"/>
      <c r="Q462" s="10"/>
    </row>
    <row r="463" spans="1:17">
      <c r="A463" s="13"/>
      <c r="B463" s="8"/>
      <c r="C463" s="9"/>
      <c r="D463" s="9"/>
      <c r="E463" s="8"/>
      <c r="F463" s="8"/>
      <c r="G463" s="9"/>
      <c r="H463" s="9"/>
      <c r="I463" s="8"/>
      <c r="J463" s="8"/>
      <c r="K463" s="8"/>
      <c r="L463" s="9"/>
      <c r="M463" s="11" t="str">
        <f>IF(J454+M461&gt;0,"Credit Surplus","Credit Shortage")</f>
        <v>Credit Surplus</v>
      </c>
      <c r="N463" s="14">
        <f>J454+M461</f>
        <v>8391.7799999999988</v>
      </c>
      <c r="O463" s="8" t="s">
        <v>60</v>
      </c>
      <c r="P463" s="8"/>
      <c r="Q463" s="10"/>
    </row>
    <row r="464" spans="1:17">
      <c r="A464" s="13"/>
      <c r="B464" s="8"/>
      <c r="C464" s="9"/>
      <c r="D464" s="9"/>
      <c r="E464" s="8"/>
      <c r="F464" s="8"/>
      <c r="G464" s="9"/>
      <c r="H464" s="9"/>
      <c r="I464" s="8"/>
      <c r="J464" s="8"/>
      <c r="K464" s="8"/>
      <c r="L464" s="9"/>
      <c r="M464" s="8"/>
      <c r="N464" s="8"/>
      <c r="O464" s="8"/>
      <c r="P464" s="8"/>
      <c r="Q464" s="10"/>
    </row>
    <row r="465" spans="1:17">
      <c r="A465" s="13"/>
      <c r="B465" s="8"/>
      <c r="C465" s="9"/>
      <c r="D465" s="9"/>
      <c r="E465" s="8"/>
      <c r="F465" s="8"/>
      <c r="G465" s="9"/>
      <c r="H465" s="9"/>
      <c r="I465" s="8"/>
      <c r="J465" s="8"/>
      <c r="K465" s="8"/>
      <c r="L465" s="8"/>
      <c r="M465" s="8"/>
      <c r="N465" s="8"/>
      <c r="O465" s="8"/>
      <c r="P465" s="8"/>
      <c r="Q465" s="10"/>
    </row>
    <row r="466" spans="1:17">
      <c r="A466" s="13" t="s">
        <v>11</v>
      </c>
      <c r="B466" s="8"/>
      <c r="C466" s="9"/>
      <c r="D466" s="21">
        <v>1407.87</v>
      </c>
      <c r="E466" s="8" t="s">
        <v>25</v>
      </c>
      <c r="F466" s="8"/>
      <c r="G466" s="9"/>
      <c r="H466" s="9"/>
      <c r="I466" s="8"/>
      <c r="J466" s="8"/>
      <c r="K466" s="8"/>
      <c r="L466" s="8"/>
      <c r="M466" s="8"/>
      <c r="N466" s="8"/>
      <c r="O466" s="8"/>
      <c r="P466" s="8"/>
      <c r="Q466" s="10"/>
    </row>
    <row r="467" spans="1:17">
      <c r="A467" s="13" t="s">
        <v>12</v>
      </c>
      <c r="B467" s="8"/>
      <c r="C467" s="9"/>
      <c r="D467" s="9">
        <f>H454</f>
        <v>18.120000000000005</v>
      </c>
      <c r="E467" s="8" t="s">
        <v>16</v>
      </c>
      <c r="F467" s="8"/>
      <c r="G467" s="9"/>
      <c r="H467" s="9"/>
      <c r="I467" s="8"/>
      <c r="J467" s="8"/>
      <c r="K467" s="8"/>
      <c r="L467" s="8"/>
      <c r="M467" s="8"/>
      <c r="N467" s="8"/>
      <c r="O467" s="8"/>
      <c r="P467" s="8"/>
      <c r="Q467" s="10"/>
    </row>
    <row r="468" spans="1:17">
      <c r="A468" s="13" t="s">
        <v>13</v>
      </c>
      <c r="B468" s="8"/>
      <c r="C468" s="9"/>
      <c r="D468" s="9">
        <f>D466+D467</f>
        <v>1425.9899999999998</v>
      </c>
      <c r="E468" s="8"/>
      <c r="F468" s="8"/>
      <c r="G468" s="9"/>
      <c r="H468" s="9"/>
      <c r="I468" s="8"/>
      <c r="J468" s="8"/>
      <c r="K468" s="8"/>
      <c r="L468" s="8"/>
      <c r="M468" s="8"/>
      <c r="N468" s="8"/>
      <c r="O468" s="8"/>
      <c r="P468" s="8"/>
      <c r="Q468" s="10"/>
    </row>
    <row r="469" spans="1:17">
      <c r="A469" s="13" t="s">
        <v>14</v>
      </c>
      <c r="B469" s="8"/>
      <c r="C469" s="9"/>
      <c r="D469" s="9">
        <f>H462</f>
        <v>24.1899999999996</v>
      </c>
      <c r="E469" s="8" t="s">
        <v>17</v>
      </c>
      <c r="F469" s="8"/>
      <c r="G469" s="9"/>
      <c r="H469" s="9"/>
      <c r="I469" s="8"/>
      <c r="J469" s="8"/>
      <c r="K469" s="8"/>
      <c r="L469" s="8"/>
      <c r="M469" s="8"/>
      <c r="N469" s="8"/>
      <c r="O469" s="8"/>
      <c r="P469" s="8"/>
      <c r="Q469" s="10"/>
    </row>
    <row r="470" spans="1:17">
      <c r="A470" s="13" t="s">
        <v>13</v>
      </c>
      <c r="B470" s="8"/>
      <c r="C470" s="9"/>
      <c r="D470" s="27">
        <f>D468-D469</f>
        <v>1401.8000000000002</v>
      </c>
      <c r="E470" s="19" t="s">
        <v>18</v>
      </c>
      <c r="F470" s="8"/>
      <c r="G470" s="9"/>
      <c r="H470" s="9"/>
      <c r="I470" s="8"/>
      <c r="J470" s="8"/>
      <c r="K470" s="8"/>
      <c r="L470" s="8"/>
      <c r="M470" s="8"/>
      <c r="N470" s="8"/>
      <c r="O470" s="8"/>
      <c r="P470" s="8"/>
      <c r="Q470" s="10"/>
    </row>
    <row r="471" spans="1:17" ht="14.65" thickBot="1">
      <c r="A471" s="15"/>
      <c r="B471" s="16"/>
      <c r="C471" s="17"/>
      <c r="D471" s="17"/>
      <c r="E471" s="16"/>
      <c r="F471" s="16"/>
      <c r="G471" s="17"/>
      <c r="H471" s="17"/>
      <c r="I471" s="16"/>
      <c r="J471" s="16"/>
      <c r="K471" s="16"/>
      <c r="L471" s="16"/>
      <c r="M471" s="16"/>
      <c r="N471" s="16"/>
      <c r="O471" s="16"/>
      <c r="P471" s="16"/>
      <c r="Q471" s="18"/>
    </row>
    <row r="472" spans="1:17" ht="14.65" thickTop="1"/>
    <row r="474" spans="1:17" ht="14.65" thickBot="1"/>
    <row r="475" spans="1:17" ht="14.65" thickTop="1">
      <c r="A475" s="2"/>
      <c r="B475" s="3"/>
      <c r="C475" s="4">
        <v>44165</v>
      </c>
      <c r="D475" s="5"/>
      <c r="E475" s="3"/>
      <c r="F475" s="3"/>
      <c r="G475" s="5"/>
      <c r="H475" s="5"/>
      <c r="I475" s="3"/>
      <c r="J475" s="3"/>
      <c r="K475" s="3"/>
      <c r="L475" s="20" t="s">
        <v>19</v>
      </c>
      <c r="M475" s="3"/>
      <c r="N475" s="3"/>
      <c r="O475" s="3"/>
      <c r="P475" s="3"/>
      <c r="Q475" s="6"/>
    </row>
    <row r="476" spans="1:17">
      <c r="A476" s="7" t="s">
        <v>5</v>
      </c>
      <c r="B476" s="8"/>
      <c r="C476" s="9"/>
      <c r="D476" s="9"/>
      <c r="E476" s="8"/>
      <c r="F476" s="8"/>
      <c r="G476" s="9"/>
      <c r="H476" s="9"/>
      <c r="I476" s="8"/>
      <c r="J476" s="11" t="s">
        <v>24</v>
      </c>
      <c r="K476" s="8"/>
      <c r="L476" s="11" t="s">
        <v>10</v>
      </c>
      <c r="M476" s="8"/>
      <c r="N476" s="8"/>
      <c r="O476" s="8"/>
      <c r="P476" s="8"/>
      <c r="Q476" s="10"/>
    </row>
    <row r="477" spans="1:17">
      <c r="A477" s="7" t="s">
        <v>0</v>
      </c>
      <c r="B477" s="11" t="s">
        <v>3</v>
      </c>
      <c r="C477" s="12" t="s">
        <v>1</v>
      </c>
      <c r="D477" s="12" t="s">
        <v>4</v>
      </c>
      <c r="E477" s="11" t="s">
        <v>7</v>
      </c>
      <c r="F477" s="8"/>
      <c r="G477" s="12" t="s">
        <v>8</v>
      </c>
      <c r="H477" s="12" t="s">
        <v>9</v>
      </c>
      <c r="I477" s="8"/>
      <c r="J477" s="11" t="s">
        <v>23</v>
      </c>
      <c r="K477" s="8"/>
      <c r="L477" s="31">
        <v>12998.07</v>
      </c>
      <c r="M477" s="8" t="s">
        <v>47</v>
      </c>
      <c r="N477" s="8"/>
      <c r="O477" s="8"/>
      <c r="P477" s="8"/>
      <c r="Q477" s="10"/>
    </row>
    <row r="478" spans="1:17">
      <c r="A478" s="13" t="s">
        <v>55</v>
      </c>
      <c r="B478" s="8">
        <v>16</v>
      </c>
      <c r="C478" s="9">
        <v>53.33</v>
      </c>
      <c r="D478" s="9">
        <f>C478*B478</f>
        <v>853.28</v>
      </c>
      <c r="E478" s="14" t="s">
        <v>33</v>
      </c>
      <c r="F478" s="8"/>
      <c r="G478" s="32">
        <v>52.87</v>
      </c>
      <c r="H478" s="9">
        <f>(B478*G478)-D478</f>
        <v>-7.3600000000000136</v>
      </c>
      <c r="I478" s="8"/>
      <c r="J478" s="14">
        <f>G478*B478</f>
        <v>845.92</v>
      </c>
      <c r="K478" s="8" t="str">
        <f>"sell "&amp;B478&amp;" "&amp;A478&amp;" @ $"&amp;G478</f>
        <v>sell 16 EXPI @ $52.87</v>
      </c>
      <c r="L478" s="9">
        <f>L477+(G478*B478)</f>
        <v>13843.99</v>
      </c>
      <c r="M478" s="8"/>
      <c r="N478" s="8"/>
      <c r="O478" s="8"/>
      <c r="P478" s="8"/>
      <c r="Q478" s="10"/>
    </row>
    <row r="479" spans="1:17">
      <c r="A479" s="13" t="s">
        <v>56</v>
      </c>
      <c r="B479" s="8">
        <v>12</v>
      </c>
      <c r="C479" s="9">
        <v>86.97</v>
      </c>
      <c r="D479" s="9">
        <f>C479*B479</f>
        <v>1043.6399999999999</v>
      </c>
      <c r="E479" s="14" t="s">
        <v>33</v>
      </c>
      <c r="F479" s="8"/>
      <c r="G479" s="32">
        <v>87.55</v>
      </c>
      <c r="H479" s="9">
        <f>(B479*G479)-D479</f>
        <v>6.9600000000000364</v>
      </c>
      <c r="I479" s="8"/>
      <c r="J479" s="14">
        <f>G479*B479</f>
        <v>1050.5999999999999</v>
      </c>
      <c r="K479" s="8" t="str">
        <f>"sell "&amp;B479&amp;" "&amp;A479&amp;" @ $"&amp;G479</f>
        <v>sell 12 SITM @ $87.55</v>
      </c>
      <c r="L479" s="9">
        <f>L478+(G479*B479)</f>
        <v>14894.59</v>
      </c>
      <c r="M479" s="8"/>
      <c r="N479" s="8"/>
      <c r="O479" s="8"/>
      <c r="P479" s="8"/>
      <c r="Q479" s="10"/>
    </row>
    <row r="480" spans="1:17">
      <c r="A480" s="13" t="s">
        <v>57</v>
      </c>
      <c r="B480" s="8">
        <v>1</v>
      </c>
      <c r="C480" s="9">
        <v>567.6</v>
      </c>
      <c r="D480" s="9">
        <f>C480*B480</f>
        <v>567.6</v>
      </c>
      <c r="E480" s="14" t="s">
        <v>33</v>
      </c>
      <c r="F480" s="8"/>
      <c r="G480" s="32">
        <v>597.85</v>
      </c>
      <c r="H480" s="9">
        <f>(B480*G480)-D480</f>
        <v>30.25</v>
      </c>
      <c r="I480" s="8"/>
      <c r="J480" s="14">
        <f>G480*B480</f>
        <v>597.85</v>
      </c>
      <c r="K480" s="8" t="str">
        <f>"sell "&amp;B480&amp;" "&amp;A480&amp;" @ $"&amp;G480</f>
        <v>sell 1 TSLA @ $597.85</v>
      </c>
      <c r="L480" s="9">
        <f>L479+(G480*B480)</f>
        <v>15492.44</v>
      </c>
      <c r="M480" s="8" t="s">
        <v>22</v>
      </c>
      <c r="N480" s="8"/>
      <c r="O480" s="8"/>
      <c r="P480" s="8"/>
      <c r="Q480" s="10"/>
    </row>
    <row r="481" spans="1:17">
      <c r="A481" s="13"/>
      <c r="B481" s="8"/>
      <c r="C481" s="9"/>
      <c r="D481" s="9">
        <f>SUM(D478:D480)</f>
        <v>2464.52</v>
      </c>
      <c r="E481" s="8"/>
      <c r="F481" s="8"/>
      <c r="G481" s="32"/>
      <c r="H481" s="9">
        <f>SUM(H478:H480)</f>
        <v>29.850000000000023</v>
      </c>
      <c r="I481" s="8"/>
      <c r="J481" s="14">
        <f>SUM(J478:J480)</f>
        <v>2494.37</v>
      </c>
      <c r="K481" s="8"/>
      <c r="L481" s="9"/>
      <c r="M481" s="8"/>
      <c r="N481" s="8"/>
      <c r="O481" s="8"/>
      <c r="P481" s="8"/>
      <c r="Q481" s="10"/>
    </row>
    <row r="482" spans="1:17">
      <c r="A482" s="13"/>
      <c r="B482" s="8"/>
      <c r="C482" s="9"/>
      <c r="D482" s="9"/>
      <c r="E482" s="8"/>
      <c r="F482" s="8"/>
      <c r="G482" s="32"/>
      <c r="H482" s="9"/>
      <c r="I482" s="8"/>
      <c r="J482" s="8"/>
      <c r="K482" s="8"/>
      <c r="L482" s="9"/>
      <c r="M482" s="8"/>
      <c r="N482" s="8"/>
      <c r="O482" s="8"/>
      <c r="P482" s="8"/>
      <c r="Q482" s="10"/>
    </row>
    <row r="483" spans="1:17">
      <c r="A483" s="13"/>
      <c r="B483" s="8"/>
      <c r="C483" s="9"/>
      <c r="D483" s="9"/>
      <c r="E483" s="19"/>
      <c r="F483" s="8"/>
      <c r="G483" s="32"/>
      <c r="H483" s="9"/>
      <c r="I483" s="8"/>
      <c r="J483" s="8"/>
      <c r="K483" s="8"/>
      <c r="L483" s="9"/>
      <c r="M483" s="11" t="s">
        <v>20</v>
      </c>
      <c r="N483" s="8"/>
      <c r="O483" s="8"/>
      <c r="P483" s="8"/>
      <c r="Q483" s="10"/>
    </row>
    <row r="484" spans="1:17">
      <c r="A484" s="7" t="s">
        <v>6</v>
      </c>
      <c r="B484" s="8"/>
      <c r="C484" s="9"/>
      <c r="D484" s="9"/>
      <c r="E484" s="19"/>
      <c r="F484" s="8"/>
      <c r="G484" s="32"/>
      <c r="H484" s="9"/>
      <c r="I484" s="8"/>
      <c r="J484" s="8"/>
      <c r="K484" s="8"/>
      <c r="L484" s="9"/>
      <c r="M484" s="11" t="s">
        <v>21</v>
      </c>
      <c r="N484" s="8"/>
      <c r="O484" s="8"/>
      <c r="P484" s="8"/>
      <c r="Q484" s="10"/>
    </row>
    <row r="485" spans="1:17">
      <c r="A485" s="7" t="s">
        <v>0</v>
      </c>
      <c r="B485" s="11" t="s">
        <v>3</v>
      </c>
      <c r="C485" s="12" t="s">
        <v>1</v>
      </c>
      <c r="D485" s="12" t="s">
        <v>2</v>
      </c>
      <c r="E485" s="22" t="s">
        <v>7</v>
      </c>
      <c r="F485" s="8"/>
      <c r="G485" s="33" t="s">
        <v>8</v>
      </c>
      <c r="H485" s="12" t="s">
        <v>9</v>
      </c>
      <c r="I485" s="8"/>
      <c r="J485" s="8"/>
      <c r="K485" s="8"/>
      <c r="L485" s="9"/>
      <c r="M485" s="14">
        <f>L480</f>
        <v>15492.44</v>
      </c>
      <c r="N485" s="8"/>
      <c r="O485" s="8"/>
      <c r="P485" s="8"/>
      <c r="Q485" s="10"/>
    </row>
    <row r="486" spans="1:17">
      <c r="A486" s="13" t="s">
        <v>64</v>
      </c>
      <c r="B486" s="8">
        <v>10</v>
      </c>
      <c r="C486" s="9">
        <v>136.66999999999999</v>
      </c>
      <c r="D486" s="9">
        <f>C486*B486</f>
        <v>1366.6999999999998</v>
      </c>
      <c r="E486" s="14" t="s">
        <v>33</v>
      </c>
      <c r="F486" s="8"/>
      <c r="G486" s="32">
        <v>138.88</v>
      </c>
      <c r="H486" s="9">
        <f>(B486*G486)-D486</f>
        <v>22.100000000000136</v>
      </c>
      <c r="I486" s="8"/>
      <c r="J486" s="8"/>
      <c r="K486" s="8" t="str">
        <f>"buy "&amp;B486&amp;" "&amp;A486&amp;" @ $"&amp;G486</f>
        <v>buy 10 KOD @ $138.88</v>
      </c>
      <c r="L486" s="9">
        <f>L480-(G486*B486)</f>
        <v>14103.640000000001</v>
      </c>
      <c r="M486" s="14">
        <f>L477-(G486*B486)</f>
        <v>11609.27</v>
      </c>
      <c r="N486" s="8"/>
      <c r="O486" s="8"/>
      <c r="P486" s="8"/>
      <c r="Q486" s="10"/>
    </row>
    <row r="487" spans="1:17">
      <c r="A487" s="13" t="s">
        <v>65</v>
      </c>
      <c r="B487" s="8">
        <v>12</v>
      </c>
      <c r="C487" s="9">
        <v>36.299999999999997</v>
      </c>
      <c r="D487" s="9">
        <f>C487*B487</f>
        <v>435.59999999999997</v>
      </c>
      <c r="E487" s="14" t="s">
        <v>33</v>
      </c>
      <c r="F487" s="8"/>
      <c r="G487" s="32">
        <v>36.39</v>
      </c>
      <c r="H487" s="9">
        <f>(B487*G487)-D487</f>
        <v>1.0800000000000409</v>
      </c>
      <c r="I487" s="8"/>
      <c r="J487" s="8"/>
      <c r="K487" s="8" t="str">
        <f>"buy "&amp;B487&amp;" "&amp;A487&amp;" @ $"&amp;G487</f>
        <v>buy 12 KURA @ $36.39</v>
      </c>
      <c r="L487" s="9">
        <f>L486-(G487*B487)</f>
        <v>13666.960000000001</v>
      </c>
      <c r="M487" s="14">
        <f>M486-(G487*B487)</f>
        <v>11172.59</v>
      </c>
      <c r="N487" s="8"/>
      <c r="O487" s="8"/>
      <c r="P487" s="8"/>
      <c r="Q487" s="10"/>
    </row>
    <row r="488" spans="1:17">
      <c r="A488" s="23" t="s">
        <v>66</v>
      </c>
      <c r="B488" s="24">
        <v>39</v>
      </c>
      <c r="C488" s="25">
        <v>41.67</v>
      </c>
      <c r="D488" s="25">
        <f>C488*B488</f>
        <v>1625.13</v>
      </c>
      <c r="E488" s="14" t="s">
        <v>33</v>
      </c>
      <c r="F488" s="24"/>
      <c r="G488" s="34">
        <v>42.57</v>
      </c>
      <c r="H488" s="25">
        <f>(B488*G488)-D488</f>
        <v>35.099999999999909</v>
      </c>
      <c r="I488" s="8"/>
      <c r="J488" s="8"/>
      <c r="K488" s="8" t="str">
        <f>"buy "&amp;B488&amp;" "&amp;A488&amp;" @ $"&amp;G488</f>
        <v>buy 39 KTB @ $42.57</v>
      </c>
      <c r="L488" s="9">
        <f>L487-(G488*B488)</f>
        <v>12006.730000000001</v>
      </c>
      <c r="M488" s="14">
        <f>M487-(G488*B488)</f>
        <v>9512.36</v>
      </c>
      <c r="N488" s="8" t="str">
        <f>"$"&amp;ROUND(M488,2)&amp;" will be the balance in the account after purchases.  "</f>
        <v xml:space="preserve">$9512.36 will be the balance in the account after purchases.  </v>
      </c>
      <c r="O488" s="8"/>
      <c r="P488" s="8"/>
      <c r="Q488" s="10"/>
    </row>
    <row r="489" spans="1:17">
      <c r="A489" s="13"/>
      <c r="B489" s="8"/>
      <c r="C489" s="9"/>
      <c r="D489" s="9">
        <f>SUM(D486:D488)</f>
        <v>3427.43</v>
      </c>
      <c r="E489" s="8"/>
      <c r="F489" s="8"/>
      <c r="G489" s="9" t="s">
        <v>15</v>
      </c>
      <c r="H489" s="9">
        <f>SUM(H486:H488)</f>
        <v>58.280000000000086</v>
      </c>
      <c r="I489" s="8"/>
      <c r="J489" s="8"/>
      <c r="K489" s="8"/>
      <c r="L489" s="9"/>
      <c r="M489" s="8"/>
      <c r="N489" s="8" t="s">
        <v>27</v>
      </c>
      <c r="O489" s="8"/>
      <c r="P489" s="8"/>
      <c r="Q489" s="10"/>
    </row>
    <row r="490" spans="1:17">
      <c r="A490" s="13"/>
      <c r="B490" s="8"/>
      <c r="C490" s="9"/>
      <c r="D490" s="9"/>
      <c r="E490" s="8"/>
      <c r="F490" s="8"/>
      <c r="G490" s="9"/>
      <c r="H490" s="9"/>
      <c r="I490" s="8"/>
      <c r="J490" s="8"/>
      <c r="K490" s="8"/>
      <c r="L490" s="9"/>
      <c r="M490" s="11" t="str">
        <f>IF(J481+M488&gt;0,"Credit Surplus","Credit Shortage")</f>
        <v>Credit Surplus</v>
      </c>
      <c r="N490" s="14">
        <f>J481+M488</f>
        <v>12006.73</v>
      </c>
      <c r="O490" s="8" t="s">
        <v>60</v>
      </c>
      <c r="P490" s="8"/>
      <c r="Q490" s="10"/>
    </row>
    <row r="491" spans="1:17">
      <c r="A491" s="13"/>
      <c r="B491" s="8"/>
      <c r="C491" s="9"/>
      <c r="D491" s="9"/>
      <c r="E491" s="8"/>
      <c r="F491" s="8"/>
      <c r="G491" s="9"/>
      <c r="H491" s="9"/>
      <c r="I491" s="8"/>
      <c r="J491" s="8"/>
      <c r="K491" s="8"/>
      <c r="L491" s="9"/>
      <c r="M491" s="8"/>
      <c r="N491" s="8"/>
      <c r="O491" s="8"/>
      <c r="P491" s="8"/>
      <c r="Q491" s="10"/>
    </row>
    <row r="492" spans="1:17">
      <c r="A492" s="13"/>
      <c r="B492" s="8"/>
      <c r="C492" s="9"/>
      <c r="D492" s="9"/>
      <c r="E492" s="8"/>
      <c r="F492" s="8"/>
      <c r="G492" s="9"/>
      <c r="H492" s="9"/>
      <c r="I492" s="8"/>
      <c r="J492" s="8"/>
      <c r="K492" s="8"/>
      <c r="L492" s="8"/>
      <c r="M492" s="8"/>
      <c r="N492" s="8"/>
      <c r="O492" s="8"/>
      <c r="P492" s="8"/>
      <c r="Q492" s="10"/>
    </row>
    <row r="493" spans="1:17">
      <c r="A493" s="13" t="s">
        <v>11</v>
      </c>
      <c r="B493" s="8"/>
      <c r="C493" s="9"/>
      <c r="D493" s="21">
        <v>1518.72</v>
      </c>
      <c r="E493" s="8" t="s">
        <v>25</v>
      </c>
      <c r="F493" s="8"/>
      <c r="G493" s="9"/>
      <c r="H493" s="9"/>
      <c r="I493" s="8"/>
      <c r="J493" s="8"/>
      <c r="K493" s="8"/>
      <c r="L493" s="8"/>
      <c r="M493" s="8"/>
      <c r="N493" s="8"/>
      <c r="O493" s="8"/>
      <c r="P493" s="8"/>
      <c r="Q493" s="10"/>
    </row>
    <row r="494" spans="1:17">
      <c r="A494" s="13" t="s">
        <v>12</v>
      </c>
      <c r="B494" s="8"/>
      <c r="C494" s="9"/>
      <c r="D494" s="9">
        <f>H481</f>
        <v>29.850000000000023</v>
      </c>
      <c r="E494" s="8" t="s">
        <v>16</v>
      </c>
      <c r="F494" s="8"/>
      <c r="G494" s="9"/>
      <c r="H494" s="9"/>
      <c r="I494" s="8"/>
      <c r="J494" s="8"/>
      <c r="K494" s="8"/>
      <c r="L494" s="8"/>
      <c r="M494" s="8"/>
      <c r="N494" s="8"/>
      <c r="O494" s="8"/>
      <c r="P494" s="8"/>
      <c r="Q494" s="10"/>
    </row>
    <row r="495" spans="1:17">
      <c r="A495" s="13" t="s">
        <v>13</v>
      </c>
      <c r="B495" s="8"/>
      <c r="C495" s="9"/>
      <c r="D495" s="9">
        <f>D493+D494</f>
        <v>1548.5700000000002</v>
      </c>
      <c r="E495" s="8"/>
      <c r="F495" s="8"/>
      <c r="G495" s="9"/>
      <c r="H495" s="9"/>
      <c r="I495" s="8"/>
      <c r="J495" s="8"/>
      <c r="K495" s="8"/>
      <c r="L495" s="8"/>
      <c r="M495" s="8"/>
      <c r="N495" s="8"/>
      <c r="O495" s="8"/>
      <c r="P495" s="8"/>
      <c r="Q495" s="10"/>
    </row>
    <row r="496" spans="1:17">
      <c r="A496" s="13" t="s">
        <v>14</v>
      </c>
      <c r="B496" s="8"/>
      <c r="C496" s="9"/>
      <c r="D496" s="9">
        <f>H489</f>
        <v>58.280000000000086</v>
      </c>
      <c r="E496" s="8" t="s">
        <v>17</v>
      </c>
      <c r="F496" s="8"/>
      <c r="G496" s="9"/>
      <c r="H496" s="9"/>
      <c r="I496" s="8"/>
      <c r="J496" s="8"/>
      <c r="K496" s="8"/>
      <c r="L496" s="8"/>
      <c r="M496" s="8"/>
      <c r="N496" s="8"/>
      <c r="O496" s="8"/>
      <c r="P496" s="8"/>
      <c r="Q496" s="10"/>
    </row>
    <row r="497" spans="1:17">
      <c r="A497" s="13" t="s">
        <v>13</v>
      </c>
      <c r="B497" s="8"/>
      <c r="C497" s="9"/>
      <c r="D497" s="27">
        <f>D495-D496</f>
        <v>1490.29</v>
      </c>
      <c r="E497" s="19" t="s">
        <v>18</v>
      </c>
      <c r="F497" s="8"/>
      <c r="G497" s="9"/>
      <c r="H497" s="9"/>
      <c r="I497" s="8"/>
      <c r="J497" s="8"/>
      <c r="K497" s="8"/>
      <c r="L497" s="8"/>
      <c r="M497" s="8"/>
      <c r="N497" s="8"/>
      <c r="O497" s="8"/>
      <c r="P497" s="8"/>
      <c r="Q497" s="10"/>
    </row>
    <row r="498" spans="1:17" ht="14.65" thickBot="1">
      <c r="A498" s="15"/>
      <c r="B498" s="16"/>
      <c r="C498" s="17"/>
      <c r="D498" s="17"/>
      <c r="E498" s="16"/>
      <c r="F498" s="16"/>
      <c r="G498" s="17"/>
      <c r="H498" s="17"/>
      <c r="I498" s="16"/>
      <c r="J498" s="16"/>
      <c r="K498" s="16"/>
      <c r="L498" s="16"/>
      <c r="M498" s="16"/>
      <c r="N498" s="16"/>
      <c r="O498" s="16"/>
      <c r="P498" s="16"/>
      <c r="Q498" s="18"/>
    </row>
    <row r="499" spans="1:17" ht="14.65" thickTop="1"/>
    <row r="500" spans="1:17" ht="14.65" thickBot="1"/>
    <row r="501" spans="1:17" ht="14.65" thickTop="1">
      <c r="A501" s="2"/>
      <c r="B501" s="3"/>
      <c r="C501" s="4">
        <v>44134</v>
      </c>
      <c r="D501" s="5"/>
      <c r="E501" s="3"/>
      <c r="F501" s="3"/>
      <c r="G501" s="5"/>
      <c r="H501" s="5"/>
      <c r="I501" s="3"/>
      <c r="J501" s="3"/>
      <c r="K501" s="3"/>
      <c r="L501" s="20" t="s">
        <v>19</v>
      </c>
      <c r="M501" s="3"/>
      <c r="N501" s="3"/>
      <c r="O501" s="3"/>
      <c r="P501" s="3"/>
      <c r="Q501" s="6"/>
    </row>
    <row r="502" spans="1:17">
      <c r="A502" s="7" t="s">
        <v>5</v>
      </c>
      <c r="B502" s="8"/>
      <c r="C502" s="9"/>
      <c r="D502" s="9"/>
      <c r="E502" s="8"/>
      <c r="F502" s="8"/>
      <c r="G502" s="9"/>
      <c r="H502" s="9"/>
      <c r="I502" s="8"/>
      <c r="J502" s="11" t="s">
        <v>24</v>
      </c>
      <c r="K502" s="8"/>
      <c r="L502" s="11" t="s">
        <v>10</v>
      </c>
      <c r="M502" s="8"/>
      <c r="N502" s="8"/>
      <c r="O502" s="8"/>
      <c r="P502" s="8"/>
      <c r="Q502" s="10"/>
    </row>
    <row r="503" spans="1:17">
      <c r="A503" s="7" t="s">
        <v>0</v>
      </c>
      <c r="B503" s="11" t="s">
        <v>3</v>
      </c>
      <c r="C503" s="12" t="s">
        <v>1</v>
      </c>
      <c r="D503" s="12" t="s">
        <v>4</v>
      </c>
      <c r="E503" s="11" t="s">
        <v>7</v>
      </c>
      <c r="F503" s="8"/>
      <c r="G503" s="12" t="s">
        <v>8</v>
      </c>
      <c r="H503" s="12" t="s">
        <v>9</v>
      </c>
      <c r="I503" s="8"/>
      <c r="J503" s="11" t="s">
        <v>23</v>
      </c>
      <c r="K503" s="8"/>
      <c r="L503" s="31">
        <v>11307.12</v>
      </c>
      <c r="M503" s="8" t="s">
        <v>47</v>
      </c>
      <c r="N503" s="8"/>
      <c r="O503" s="8"/>
      <c r="P503" s="8"/>
      <c r="Q503" s="10"/>
    </row>
    <row r="504" spans="1:17">
      <c r="A504" s="13" t="s">
        <v>54</v>
      </c>
      <c r="B504" s="8">
        <v>17</v>
      </c>
      <c r="C504" s="9">
        <v>57.1</v>
      </c>
      <c r="D504" s="9">
        <f>C504*B504</f>
        <v>970.7</v>
      </c>
      <c r="E504" s="14" t="s">
        <v>37</v>
      </c>
      <c r="F504" s="8"/>
      <c r="G504" s="32">
        <v>57.71</v>
      </c>
      <c r="H504" s="9">
        <f>(B504*G504)-D504</f>
        <v>10.370000000000005</v>
      </c>
      <c r="I504" s="8"/>
      <c r="J504" s="14">
        <f>G504*B504</f>
        <v>981.07</v>
      </c>
      <c r="K504" s="8" t="str">
        <f>"sell "&amp;B504&amp;" "&amp;A504&amp;" @ $"&amp;G504</f>
        <v>sell 17 IXUS @ $57.71</v>
      </c>
      <c r="L504" s="9">
        <f>L503+(G504*B504)</f>
        <v>12288.19</v>
      </c>
      <c r="M504" s="8"/>
      <c r="N504" s="8"/>
      <c r="O504" s="8"/>
      <c r="P504" s="8"/>
      <c r="Q504" s="10"/>
    </row>
    <row r="505" spans="1:17">
      <c r="A505" s="13"/>
      <c r="B505" s="8">
        <v>0</v>
      </c>
      <c r="C505" s="9">
        <v>0</v>
      </c>
      <c r="D505" s="9">
        <f>C505*B505</f>
        <v>0</v>
      </c>
      <c r="E505" s="14"/>
      <c r="F505" s="8"/>
      <c r="G505" s="32">
        <v>0</v>
      </c>
      <c r="H505" s="9">
        <f>(B505*G505)-D505</f>
        <v>0</v>
      </c>
      <c r="I505" s="8"/>
      <c r="J505" s="14">
        <f>G505*B505</f>
        <v>0</v>
      </c>
      <c r="K505" s="8" t="str">
        <f>"sell "&amp;B505&amp;" "&amp;A505&amp;" @ $"&amp;G505</f>
        <v>sell 0  @ $0</v>
      </c>
      <c r="L505" s="9">
        <f>L504+(G505*B505)</f>
        <v>12288.19</v>
      </c>
      <c r="M505" s="8"/>
      <c r="N505" s="8"/>
      <c r="O505" s="8"/>
      <c r="P505" s="8"/>
      <c r="Q505" s="10"/>
    </row>
    <row r="506" spans="1:17">
      <c r="A506" s="13"/>
      <c r="B506" s="8">
        <v>0</v>
      </c>
      <c r="C506" s="9">
        <v>0</v>
      </c>
      <c r="D506" s="9">
        <f>C506*B506</f>
        <v>0</v>
      </c>
      <c r="E506" s="14"/>
      <c r="F506" s="8"/>
      <c r="G506" s="32">
        <v>0</v>
      </c>
      <c r="H506" s="9">
        <f>(B506*G506)-D506</f>
        <v>0</v>
      </c>
      <c r="I506" s="8"/>
      <c r="J506" s="14">
        <f>G506*B506</f>
        <v>0</v>
      </c>
      <c r="K506" s="8" t="str">
        <f>"sell "&amp;B506&amp;" "&amp;A506&amp;" @ $"&amp;G506</f>
        <v>sell 0  @ $0</v>
      </c>
      <c r="L506" s="9">
        <f>L505+(G506*B506)</f>
        <v>12288.19</v>
      </c>
      <c r="M506" s="8" t="s">
        <v>22</v>
      </c>
      <c r="N506" s="8"/>
      <c r="O506" s="8"/>
      <c r="P506" s="8"/>
      <c r="Q506" s="10"/>
    </row>
    <row r="507" spans="1:17">
      <c r="A507" s="13"/>
      <c r="B507" s="8"/>
      <c r="C507" s="9"/>
      <c r="D507" s="9">
        <f>SUM(D504:D506)</f>
        <v>970.7</v>
      </c>
      <c r="E507" s="8"/>
      <c r="F507" s="8"/>
      <c r="G507" s="32"/>
      <c r="H507" s="9">
        <f>SUM(H504:H506)</f>
        <v>10.370000000000005</v>
      </c>
      <c r="I507" s="8"/>
      <c r="J507" s="14">
        <f>SUM(J504:J506)</f>
        <v>981.07</v>
      </c>
      <c r="K507" s="8"/>
      <c r="L507" s="9"/>
      <c r="M507" s="8"/>
      <c r="N507" s="8"/>
      <c r="O507" s="8"/>
      <c r="P507" s="8"/>
      <c r="Q507" s="10"/>
    </row>
    <row r="508" spans="1:17">
      <c r="A508" s="13"/>
      <c r="B508" s="8"/>
      <c r="C508" s="9"/>
      <c r="D508" s="9"/>
      <c r="E508" s="8"/>
      <c r="F508" s="8"/>
      <c r="G508" s="32"/>
      <c r="H508" s="9"/>
      <c r="I508" s="8"/>
      <c r="J508" s="8"/>
      <c r="K508" s="8"/>
      <c r="L508" s="9"/>
      <c r="M508" s="8"/>
      <c r="N508" s="8"/>
      <c r="O508" s="8"/>
      <c r="P508" s="8"/>
      <c r="Q508" s="10"/>
    </row>
    <row r="509" spans="1:17">
      <c r="A509" s="13"/>
      <c r="B509" s="8"/>
      <c r="C509" s="9"/>
      <c r="D509" s="9"/>
      <c r="E509" s="19"/>
      <c r="F509" s="8"/>
      <c r="G509" s="32"/>
      <c r="H509" s="9"/>
      <c r="I509" s="8"/>
      <c r="J509" s="8"/>
      <c r="K509" s="8"/>
      <c r="L509" s="9"/>
      <c r="M509" s="11" t="s">
        <v>20</v>
      </c>
      <c r="N509" s="8"/>
      <c r="O509" s="8"/>
      <c r="P509" s="8"/>
      <c r="Q509" s="10"/>
    </row>
    <row r="510" spans="1:17">
      <c r="A510" s="7" t="s">
        <v>6</v>
      </c>
      <c r="B510" s="8"/>
      <c r="C510" s="9"/>
      <c r="D510" s="9"/>
      <c r="E510" s="19"/>
      <c r="F510" s="8"/>
      <c r="G510" s="32"/>
      <c r="H510" s="9"/>
      <c r="I510" s="8"/>
      <c r="J510" s="8"/>
      <c r="K510" s="8"/>
      <c r="L510" s="9"/>
      <c r="M510" s="11" t="s">
        <v>21</v>
      </c>
      <c r="N510" s="8"/>
      <c r="O510" s="8"/>
      <c r="P510" s="8"/>
      <c r="Q510" s="10"/>
    </row>
    <row r="511" spans="1:17">
      <c r="A511" s="7" t="s">
        <v>0</v>
      </c>
      <c r="B511" s="11" t="s">
        <v>3</v>
      </c>
      <c r="C511" s="12" t="s">
        <v>1</v>
      </c>
      <c r="D511" s="12" t="s">
        <v>2</v>
      </c>
      <c r="E511" s="22" t="s">
        <v>7</v>
      </c>
      <c r="F511" s="8"/>
      <c r="G511" s="33" t="s">
        <v>8</v>
      </c>
      <c r="H511" s="12" t="s">
        <v>9</v>
      </c>
      <c r="I511" s="8"/>
      <c r="J511" s="8"/>
      <c r="K511" s="8"/>
      <c r="L511" s="9"/>
      <c r="M511" s="14">
        <f>L506</f>
        <v>12288.19</v>
      </c>
      <c r="N511" s="8"/>
      <c r="O511" s="8"/>
      <c r="P511" s="8"/>
      <c r="Q511" s="10"/>
    </row>
    <row r="512" spans="1:17">
      <c r="A512" s="13" t="s">
        <v>61</v>
      </c>
      <c r="B512" s="8">
        <v>17</v>
      </c>
      <c r="C512" s="9">
        <v>37.28</v>
      </c>
      <c r="D512" s="9">
        <f>C512*B512</f>
        <v>633.76</v>
      </c>
      <c r="E512" s="14" t="s">
        <v>37</v>
      </c>
      <c r="F512" s="8"/>
      <c r="G512" s="32">
        <v>37.880000000000003</v>
      </c>
      <c r="H512" s="9">
        <f>(B512*G512)-D512</f>
        <v>10.200000000000045</v>
      </c>
      <c r="I512" s="8"/>
      <c r="J512" s="8"/>
      <c r="K512" s="8" t="str">
        <f>"buy "&amp;B512&amp;" "&amp;A512&amp;" @ $"&amp;G512</f>
        <v>buy 17 LOB @ $37.88</v>
      </c>
      <c r="L512" s="9">
        <f>L506-(G512*B512)</f>
        <v>11644.23</v>
      </c>
      <c r="M512" s="14">
        <f>L503-(G512*B512)</f>
        <v>10663.16</v>
      </c>
      <c r="N512" s="8"/>
      <c r="O512" s="8"/>
      <c r="P512" s="8"/>
      <c r="Q512" s="10"/>
    </row>
    <row r="513" spans="1:17">
      <c r="A513" s="13" t="s">
        <v>62</v>
      </c>
      <c r="B513" s="8">
        <v>15</v>
      </c>
      <c r="C513" s="9">
        <v>22.28</v>
      </c>
      <c r="D513" s="9">
        <f>C513*B513</f>
        <v>334.20000000000005</v>
      </c>
      <c r="E513" s="14" t="s">
        <v>37</v>
      </c>
      <c r="F513" s="8"/>
      <c r="G513" s="32">
        <v>22.7</v>
      </c>
      <c r="H513" s="9">
        <f>(B513*G513)-D513</f>
        <v>6.2999999999999545</v>
      </c>
      <c r="I513" s="8"/>
      <c r="J513" s="8"/>
      <c r="K513" s="8" t="str">
        <f>"buy "&amp;B513&amp;" "&amp;A513&amp;" @ $"&amp;G513</f>
        <v>buy 15 SIG @ $22.7</v>
      </c>
      <c r="L513" s="9">
        <f>L512-(G513*B513)</f>
        <v>11303.73</v>
      </c>
      <c r="M513" s="14">
        <f>M512-(G513*B513)</f>
        <v>10322.66</v>
      </c>
      <c r="N513" s="8"/>
      <c r="O513" s="8"/>
      <c r="P513" s="8"/>
      <c r="Q513" s="10"/>
    </row>
    <row r="514" spans="1:17">
      <c r="A514" s="23" t="s">
        <v>63</v>
      </c>
      <c r="B514" s="24">
        <v>15</v>
      </c>
      <c r="C514" s="25">
        <v>122.1</v>
      </c>
      <c r="D514" s="25">
        <f>C514*B514</f>
        <v>1831.5</v>
      </c>
      <c r="E514" s="14" t="s">
        <v>37</v>
      </c>
      <c r="F514" s="24"/>
      <c r="G514" s="34">
        <v>117.12</v>
      </c>
      <c r="H514" s="25">
        <f>(B514*G514)-D514</f>
        <v>-74.699999999999818</v>
      </c>
      <c r="I514" s="8"/>
      <c r="J514" s="8"/>
      <c r="K514" s="8" t="str">
        <f>"buy "&amp;B514&amp;" "&amp;A514&amp;" @ $"&amp;G514</f>
        <v>buy 15 NVCR @ $117.12</v>
      </c>
      <c r="L514" s="9">
        <f>L513-(G514*B514)</f>
        <v>9546.93</v>
      </c>
      <c r="M514" s="14">
        <f>M513-(G514*B514)</f>
        <v>8565.86</v>
      </c>
      <c r="N514" s="8" t="str">
        <f>"$"&amp;ROUND(M514,2)&amp;" will be the balance in the account after purchases.  "</f>
        <v xml:space="preserve">$8565.86 will be the balance in the account after purchases.  </v>
      </c>
      <c r="O514" s="8"/>
      <c r="P514" s="8"/>
      <c r="Q514" s="10"/>
    </row>
    <row r="515" spans="1:17">
      <c r="A515" s="13"/>
      <c r="B515" s="8"/>
      <c r="C515" s="9"/>
      <c r="D515" s="9">
        <f>SUM(D512:D514)</f>
        <v>2799.46</v>
      </c>
      <c r="E515" s="8"/>
      <c r="F515" s="8"/>
      <c r="G515" s="9" t="s">
        <v>15</v>
      </c>
      <c r="H515" s="9">
        <f>SUM(H512:H514)</f>
        <v>-58.199999999999818</v>
      </c>
      <c r="I515" s="8"/>
      <c r="J515" s="8"/>
      <c r="K515" s="8"/>
      <c r="L515" s="9"/>
      <c r="M515" s="8"/>
      <c r="N515" s="8" t="s">
        <v>27</v>
      </c>
      <c r="O515" s="8"/>
      <c r="P515" s="8"/>
      <c r="Q515" s="10"/>
    </row>
    <row r="516" spans="1:17">
      <c r="A516" s="13"/>
      <c r="B516" s="8"/>
      <c r="C516" s="9"/>
      <c r="D516" s="9"/>
      <c r="E516" s="8"/>
      <c r="F516" s="8"/>
      <c r="G516" s="9"/>
      <c r="H516" s="9"/>
      <c r="I516" s="8"/>
      <c r="J516" s="8"/>
      <c r="K516" s="8"/>
      <c r="L516" s="9"/>
      <c r="M516" s="11" t="str">
        <f>IF(J507+M514&gt;0,"Credit Surplus","Credit Shortage")</f>
        <v>Credit Surplus</v>
      </c>
      <c r="N516" s="14">
        <f>J507+M514</f>
        <v>9546.93</v>
      </c>
      <c r="O516" s="8" t="s">
        <v>60</v>
      </c>
      <c r="P516" s="8"/>
      <c r="Q516" s="10"/>
    </row>
    <row r="517" spans="1:17">
      <c r="A517" s="13"/>
      <c r="B517" s="8"/>
      <c r="C517" s="9"/>
      <c r="D517" s="9"/>
      <c r="E517" s="8"/>
      <c r="F517" s="8"/>
      <c r="G517" s="9"/>
      <c r="H517" s="9"/>
      <c r="I517" s="8"/>
      <c r="J517" s="8"/>
      <c r="K517" s="8"/>
      <c r="L517" s="9"/>
      <c r="M517" s="8"/>
      <c r="N517" s="8"/>
      <c r="O517" s="8"/>
      <c r="P517" s="8"/>
      <c r="Q517" s="10"/>
    </row>
    <row r="518" spans="1:17">
      <c r="A518" s="13"/>
      <c r="B518" s="8"/>
      <c r="C518" s="9"/>
      <c r="D518" s="9"/>
      <c r="E518" s="8"/>
      <c r="F518" s="8"/>
      <c r="G518" s="9"/>
      <c r="H518" s="9"/>
      <c r="I518" s="8"/>
      <c r="J518" s="8"/>
      <c r="K518" s="8"/>
      <c r="L518" s="8"/>
      <c r="M518" s="8"/>
      <c r="N518" s="8"/>
      <c r="O518" s="8"/>
      <c r="P518" s="8"/>
      <c r="Q518" s="10"/>
    </row>
    <row r="519" spans="1:17">
      <c r="A519" s="13" t="s">
        <v>11</v>
      </c>
      <c r="B519" s="8"/>
      <c r="C519" s="9"/>
      <c r="D519" s="21">
        <v>1163.06</v>
      </c>
      <c r="E519" s="8" t="s">
        <v>25</v>
      </c>
      <c r="F519" s="8"/>
      <c r="G519" s="9"/>
      <c r="H519" s="9"/>
      <c r="I519" s="8"/>
      <c r="J519" s="8"/>
      <c r="K519" s="8"/>
      <c r="L519" s="8"/>
      <c r="M519" s="8"/>
      <c r="N519" s="8"/>
      <c r="O519" s="8"/>
      <c r="P519" s="8"/>
      <c r="Q519" s="10"/>
    </row>
    <row r="520" spans="1:17">
      <c r="A520" s="13" t="s">
        <v>12</v>
      </c>
      <c r="B520" s="8"/>
      <c r="C520" s="9"/>
      <c r="D520" s="9">
        <f>H507</f>
        <v>10.370000000000005</v>
      </c>
      <c r="E520" s="8" t="s">
        <v>16</v>
      </c>
      <c r="F520" s="8"/>
      <c r="G520" s="9"/>
      <c r="H520" s="9"/>
      <c r="I520" s="8"/>
      <c r="J520" s="8"/>
      <c r="K520" s="8"/>
      <c r="L520" s="8"/>
      <c r="M520" s="8"/>
      <c r="N520" s="8"/>
      <c r="O520" s="8"/>
      <c r="P520" s="8"/>
      <c r="Q520" s="10"/>
    </row>
    <row r="521" spans="1:17">
      <c r="A521" s="13" t="s">
        <v>13</v>
      </c>
      <c r="B521" s="8"/>
      <c r="C521" s="9"/>
      <c r="D521" s="9">
        <f>D519+D520</f>
        <v>1173.4299999999998</v>
      </c>
      <c r="E521" s="8"/>
      <c r="F521" s="8"/>
      <c r="G521" s="9"/>
      <c r="H521" s="9"/>
      <c r="I521" s="8"/>
      <c r="J521" s="8"/>
      <c r="K521" s="8"/>
      <c r="L521" s="8"/>
      <c r="M521" s="8"/>
      <c r="N521" s="8"/>
      <c r="O521" s="8"/>
      <c r="P521" s="8"/>
      <c r="Q521" s="10"/>
    </row>
    <row r="522" spans="1:17">
      <c r="A522" s="13" t="s">
        <v>14</v>
      </c>
      <c r="B522" s="8"/>
      <c r="C522" s="9"/>
      <c r="D522" s="9">
        <f>H515</f>
        <v>-58.199999999999818</v>
      </c>
      <c r="E522" s="8" t="s">
        <v>17</v>
      </c>
      <c r="F522" s="8"/>
      <c r="G522" s="9"/>
      <c r="H522" s="9"/>
      <c r="I522" s="8"/>
      <c r="J522" s="8"/>
      <c r="K522" s="8"/>
      <c r="L522" s="8"/>
      <c r="M522" s="8"/>
      <c r="N522" s="8"/>
      <c r="O522" s="8"/>
      <c r="P522" s="8"/>
      <c r="Q522" s="10"/>
    </row>
    <row r="523" spans="1:17">
      <c r="A523" s="13" t="s">
        <v>13</v>
      </c>
      <c r="B523" s="8"/>
      <c r="C523" s="9"/>
      <c r="D523" s="27">
        <f>D521-D522</f>
        <v>1231.6299999999997</v>
      </c>
      <c r="E523" s="19" t="s">
        <v>18</v>
      </c>
      <c r="F523" s="8"/>
      <c r="G523" s="9"/>
      <c r="H523" s="9"/>
      <c r="I523" s="8"/>
      <c r="J523" s="8"/>
      <c r="K523" s="8"/>
      <c r="L523" s="8"/>
      <c r="M523" s="8"/>
      <c r="N523" s="8"/>
      <c r="O523" s="8"/>
      <c r="P523" s="8"/>
      <c r="Q523" s="10"/>
    </row>
    <row r="524" spans="1:17" ht="14.65" thickBot="1">
      <c r="A524" s="15"/>
      <c r="B524" s="16"/>
      <c r="C524" s="17"/>
      <c r="D524" s="17"/>
      <c r="E524" s="16"/>
      <c r="F524" s="16"/>
      <c r="G524" s="17"/>
      <c r="H524" s="17"/>
      <c r="I524" s="16"/>
      <c r="J524" s="16"/>
      <c r="K524" s="16"/>
      <c r="L524" s="16"/>
      <c r="M524" s="16"/>
      <c r="N524" s="16"/>
      <c r="O524" s="16"/>
      <c r="P524" s="16"/>
      <c r="Q524" s="18"/>
    </row>
    <row r="525" spans="1:17" ht="14.65" thickTop="1"/>
    <row r="526" spans="1:17" ht="14.65" thickBot="1"/>
    <row r="527" spans="1:17" ht="14.65" thickTop="1">
      <c r="A527" s="2"/>
      <c r="B527" s="3"/>
      <c r="C527" s="4">
        <v>44104</v>
      </c>
      <c r="D527" s="5"/>
      <c r="E527" s="3"/>
      <c r="F527" s="3"/>
      <c r="G527" s="5"/>
      <c r="H527" s="5"/>
      <c r="I527" s="3"/>
      <c r="J527" s="3"/>
      <c r="K527" s="3"/>
      <c r="L527" s="20" t="s">
        <v>19</v>
      </c>
      <c r="M527" s="3"/>
      <c r="N527" s="3"/>
      <c r="O527" s="3"/>
      <c r="P527" s="3"/>
      <c r="Q527" s="6"/>
    </row>
    <row r="528" spans="1:17">
      <c r="A528" s="7" t="s">
        <v>5</v>
      </c>
      <c r="B528" s="8"/>
      <c r="C528" s="9"/>
      <c r="D528" s="9"/>
      <c r="E528" s="8"/>
      <c r="F528" s="8"/>
      <c r="G528" s="9"/>
      <c r="H528" s="9"/>
      <c r="I528" s="8"/>
      <c r="J528" s="11" t="s">
        <v>24</v>
      </c>
      <c r="K528" s="8"/>
      <c r="L528" s="11" t="s">
        <v>10</v>
      </c>
      <c r="M528" s="8"/>
      <c r="N528" s="8"/>
      <c r="O528" s="8"/>
      <c r="P528" s="8"/>
      <c r="Q528" s="10"/>
    </row>
    <row r="529" spans="1:17">
      <c r="A529" s="7" t="s">
        <v>0</v>
      </c>
      <c r="B529" s="11" t="s">
        <v>3</v>
      </c>
      <c r="C529" s="12" t="s">
        <v>1</v>
      </c>
      <c r="D529" s="12" t="s">
        <v>4</v>
      </c>
      <c r="E529" s="11" t="s">
        <v>7</v>
      </c>
      <c r="F529" s="8"/>
      <c r="G529" s="12" t="s">
        <v>8</v>
      </c>
      <c r="H529" s="12" t="s">
        <v>9</v>
      </c>
      <c r="I529" s="8"/>
      <c r="J529" s="11" t="s">
        <v>23</v>
      </c>
      <c r="K529" s="8"/>
      <c r="L529" s="31">
        <v>16391.52</v>
      </c>
      <c r="M529" s="8" t="s">
        <v>47</v>
      </c>
      <c r="N529" s="8"/>
      <c r="O529" s="8"/>
      <c r="P529" s="8"/>
      <c r="Q529" s="10"/>
    </row>
    <row r="530" spans="1:17">
      <c r="A530" s="13" t="s">
        <v>51</v>
      </c>
      <c r="B530" s="8">
        <v>3</v>
      </c>
      <c r="C530" s="9">
        <v>174.57</v>
      </c>
      <c r="D530" s="9">
        <f>C530*B530</f>
        <v>523.71</v>
      </c>
      <c r="E530" s="14" t="s">
        <v>33</v>
      </c>
      <c r="F530" s="8"/>
      <c r="G530" s="32">
        <v>177.14</v>
      </c>
      <c r="H530" s="9">
        <f>(B530*G530)-D530</f>
        <v>7.7099999999999227</v>
      </c>
      <c r="I530" s="8"/>
      <c r="J530" s="14">
        <f>G530*B530</f>
        <v>531.41999999999996</v>
      </c>
      <c r="K530" s="8" t="str">
        <f>"sell "&amp;B530&amp;" "&amp;A530&amp;" @ $"&amp;G530</f>
        <v>sell 3 BAND @ $177.14</v>
      </c>
      <c r="L530" s="9">
        <f>L529+(G530*B530)</f>
        <v>16922.939999999999</v>
      </c>
      <c r="M530" s="8"/>
      <c r="N530" s="8"/>
      <c r="O530" s="8"/>
      <c r="P530" s="8"/>
      <c r="Q530" s="10"/>
    </row>
    <row r="531" spans="1:17">
      <c r="A531" s="13" t="s">
        <v>52</v>
      </c>
      <c r="B531" s="8">
        <v>3</v>
      </c>
      <c r="C531" s="9">
        <v>75.900000000000006</v>
      </c>
      <c r="D531" s="9">
        <f>C531*B531</f>
        <v>227.70000000000002</v>
      </c>
      <c r="E531" s="14" t="s">
        <v>33</v>
      </c>
      <c r="F531" s="8"/>
      <c r="G531" s="32">
        <v>76.75</v>
      </c>
      <c r="H531" s="9">
        <f>(B531*G531)-D531</f>
        <v>2.5499999999999829</v>
      </c>
      <c r="I531" s="8"/>
      <c r="J531" s="14">
        <f>G531*B531</f>
        <v>230.25</v>
      </c>
      <c r="K531" s="8" t="str">
        <f>"sell "&amp;B531&amp;" "&amp;A531&amp;" @ $"&amp;G531</f>
        <v>sell 3 IRBT @ $76.75</v>
      </c>
      <c r="L531" s="9">
        <f>L530+(G531*B531)</f>
        <v>17153.189999999999</v>
      </c>
      <c r="M531" s="8"/>
      <c r="N531" s="8"/>
      <c r="O531" s="8"/>
      <c r="P531" s="8"/>
      <c r="Q531" s="10"/>
    </row>
    <row r="532" spans="1:17">
      <c r="A532" s="13" t="s">
        <v>53</v>
      </c>
      <c r="B532" s="8">
        <v>3</v>
      </c>
      <c r="C532" s="9">
        <v>213.85</v>
      </c>
      <c r="D532" s="9">
        <f>C532*B532</f>
        <v>641.54999999999995</v>
      </c>
      <c r="E532" s="14" t="s">
        <v>33</v>
      </c>
      <c r="F532" s="8"/>
      <c r="G532" s="32">
        <v>216</v>
      </c>
      <c r="H532" s="9">
        <f>(B532*G532)-D532</f>
        <v>6.4500000000000455</v>
      </c>
      <c r="I532" s="8"/>
      <c r="J532" s="14">
        <f>G532*B532</f>
        <v>648</v>
      </c>
      <c r="K532" s="8" t="str">
        <f>"sell "&amp;B532&amp;" "&amp;A532&amp;" @ $"&amp;G532</f>
        <v>sell 3 OKTA @ $216</v>
      </c>
      <c r="L532" s="9">
        <f>L531+(G532*B532)</f>
        <v>17801.189999999999</v>
      </c>
      <c r="M532" s="8" t="s">
        <v>22</v>
      </c>
      <c r="N532" s="8"/>
      <c r="O532" s="8"/>
      <c r="P532" s="8"/>
      <c r="Q532" s="10"/>
    </row>
    <row r="533" spans="1:17">
      <c r="A533" s="13"/>
      <c r="B533" s="8"/>
      <c r="C533" s="9"/>
      <c r="D533" s="9">
        <f>SUM(D530:D532)</f>
        <v>1392.96</v>
      </c>
      <c r="E533" s="8"/>
      <c r="F533" s="8"/>
      <c r="G533" s="32"/>
      <c r="H533" s="9">
        <f>SUM(H530:H532)</f>
        <v>16.709999999999951</v>
      </c>
      <c r="I533" s="8"/>
      <c r="J533" s="14">
        <f>SUM(J530:J532)</f>
        <v>1409.67</v>
      </c>
      <c r="K533" s="8"/>
      <c r="L533" s="9"/>
      <c r="M533" s="8"/>
      <c r="N533" s="8"/>
      <c r="O533" s="8"/>
      <c r="P533" s="8"/>
      <c r="Q533" s="10"/>
    </row>
    <row r="534" spans="1:17">
      <c r="A534" s="13"/>
      <c r="B534" s="8"/>
      <c r="C534" s="9"/>
      <c r="D534" s="9"/>
      <c r="E534" s="8"/>
      <c r="F534" s="8"/>
      <c r="G534" s="32"/>
      <c r="H534" s="9"/>
      <c r="I534" s="8"/>
      <c r="J534" s="8"/>
      <c r="K534" s="8"/>
      <c r="L534" s="9"/>
      <c r="M534" s="8"/>
      <c r="N534" s="8"/>
      <c r="O534" s="8"/>
      <c r="P534" s="8"/>
      <c r="Q534" s="10"/>
    </row>
    <row r="535" spans="1:17">
      <c r="A535" s="13"/>
      <c r="B535" s="8"/>
      <c r="C535" s="9"/>
      <c r="D535" s="9"/>
      <c r="E535" s="19"/>
      <c r="F535" s="8"/>
      <c r="G535" s="32"/>
      <c r="H535" s="9"/>
      <c r="I535" s="8"/>
      <c r="J535" s="8"/>
      <c r="K535" s="8"/>
      <c r="L535" s="9"/>
      <c r="M535" s="11" t="s">
        <v>20</v>
      </c>
      <c r="N535" s="8"/>
      <c r="O535" s="8"/>
      <c r="P535" s="8"/>
      <c r="Q535" s="10"/>
    </row>
    <row r="536" spans="1:17">
      <c r="A536" s="7" t="s">
        <v>6</v>
      </c>
      <c r="B536" s="8"/>
      <c r="C536" s="9"/>
      <c r="D536" s="9"/>
      <c r="E536" s="19"/>
      <c r="F536" s="8"/>
      <c r="G536" s="32"/>
      <c r="H536" s="9"/>
      <c r="I536" s="8"/>
      <c r="J536" s="8"/>
      <c r="K536" s="8"/>
      <c r="L536" s="9"/>
      <c r="M536" s="11" t="s">
        <v>21</v>
      </c>
      <c r="N536" s="8"/>
      <c r="O536" s="8"/>
      <c r="P536" s="8"/>
      <c r="Q536" s="10"/>
    </row>
    <row r="537" spans="1:17">
      <c r="A537" s="7" t="s">
        <v>0</v>
      </c>
      <c r="B537" s="11" t="s">
        <v>3</v>
      </c>
      <c r="C537" s="12" t="s">
        <v>1</v>
      </c>
      <c r="D537" s="12" t="s">
        <v>2</v>
      </c>
      <c r="E537" s="22" t="s">
        <v>7</v>
      </c>
      <c r="F537" s="8"/>
      <c r="G537" s="33" t="s">
        <v>8</v>
      </c>
      <c r="H537" s="12" t="s">
        <v>9</v>
      </c>
      <c r="I537" s="8"/>
      <c r="J537" s="8"/>
      <c r="K537" s="8"/>
      <c r="L537" s="9"/>
      <c r="M537" s="14">
        <f>L532</f>
        <v>17801.189999999999</v>
      </c>
      <c r="N537" s="8"/>
      <c r="O537" s="8"/>
      <c r="P537" s="8"/>
      <c r="Q537" s="10"/>
    </row>
    <row r="538" spans="1:17">
      <c r="A538" s="13" t="s">
        <v>58</v>
      </c>
      <c r="B538" s="8">
        <v>5</v>
      </c>
      <c r="C538" s="9">
        <v>251.52</v>
      </c>
      <c r="D538" s="9">
        <f>C538*B538</f>
        <v>1257.6000000000001</v>
      </c>
      <c r="E538" s="14" t="s">
        <v>33</v>
      </c>
      <c r="F538" s="8"/>
      <c r="G538" s="32">
        <v>255.26</v>
      </c>
      <c r="H538" s="9">
        <f>(B538*G538)-D538</f>
        <v>18.699999999999818</v>
      </c>
      <c r="I538" s="8"/>
      <c r="J538" s="8"/>
      <c r="K538" s="8" t="str">
        <f>"buy "&amp;B538&amp;" "&amp;A538&amp;" @ $"&amp;G538</f>
        <v>buy 5 FDX @ $255.26</v>
      </c>
      <c r="L538" s="9">
        <f>L532-(G538*B538)</f>
        <v>16524.89</v>
      </c>
      <c r="M538" s="14">
        <f>L529-(G538*B538)</f>
        <v>15115.220000000001</v>
      </c>
      <c r="N538" s="8"/>
      <c r="O538" s="8"/>
      <c r="P538" s="8"/>
      <c r="Q538" s="10"/>
    </row>
    <row r="539" spans="1:17">
      <c r="A539" s="13" t="s">
        <v>59</v>
      </c>
      <c r="B539" s="8">
        <v>11</v>
      </c>
      <c r="C539" s="9">
        <v>99.24</v>
      </c>
      <c r="D539" s="9">
        <f>C539*B539</f>
        <v>1091.6399999999999</v>
      </c>
      <c r="E539" s="14" t="s">
        <v>33</v>
      </c>
      <c r="F539" s="8"/>
      <c r="G539" s="32">
        <v>99.97</v>
      </c>
      <c r="H539" s="9">
        <f>(B539*G539)-D539</f>
        <v>8.0300000000002001</v>
      </c>
      <c r="I539" s="8"/>
      <c r="J539" s="8"/>
      <c r="K539" s="8" t="str">
        <f>"buy "&amp;B539&amp;" "&amp;A539&amp;" @ $"&amp;G539</f>
        <v>buy 11 PTON @ $99.97</v>
      </c>
      <c r="L539" s="9">
        <f>L538-(G539*B539)</f>
        <v>15425.22</v>
      </c>
      <c r="M539" s="14">
        <f>M538-(G539*B539)</f>
        <v>14015.550000000001</v>
      </c>
      <c r="N539" s="8"/>
      <c r="O539" s="8"/>
      <c r="P539" s="8"/>
      <c r="Q539" s="10"/>
    </row>
    <row r="540" spans="1:17">
      <c r="A540" s="23" t="s">
        <v>35</v>
      </c>
      <c r="B540" s="24">
        <v>19</v>
      </c>
      <c r="C540" s="25">
        <v>22.32</v>
      </c>
      <c r="D540" s="25">
        <f>C540*B540</f>
        <v>424.08</v>
      </c>
      <c r="E540" s="14" t="s">
        <v>33</v>
      </c>
      <c r="F540" s="24"/>
      <c r="G540" s="34">
        <v>22.39</v>
      </c>
      <c r="H540" s="25">
        <f>(B540*G540)-D540</f>
        <v>1.3300000000000409</v>
      </c>
      <c r="I540" s="8"/>
      <c r="J540" s="8"/>
      <c r="K540" s="8" t="str">
        <f>"buy "&amp;B540&amp;" "&amp;A540&amp;" @ $"&amp;G540</f>
        <v>buy 19 COOP @ $22.39</v>
      </c>
      <c r="L540" s="9">
        <f>L539-(G540*B540)</f>
        <v>14999.81</v>
      </c>
      <c r="M540" s="14">
        <f>M539-(G540*B540)</f>
        <v>13590.140000000001</v>
      </c>
      <c r="N540" s="8" t="str">
        <f>"$"&amp;ROUND(M540,2)&amp;" will be the balance in the account after purchases.  "</f>
        <v xml:space="preserve">$13590.14 will be the balance in the account after purchases.  </v>
      </c>
      <c r="O540" s="8"/>
      <c r="P540" s="8"/>
      <c r="Q540" s="10"/>
    </row>
    <row r="541" spans="1:17">
      <c r="A541" s="13"/>
      <c r="B541" s="8"/>
      <c r="C541" s="9"/>
      <c r="D541" s="9">
        <f>SUM(D538:D540)</f>
        <v>2773.3199999999997</v>
      </c>
      <c r="E541" s="8"/>
      <c r="F541" s="8"/>
      <c r="G541" s="9" t="s">
        <v>15</v>
      </c>
      <c r="H541" s="9">
        <f>SUM(H538:H540)</f>
        <v>28.060000000000059</v>
      </c>
      <c r="I541" s="8"/>
      <c r="J541" s="8"/>
      <c r="K541" s="8"/>
      <c r="L541" s="9"/>
      <c r="M541" s="8"/>
      <c r="N541" s="8" t="s">
        <v>27</v>
      </c>
      <c r="O541" s="8"/>
      <c r="P541" s="8"/>
      <c r="Q541" s="10"/>
    </row>
    <row r="542" spans="1:17">
      <c r="A542" s="13"/>
      <c r="B542" s="8"/>
      <c r="C542" s="9"/>
      <c r="D542" s="9"/>
      <c r="E542" s="8"/>
      <c r="F542" s="8"/>
      <c r="G542" s="9"/>
      <c r="H542" s="9"/>
      <c r="I542" s="8"/>
      <c r="J542" s="8"/>
      <c r="K542" s="8"/>
      <c r="L542" s="9"/>
      <c r="M542" s="11" t="str">
        <f>IF(J533+M540&gt;0,"Credit Surplus","Credit Shortage")</f>
        <v>Credit Surplus</v>
      </c>
      <c r="N542" s="14">
        <f>J533+M540</f>
        <v>14999.810000000001</v>
      </c>
      <c r="O542" s="8" t="s">
        <v>60</v>
      </c>
      <c r="P542" s="8"/>
      <c r="Q542" s="10"/>
    </row>
    <row r="543" spans="1:17">
      <c r="A543" s="13"/>
      <c r="B543" s="8"/>
      <c r="C543" s="9"/>
      <c r="D543" s="9"/>
      <c r="E543" s="8"/>
      <c r="F543" s="8"/>
      <c r="G543" s="9"/>
      <c r="H543" s="9"/>
      <c r="I543" s="8"/>
      <c r="J543" s="8"/>
      <c r="K543" s="8"/>
      <c r="L543" s="9"/>
      <c r="M543" s="8"/>
      <c r="N543" s="8"/>
      <c r="O543" s="8"/>
      <c r="P543" s="8"/>
      <c r="Q543" s="10"/>
    </row>
    <row r="544" spans="1:17">
      <c r="A544" s="13"/>
      <c r="B544" s="8"/>
      <c r="C544" s="9"/>
      <c r="D544" s="9"/>
      <c r="E544" s="8"/>
      <c r="F544" s="8"/>
      <c r="G544" s="9"/>
      <c r="H544" s="9"/>
      <c r="I544" s="8"/>
      <c r="J544" s="8"/>
      <c r="K544" s="8"/>
      <c r="L544" s="8"/>
      <c r="M544" s="8"/>
      <c r="N544" s="8"/>
      <c r="O544" s="8"/>
      <c r="P544" s="8"/>
      <c r="Q544" s="10"/>
    </row>
    <row r="545" spans="1:17">
      <c r="A545" s="13" t="s">
        <v>11</v>
      </c>
      <c r="B545" s="8"/>
      <c r="C545" s="9"/>
      <c r="D545" s="21">
        <v>2991.82</v>
      </c>
      <c r="E545" s="8" t="s">
        <v>25</v>
      </c>
      <c r="F545" s="8"/>
      <c r="G545" s="9"/>
      <c r="H545" s="9"/>
      <c r="I545" s="8"/>
      <c r="J545" s="8"/>
      <c r="K545" s="8"/>
      <c r="L545" s="8"/>
      <c r="M545" s="8"/>
      <c r="N545" s="8"/>
      <c r="O545" s="8"/>
      <c r="P545" s="8"/>
      <c r="Q545" s="10"/>
    </row>
    <row r="546" spans="1:17">
      <c r="A546" s="13" t="s">
        <v>12</v>
      </c>
      <c r="B546" s="8"/>
      <c r="C546" s="9"/>
      <c r="D546" s="9">
        <f>H533</f>
        <v>16.709999999999951</v>
      </c>
      <c r="E546" s="8" t="s">
        <v>16</v>
      </c>
      <c r="F546" s="8"/>
      <c r="G546" s="9"/>
      <c r="H546" s="9"/>
      <c r="I546" s="8"/>
      <c r="J546" s="8"/>
      <c r="K546" s="8"/>
      <c r="L546" s="8"/>
      <c r="M546" s="8"/>
      <c r="N546" s="8"/>
      <c r="O546" s="8"/>
      <c r="P546" s="8"/>
      <c r="Q546" s="10"/>
    </row>
    <row r="547" spans="1:17">
      <c r="A547" s="13" t="s">
        <v>13</v>
      </c>
      <c r="B547" s="8"/>
      <c r="C547" s="9"/>
      <c r="D547" s="9">
        <f>D545+D546</f>
        <v>3008.53</v>
      </c>
      <c r="E547" s="8"/>
      <c r="F547" s="8"/>
      <c r="G547" s="9"/>
      <c r="H547" s="9"/>
      <c r="I547" s="8"/>
      <c r="J547" s="8"/>
      <c r="K547" s="8"/>
      <c r="L547" s="8"/>
      <c r="M547" s="8"/>
      <c r="N547" s="8"/>
      <c r="O547" s="8"/>
      <c r="P547" s="8"/>
      <c r="Q547" s="10"/>
    </row>
    <row r="548" spans="1:17">
      <c r="A548" s="13" t="s">
        <v>14</v>
      </c>
      <c r="B548" s="8"/>
      <c r="C548" s="9"/>
      <c r="D548" s="9">
        <f>H541</f>
        <v>28.060000000000059</v>
      </c>
      <c r="E548" s="8" t="s">
        <v>17</v>
      </c>
      <c r="F548" s="8"/>
      <c r="G548" s="9"/>
      <c r="H548" s="9"/>
      <c r="I548" s="8"/>
      <c r="J548" s="8"/>
      <c r="K548" s="8"/>
      <c r="L548" s="8"/>
      <c r="M548" s="8"/>
      <c r="N548" s="8"/>
      <c r="O548" s="8"/>
      <c r="P548" s="8"/>
      <c r="Q548" s="10"/>
    </row>
    <row r="549" spans="1:17">
      <c r="A549" s="13" t="s">
        <v>13</v>
      </c>
      <c r="B549" s="8"/>
      <c r="C549" s="9"/>
      <c r="D549" s="27">
        <f>D547-D548</f>
        <v>2980.4700000000003</v>
      </c>
      <c r="E549" s="19" t="s">
        <v>18</v>
      </c>
      <c r="F549" s="8"/>
      <c r="G549" s="9"/>
      <c r="H549" s="9"/>
      <c r="I549" s="8"/>
      <c r="J549" s="8"/>
      <c r="K549" s="8"/>
      <c r="L549" s="8"/>
      <c r="M549" s="8"/>
      <c r="N549" s="8"/>
      <c r="O549" s="8"/>
      <c r="P549" s="8"/>
      <c r="Q549" s="10"/>
    </row>
    <row r="550" spans="1:17" ht="14.65" thickBot="1">
      <c r="A550" s="15"/>
      <c r="B550" s="16"/>
      <c r="C550" s="17"/>
      <c r="D550" s="17"/>
      <c r="E550" s="16"/>
      <c r="F550" s="16"/>
      <c r="G550" s="17"/>
      <c r="H550" s="17"/>
      <c r="I550" s="16"/>
      <c r="J550" s="16"/>
      <c r="K550" s="16"/>
      <c r="L550" s="16"/>
      <c r="M550" s="16"/>
      <c r="N550" s="16"/>
      <c r="O550" s="16"/>
      <c r="P550" s="16"/>
      <c r="Q550" s="18"/>
    </row>
    <row r="551" spans="1:17" ht="14.65" thickTop="1"/>
    <row r="553" spans="1:17" ht="14.65" thickBot="1"/>
    <row r="554" spans="1:17" ht="14.65" thickTop="1">
      <c r="A554" s="2"/>
      <c r="B554" s="3"/>
      <c r="C554" s="4">
        <v>44075</v>
      </c>
      <c r="D554" s="5"/>
      <c r="E554" s="3"/>
      <c r="F554" s="3"/>
      <c r="G554" s="5"/>
      <c r="H554" s="5"/>
      <c r="I554" s="3"/>
      <c r="J554" s="3"/>
      <c r="K554" s="3"/>
      <c r="L554" s="20" t="s">
        <v>19</v>
      </c>
      <c r="M554" s="3"/>
      <c r="N554" s="3"/>
      <c r="O554" s="3"/>
      <c r="P554" s="3"/>
      <c r="Q554" s="6"/>
    </row>
    <row r="555" spans="1:17">
      <c r="A555" s="7" t="s">
        <v>5</v>
      </c>
      <c r="B555" s="8"/>
      <c r="C555" s="9"/>
      <c r="D555" s="9"/>
      <c r="E555" s="8"/>
      <c r="F555" s="8"/>
      <c r="G555" s="9"/>
      <c r="H555" s="9"/>
      <c r="I555" s="8"/>
      <c r="J555" s="11" t="s">
        <v>24</v>
      </c>
      <c r="K555" s="8"/>
      <c r="L555" s="11" t="s">
        <v>10</v>
      </c>
      <c r="M555" s="8"/>
      <c r="N555" s="8"/>
      <c r="O555" s="8"/>
      <c r="P555" s="8"/>
      <c r="Q555" s="10"/>
    </row>
    <row r="556" spans="1:17">
      <c r="A556" s="7" t="s">
        <v>0</v>
      </c>
      <c r="B556" s="11" t="s">
        <v>3</v>
      </c>
      <c r="C556" s="12" t="s">
        <v>1</v>
      </c>
      <c r="D556" s="12" t="s">
        <v>4</v>
      </c>
      <c r="E556" s="11" t="s">
        <v>7</v>
      </c>
      <c r="F556" s="8"/>
      <c r="G556" s="12" t="s">
        <v>8</v>
      </c>
      <c r="H556" s="12" t="s">
        <v>9</v>
      </c>
      <c r="I556" s="8"/>
      <c r="J556" s="11" t="s">
        <v>23</v>
      </c>
      <c r="K556" s="8"/>
      <c r="L556" s="31">
        <v>4209.33</v>
      </c>
      <c r="M556" s="8" t="s">
        <v>47</v>
      </c>
      <c r="N556" s="8"/>
      <c r="O556" s="8"/>
      <c r="P556" s="8"/>
      <c r="Q556" s="10"/>
    </row>
    <row r="557" spans="1:17">
      <c r="A557" s="13" t="s">
        <v>48</v>
      </c>
      <c r="B557" s="8">
        <v>2</v>
      </c>
      <c r="C557" s="9">
        <v>88.94</v>
      </c>
      <c r="D557" s="9">
        <f>C557*B557</f>
        <v>177.88</v>
      </c>
      <c r="E557" s="14" t="s">
        <v>33</v>
      </c>
      <c r="F557" s="8"/>
      <c r="G557" s="32">
        <v>89.37</v>
      </c>
      <c r="H557" s="9">
        <f>(B557*G557)-D557</f>
        <v>0.86000000000001364</v>
      </c>
      <c r="I557" s="8"/>
      <c r="J557" s="14">
        <f>G557*B557</f>
        <v>178.74</v>
      </c>
      <c r="K557" s="8" t="str">
        <f>"sell "&amp;B557&amp;" "&amp;A557&amp;" @ $"&amp;G557</f>
        <v>sell 2 PDD @ $89.37</v>
      </c>
      <c r="L557" s="9">
        <f>L556+(G557*B557)</f>
        <v>4388.07</v>
      </c>
      <c r="M557" s="8"/>
      <c r="N557" s="8"/>
      <c r="O557" s="8"/>
      <c r="P557" s="8"/>
      <c r="Q557" s="10"/>
    </row>
    <row r="558" spans="1:17">
      <c r="A558" s="13" t="s">
        <v>49</v>
      </c>
      <c r="B558" s="8">
        <v>6</v>
      </c>
      <c r="C558" s="9">
        <v>223</v>
      </c>
      <c r="D558" s="9">
        <f>C558*B558</f>
        <v>1338</v>
      </c>
      <c r="E558" s="14" t="s">
        <v>33</v>
      </c>
      <c r="F558" s="8"/>
      <c r="G558" s="32">
        <v>240.71</v>
      </c>
      <c r="H558" s="9">
        <f>(B558*G558)-D558</f>
        <v>106.25999999999999</v>
      </c>
      <c r="I558" s="8"/>
      <c r="J558" s="14">
        <f>G558*B558</f>
        <v>1444.26</v>
      </c>
      <c r="K558" s="8" t="str">
        <f>"sell "&amp;B558&amp;" "&amp;A558&amp;" @ $"&amp;G558</f>
        <v>sell 6 DOCU @ $240.71</v>
      </c>
      <c r="L558" s="9">
        <f>L557+(G558*B558)</f>
        <v>5832.33</v>
      </c>
      <c r="M558" s="8"/>
      <c r="N558" s="8"/>
      <c r="O558" s="8"/>
      <c r="P558" s="8"/>
      <c r="Q558" s="10"/>
    </row>
    <row r="559" spans="1:17">
      <c r="A559" s="13" t="s">
        <v>50</v>
      </c>
      <c r="B559" s="8">
        <v>6</v>
      </c>
      <c r="C559" s="9">
        <v>67.28</v>
      </c>
      <c r="D559" s="9">
        <f>C559*B559</f>
        <v>403.68</v>
      </c>
      <c r="E559" s="14" t="s">
        <v>33</v>
      </c>
      <c r="F559" s="8"/>
      <c r="G559" s="32">
        <v>68.55</v>
      </c>
      <c r="H559" s="9">
        <f>(B559*G559)-D559</f>
        <v>7.6199999999999477</v>
      </c>
      <c r="I559" s="8"/>
      <c r="J559" s="14">
        <f>G559*B559</f>
        <v>411.29999999999995</v>
      </c>
      <c r="K559" s="8" t="str">
        <f>"sell "&amp;B559&amp;" "&amp;A559&amp;" @ $"&amp;G559</f>
        <v>sell 6 NEM @ $68.55</v>
      </c>
      <c r="L559" s="9">
        <f>L558+(G559*B559)</f>
        <v>6243.63</v>
      </c>
      <c r="M559" s="8" t="s">
        <v>22</v>
      </c>
      <c r="N559" s="8"/>
      <c r="O559" s="8"/>
      <c r="P559" s="8"/>
      <c r="Q559" s="10"/>
    </row>
    <row r="560" spans="1:17">
      <c r="A560" s="13"/>
      <c r="B560" s="8"/>
      <c r="C560" s="9"/>
      <c r="D560" s="9">
        <f>SUM(D557:D559)</f>
        <v>1919.5600000000002</v>
      </c>
      <c r="E560" s="8"/>
      <c r="F560" s="8"/>
      <c r="G560" s="32"/>
      <c r="H560" s="9">
        <f>SUM(H557:H559)</f>
        <v>114.73999999999995</v>
      </c>
      <c r="I560" s="8"/>
      <c r="J560" s="14">
        <f>SUM(J557:J559)</f>
        <v>2034.3</v>
      </c>
      <c r="K560" s="8"/>
      <c r="L560" s="9"/>
      <c r="M560" s="8"/>
      <c r="N560" s="8"/>
      <c r="O560" s="8"/>
      <c r="P560" s="8"/>
      <c r="Q560" s="10"/>
    </row>
    <row r="561" spans="1:17">
      <c r="A561" s="13"/>
      <c r="B561" s="8"/>
      <c r="C561" s="9"/>
      <c r="D561" s="9"/>
      <c r="E561" s="8"/>
      <c r="F561" s="8"/>
      <c r="G561" s="32"/>
      <c r="H561" s="9"/>
      <c r="I561" s="8"/>
      <c r="J561" s="8"/>
      <c r="K561" s="8"/>
      <c r="L561" s="9"/>
      <c r="M561" s="8"/>
      <c r="N561" s="8"/>
      <c r="O561" s="8"/>
      <c r="P561" s="8"/>
      <c r="Q561" s="10"/>
    </row>
    <row r="562" spans="1:17">
      <c r="A562" s="13"/>
      <c r="B562" s="8"/>
      <c r="C562" s="9"/>
      <c r="D562" s="9"/>
      <c r="E562" s="19"/>
      <c r="F562" s="8"/>
      <c r="G562" s="32"/>
      <c r="H562" s="9"/>
      <c r="I562" s="8"/>
      <c r="J562" s="8"/>
      <c r="K562" s="8"/>
      <c r="L562" s="9"/>
      <c r="M562" s="11" t="s">
        <v>20</v>
      </c>
      <c r="N562" s="8"/>
      <c r="O562" s="8"/>
      <c r="P562" s="8"/>
      <c r="Q562" s="10"/>
    </row>
    <row r="563" spans="1:17">
      <c r="A563" s="7" t="s">
        <v>6</v>
      </c>
      <c r="B563" s="8"/>
      <c r="C563" s="9"/>
      <c r="D563" s="9"/>
      <c r="E563" s="19"/>
      <c r="F563" s="8"/>
      <c r="G563" s="32"/>
      <c r="H563" s="9"/>
      <c r="I563" s="8"/>
      <c r="J563" s="8"/>
      <c r="K563" s="8"/>
      <c r="L563" s="9"/>
      <c r="M563" s="11" t="s">
        <v>21</v>
      </c>
      <c r="N563" s="8"/>
      <c r="O563" s="8"/>
      <c r="P563" s="8"/>
      <c r="Q563" s="10"/>
    </row>
    <row r="564" spans="1:17">
      <c r="A564" s="7" t="s">
        <v>0</v>
      </c>
      <c r="B564" s="11" t="s">
        <v>3</v>
      </c>
      <c r="C564" s="12" t="s">
        <v>1</v>
      </c>
      <c r="D564" s="12" t="s">
        <v>2</v>
      </c>
      <c r="E564" s="22" t="s">
        <v>7</v>
      </c>
      <c r="F564" s="8"/>
      <c r="G564" s="33" t="s">
        <v>8</v>
      </c>
      <c r="H564" s="12" t="s">
        <v>9</v>
      </c>
      <c r="I564" s="8"/>
      <c r="J564" s="8"/>
      <c r="K564" s="8"/>
      <c r="L564" s="9"/>
      <c r="M564" s="14">
        <f>L559</f>
        <v>6243.63</v>
      </c>
      <c r="N564" s="8"/>
      <c r="O564" s="8"/>
      <c r="P564" s="8"/>
      <c r="Q564" s="10"/>
    </row>
    <row r="565" spans="1:17">
      <c r="A565" s="13" t="s">
        <v>55</v>
      </c>
      <c r="B565" s="8">
        <v>16</v>
      </c>
      <c r="C565" s="9">
        <v>44.48</v>
      </c>
      <c r="D565" s="9">
        <f>C565*B565</f>
        <v>711.68</v>
      </c>
      <c r="E565" s="14" t="s">
        <v>33</v>
      </c>
      <c r="F565" s="8"/>
      <c r="G565" s="32">
        <v>45.2</v>
      </c>
      <c r="H565" s="9">
        <f>(B565*G565)-D565</f>
        <v>11.520000000000095</v>
      </c>
      <c r="I565" s="8"/>
      <c r="J565" s="8"/>
      <c r="K565" s="8" t="str">
        <f>"buy "&amp;B565&amp;" "&amp;A565&amp;" @ $"&amp;G565</f>
        <v>buy 16 EXPI @ $45.2</v>
      </c>
      <c r="L565" s="9">
        <f>L559-(G565*B565)</f>
        <v>5520.43</v>
      </c>
      <c r="M565" s="14">
        <f>L556-(G565*B565)</f>
        <v>3486.13</v>
      </c>
      <c r="N565" s="8"/>
      <c r="O565" s="8"/>
      <c r="P565" s="8"/>
      <c r="Q565" s="10"/>
    </row>
    <row r="566" spans="1:17">
      <c r="A566" s="13" t="s">
        <v>56</v>
      </c>
      <c r="B566" s="8">
        <v>12</v>
      </c>
      <c r="C566" s="9">
        <v>65.88</v>
      </c>
      <c r="D566" s="9">
        <f>C566*B566</f>
        <v>790.56</v>
      </c>
      <c r="E566" s="14" t="s">
        <v>33</v>
      </c>
      <c r="F566" s="8"/>
      <c r="G566" s="32">
        <v>68.03</v>
      </c>
      <c r="H566" s="9">
        <f>(B566*G566)-D566</f>
        <v>25.800000000000068</v>
      </c>
      <c r="I566" s="8"/>
      <c r="J566" s="8"/>
      <c r="K566" s="8" t="str">
        <f>"buy "&amp;B566&amp;" "&amp;A566&amp;" @ $"&amp;G566</f>
        <v>buy 12 SITM @ $68.03</v>
      </c>
      <c r="L566" s="9">
        <f>L565-(G566*B566)</f>
        <v>4704.0700000000006</v>
      </c>
      <c r="M566" s="14">
        <f>M565-(G566*B566)</f>
        <v>2669.77</v>
      </c>
      <c r="N566" s="8"/>
      <c r="O566" s="8"/>
      <c r="P566" s="8"/>
      <c r="Q566" s="10"/>
    </row>
    <row r="567" spans="1:17">
      <c r="A567" s="23" t="s">
        <v>57</v>
      </c>
      <c r="B567" s="24">
        <v>1</v>
      </c>
      <c r="C567" s="25">
        <v>498.32</v>
      </c>
      <c r="D567" s="25">
        <f>C567*B567</f>
        <v>498.32</v>
      </c>
      <c r="E567" s="14" t="s">
        <v>33</v>
      </c>
      <c r="F567" s="24"/>
      <c r="G567" s="34">
        <v>502.29</v>
      </c>
      <c r="H567" s="25">
        <f>(B567*G567)-D567</f>
        <v>3.9700000000000273</v>
      </c>
      <c r="I567" s="8"/>
      <c r="J567" s="8"/>
      <c r="K567" s="8" t="str">
        <f>"buy "&amp;B567&amp;" "&amp;A567&amp;" @ $"&amp;G567</f>
        <v>buy 1 TSLA @ $502.29</v>
      </c>
      <c r="L567" s="9">
        <f>L566-(G567*B567)</f>
        <v>4201.7800000000007</v>
      </c>
      <c r="M567" s="14">
        <f>M566-(G567*B567)</f>
        <v>2167.48</v>
      </c>
      <c r="N567" s="8" t="str">
        <f>"$"&amp;ROUND(M567,2)&amp;" will be the balance in the account after purchases.  "</f>
        <v xml:space="preserve">$2167.48 will be the balance in the account after purchases.  </v>
      </c>
      <c r="O567" s="8"/>
      <c r="P567" s="8"/>
      <c r="Q567" s="10"/>
    </row>
    <row r="568" spans="1:17">
      <c r="A568" s="13"/>
      <c r="B568" s="8"/>
      <c r="C568" s="9"/>
      <c r="D568" s="9">
        <f>SUM(D565:D567)</f>
        <v>2000.5599999999997</v>
      </c>
      <c r="E568" s="8"/>
      <c r="F568" s="8"/>
      <c r="G568" s="9" t="s">
        <v>15</v>
      </c>
      <c r="H568" s="9">
        <f>SUM(H565:H567)</f>
        <v>41.290000000000191</v>
      </c>
      <c r="I568" s="8"/>
      <c r="J568" s="8"/>
      <c r="K568" s="8"/>
      <c r="L568" s="9"/>
      <c r="M568" s="8"/>
      <c r="N568" s="8" t="s">
        <v>27</v>
      </c>
      <c r="O568" s="8"/>
      <c r="P568" s="8"/>
      <c r="Q568" s="10"/>
    </row>
    <row r="569" spans="1:17">
      <c r="A569" s="13"/>
      <c r="B569" s="8"/>
      <c r="C569" s="9"/>
      <c r="D569" s="9"/>
      <c r="E569" s="8"/>
      <c r="F569" s="8"/>
      <c r="G569" s="9"/>
      <c r="H569" s="9"/>
      <c r="I569" s="8"/>
      <c r="J569" s="8"/>
      <c r="K569" s="8"/>
      <c r="L569" s="9"/>
      <c r="M569" s="11" t="str">
        <f>IF(J560+M567&gt;0,"Credit Surplus","Credit Shortage")</f>
        <v>Credit Surplus</v>
      </c>
      <c r="N569" s="14">
        <f>J560+M567</f>
        <v>4201.78</v>
      </c>
      <c r="O569" s="8" t="s">
        <v>26</v>
      </c>
      <c r="P569" s="8"/>
      <c r="Q569" s="10"/>
    </row>
    <row r="570" spans="1:17">
      <c r="A570" s="13"/>
      <c r="B570" s="8"/>
      <c r="C570" s="9"/>
      <c r="D570" s="9"/>
      <c r="E570" s="8"/>
      <c r="F570" s="8"/>
      <c r="G570" s="9"/>
      <c r="H570" s="9"/>
      <c r="I570" s="8"/>
      <c r="J570" s="8"/>
      <c r="K570" s="8"/>
      <c r="L570" s="9"/>
      <c r="M570" s="8"/>
      <c r="N570" s="8"/>
      <c r="O570" s="8"/>
      <c r="P570" s="8"/>
      <c r="Q570" s="10"/>
    </row>
    <row r="571" spans="1:17">
      <c r="A571" s="13"/>
      <c r="B571" s="8"/>
      <c r="C571" s="9"/>
      <c r="D571" s="9"/>
      <c r="E571" s="8"/>
      <c r="F571" s="8"/>
      <c r="G571" s="9"/>
      <c r="H571" s="9"/>
      <c r="I571" s="8"/>
      <c r="J571" s="8"/>
      <c r="K571" s="8"/>
      <c r="L571" s="8"/>
      <c r="M571" s="8"/>
      <c r="N571" s="8"/>
      <c r="O571" s="8"/>
      <c r="P571" s="8"/>
      <c r="Q571" s="10"/>
    </row>
    <row r="572" spans="1:17">
      <c r="A572" s="13" t="s">
        <v>11</v>
      </c>
      <c r="B572" s="8"/>
      <c r="C572" s="9"/>
      <c r="D572" s="21">
        <v>1798.73</v>
      </c>
      <c r="E572" s="8" t="s">
        <v>25</v>
      </c>
      <c r="F572" s="8"/>
      <c r="G572" s="9"/>
      <c r="H572" s="9"/>
      <c r="I572" s="8"/>
      <c r="J572" s="8"/>
      <c r="K572" s="8"/>
      <c r="L572" s="8"/>
      <c r="M572" s="8"/>
      <c r="N572" s="8"/>
      <c r="O572" s="8"/>
      <c r="P572" s="8"/>
      <c r="Q572" s="10"/>
    </row>
    <row r="573" spans="1:17">
      <c r="A573" s="13" t="s">
        <v>12</v>
      </c>
      <c r="B573" s="8"/>
      <c r="C573" s="9"/>
      <c r="D573" s="9">
        <f>H560</f>
        <v>114.73999999999995</v>
      </c>
      <c r="E573" s="8" t="s">
        <v>16</v>
      </c>
      <c r="F573" s="8"/>
      <c r="G573" s="9"/>
      <c r="H573" s="9"/>
      <c r="I573" s="8"/>
      <c r="J573" s="8"/>
      <c r="K573" s="8"/>
      <c r="L573" s="8"/>
      <c r="M573" s="8"/>
      <c r="N573" s="8"/>
      <c r="O573" s="8"/>
      <c r="P573" s="8"/>
      <c r="Q573" s="10"/>
    </row>
    <row r="574" spans="1:17">
      <c r="A574" s="13" t="s">
        <v>13</v>
      </c>
      <c r="B574" s="8"/>
      <c r="C574" s="9"/>
      <c r="D574" s="9">
        <f>D572+D573</f>
        <v>1913.47</v>
      </c>
      <c r="E574" s="8"/>
      <c r="F574" s="8"/>
      <c r="G574" s="9"/>
      <c r="H574" s="9"/>
      <c r="I574" s="8"/>
      <c r="J574" s="8"/>
      <c r="K574" s="8"/>
      <c r="L574" s="8"/>
      <c r="M574" s="8"/>
      <c r="N574" s="8"/>
      <c r="O574" s="8"/>
      <c r="P574" s="8"/>
      <c r="Q574" s="10"/>
    </row>
    <row r="575" spans="1:17">
      <c r="A575" s="13" t="s">
        <v>14</v>
      </c>
      <c r="B575" s="8"/>
      <c r="C575" s="9"/>
      <c r="D575" s="9">
        <f>H568</f>
        <v>41.290000000000191</v>
      </c>
      <c r="E575" s="8" t="s">
        <v>17</v>
      </c>
      <c r="F575" s="8"/>
      <c r="G575" s="9"/>
      <c r="H575" s="9"/>
      <c r="I575" s="8"/>
      <c r="J575" s="8"/>
      <c r="K575" s="8"/>
      <c r="L575" s="8"/>
      <c r="M575" s="8"/>
      <c r="N575" s="8"/>
      <c r="O575" s="8"/>
      <c r="P575" s="8"/>
      <c r="Q575" s="10"/>
    </row>
    <row r="576" spans="1:17">
      <c r="A576" s="13" t="s">
        <v>13</v>
      </c>
      <c r="B576" s="8"/>
      <c r="C576" s="9"/>
      <c r="D576" s="27">
        <f>D574-D575</f>
        <v>1872.1799999999998</v>
      </c>
      <c r="E576" s="19" t="s">
        <v>18</v>
      </c>
      <c r="F576" s="8"/>
      <c r="G576" s="9"/>
      <c r="H576" s="9"/>
      <c r="I576" s="8"/>
      <c r="J576" s="8"/>
      <c r="K576" s="8"/>
      <c r="L576" s="8"/>
      <c r="M576" s="8"/>
      <c r="N576" s="8"/>
      <c r="O576" s="8"/>
      <c r="P576" s="8"/>
      <c r="Q576" s="10"/>
    </row>
    <row r="577" spans="1:17" ht="14.65" thickBot="1">
      <c r="A577" s="15"/>
      <c r="B577" s="16"/>
      <c r="C577" s="17"/>
      <c r="D577" s="17"/>
      <c r="E577" s="16"/>
      <c r="F577" s="16"/>
      <c r="G577" s="17"/>
      <c r="H577" s="17"/>
      <c r="I577" s="16"/>
      <c r="J577" s="16"/>
      <c r="K577" s="16"/>
      <c r="L577" s="16"/>
      <c r="M577" s="16"/>
      <c r="N577" s="16"/>
      <c r="O577" s="16"/>
      <c r="P577" s="16"/>
      <c r="Q577" s="18"/>
    </row>
    <row r="578" spans="1:17" ht="14.65" thickTop="1"/>
    <row r="579" spans="1:17" ht="14.65" thickBot="1"/>
    <row r="580" spans="1:17" ht="14.65" thickTop="1">
      <c r="A580" s="2"/>
      <c r="B580" s="3"/>
      <c r="C580" s="4">
        <v>44044</v>
      </c>
      <c r="D580" s="5"/>
      <c r="E580" s="3"/>
      <c r="F580" s="3"/>
      <c r="G580" s="5"/>
      <c r="H580" s="5"/>
      <c r="I580" s="3"/>
      <c r="J580" s="3"/>
      <c r="K580" s="3"/>
      <c r="L580" s="20" t="s">
        <v>19</v>
      </c>
      <c r="M580" s="3"/>
      <c r="N580" s="3"/>
      <c r="O580" s="3"/>
      <c r="P580" s="3"/>
      <c r="Q580" s="6"/>
    </row>
    <row r="581" spans="1:17">
      <c r="A581" s="7" t="s">
        <v>5</v>
      </c>
      <c r="B581" s="8"/>
      <c r="C581" s="9"/>
      <c r="D581" s="9"/>
      <c r="E581" s="8"/>
      <c r="F581" s="8"/>
      <c r="G581" s="9"/>
      <c r="H581" s="9"/>
      <c r="I581" s="8"/>
      <c r="J581" s="11" t="s">
        <v>24</v>
      </c>
      <c r="K581" s="8"/>
      <c r="L581" s="11" t="s">
        <v>10</v>
      </c>
      <c r="M581" s="8"/>
      <c r="N581" s="8"/>
      <c r="O581" s="8"/>
      <c r="P581" s="8"/>
      <c r="Q581" s="10"/>
    </row>
    <row r="582" spans="1:17">
      <c r="A582" s="7" t="s">
        <v>0</v>
      </c>
      <c r="B582" s="11" t="s">
        <v>3</v>
      </c>
      <c r="C582" s="12" t="s">
        <v>1</v>
      </c>
      <c r="D582" s="12" t="s">
        <v>4</v>
      </c>
      <c r="E582" s="11" t="s">
        <v>7</v>
      </c>
      <c r="F582" s="8"/>
      <c r="G582" s="12" t="s">
        <v>8</v>
      </c>
      <c r="H582" s="12" t="s">
        <v>9</v>
      </c>
      <c r="I582" s="8"/>
      <c r="J582" s="11" t="s">
        <v>23</v>
      </c>
      <c r="K582" s="8"/>
      <c r="L582" s="31">
        <v>4209.33</v>
      </c>
      <c r="M582" s="8" t="s">
        <v>47</v>
      </c>
      <c r="N582" s="8"/>
      <c r="O582" s="8"/>
      <c r="P582" s="8"/>
      <c r="Q582" s="10"/>
    </row>
    <row r="583" spans="1:17">
      <c r="A583" s="13" t="s">
        <v>45</v>
      </c>
      <c r="B583" s="8">
        <v>8</v>
      </c>
      <c r="C583" s="9">
        <v>119.56</v>
      </c>
      <c r="D583" s="9">
        <f>C583*B583</f>
        <v>956.48</v>
      </c>
      <c r="E583" s="14" t="s">
        <v>37</v>
      </c>
      <c r="F583" s="8"/>
      <c r="G583" s="21">
        <v>119.37</v>
      </c>
      <c r="H583" s="9">
        <f>(B583*G583)-D583</f>
        <v>-1.5199999999999818</v>
      </c>
      <c r="I583" s="8"/>
      <c r="J583" s="14">
        <f>G583*B583</f>
        <v>954.96</v>
      </c>
      <c r="K583" s="8" t="str">
        <f>"sell "&amp;B583&amp;" "&amp;A583&amp;" @ $"&amp;G583</f>
        <v>sell 8 AGG @ $119.37</v>
      </c>
      <c r="L583" s="9">
        <f>L582+(G583*B583)</f>
        <v>5164.29</v>
      </c>
      <c r="M583" s="8"/>
      <c r="N583" s="8"/>
      <c r="O583" s="8"/>
      <c r="P583" s="8"/>
      <c r="Q583" s="10"/>
    </row>
    <row r="584" spans="1:17">
      <c r="A584" s="13"/>
      <c r="B584" s="8"/>
      <c r="C584" s="9">
        <v>0</v>
      </c>
      <c r="D584" s="9">
        <f>C584*B584</f>
        <v>0</v>
      </c>
      <c r="E584" s="14" t="s">
        <v>37</v>
      </c>
      <c r="F584" s="8"/>
      <c r="G584" s="21">
        <v>0</v>
      </c>
      <c r="H584" s="9">
        <f>(B584*G584)-D584</f>
        <v>0</v>
      </c>
      <c r="I584" s="8"/>
      <c r="J584" s="14">
        <f>G584*B584</f>
        <v>0</v>
      </c>
      <c r="K584" s="8" t="str">
        <f>"sell "&amp;B584&amp;" "&amp;A584&amp;" @ $"&amp;G584</f>
        <v>sell   @ $0</v>
      </c>
      <c r="L584" s="9">
        <f>L583+(G584*B584)</f>
        <v>5164.29</v>
      </c>
      <c r="M584" s="8"/>
      <c r="N584" s="8"/>
      <c r="O584" s="8"/>
      <c r="P584" s="8"/>
      <c r="Q584" s="10"/>
    </row>
    <row r="585" spans="1:17">
      <c r="A585" s="13"/>
      <c r="B585" s="8"/>
      <c r="C585" s="9">
        <v>0</v>
      </c>
      <c r="D585" s="9">
        <f>C585*B585</f>
        <v>0</v>
      </c>
      <c r="E585" s="14" t="s">
        <v>37</v>
      </c>
      <c r="F585" s="8"/>
      <c r="G585" s="21">
        <v>0</v>
      </c>
      <c r="H585" s="9">
        <f>(B585*G585)-D585</f>
        <v>0</v>
      </c>
      <c r="I585" s="8"/>
      <c r="J585" s="14">
        <f>G585*B585</f>
        <v>0</v>
      </c>
      <c r="K585" s="8" t="str">
        <f>"sell "&amp;B585&amp;" "&amp;A585&amp;" @ $"&amp;G585</f>
        <v>sell   @ $0</v>
      </c>
      <c r="L585" s="9">
        <f>L584+(G585*B585)</f>
        <v>5164.29</v>
      </c>
      <c r="M585" s="8" t="s">
        <v>22</v>
      </c>
      <c r="N585" s="8"/>
      <c r="O585" s="8"/>
      <c r="P585" s="8"/>
      <c r="Q585" s="10"/>
    </row>
    <row r="586" spans="1:17">
      <c r="A586" s="13"/>
      <c r="B586" s="8"/>
      <c r="C586" s="9"/>
      <c r="D586" s="9">
        <f>SUM(D583:D585)</f>
        <v>956.48</v>
      </c>
      <c r="E586" s="8"/>
      <c r="F586" s="8"/>
      <c r="G586" s="9"/>
      <c r="H586" s="9">
        <f>SUM(H583:H585)</f>
        <v>-1.5199999999999818</v>
      </c>
      <c r="I586" s="8"/>
      <c r="J586" s="14">
        <f>SUM(J583:J585)</f>
        <v>954.96</v>
      </c>
      <c r="K586" s="8"/>
      <c r="L586" s="9"/>
      <c r="M586" s="8"/>
      <c r="N586" s="8"/>
      <c r="O586" s="8"/>
      <c r="P586" s="8"/>
      <c r="Q586" s="10"/>
    </row>
    <row r="587" spans="1:17">
      <c r="A587" s="13"/>
      <c r="B587" s="8"/>
      <c r="C587" s="9"/>
      <c r="D587" s="9"/>
      <c r="E587" s="8"/>
      <c r="F587" s="8"/>
      <c r="G587" s="9"/>
      <c r="H587" s="9"/>
      <c r="I587" s="8"/>
      <c r="J587" s="8"/>
      <c r="K587" s="8"/>
      <c r="L587" s="9"/>
      <c r="M587" s="8"/>
      <c r="N587" s="8"/>
      <c r="O587" s="8"/>
      <c r="P587" s="8"/>
      <c r="Q587" s="10"/>
    </row>
    <row r="588" spans="1:17">
      <c r="A588" s="13"/>
      <c r="B588" s="8"/>
      <c r="C588" s="9"/>
      <c r="D588" s="9"/>
      <c r="E588" s="19"/>
      <c r="F588" s="8"/>
      <c r="G588" s="9"/>
      <c r="H588" s="9"/>
      <c r="I588" s="8"/>
      <c r="J588" s="8"/>
      <c r="K588" s="8"/>
      <c r="L588" s="9"/>
      <c r="M588" s="11" t="s">
        <v>20</v>
      </c>
      <c r="N588" s="8"/>
      <c r="O588" s="8"/>
      <c r="P588" s="8"/>
      <c r="Q588" s="10"/>
    </row>
    <row r="589" spans="1:17">
      <c r="A589" s="7" t="s">
        <v>6</v>
      </c>
      <c r="B589" s="8"/>
      <c r="C589" s="9"/>
      <c r="D589" s="9"/>
      <c r="E589" s="19"/>
      <c r="F589" s="8"/>
      <c r="G589" s="9"/>
      <c r="H589" s="9"/>
      <c r="I589" s="8"/>
      <c r="J589" s="8"/>
      <c r="K589" s="8"/>
      <c r="L589" s="9"/>
      <c r="M589" s="11" t="s">
        <v>21</v>
      </c>
      <c r="N589" s="8"/>
      <c r="O589" s="8"/>
      <c r="P589" s="8"/>
      <c r="Q589" s="10"/>
    </row>
    <row r="590" spans="1:17">
      <c r="A590" s="7" t="s">
        <v>0</v>
      </c>
      <c r="B590" s="11" t="s">
        <v>3</v>
      </c>
      <c r="C590" s="12" t="s">
        <v>1</v>
      </c>
      <c r="D590" s="12" t="s">
        <v>2</v>
      </c>
      <c r="E590" s="22" t="s">
        <v>7</v>
      </c>
      <c r="F590" s="8"/>
      <c r="G590" s="12" t="s">
        <v>8</v>
      </c>
      <c r="H590" s="12" t="s">
        <v>9</v>
      </c>
      <c r="I590" s="8"/>
      <c r="J590" s="8"/>
      <c r="K590" s="8"/>
      <c r="L590" s="9"/>
      <c r="M590" s="14">
        <f>L585</f>
        <v>5164.29</v>
      </c>
      <c r="N590" s="8"/>
      <c r="O590" s="8"/>
      <c r="P590" s="8"/>
      <c r="Q590" s="10"/>
    </row>
    <row r="591" spans="1:17">
      <c r="A591" s="13" t="s">
        <v>54</v>
      </c>
      <c r="B591" s="8">
        <v>17</v>
      </c>
      <c r="C591" s="9">
        <v>56.82</v>
      </c>
      <c r="D591" s="9">
        <f>C591*B591</f>
        <v>965.94</v>
      </c>
      <c r="E591" s="14" t="s">
        <v>37</v>
      </c>
      <c r="F591" s="8"/>
      <c r="G591" s="21">
        <v>57.3</v>
      </c>
      <c r="H591" s="9">
        <f>(B591*G591)-D591</f>
        <v>8.1599999999998545</v>
      </c>
      <c r="I591" s="8"/>
      <c r="J591" s="8"/>
      <c r="K591" s="8" t="str">
        <f>"buy "&amp;B591&amp;" "&amp;A591&amp;" @ $"&amp;G591</f>
        <v>buy 17 IXUS @ $57.3</v>
      </c>
      <c r="L591" s="9">
        <f>L585-(G591*B591)</f>
        <v>4190.1900000000005</v>
      </c>
      <c r="M591" s="14">
        <f>L582-(G591*B591)</f>
        <v>3235.23</v>
      </c>
      <c r="N591" s="8"/>
      <c r="O591" s="8"/>
      <c r="P591" s="8"/>
      <c r="Q591" s="10"/>
    </row>
    <row r="592" spans="1:17">
      <c r="A592" s="13"/>
      <c r="B592" s="8">
        <v>0</v>
      </c>
      <c r="C592" s="9">
        <v>0</v>
      </c>
      <c r="D592" s="9">
        <f>C592*B592</f>
        <v>0</v>
      </c>
      <c r="E592" s="14" t="s">
        <v>37</v>
      </c>
      <c r="F592" s="8"/>
      <c r="G592" s="21">
        <v>0</v>
      </c>
      <c r="H592" s="9">
        <f>(B592*G592)-D592</f>
        <v>0</v>
      </c>
      <c r="I592" s="8"/>
      <c r="J592" s="8"/>
      <c r="K592" s="8" t="str">
        <f>"buy "&amp;B592&amp;" "&amp;A592&amp;" @ $"&amp;G592</f>
        <v>buy 0  @ $0</v>
      </c>
      <c r="L592" s="9">
        <f>L591-(G592*B592)</f>
        <v>4190.1900000000005</v>
      </c>
      <c r="M592" s="14">
        <f>M591-(G592*B592)</f>
        <v>3235.23</v>
      </c>
      <c r="N592" s="8"/>
      <c r="O592" s="8"/>
      <c r="P592" s="8"/>
      <c r="Q592" s="10"/>
    </row>
    <row r="593" spans="1:17">
      <c r="A593" s="23"/>
      <c r="B593" s="24">
        <v>0</v>
      </c>
      <c r="C593" s="25">
        <v>0</v>
      </c>
      <c r="D593" s="25">
        <f>C593*B593</f>
        <v>0</v>
      </c>
      <c r="E593" s="14" t="s">
        <v>37</v>
      </c>
      <c r="F593" s="24"/>
      <c r="G593" s="26">
        <v>0</v>
      </c>
      <c r="H593" s="25">
        <f>(B593*G593)-D593</f>
        <v>0</v>
      </c>
      <c r="I593" s="8"/>
      <c r="J593" s="8"/>
      <c r="K593" s="8" t="str">
        <f>"buy "&amp;B593&amp;" "&amp;A593&amp;" @ $"&amp;G593</f>
        <v>buy 0  @ $0</v>
      </c>
      <c r="L593" s="9">
        <f>L592-(G593*B593)</f>
        <v>4190.1900000000005</v>
      </c>
      <c r="M593" s="14">
        <f>M592-(G593*B593)</f>
        <v>3235.23</v>
      </c>
      <c r="N593" s="8" t="str">
        <f>"$"&amp;ROUND(M593,2)&amp;" will be the balance in the account after purchases.  "</f>
        <v xml:space="preserve">$3235.23 will be the balance in the account after purchases.  </v>
      </c>
      <c r="O593" s="8"/>
      <c r="P593" s="8"/>
      <c r="Q593" s="10"/>
    </row>
    <row r="594" spans="1:17">
      <c r="A594" s="13"/>
      <c r="B594" s="8"/>
      <c r="C594" s="9"/>
      <c r="D594" s="9">
        <f>SUM(D591:D593)</f>
        <v>965.94</v>
      </c>
      <c r="E594" s="8"/>
      <c r="F594" s="8"/>
      <c r="G594" s="9" t="s">
        <v>15</v>
      </c>
      <c r="H594" s="9">
        <f>SUM(H591:H593)</f>
        <v>8.1599999999998545</v>
      </c>
      <c r="I594" s="8"/>
      <c r="J594" s="8"/>
      <c r="K594" s="8"/>
      <c r="L594" s="9"/>
      <c r="M594" s="8"/>
      <c r="N594" s="8" t="s">
        <v>27</v>
      </c>
      <c r="O594" s="8"/>
      <c r="P594" s="8"/>
      <c r="Q594" s="10"/>
    </row>
    <row r="595" spans="1:17">
      <c r="A595" s="13"/>
      <c r="B595" s="8"/>
      <c r="C595" s="9"/>
      <c r="D595" s="9"/>
      <c r="E595" s="8"/>
      <c r="F595" s="8"/>
      <c r="G595" s="9"/>
      <c r="H595" s="9"/>
      <c r="I595" s="8"/>
      <c r="J595" s="8"/>
      <c r="K595" s="8"/>
      <c r="L595" s="9"/>
      <c r="M595" s="11" t="str">
        <f>IF(J586+M593&gt;0,"Credit Surplus","Credit Shortage")</f>
        <v>Credit Surplus</v>
      </c>
      <c r="N595" s="14">
        <f>J586+M593</f>
        <v>4190.1900000000005</v>
      </c>
      <c r="O595" s="8" t="s">
        <v>26</v>
      </c>
      <c r="P595" s="8"/>
      <c r="Q595" s="10"/>
    </row>
    <row r="596" spans="1:17">
      <c r="A596" s="13"/>
      <c r="B596" s="8"/>
      <c r="C596" s="9"/>
      <c r="D596" s="9"/>
      <c r="E596" s="8"/>
      <c r="F596" s="8"/>
      <c r="G596" s="9"/>
      <c r="H596" s="9"/>
      <c r="I596" s="8"/>
      <c r="J596" s="8"/>
      <c r="K596" s="8"/>
      <c r="L596" s="9"/>
      <c r="M596" s="8"/>
      <c r="N596" s="8"/>
      <c r="O596" s="8"/>
      <c r="P596" s="8"/>
      <c r="Q596" s="10"/>
    </row>
    <row r="597" spans="1:17">
      <c r="A597" s="13"/>
      <c r="B597" s="8"/>
      <c r="C597" s="9"/>
      <c r="D597" s="9"/>
      <c r="E597" s="8"/>
      <c r="F597" s="8"/>
      <c r="G597" s="9"/>
      <c r="H597" s="9"/>
      <c r="I597" s="8"/>
      <c r="J597" s="8"/>
      <c r="K597" s="8"/>
      <c r="L597" s="8"/>
      <c r="M597" s="8"/>
      <c r="N597" s="8"/>
      <c r="O597" s="8"/>
      <c r="P597" s="8"/>
      <c r="Q597" s="10"/>
    </row>
    <row r="598" spans="1:17">
      <c r="A598" s="13" t="s">
        <v>11</v>
      </c>
      <c r="B598" s="8"/>
      <c r="C598" s="9"/>
      <c r="D598" s="21">
        <v>1879.73</v>
      </c>
      <c r="E598" s="8" t="s">
        <v>25</v>
      </c>
      <c r="F598" s="8"/>
      <c r="G598" s="9"/>
      <c r="H598" s="9"/>
      <c r="I598" s="8"/>
      <c r="J598" s="8"/>
      <c r="K598" s="8"/>
      <c r="L598" s="8"/>
      <c r="M598" s="8"/>
      <c r="N598" s="8"/>
      <c r="O598" s="8"/>
      <c r="P598" s="8"/>
      <c r="Q598" s="10"/>
    </row>
    <row r="599" spans="1:17">
      <c r="A599" s="13" t="s">
        <v>12</v>
      </c>
      <c r="B599" s="8"/>
      <c r="C599" s="9"/>
      <c r="D599" s="9">
        <f>H586</f>
        <v>-1.5199999999999818</v>
      </c>
      <c r="E599" s="8" t="s">
        <v>16</v>
      </c>
      <c r="F599" s="8"/>
      <c r="G599" s="9"/>
      <c r="H599" s="9"/>
      <c r="I599" s="8"/>
      <c r="J599" s="8"/>
      <c r="K599" s="8"/>
      <c r="L599" s="8"/>
      <c r="M599" s="8"/>
      <c r="N599" s="8"/>
      <c r="O599" s="8"/>
      <c r="P599" s="8"/>
      <c r="Q599" s="10"/>
    </row>
    <row r="600" spans="1:17">
      <c r="A600" s="13" t="s">
        <v>13</v>
      </c>
      <c r="B600" s="8"/>
      <c r="C600" s="9"/>
      <c r="D600" s="9">
        <f>D598+D599</f>
        <v>1878.21</v>
      </c>
      <c r="E600" s="8"/>
      <c r="F600" s="8"/>
      <c r="G600" s="9"/>
      <c r="H600" s="9"/>
      <c r="I600" s="8"/>
      <c r="J600" s="8"/>
      <c r="K600" s="8"/>
      <c r="L600" s="8"/>
      <c r="M600" s="8"/>
      <c r="N600" s="8"/>
      <c r="O600" s="8"/>
      <c r="P600" s="8"/>
      <c r="Q600" s="10"/>
    </row>
    <row r="601" spans="1:17">
      <c r="A601" s="13" t="s">
        <v>14</v>
      </c>
      <c r="B601" s="8"/>
      <c r="C601" s="9"/>
      <c r="D601" s="9">
        <f>H594</f>
        <v>8.1599999999998545</v>
      </c>
      <c r="E601" s="8" t="s">
        <v>17</v>
      </c>
      <c r="F601" s="8"/>
      <c r="G601" s="9"/>
      <c r="H601" s="9"/>
      <c r="I601" s="8"/>
      <c r="J601" s="8"/>
      <c r="K601" s="8"/>
      <c r="L601" s="8"/>
      <c r="M601" s="8"/>
      <c r="N601" s="8"/>
      <c r="O601" s="8"/>
      <c r="P601" s="8"/>
      <c r="Q601" s="10"/>
    </row>
    <row r="602" spans="1:17">
      <c r="A602" s="13" t="s">
        <v>13</v>
      </c>
      <c r="B602" s="8"/>
      <c r="C602" s="9"/>
      <c r="D602" s="27">
        <f>D600-D601</f>
        <v>1870.0500000000002</v>
      </c>
      <c r="E602" s="19" t="s">
        <v>18</v>
      </c>
      <c r="F602" s="8"/>
      <c r="G602" s="9"/>
      <c r="H602" s="9"/>
      <c r="I602" s="8"/>
      <c r="J602" s="8"/>
      <c r="K602" s="8"/>
      <c r="L602" s="8"/>
      <c r="M602" s="8"/>
      <c r="N602" s="8"/>
      <c r="O602" s="8"/>
      <c r="P602" s="8"/>
      <c r="Q602" s="10"/>
    </row>
    <row r="603" spans="1:17" ht="14.65" thickBot="1">
      <c r="A603" s="15"/>
      <c r="B603" s="16"/>
      <c r="C603" s="17"/>
      <c r="D603" s="17"/>
      <c r="E603" s="16"/>
      <c r="F603" s="16"/>
      <c r="G603" s="17"/>
      <c r="H603" s="17"/>
      <c r="I603" s="16"/>
      <c r="J603" s="16"/>
      <c r="K603" s="16"/>
      <c r="L603" s="16"/>
      <c r="M603" s="16"/>
      <c r="N603" s="16"/>
      <c r="O603" s="16"/>
      <c r="P603" s="16"/>
      <c r="Q603" s="18"/>
    </row>
    <row r="604" spans="1:17" ht="15" thickTop="1" thickBot="1"/>
    <row r="605" spans="1:17" ht="14.65" thickTop="1">
      <c r="A605" s="2"/>
      <c r="B605" s="3"/>
      <c r="C605" s="4">
        <v>44013</v>
      </c>
      <c r="D605" s="5"/>
      <c r="E605" s="3"/>
      <c r="F605" s="3"/>
      <c r="G605" s="5"/>
      <c r="H605" s="5"/>
      <c r="I605" s="3"/>
      <c r="J605" s="3"/>
      <c r="K605" s="3"/>
      <c r="L605" s="20" t="s">
        <v>19</v>
      </c>
      <c r="M605" s="3"/>
      <c r="N605" s="3"/>
      <c r="O605" s="3"/>
      <c r="P605" s="3"/>
      <c r="Q605" s="6"/>
    </row>
    <row r="606" spans="1:17">
      <c r="A606" s="7" t="s">
        <v>5</v>
      </c>
      <c r="B606" s="8"/>
      <c r="C606" s="9"/>
      <c r="D606" s="9"/>
      <c r="E606" s="8"/>
      <c r="F606" s="8"/>
      <c r="G606" s="9"/>
      <c r="H606" s="9"/>
      <c r="I606" s="8"/>
      <c r="J606" s="11" t="s">
        <v>24</v>
      </c>
      <c r="K606" s="8"/>
      <c r="L606" s="11" t="s">
        <v>10</v>
      </c>
      <c r="M606" s="8"/>
      <c r="N606" s="8"/>
      <c r="O606" s="8"/>
      <c r="P606" s="8"/>
      <c r="Q606" s="10"/>
    </row>
    <row r="607" spans="1:17">
      <c r="A607" s="7" t="s">
        <v>0</v>
      </c>
      <c r="B607" s="11" t="s">
        <v>3</v>
      </c>
      <c r="C607" s="12" t="s">
        <v>1</v>
      </c>
      <c r="D607" s="12" t="s">
        <v>4</v>
      </c>
      <c r="E607" s="11" t="s">
        <v>7</v>
      </c>
      <c r="F607" s="8"/>
      <c r="G607" s="12" t="s">
        <v>8</v>
      </c>
      <c r="H607" s="12" t="s">
        <v>9</v>
      </c>
      <c r="I607" s="8"/>
      <c r="J607" s="11" t="s">
        <v>23</v>
      </c>
      <c r="K607" s="8"/>
      <c r="L607" s="31">
        <v>4209.33</v>
      </c>
      <c r="M607" s="8" t="s">
        <v>47</v>
      </c>
      <c r="N607" s="8"/>
      <c r="O607" s="8"/>
      <c r="P607" s="8"/>
      <c r="Q607" s="10"/>
    </row>
    <row r="608" spans="1:17">
      <c r="A608" s="13" t="s">
        <v>45</v>
      </c>
      <c r="B608" s="8">
        <v>8</v>
      </c>
      <c r="C608" s="9">
        <v>118.21</v>
      </c>
      <c r="D608" s="9">
        <f>C608*B608</f>
        <v>945.68</v>
      </c>
      <c r="E608" s="14" t="s">
        <v>33</v>
      </c>
      <c r="F608" s="8"/>
      <c r="G608" s="21">
        <v>117.9</v>
      </c>
      <c r="H608" s="9">
        <f>(B608*G608)-D608</f>
        <v>-2.4799999999999045</v>
      </c>
      <c r="I608" s="8"/>
      <c r="J608" s="14">
        <f>G608*B608</f>
        <v>943.2</v>
      </c>
      <c r="K608" s="8" t="str">
        <f>"sell "&amp;B608&amp;" "&amp;A608&amp;" @ $"&amp;G608</f>
        <v>sell 8 AGG @ $117.9</v>
      </c>
      <c r="L608" s="9">
        <f>L607+(G608*B608)</f>
        <v>5152.53</v>
      </c>
      <c r="M608" s="8"/>
      <c r="N608" s="8"/>
      <c r="O608" s="8"/>
      <c r="P608" s="8"/>
      <c r="Q608" s="10"/>
    </row>
    <row r="609" spans="1:17">
      <c r="A609" s="13"/>
      <c r="B609" s="8"/>
      <c r="C609" s="9">
        <v>0</v>
      </c>
      <c r="D609" s="9">
        <f>C609*B609</f>
        <v>0</v>
      </c>
      <c r="E609" s="14" t="s">
        <v>33</v>
      </c>
      <c r="F609" s="8"/>
      <c r="G609" s="21">
        <v>0</v>
      </c>
      <c r="H609" s="9">
        <f>(B609*G609)-D609</f>
        <v>0</v>
      </c>
      <c r="I609" s="8"/>
      <c r="J609" s="14">
        <f>G609*B609</f>
        <v>0</v>
      </c>
      <c r="K609" s="8" t="str">
        <f>"sell "&amp;B609&amp;" "&amp;A609&amp;" @ $"&amp;G609</f>
        <v>sell   @ $0</v>
      </c>
      <c r="L609" s="9">
        <f>L608+(G609*B609)</f>
        <v>5152.53</v>
      </c>
      <c r="M609" s="8"/>
      <c r="N609" s="8"/>
      <c r="O609" s="8"/>
      <c r="P609" s="8"/>
      <c r="Q609" s="10"/>
    </row>
    <row r="610" spans="1:17">
      <c r="A610" s="13"/>
      <c r="B610" s="8"/>
      <c r="C610" s="9">
        <v>0</v>
      </c>
      <c r="D610" s="9">
        <f>C610*B610</f>
        <v>0</v>
      </c>
      <c r="E610" s="14" t="s">
        <v>33</v>
      </c>
      <c r="F610" s="8"/>
      <c r="G610" s="21">
        <v>0</v>
      </c>
      <c r="H610" s="9">
        <f>(B610*G610)-D610</f>
        <v>0</v>
      </c>
      <c r="I610" s="8"/>
      <c r="J610" s="14">
        <f>G610*B610</f>
        <v>0</v>
      </c>
      <c r="K610" s="8" t="str">
        <f>"sell "&amp;B610&amp;" "&amp;A610&amp;" @ $"&amp;G610</f>
        <v>sell   @ $0</v>
      </c>
      <c r="L610" s="9">
        <f>L609+(G610*B610)</f>
        <v>5152.53</v>
      </c>
      <c r="M610" s="8" t="s">
        <v>22</v>
      </c>
      <c r="N610" s="8"/>
      <c r="O610" s="8"/>
      <c r="P610" s="8"/>
      <c r="Q610" s="10"/>
    </row>
    <row r="611" spans="1:17">
      <c r="A611" s="13"/>
      <c r="B611" s="8"/>
      <c r="C611" s="9"/>
      <c r="D611" s="9">
        <f>SUM(D608:D610)</f>
        <v>945.68</v>
      </c>
      <c r="E611" s="8"/>
      <c r="F611" s="8"/>
      <c r="G611" s="9"/>
      <c r="H611" s="9">
        <f>SUM(H608:H610)</f>
        <v>-2.4799999999999045</v>
      </c>
      <c r="I611" s="8"/>
      <c r="J611" s="14">
        <f>SUM(J608:J610)</f>
        <v>943.2</v>
      </c>
      <c r="K611" s="8"/>
      <c r="L611" s="9"/>
      <c r="M611" s="8"/>
      <c r="N611" s="8"/>
      <c r="O611" s="8"/>
      <c r="P611" s="8"/>
      <c r="Q611" s="10"/>
    </row>
    <row r="612" spans="1:17">
      <c r="A612" s="13"/>
      <c r="B612" s="8"/>
      <c r="C612" s="9"/>
      <c r="D612" s="9"/>
      <c r="E612" s="8"/>
      <c r="F612" s="8"/>
      <c r="G612" s="9"/>
      <c r="H612" s="9"/>
      <c r="I612" s="8"/>
      <c r="J612" s="8"/>
      <c r="K612" s="8"/>
      <c r="L612" s="9"/>
      <c r="M612" s="8"/>
      <c r="N612" s="8"/>
      <c r="O612" s="8"/>
      <c r="P612" s="8"/>
      <c r="Q612" s="10"/>
    </row>
    <row r="613" spans="1:17">
      <c r="A613" s="13"/>
      <c r="B613" s="8"/>
      <c r="C613" s="9"/>
      <c r="D613" s="9"/>
      <c r="E613" s="19"/>
      <c r="F613" s="8"/>
      <c r="G613" s="9"/>
      <c r="H613" s="9"/>
      <c r="I613" s="8"/>
      <c r="J613" s="8"/>
      <c r="K613" s="8"/>
      <c r="L613" s="9"/>
      <c r="M613" s="11" t="s">
        <v>20</v>
      </c>
      <c r="N613" s="8"/>
      <c r="O613" s="8"/>
      <c r="P613" s="8"/>
      <c r="Q613" s="10"/>
    </row>
    <row r="614" spans="1:17">
      <c r="A614" s="7" t="s">
        <v>6</v>
      </c>
      <c r="B614" s="8"/>
      <c r="C614" s="9"/>
      <c r="D614" s="9"/>
      <c r="E614" s="19"/>
      <c r="F614" s="8"/>
      <c r="G614" s="9"/>
      <c r="H614" s="9"/>
      <c r="I614" s="8"/>
      <c r="J614" s="8"/>
      <c r="K614" s="8"/>
      <c r="L614" s="9"/>
      <c r="M614" s="11" t="s">
        <v>21</v>
      </c>
      <c r="N614" s="8"/>
      <c r="O614" s="8"/>
      <c r="P614" s="8"/>
      <c r="Q614" s="10"/>
    </row>
    <row r="615" spans="1:17">
      <c r="A615" s="7" t="s">
        <v>0</v>
      </c>
      <c r="B615" s="11" t="s">
        <v>3</v>
      </c>
      <c r="C615" s="12" t="s">
        <v>1</v>
      </c>
      <c r="D615" s="12" t="s">
        <v>2</v>
      </c>
      <c r="E615" s="22" t="s">
        <v>7</v>
      </c>
      <c r="F615" s="8"/>
      <c r="G615" s="12" t="s">
        <v>8</v>
      </c>
      <c r="H615" s="12" t="s">
        <v>9</v>
      </c>
      <c r="I615" s="8"/>
      <c r="J615" s="8"/>
      <c r="K615" s="8"/>
      <c r="L615" s="9"/>
      <c r="M615" s="14">
        <f>L610</f>
        <v>5152.53</v>
      </c>
      <c r="N615" s="8"/>
      <c r="O615" s="8"/>
      <c r="P615" s="8"/>
      <c r="Q615" s="10"/>
    </row>
    <row r="616" spans="1:17">
      <c r="A616" s="13" t="s">
        <v>53</v>
      </c>
      <c r="B616" s="8">
        <v>3</v>
      </c>
      <c r="C616" s="9">
        <v>200.23</v>
      </c>
      <c r="D616" s="9">
        <f>C616*B616</f>
        <v>600.68999999999994</v>
      </c>
      <c r="E616" s="14" t="s">
        <v>33</v>
      </c>
      <c r="F616" s="8"/>
      <c r="G616" s="21">
        <v>198.78</v>
      </c>
      <c r="H616" s="9">
        <f>(B616*G616)-D616</f>
        <v>-4.3499999999999091</v>
      </c>
      <c r="I616" s="8"/>
      <c r="J616" s="8"/>
      <c r="K616" s="8" t="str">
        <f>"buy "&amp;B616&amp;" "&amp;A616&amp;" @ $"&amp;G616</f>
        <v>buy 3 OKTA @ $198.78</v>
      </c>
      <c r="L616" s="9">
        <f>L610-(G616*B616)</f>
        <v>4556.1899999999996</v>
      </c>
      <c r="M616" s="14">
        <f>L607-(G616*B616)</f>
        <v>3612.99</v>
      </c>
      <c r="N616" s="8"/>
      <c r="O616" s="8"/>
      <c r="P616" s="8"/>
      <c r="Q616" s="10"/>
    </row>
    <row r="617" spans="1:17">
      <c r="A617" s="13" t="s">
        <v>51</v>
      </c>
      <c r="B617" s="8">
        <v>3</v>
      </c>
      <c r="C617" s="9">
        <v>127</v>
      </c>
      <c r="D617" s="9">
        <f>C617*B617</f>
        <v>381</v>
      </c>
      <c r="E617" s="14" t="s">
        <v>33</v>
      </c>
      <c r="F617" s="8"/>
      <c r="G617" s="21">
        <v>127.21</v>
      </c>
      <c r="H617" s="9">
        <f>(B617*G617)-D617</f>
        <v>0.62999999999999545</v>
      </c>
      <c r="I617" s="8"/>
      <c r="J617" s="8"/>
      <c r="K617" s="8" t="str">
        <f>"buy "&amp;B617&amp;" "&amp;A617&amp;" @ $"&amp;G617</f>
        <v>buy 3 BAND @ $127.21</v>
      </c>
      <c r="L617" s="9">
        <f>L616-(G617*B617)</f>
        <v>4174.5599999999995</v>
      </c>
      <c r="M617" s="14">
        <f>M616-(G617*B617)</f>
        <v>3231.3599999999997</v>
      </c>
      <c r="N617" s="8"/>
      <c r="O617" s="8"/>
      <c r="P617" s="8"/>
      <c r="Q617" s="10"/>
    </row>
    <row r="618" spans="1:17">
      <c r="A618" s="23" t="s">
        <v>52</v>
      </c>
      <c r="B618" s="24">
        <v>3</v>
      </c>
      <c r="C618" s="25">
        <v>83.9</v>
      </c>
      <c r="D618" s="25">
        <f>C618*B618</f>
        <v>251.70000000000002</v>
      </c>
      <c r="E618" s="14" t="s">
        <v>33</v>
      </c>
      <c r="F618" s="24"/>
      <c r="G618" s="26">
        <v>84</v>
      </c>
      <c r="H618" s="25">
        <f>(B618*G618)-D618</f>
        <v>0.29999999999998295</v>
      </c>
      <c r="I618" s="8"/>
      <c r="J618" s="8"/>
      <c r="K618" s="8" t="str">
        <f>"buy "&amp;B618&amp;" "&amp;A618&amp;" @ $"&amp;G618</f>
        <v>buy 3 IRBT @ $84</v>
      </c>
      <c r="L618" s="9">
        <f>L617-(G618*B618)</f>
        <v>3922.5599999999995</v>
      </c>
      <c r="M618" s="14">
        <f>M617-(G618*B618)</f>
        <v>2979.3599999999997</v>
      </c>
      <c r="N618" s="8" t="str">
        <f>"$"&amp;ROUND(M618,2)&amp;" will be the balance in the account after purchases.  "</f>
        <v xml:space="preserve">$2979.36 will be the balance in the account after purchases.  </v>
      </c>
      <c r="O618" s="8"/>
      <c r="P618" s="8"/>
      <c r="Q618" s="10"/>
    </row>
    <row r="619" spans="1:17">
      <c r="A619" s="13"/>
      <c r="B619" s="8"/>
      <c r="C619" s="9"/>
      <c r="D619" s="9">
        <f>SUM(D616:D618)</f>
        <v>1233.3899999999999</v>
      </c>
      <c r="E619" s="8"/>
      <c r="F619" s="8"/>
      <c r="G619" s="9" t="s">
        <v>15</v>
      </c>
      <c r="H619" s="9">
        <f>SUM(H616:H618)</f>
        <v>-3.4199999999999307</v>
      </c>
      <c r="I619" s="8"/>
      <c r="J619" s="8"/>
      <c r="K619" s="8"/>
      <c r="L619" s="9"/>
      <c r="M619" s="8"/>
      <c r="N619" s="8" t="s">
        <v>27</v>
      </c>
      <c r="O619" s="8"/>
      <c r="P619" s="8"/>
      <c r="Q619" s="10"/>
    </row>
    <row r="620" spans="1:17">
      <c r="A620" s="13"/>
      <c r="B620" s="8"/>
      <c r="C620" s="9"/>
      <c r="D620" s="9"/>
      <c r="E620" s="8"/>
      <c r="F620" s="8"/>
      <c r="G620" s="9"/>
      <c r="H620" s="9"/>
      <c r="I620" s="8"/>
      <c r="J620" s="8"/>
      <c r="K620" s="8"/>
      <c r="L620" s="9"/>
      <c r="M620" s="11" t="str">
        <f>IF(J611+M618&gt;0,"Credit Surplus","Credit Shortage")</f>
        <v>Credit Surplus</v>
      </c>
      <c r="N620" s="14">
        <f>J611+M618</f>
        <v>3922.5599999999995</v>
      </c>
      <c r="O620" s="8" t="s">
        <v>26</v>
      </c>
      <c r="P620" s="8"/>
      <c r="Q620" s="10"/>
    </row>
    <row r="621" spans="1:17">
      <c r="A621" s="13"/>
      <c r="B621" s="8"/>
      <c r="C621" s="9"/>
      <c r="D621" s="9"/>
      <c r="E621" s="8"/>
      <c r="F621" s="8"/>
      <c r="G621" s="9"/>
      <c r="H621" s="9"/>
      <c r="I621" s="8"/>
      <c r="J621" s="8"/>
      <c r="K621" s="8"/>
      <c r="L621" s="9"/>
      <c r="M621" s="8"/>
      <c r="N621" s="8"/>
      <c r="O621" s="8"/>
      <c r="P621" s="8"/>
      <c r="Q621" s="10"/>
    </row>
    <row r="622" spans="1:17">
      <c r="A622" s="13"/>
      <c r="B622" s="8"/>
      <c r="C622" s="9"/>
      <c r="D622" s="9"/>
      <c r="E622" s="8"/>
      <c r="F622" s="8"/>
      <c r="G622" s="9"/>
      <c r="H622" s="9"/>
      <c r="I622" s="8"/>
      <c r="J622" s="8"/>
      <c r="K622" s="8"/>
      <c r="L622" s="8"/>
      <c r="M622" s="8"/>
      <c r="N622" s="8"/>
      <c r="O622" s="8"/>
      <c r="P622" s="8"/>
      <c r="Q622" s="10"/>
    </row>
    <row r="623" spans="1:17">
      <c r="A623" s="13" t="s">
        <v>11</v>
      </c>
      <c r="B623" s="8"/>
      <c r="C623" s="9"/>
      <c r="D623" s="21">
        <v>888.25</v>
      </c>
      <c r="E623" s="8" t="s">
        <v>25</v>
      </c>
      <c r="F623" s="8"/>
      <c r="G623" s="9"/>
      <c r="H623" s="9"/>
      <c r="I623" s="8"/>
      <c r="J623" s="8"/>
      <c r="K623" s="8"/>
      <c r="L623" s="8"/>
      <c r="M623" s="8"/>
      <c r="N623" s="8"/>
      <c r="O623" s="8"/>
      <c r="P623" s="8"/>
      <c r="Q623" s="10"/>
    </row>
    <row r="624" spans="1:17">
      <c r="A624" s="13" t="s">
        <v>12</v>
      </c>
      <c r="B624" s="8"/>
      <c r="C624" s="9"/>
      <c r="D624" s="9">
        <f>H611</f>
        <v>-2.4799999999999045</v>
      </c>
      <c r="E624" s="8" t="s">
        <v>16</v>
      </c>
      <c r="F624" s="8"/>
      <c r="G624" s="9"/>
      <c r="H624" s="9"/>
      <c r="I624" s="8"/>
      <c r="J624" s="8"/>
      <c r="K624" s="8"/>
      <c r="L624" s="8"/>
      <c r="M624" s="8"/>
      <c r="N624" s="8"/>
      <c r="O624" s="8"/>
      <c r="P624" s="8"/>
      <c r="Q624" s="10"/>
    </row>
    <row r="625" spans="1:17">
      <c r="A625" s="13" t="s">
        <v>13</v>
      </c>
      <c r="B625" s="8"/>
      <c r="C625" s="9"/>
      <c r="D625" s="9">
        <f>D623+D624</f>
        <v>885.7700000000001</v>
      </c>
      <c r="E625" s="8"/>
      <c r="F625" s="8"/>
      <c r="G625" s="9"/>
      <c r="H625" s="9"/>
      <c r="I625" s="8"/>
      <c r="J625" s="8"/>
      <c r="K625" s="8"/>
      <c r="L625" s="8"/>
      <c r="M625" s="8"/>
      <c r="N625" s="8"/>
      <c r="O625" s="8"/>
      <c r="P625" s="8"/>
      <c r="Q625" s="10"/>
    </row>
    <row r="626" spans="1:17">
      <c r="A626" s="13" t="s">
        <v>14</v>
      </c>
      <c r="B626" s="8"/>
      <c r="C626" s="9"/>
      <c r="D626" s="9">
        <f>H619</f>
        <v>-3.4199999999999307</v>
      </c>
      <c r="E626" s="8" t="s">
        <v>17</v>
      </c>
      <c r="F626" s="8"/>
      <c r="G626" s="9"/>
      <c r="H626" s="9"/>
      <c r="I626" s="8"/>
      <c r="J626" s="8"/>
      <c r="K626" s="8"/>
      <c r="L626" s="8"/>
      <c r="M626" s="8"/>
      <c r="N626" s="8"/>
      <c r="O626" s="8"/>
      <c r="P626" s="8"/>
      <c r="Q626" s="10"/>
    </row>
    <row r="627" spans="1:17">
      <c r="A627" s="13" t="s">
        <v>13</v>
      </c>
      <c r="B627" s="8"/>
      <c r="C627" s="9"/>
      <c r="D627" s="27">
        <f>D625-D626</f>
        <v>889.19</v>
      </c>
      <c r="E627" s="19" t="s">
        <v>18</v>
      </c>
      <c r="F627" s="8"/>
      <c r="G627" s="9"/>
      <c r="H627" s="9"/>
      <c r="I627" s="8"/>
      <c r="J627" s="8"/>
      <c r="K627" s="8"/>
      <c r="L627" s="8"/>
      <c r="M627" s="8"/>
      <c r="N627" s="8"/>
      <c r="O627" s="8"/>
      <c r="P627" s="8"/>
      <c r="Q627" s="10"/>
    </row>
    <row r="628" spans="1:17" ht="14.65" thickBot="1">
      <c r="A628" s="15"/>
      <c r="B628" s="16"/>
      <c r="C628" s="17"/>
      <c r="D628" s="17"/>
      <c r="E628" s="16"/>
      <c r="F628" s="16"/>
      <c r="G628" s="17"/>
      <c r="H628" s="17"/>
      <c r="I628" s="16"/>
      <c r="J628" s="16"/>
      <c r="K628" s="16"/>
      <c r="L628" s="16"/>
      <c r="M628" s="16"/>
      <c r="N628" s="16"/>
      <c r="O628" s="16"/>
      <c r="P628" s="16"/>
      <c r="Q628" s="18"/>
    </row>
    <row r="629" spans="1:17" ht="15" thickTop="1" thickBot="1"/>
    <row r="630" spans="1:17" ht="14.65" thickTop="1">
      <c r="A630" s="2"/>
      <c r="B630" s="3"/>
      <c r="C630" s="4">
        <v>43983</v>
      </c>
      <c r="D630" s="5"/>
      <c r="E630" s="3"/>
      <c r="F630" s="3"/>
      <c r="G630" s="5"/>
      <c r="H630" s="5"/>
      <c r="I630" s="3"/>
      <c r="J630" s="3"/>
      <c r="K630" s="3"/>
      <c r="L630" s="20" t="s">
        <v>19</v>
      </c>
      <c r="M630" s="3"/>
      <c r="N630" s="3"/>
      <c r="O630" s="3"/>
      <c r="P630" s="3"/>
      <c r="Q630" s="6"/>
    </row>
    <row r="631" spans="1:17">
      <c r="A631" s="7" t="s">
        <v>5</v>
      </c>
      <c r="B631" s="8"/>
      <c r="C631" s="9"/>
      <c r="D631" s="9"/>
      <c r="E631" s="8"/>
      <c r="F631" s="8"/>
      <c r="G631" s="9"/>
      <c r="H631" s="9"/>
      <c r="I631" s="8"/>
      <c r="J631" s="11" t="s">
        <v>24</v>
      </c>
      <c r="K631" s="8"/>
      <c r="L631" s="11" t="s">
        <v>10</v>
      </c>
      <c r="M631" s="8"/>
      <c r="N631" s="8"/>
      <c r="O631" s="8"/>
      <c r="P631" s="8"/>
      <c r="Q631" s="10"/>
    </row>
    <row r="632" spans="1:17">
      <c r="A632" s="7" t="s">
        <v>0</v>
      </c>
      <c r="B632" s="11" t="s">
        <v>3</v>
      </c>
      <c r="C632" s="12" t="s">
        <v>1</v>
      </c>
      <c r="D632" s="12" t="s">
        <v>4</v>
      </c>
      <c r="E632" s="11" t="s">
        <v>7</v>
      </c>
      <c r="F632" s="8"/>
      <c r="G632" s="12" t="s">
        <v>8</v>
      </c>
      <c r="H632" s="12" t="s">
        <v>9</v>
      </c>
      <c r="I632" s="8"/>
      <c r="J632" s="11" t="s">
        <v>23</v>
      </c>
      <c r="K632" s="8"/>
      <c r="L632" s="31">
        <v>4209.33</v>
      </c>
      <c r="M632" s="8" t="s">
        <v>47</v>
      </c>
      <c r="N632" s="8"/>
      <c r="O632" s="8"/>
      <c r="P632" s="8"/>
      <c r="Q632" s="10"/>
    </row>
    <row r="633" spans="1:17">
      <c r="A633" s="13" t="s">
        <v>45</v>
      </c>
      <c r="B633" s="8">
        <v>8</v>
      </c>
      <c r="C633" s="9">
        <v>117.65</v>
      </c>
      <c r="D633" s="9">
        <f>C633*B633</f>
        <v>941.2</v>
      </c>
      <c r="E633" s="14" t="s">
        <v>33</v>
      </c>
      <c r="F633" s="8"/>
      <c r="G633" s="21">
        <v>117.35</v>
      </c>
      <c r="H633" s="9">
        <f>(B633*G633)-D633</f>
        <v>-2.4000000000000909</v>
      </c>
      <c r="I633" s="8"/>
      <c r="J633" s="14">
        <f>G633*B633</f>
        <v>938.8</v>
      </c>
      <c r="K633" s="8" t="str">
        <f>"sell "&amp;B633&amp;" "&amp;A633&amp;" @ $"&amp;G633</f>
        <v>sell 8 AGG @ $117.35</v>
      </c>
      <c r="L633" s="9">
        <f>L632+(G633*B633)</f>
        <v>5148.13</v>
      </c>
      <c r="M633" s="8"/>
      <c r="N633" s="8"/>
      <c r="O633" s="8"/>
      <c r="P633" s="8"/>
      <c r="Q633" s="10"/>
    </row>
    <row r="634" spans="1:17">
      <c r="A634" s="13"/>
      <c r="B634" s="8"/>
      <c r="C634" s="9">
        <v>0</v>
      </c>
      <c r="D634" s="9">
        <f>C634*B634</f>
        <v>0</v>
      </c>
      <c r="E634" s="14"/>
      <c r="F634" s="8"/>
      <c r="G634" s="21">
        <v>0</v>
      </c>
      <c r="H634" s="9">
        <f>(B634*G634)-D634</f>
        <v>0</v>
      </c>
      <c r="I634" s="8"/>
      <c r="J634" s="14">
        <f>G634*B634</f>
        <v>0</v>
      </c>
      <c r="K634" s="8" t="str">
        <f>"sell "&amp;B634&amp;" "&amp;A634&amp;" @ $"&amp;G634</f>
        <v>sell   @ $0</v>
      </c>
      <c r="L634" s="9">
        <f>L633+(G634*B634)</f>
        <v>5148.13</v>
      </c>
      <c r="M634" s="8"/>
      <c r="N634" s="8"/>
      <c r="O634" s="8"/>
      <c r="P634" s="8"/>
      <c r="Q634" s="10"/>
    </row>
    <row r="635" spans="1:17">
      <c r="A635" s="13"/>
      <c r="B635" s="8"/>
      <c r="C635" s="9">
        <v>0</v>
      </c>
      <c r="D635" s="9">
        <f>C635*B635</f>
        <v>0</v>
      </c>
      <c r="E635" s="14"/>
      <c r="F635" s="8"/>
      <c r="G635" s="21">
        <v>0</v>
      </c>
      <c r="H635" s="9">
        <f>(B635*G635)-D635</f>
        <v>0</v>
      </c>
      <c r="I635" s="8"/>
      <c r="J635" s="14">
        <f>G635*B635</f>
        <v>0</v>
      </c>
      <c r="K635" s="8" t="str">
        <f>"sell "&amp;B635&amp;" "&amp;A635&amp;" @ $"&amp;G635</f>
        <v>sell   @ $0</v>
      </c>
      <c r="L635" s="9">
        <f>L634+(G635*B635)</f>
        <v>5148.13</v>
      </c>
      <c r="M635" s="8" t="s">
        <v>22</v>
      </c>
      <c r="N635" s="8"/>
      <c r="O635" s="8"/>
      <c r="P635" s="8"/>
      <c r="Q635" s="10"/>
    </row>
    <row r="636" spans="1:17">
      <c r="A636" s="13"/>
      <c r="B636" s="8"/>
      <c r="C636" s="9"/>
      <c r="D636" s="9">
        <f>SUM(D633:D635)</f>
        <v>941.2</v>
      </c>
      <c r="E636" s="8"/>
      <c r="F636" s="8"/>
      <c r="G636" s="9"/>
      <c r="H636" s="9">
        <f>SUM(H633:H635)</f>
        <v>-2.4000000000000909</v>
      </c>
      <c r="I636" s="8"/>
      <c r="J636" s="14">
        <f>SUM(J633:J635)</f>
        <v>938.8</v>
      </c>
      <c r="K636" s="8"/>
      <c r="L636" s="9"/>
      <c r="M636" s="8"/>
      <c r="N636" s="8"/>
      <c r="O636" s="8"/>
      <c r="P636" s="8"/>
      <c r="Q636" s="10"/>
    </row>
    <row r="637" spans="1:17">
      <c r="A637" s="13"/>
      <c r="B637" s="8"/>
      <c r="C637" s="9"/>
      <c r="D637" s="9"/>
      <c r="E637" s="8"/>
      <c r="F637" s="8"/>
      <c r="G637" s="9"/>
      <c r="H637" s="9"/>
      <c r="I637" s="8"/>
      <c r="J637" s="8"/>
      <c r="K637" s="8"/>
      <c r="L637" s="9"/>
      <c r="M637" s="8"/>
      <c r="N637" s="8"/>
      <c r="O637" s="8"/>
      <c r="P637" s="8"/>
      <c r="Q637" s="10"/>
    </row>
    <row r="638" spans="1:17">
      <c r="A638" s="13"/>
      <c r="B638" s="8"/>
      <c r="C638" s="9"/>
      <c r="D638" s="9"/>
      <c r="E638" s="19"/>
      <c r="F638" s="8"/>
      <c r="G638" s="9"/>
      <c r="H638" s="9"/>
      <c r="I638" s="8"/>
      <c r="J638" s="8"/>
      <c r="K638" s="8"/>
      <c r="L638" s="9"/>
      <c r="M638" s="11" t="s">
        <v>20</v>
      </c>
      <c r="N638" s="8"/>
      <c r="O638" s="8"/>
      <c r="P638" s="8"/>
      <c r="Q638" s="10"/>
    </row>
    <row r="639" spans="1:17">
      <c r="A639" s="7" t="s">
        <v>6</v>
      </c>
      <c r="B639" s="8"/>
      <c r="C639" s="9"/>
      <c r="D639" s="9"/>
      <c r="E639" s="19"/>
      <c r="F639" s="8"/>
      <c r="G639" s="9"/>
      <c r="H639" s="9"/>
      <c r="I639" s="8"/>
      <c r="J639" s="8"/>
      <c r="K639" s="8"/>
      <c r="L639" s="9"/>
      <c r="M639" s="11" t="s">
        <v>21</v>
      </c>
      <c r="N639" s="8"/>
      <c r="O639" s="8"/>
      <c r="P639" s="8"/>
      <c r="Q639" s="10"/>
    </row>
    <row r="640" spans="1:17">
      <c r="A640" s="7" t="s">
        <v>0</v>
      </c>
      <c r="B640" s="11" t="s">
        <v>3</v>
      </c>
      <c r="C640" s="12" t="s">
        <v>1</v>
      </c>
      <c r="D640" s="12" t="s">
        <v>2</v>
      </c>
      <c r="E640" s="22" t="s">
        <v>7</v>
      </c>
      <c r="F640" s="8"/>
      <c r="G640" s="12" t="s">
        <v>8</v>
      </c>
      <c r="H640" s="12" t="s">
        <v>9</v>
      </c>
      <c r="I640" s="8"/>
      <c r="J640" s="8"/>
      <c r="K640" s="8"/>
      <c r="L640" s="9"/>
      <c r="M640" s="14">
        <f>L635</f>
        <v>5148.13</v>
      </c>
      <c r="N640" s="8"/>
      <c r="O640" s="8"/>
      <c r="P640" s="8"/>
      <c r="Q640" s="10"/>
    </row>
    <row r="641" spans="1:17">
      <c r="A641" s="13" t="s">
        <v>48</v>
      </c>
      <c r="B641" s="8">
        <v>2</v>
      </c>
      <c r="C641" s="9">
        <v>66.87</v>
      </c>
      <c r="D641" s="9">
        <f>C641*B641</f>
        <v>133.74</v>
      </c>
      <c r="E641" s="14" t="s">
        <v>33</v>
      </c>
      <c r="F641" s="8"/>
      <c r="G641" s="21">
        <v>65.91</v>
      </c>
      <c r="H641" s="9">
        <f>(B641*G641)-D641</f>
        <v>-1.9200000000000159</v>
      </c>
      <c r="I641" s="8"/>
      <c r="J641" s="8"/>
      <c r="K641" s="8" t="str">
        <f>"buy "&amp;B641&amp;" "&amp;A641&amp;" @ $"&amp;G641</f>
        <v>buy 2 PDD @ $65.91</v>
      </c>
      <c r="L641" s="9">
        <f>L635-(G641*B641)</f>
        <v>5016.3100000000004</v>
      </c>
      <c r="M641" s="14">
        <f>L632-(G641*B641)</f>
        <v>4077.5099999999998</v>
      </c>
      <c r="N641" s="8"/>
      <c r="O641" s="8"/>
      <c r="P641" s="8"/>
      <c r="Q641" s="10"/>
    </row>
    <row r="642" spans="1:17">
      <c r="A642" s="13" t="s">
        <v>49</v>
      </c>
      <c r="B642" s="8">
        <v>6</v>
      </c>
      <c r="C642" s="9">
        <v>139.74</v>
      </c>
      <c r="D642" s="9">
        <f>C642*B642</f>
        <v>838.44</v>
      </c>
      <c r="E642" s="14" t="s">
        <v>33</v>
      </c>
      <c r="F642" s="8"/>
      <c r="G642" s="21">
        <v>142.30000000000001</v>
      </c>
      <c r="H642" s="9">
        <f>(B642*G642)-D642</f>
        <v>15.360000000000014</v>
      </c>
      <c r="I642" s="8"/>
      <c r="J642" s="8"/>
      <c r="K642" s="8" t="str">
        <f>"buy "&amp;B642&amp;" "&amp;A642&amp;" @ $"&amp;G642</f>
        <v>buy 6 DOCU @ $142.3</v>
      </c>
      <c r="L642" s="9">
        <f>L641-(G642*B642)</f>
        <v>4162.51</v>
      </c>
      <c r="M642" s="14">
        <f>M641-(G642*B642)</f>
        <v>3223.7099999999996</v>
      </c>
      <c r="N642" s="8"/>
      <c r="O642" s="8"/>
      <c r="P642" s="8"/>
      <c r="Q642" s="10"/>
    </row>
    <row r="643" spans="1:17">
      <c r="A643" s="23" t="s">
        <v>50</v>
      </c>
      <c r="B643" s="24">
        <v>6</v>
      </c>
      <c r="C643" s="25">
        <v>58.47</v>
      </c>
      <c r="D643" s="25">
        <f>C643*B643</f>
        <v>350.82</v>
      </c>
      <c r="E643" s="14" t="s">
        <v>33</v>
      </c>
      <c r="F643" s="24"/>
      <c r="G643" s="26">
        <v>58.81</v>
      </c>
      <c r="H643" s="25">
        <f>(B643*G643)-D643</f>
        <v>2.0400000000000205</v>
      </c>
      <c r="I643" s="8"/>
      <c r="J643" s="8"/>
      <c r="K643" s="8" t="str">
        <f>"buy "&amp;B643&amp;" "&amp;A643&amp;" @ $"&amp;G643</f>
        <v>buy 6 NEM @ $58.81</v>
      </c>
      <c r="L643" s="9">
        <f>L642-(G643*B643)</f>
        <v>3809.65</v>
      </c>
      <c r="M643" s="14">
        <f>M642-(G643*B643)</f>
        <v>2870.8499999999995</v>
      </c>
      <c r="N643" s="8" t="str">
        <f>"$"&amp;ROUND(M643,2)&amp;" will be the balance in the account after purchases.  "</f>
        <v xml:space="preserve">$2870.85 will be the balance in the account after purchases.  </v>
      </c>
      <c r="O643" s="8"/>
      <c r="P643" s="8"/>
      <c r="Q643" s="10"/>
    </row>
    <row r="644" spans="1:17">
      <c r="A644" s="13"/>
      <c r="B644" s="8"/>
      <c r="C644" s="9"/>
      <c r="D644" s="9">
        <f>SUM(D641:D643)</f>
        <v>1323</v>
      </c>
      <c r="E644" s="8"/>
      <c r="F644" s="8"/>
      <c r="G644" s="9" t="s">
        <v>15</v>
      </c>
      <c r="H644" s="9">
        <f>SUM(H641:H643)</f>
        <v>15.480000000000018</v>
      </c>
      <c r="I644" s="8"/>
      <c r="J644" s="8"/>
      <c r="K644" s="8"/>
      <c r="L644" s="9"/>
      <c r="M644" s="8"/>
      <c r="N644" s="8" t="s">
        <v>27</v>
      </c>
      <c r="O644" s="8"/>
      <c r="P644" s="8"/>
      <c r="Q644" s="10"/>
    </row>
    <row r="645" spans="1:17">
      <c r="A645" s="13"/>
      <c r="B645" s="8"/>
      <c r="C645" s="9"/>
      <c r="D645" s="9"/>
      <c r="E645" s="8"/>
      <c r="F645" s="8"/>
      <c r="G645" s="9"/>
      <c r="H645" s="9"/>
      <c r="I645" s="8"/>
      <c r="J645" s="8"/>
      <c r="K645" s="8"/>
      <c r="L645" s="9"/>
      <c r="M645" s="11" t="str">
        <f>IF(J636+M643&gt;0,"Credit Surplus","Credit Shortage")</f>
        <v>Credit Surplus</v>
      </c>
      <c r="N645" s="14">
        <f>J636+M643</f>
        <v>3809.6499999999996</v>
      </c>
      <c r="O645" s="8" t="s">
        <v>26</v>
      </c>
      <c r="P645" s="8"/>
      <c r="Q645" s="10"/>
    </row>
    <row r="646" spans="1:17">
      <c r="A646" s="13"/>
      <c r="B646" s="8"/>
      <c r="C646" s="9"/>
      <c r="D646" s="9"/>
      <c r="E646" s="8"/>
      <c r="F646" s="8"/>
      <c r="G646" s="9"/>
      <c r="H646" s="9"/>
      <c r="I646" s="8"/>
      <c r="J646" s="8"/>
      <c r="K646" s="8"/>
      <c r="L646" s="9"/>
      <c r="M646" s="8"/>
      <c r="N646" s="8"/>
      <c r="O646" s="8"/>
      <c r="P646" s="8"/>
      <c r="Q646" s="10"/>
    </row>
    <row r="647" spans="1:17">
      <c r="A647" s="13"/>
      <c r="B647" s="8"/>
      <c r="C647" s="9"/>
      <c r="D647" s="9"/>
      <c r="E647" s="8"/>
      <c r="F647" s="8"/>
      <c r="G647" s="9"/>
      <c r="H647" s="9"/>
      <c r="I647" s="8"/>
      <c r="J647" s="8"/>
      <c r="K647" s="8"/>
      <c r="L647" s="8"/>
      <c r="M647" s="8"/>
      <c r="N647" s="8"/>
      <c r="O647" s="8"/>
      <c r="P647" s="8"/>
      <c r="Q647" s="10"/>
    </row>
    <row r="648" spans="1:17">
      <c r="A648" s="13" t="s">
        <v>11</v>
      </c>
      <c r="B648" s="8"/>
      <c r="C648" s="9"/>
      <c r="D648" s="21">
        <v>1193.8399999999999</v>
      </c>
      <c r="E648" s="8" t="s">
        <v>25</v>
      </c>
      <c r="F648" s="8"/>
      <c r="G648" s="9"/>
      <c r="H648" s="9"/>
      <c r="I648" s="8"/>
      <c r="J648" s="8"/>
      <c r="K648" s="8"/>
      <c r="L648" s="8"/>
      <c r="M648" s="8"/>
      <c r="N648" s="8"/>
      <c r="O648" s="8"/>
      <c r="P648" s="8"/>
      <c r="Q648" s="10"/>
    </row>
    <row r="649" spans="1:17">
      <c r="A649" s="13" t="s">
        <v>12</v>
      </c>
      <c r="B649" s="8"/>
      <c r="C649" s="9"/>
      <c r="D649" s="9">
        <f>H636</f>
        <v>-2.4000000000000909</v>
      </c>
      <c r="E649" s="8" t="s">
        <v>16</v>
      </c>
      <c r="F649" s="8"/>
      <c r="G649" s="9"/>
      <c r="H649" s="9"/>
      <c r="I649" s="8"/>
      <c r="J649" s="8"/>
      <c r="K649" s="8"/>
      <c r="L649" s="8"/>
      <c r="M649" s="8"/>
      <c r="N649" s="8"/>
      <c r="O649" s="8"/>
      <c r="P649" s="8"/>
      <c r="Q649" s="10"/>
    </row>
    <row r="650" spans="1:17">
      <c r="A650" s="13" t="s">
        <v>13</v>
      </c>
      <c r="B650" s="8"/>
      <c r="C650" s="9"/>
      <c r="D650" s="9">
        <f>D648+D649</f>
        <v>1191.4399999999998</v>
      </c>
      <c r="E650" s="8"/>
      <c r="F650" s="8"/>
      <c r="G650" s="9"/>
      <c r="H650" s="9"/>
      <c r="I650" s="8"/>
      <c r="J650" s="8"/>
      <c r="K650" s="8"/>
      <c r="L650" s="8"/>
      <c r="M650" s="8"/>
      <c r="N650" s="8"/>
      <c r="O650" s="8"/>
      <c r="P650" s="8"/>
      <c r="Q650" s="10"/>
    </row>
    <row r="651" spans="1:17">
      <c r="A651" s="13" t="s">
        <v>14</v>
      </c>
      <c r="B651" s="8"/>
      <c r="C651" s="9"/>
      <c r="D651" s="9">
        <f>H644</f>
        <v>15.480000000000018</v>
      </c>
      <c r="E651" s="8" t="s">
        <v>17</v>
      </c>
      <c r="F651" s="8"/>
      <c r="G651" s="9"/>
      <c r="H651" s="9"/>
      <c r="I651" s="8"/>
      <c r="J651" s="8"/>
      <c r="K651" s="8"/>
      <c r="L651" s="8"/>
      <c r="M651" s="8"/>
      <c r="N651" s="8"/>
      <c r="O651" s="8"/>
      <c r="P651" s="8"/>
      <c r="Q651" s="10"/>
    </row>
    <row r="652" spans="1:17">
      <c r="A652" s="13" t="s">
        <v>13</v>
      </c>
      <c r="B652" s="8"/>
      <c r="C652" s="9"/>
      <c r="D652" s="27">
        <f>D650-D651</f>
        <v>1175.9599999999998</v>
      </c>
      <c r="E652" s="19" t="s">
        <v>18</v>
      </c>
      <c r="F652" s="8"/>
      <c r="G652" s="9"/>
      <c r="H652" s="9"/>
      <c r="I652" s="8"/>
      <c r="J652" s="8"/>
      <c r="K652" s="8"/>
      <c r="L652" s="8"/>
      <c r="M652" s="8"/>
      <c r="N652" s="8"/>
      <c r="O652" s="8"/>
      <c r="P652" s="8"/>
      <c r="Q652" s="10"/>
    </row>
    <row r="653" spans="1:17" ht="14.65" thickBot="1">
      <c r="A653" s="15"/>
      <c r="B653" s="16"/>
      <c r="C653" s="17"/>
      <c r="D653" s="17"/>
      <c r="E653" s="16"/>
      <c r="F653" s="16"/>
      <c r="G653" s="17"/>
      <c r="H653" s="17"/>
      <c r="I653" s="16"/>
      <c r="J653" s="16"/>
      <c r="K653" s="16"/>
      <c r="L653" s="16"/>
      <c r="M653" s="16"/>
      <c r="N653" s="16"/>
      <c r="O653" s="16"/>
      <c r="P653" s="16"/>
      <c r="Q653" s="18"/>
    </row>
    <row r="654" spans="1:17" ht="14.65" thickTop="1"/>
    <row r="655" spans="1:17" ht="14.65" thickBot="1"/>
    <row r="656" spans="1:17" ht="14.65" thickTop="1">
      <c r="A656" s="2"/>
      <c r="B656" s="3"/>
      <c r="C656" s="4">
        <v>43952</v>
      </c>
      <c r="D656" s="5"/>
      <c r="E656" s="3"/>
      <c r="F656" s="3"/>
      <c r="G656" s="5"/>
      <c r="H656" s="5"/>
      <c r="I656" s="3"/>
      <c r="J656" s="3"/>
      <c r="K656" s="3"/>
      <c r="L656" s="20" t="s">
        <v>19</v>
      </c>
      <c r="M656" s="3"/>
      <c r="N656" s="3"/>
      <c r="O656" s="3"/>
      <c r="P656" s="3"/>
      <c r="Q656" s="6"/>
    </row>
    <row r="657" spans="1:17">
      <c r="A657" s="7" t="s">
        <v>5</v>
      </c>
      <c r="B657" s="8"/>
      <c r="C657" s="9"/>
      <c r="D657" s="9"/>
      <c r="E657" s="8"/>
      <c r="F657" s="8"/>
      <c r="G657" s="9"/>
      <c r="H657" s="9"/>
      <c r="I657" s="8"/>
      <c r="J657" s="11" t="s">
        <v>24</v>
      </c>
      <c r="K657" s="8"/>
      <c r="L657" s="11" t="s">
        <v>10</v>
      </c>
      <c r="M657" s="8"/>
      <c r="N657" s="8"/>
      <c r="O657" s="8"/>
      <c r="P657" s="8"/>
      <c r="Q657" s="10"/>
    </row>
    <row r="658" spans="1:17">
      <c r="A658" s="7" t="s">
        <v>0</v>
      </c>
      <c r="B658" s="11" t="s">
        <v>3</v>
      </c>
      <c r="C658" s="12" t="s">
        <v>1</v>
      </c>
      <c r="D658" s="12" t="s">
        <v>4</v>
      </c>
      <c r="E658" s="11" t="s">
        <v>7</v>
      </c>
      <c r="F658" s="8"/>
      <c r="G658" s="12" t="s">
        <v>8</v>
      </c>
      <c r="H658" s="12" t="s">
        <v>9</v>
      </c>
      <c r="I658" s="8"/>
      <c r="J658" s="11" t="s">
        <v>23</v>
      </c>
      <c r="K658" s="8"/>
      <c r="L658" s="31">
        <v>5696.31</v>
      </c>
      <c r="M658" s="8" t="s">
        <v>47</v>
      </c>
      <c r="N658" s="8"/>
      <c r="O658" s="8"/>
      <c r="P658" s="8"/>
      <c r="Q658" s="10"/>
    </row>
    <row r="659" spans="1:17">
      <c r="A659" s="13" t="s">
        <v>44</v>
      </c>
      <c r="B659" s="8">
        <v>11</v>
      </c>
      <c r="C659" s="9">
        <v>52.5</v>
      </c>
      <c r="D659" s="9">
        <f>C659*B659</f>
        <v>577.5</v>
      </c>
      <c r="E659" s="14" t="s">
        <v>37</v>
      </c>
      <c r="F659" s="8"/>
      <c r="G659" s="21">
        <v>51.46</v>
      </c>
      <c r="H659" s="9">
        <f>(B659*G659)-D659</f>
        <v>-11.439999999999941</v>
      </c>
      <c r="I659" s="8"/>
      <c r="J659" s="14">
        <f>G659*B659</f>
        <v>566.06000000000006</v>
      </c>
      <c r="K659" s="8" t="str">
        <f>"sell "&amp;B659&amp;" "&amp;A659&amp;" @ $"&amp;G659</f>
        <v>sell 11 ARVN @ $51.46</v>
      </c>
      <c r="L659" s="9">
        <f>L658+(G659*B659)</f>
        <v>6262.3700000000008</v>
      </c>
      <c r="M659" s="8"/>
      <c r="N659" s="8"/>
      <c r="O659" s="8"/>
      <c r="P659" s="8"/>
      <c r="Q659" s="10"/>
    </row>
    <row r="660" spans="1:17">
      <c r="A660" s="13" t="s">
        <v>41</v>
      </c>
      <c r="B660" s="8">
        <v>45</v>
      </c>
      <c r="C660" s="9">
        <v>14.8</v>
      </c>
      <c r="D660" s="9">
        <f>C660*B660</f>
        <v>666</v>
      </c>
      <c r="E660" s="14" t="s">
        <v>37</v>
      </c>
      <c r="F660" s="8"/>
      <c r="G660" s="21">
        <v>14.53</v>
      </c>
      <c r="H660" s="9">
        <f>(B660*G660)-D660</f>
        <v>-12.149999999999977</v>
      </c>
      <c r="I660" s="8"/>
      <c r="J660" s="14">
        <f>G660*B660</f>
        <v>653.85</v>
      </c>
      <c r="K660" s="8" t="str">
        <f>"sell "&amp;B660&amp;" "&amp;A660&amp;" @ $"&amp;G660</f>
        <v>sell 45 RCKT @ $14.53</v>
      </c>
      <c r="L660" s="9">
        <f>L659+(G660*B660)</f>
        <v>6916.2200000000012</v>
      </c>
      <c r="M660" s="8"/>
      <c r="N660" s="8"/>
      <c r="O660" s="8"/>
      <c r="P660" s="8"/>
      <c r="Q660" s="10"/>
    </row>
    <row r="661" spans="1:17">
      <c r="A661" s="13" t="s">
        <v>42</v>
      </c>
      <c r="B661" s="8">
        <v>15</v>
      </c>
      <c r="C661" s="9">
        <v>8.8699999999999992</v>
      </c>
      <c r="D661" s="9">
        <f>C661*B661</f>
        <v>133.04999999999998</v>
      </c>
      <c r="E661" s="14" t="s">
        <v>37</v>
      </c>
      <c r="F661" s="8"/>
      <c r="G661" s="21">
        <v>8.52</v>
      </c>
      <c r="H661" s="9">
        <f>(B661*G661)-D661</f>
        <v>-5.2499999999999858</v>
      </c>
      <c r="I661" s="8"/>
      <c r="J661" s="14">
        <f>G661*B661</f>
        <v>127.8</v>
      </c>
      <c r="K661" s="8" t="str">
        <f>"sell "&amp;B661&amp;" "&amp;A661&amp;" @ $"&amp;G661</f>
        <v>sell 15 CWH @ $8.52</v>
      </c>
      <c r="L661" s="9">
        <f>L660+(G661*B661)</f>
        <v>7044.0200000000013</v>
      </c>
      <c r="M661" s="8" t="s">
        <v>22</v>
      </c>
      <c r="N661" s="8"/>
      <c r="O661" s="8"/>
      <c r="P661" s="8"/>
      <c r="Q661" s="10"/>
    </row>
    <row r="662" spans="1:17">
      <c r="A662" s="13"/>
      <c r="B662" s="8"/>
      <c r="C662" s="9"/>
      <c r="D662" s="9">
        <f>SUM(D659:D661)</f>
        <v>1376.55</v>
      </c>
      <c r="E662" s="8"/>
      <c r="F662" s="8"/>
      <c r="G662" s="9"/>
      <c r="H662" s="9">
        <f>SUM(H659:H661)</f>
        <v>-28.839999999999904</v>
      </c>
      <c r="I662" s="8"/>
      <c r="J662" s="14">
        <f>SUM(J659:J661)</f>
        <v>1347.71</v>
      </c>
      <c r="K662" s="8"/>
      <c r="L662" s="9"/>
      <c r="M662" s="8"/>
      <c r="N662" s="8"/>
      <c r="O662" s="8"/>
      <c r="P662" s="8"/>
      <c r="Q662" s="10"/>
    </row>
    <row r="663" spans="1:17">
      <c r="A663" s="13"/>
      <c r="B663" s="8"/>
      <c r="C663" s="9"/>
      <c r="D663" s="9"/>
      <c r="E663" s="8"/>
      <c r="F663" s="8"/>
      <c r="G663" s="9"/>
      <c r="H663" s="9"/>
      <c r="I663" s="8"/>
      <c r="J663" s="8"/>
      <c r="K663" s="8"/>
      <c r="L663" s="9"/>
      <c r="M663" s="8"/>
      <c r="N663" s="8"/>
      <c r="O663" s="8"/>
      <c r="P663" s="8"/>
      <c r="Q663" s="10"/>
    </row>
    <row r="664" spans="1:17">
      <c r="A664" s="13"/>
      <c r="B664" s="8"/>
      <c r="C664" s="9"/>
      <c r="D664" s="9"/>
      <c r="E664" s="19"/>
      <c r="F664" s="8"/>
      <c r="G664" s="9"/>
      <c r="H664" s="9"/>
      <c r="I664" s="8"/>
      <c r="J664" s="8"/>
      <c r="K664" s="8"/>
      <c r="L664" s="9"/>
      <c r="M664" s="11" t="s">
        <v>20</v>
      </c>
      <c r="N664" s="8"/>
      <c r="O664" s="8"/>
      <c r="P664" s="8"/>
      <c r="Q664" s="10"/>
    </row>
    <row r="665" spans="1:17">
      <c r="A665" s="7" t="s">
        <v>6</v>
      </c>
      <c r="B665" s="8"/>
      <c r="C665" s="9"/>
      <c r="D665" s="9"/>
      <c r="E665" s="19"/>
      <c r="F665" s="8"/>
      <c r="G665" s="9"/>
      <c r="H665" s="9"/>
      <c r="I665" s="8"/>
      <c r="J665" s="8"/>
      <c r="K665" s="8"/>
      <c r="L665" s="9"/>
      <c r="M665" s="11" t="s">
        <v>21</v>
      </c>
      <c r="N665" s="8"/>
      <c r="O665" s="8"/>
      <c r="P665" s="8"/>
      <c r="Q665" s="10"/>
    </row>
    <row r="666" spans="1:17">
      <c r="A666" s="7" t="s">
        <v>0</v>
      </c>
      <c r="B666" s="11" t="s">
        <v>3</v>
      </c>
      <c r="C666" s="12" t="s">
        <v>1</v>
      </c>
      <c r="D666" s="12" t="s">
        <v>2</v>
      </c>
      <c r="E666" s="22" t="s">
        <v>7</v>
      </c>
      <c r="F666" s="8"/>
      <c r="G666" s="12" t="s">
        <v>8</v>
      </c>
      <c r="H666" s="12" t="s">
        <v>9</v>
      </c>
      <c r="I666" s="8"/>
      <c r="J666" s="8"/>
      <c r="K666" s="8"/>
      <c r="L666" s="9"/>
      <c r="M666" s="14">
        <f>L661</f>
        <v>7044.0200000000013</v>
      </c>
      <c r="N666" s="8"/>
      <c r="O666" s="8"/>
      <c r="P666" s="8"/>
      <c r="Q666" s="10"/>
    </row>
    <row r="667" spans="1:17">
      <c r="A667" s="13" t="s">
        <v>45</v>
      </c>
      <c r="B667" s="8">
        <v>8</v>
      </c>
      <c r="C667" s="9">
        <v>117.1</v>
      </c>
      <c r="D667" s="9">
        <f>C667*B667</f>
        <v>936.8</v>
      </c>
      <c r="E667" s="14" t="s">
        <v>37</v>
      </c>
      <c r="F667" s="8"/>
      <c r="G667" s="21">
        <v>116.97</v>
      </c>
      <c r="H667" s="9">
        <f>(B667*G667)-D667</f>
        <v>-1.0399999999999636</v>
      </c>
      <c r="I667" s="8"/>
      <c r="J667" s="8"/>
      <c r="K667" s="8" t="str">
        <f>"buy "&amp;B667&amp;" "&amp;A667&amp;" @ $"&amp;G667</f>
        <v>buy 8 AGG @ $116.97</v>
      </c>
      <c r="L667" s="9">
        <f>L661-(G667*B667)</f>
        <v>6108.2600000000011</v>
      </c>
      <c r="M667" s="14">
        <f>L658-(G667*B667)</f>
        <v>4760.55</v>
      </c>
      <c r="N667" s="8"/>
      <c r="O667" s="8"/>
      <c r="P667" s="8"/>
      <c r="Q667" s="10"/>
    </row>
    <row r="668" spans="1:17">
      <c r="A668" s="13"/>
      <c r="B668" s="8">
        <v>0</v>
      </c>
      <c r="C668" s="9"/>
      <c r="D668" s="9">
        <f>C668*B668</f>
        <v>0</v>
      </c>
      <c r="E668" s="14"/>
      <c r="F668" s="8"/>
      <c r="G668" s="21"/>
      <c r="H668" s="9">
        <f>(B668*G668)-D668</f>
        <v>0</v>
      </c>
      <c r="I668" s="8"/>
      <c r="J668" s="8"/>
      <c r="K668" s="8" t="str">
        <f>"buy "&amp;B668&amp;" "&amp;A668&amp;" @ $"&amp;G668</f>
        <v>buy 0  @ $</v>
      </c>
      <c r="L668" s="9">
        <f>L667-(G668*B668)</f>
        <v>6108.2600000000011</v>
      </c>
      <c r="M668" s="14">
        <f>M667-(G668*B668)</f>
        <v>4760.55</v>
      </c>
      <c r="N668" s="8"/>
      <c r="O668" s="8"/>
      <c r="P668" s="8"/>
      <c r="Q668" s="10"/>
    </row>
    <row r="669" spans="1:17">
      <c r="A669" s="23"/>
      <c r="B669" s="24">
        <v>0</v>
      </c>
      <c r="C669" s="25"/>
      <c r="D669" s="25">
        <f>C669*B669</f>
        <v>0</v>
      </c>
      <c r="E669" s="14"/>
      <c r="F669" s="24"/>
      <c r="G669" s="26"/>
      <c r="H669" s="25">
        <f>(B669*G669)-D669</f>
        <v>0</v>
      </c>
      <c r="I669" s="8"/>
      <c r="J669" s="8"/>
      <c r="K669" s="8" t="str">
        <f>"buy "&amp;B669&amp;" "&amp;A669&amp;" @ $"&amp;G669</f>
        <v>buy 0  @ $</v>
      </c>
      <c r="L669" s="9">
        <f>L668-(G669*B669)</f>
        <v>6108.2600000000011</v>
      </c>
      <c r="M669" s="14">
        <f>M668-(G669*B669)</f>
        <v>4760.55</v>
      </c>
      <c r="N669" s="8" t="str">
        <f>"$"&amp;ROUND(M669,2)&amp;" will be the balance in the account after purchases.  "</f>
        <v xml:space="preserve">$4760.55 will be the balance in the account after purchases.  </v>
      </c>
      <c r="O669" s="8"/>
      <c r="P669" s="8"/>
      <c r="Q669" s="10"/>
    </row>
    <row r="670" spans="1:17">
      <c r="A670" s="13"/>
      <c r="B670" s="8"/>
      <c r="C670" s="9"/>
      <c r="D670" s="9">
        <f>SUM(D667:D669)</f>
        <v>936.8</v>
      </c>
      <c r="E670" s="8"/>
      <c r="F670" s="8"/>
      <c r="G670" s="9" t="s">
        <v>15</v>
      </c>
      <c r="H670" s="9">
        <f>SUM(H667:H669)</f>
        <v>-1.0399999999999636</v>
      </c>
      <c r="I670" s="8"/>
      <c r="J670" s="8"/>
      <c r="K670" s="8"/>
      <c r="L670" s="9"/>
      <c r="M670" s="8"/>
      <c r="N670" s="8" t="s">
        <v>27</v>
      </c>
      <c r="O670" s="8"/>
      <c r="P670" s="8"/>
      <c r="Q670" s="10"/>
    </row>
    <row r="671" spans="1:17">
      <c r="A671" s="13"/>
      <c r="B671" s="8"/>
      <c r="C671" s="9"/>
      <c r="D671" s="9"/>
      <c r="E671" s="8"/>
      <c r="F671" s="8"/>
      <c r="G671" s="9"/>
      <c r="H671" s="9"/>
      <c r="I671" s="8"/>
      <c r="J671" s="8"/>
      <c r="K671" s="8"/>
      <c r="L671" s="9"/>
      <c r="M671" s="11" t="str">
        <f>IF(J662+M669&gt;0,"Credit Surplus","Credit Shortage")</f>
        <v>Credit Surplus</v>
      </c>
      <c r="N671" s="14">
        <f>J662+M669</f>
        <v>6108.26</v>
      </c>
      <c r="O671" s="8" t="s">
        <v>26</v>
      </c>
      <c r="P671" s="8"/>
      <c r="Q671" s="10"/>
    </row>
    <row r="672" spans="1:17">
      <c r="A672" s="13"/>
      <c r="B672" s="8"/>
      <c r="C672" s="9"/>
      <c r="D672" s="9"/>
      <c r="E672" s="8"/>
      <c r="F672" s="8"/>
      <c r="G672" s="9"/>
      <c r="H672" s="9"/>
      <c r="I672" s="8"/>
      <c r="J672" s="8"/>
      <c r="K672" s="8"/>
      <c r="L672" s="9"/>
      <c r="M672" s="8"/>
      <c r="N672" s="8"/>
      <c r="O672" s="8"/>
      <c r="P672" s="8"/>
      <c r="Q672" s="10"/>
    </row>
    <row r="673" spans="1:17">
      <c r="A673" s="13"/>
      <c r="B673" s="8"/>
      <c r="C673" s="9"/>
      <c r="D673" s="9"/>
      <c r="E673" s="8"/>
      <c r="F673" s="8"/>
      <c r="G673" s="9"/>
      <c r="H673" s="9"/>
      <c r="I673" s="8"/>
      <c r="J673" s="8"/>
      <c r="K673" s="8"/>
      <c r="L673" s="8"/>
      <c r="M673" s="8"/>
      <c r="N673" s="8"/>
      <c r="O673" s="8"/>
      <c r="P673" s="8"/>
      <c r="Q673" s="10"/>
    </row>
    <row r="674" spans="1:17">
      <c r="A674" s="13" t="s">
        <v>11</v>
      </c>
      <c r="B674" s="8"/>
      <c r="C674" s="9"/>
      <c r="D674" s="21">
        <v>1603.44</v>
      </c>
      <c r="E674" s="8" t="s">
        <v>25</v>
      </c>
      <c r="F674" s="8"/>
      <c r="G674" s="9"/>
      <c r="H674" s="9"/>
      <c r="I674" s="8"/>
      <c r="J674" s="8"/>
      <c r="K674" s="8"/>
      <c r="L674" s="8"/>
      <c r="M674" s="8"/>
      <c r="N674" s="8"/>
      <c r="O674" s="8"/>
      <c r="P674" s="8"/>
      <c r="Q674" s="10"/>
    </row>
    <row r="675" spans="1:17">
      <c r="A675" s="13" t="s">
        <v>12</v>
      </c>
      <c r="B675" s="8"/>
      <c r="C675" s="9"/>
      <c r="D675" s="9">
        <f>H662</f>
        <v>-28.839999999999904</v>
      </c>
      <c r="E675" s="8" t="s">
        <v>16</v>
      </c>
      <c r="F675" s="8"/>
      <c r="G675" s="9"/>
      <c r="H675" s="9"/>
      <c r="I675" s="8"/>
      <c r="J675" s="8"/>
      <c r="K675" s="8"/>
      <c r="L675" s="8"/>
      <c r="M675" s="8"/>
      <c r="N675" s="8"/>
      <c r="O675" s="8"/>
      <c r="P675" s="8"/>
      <c r="Q675" s="10"/>
    </row>
    <row r="676" spans="1:17">
      <c r="A676" s="13" t="s">
        <v>13</v>
      </c>
      <c r="B676" s="8"/>
      <c r="C676" s="9"/>
      <c r="D676" s="9">
        <f>D674+D675</f>
        <v>1574.6000000000001</v>
      </c>
      <c r="E676" s="8"/>
      <c r="F676" s="8"/>
      <c r="G676" s="9"/>
      <c r="H676" s="9"/>
      <c r="I676" s="8"/>
      <c r="J676" s="8"/>
      <c r="K676" s="8"/>
      <c r="L676" s="8"/>
      <c r="M676" s="8"/>
      <c r="N676" s="8"/>
      <c r="O676" s="8"/>
      <c r="P676" s="8"/>
      <c r="Q676" s="10"/>
    </row>
    <row r="677" spans="1:17">
      <c r="A677" s="13" t="s">
        <v>14</v>
      </c>
      <c r="B677" s="8"/>
      <c r="C677" s="9"/>
      <c r="D677" s="9">
        <f>H670</f>
        <v>-1.0399999999999636</v>
      </c>
      <c r="E677" s="8" t="s">
        <v>17</v>
      </c>
      <c r="F677" s="8"/>
      <c r="G677" s="9"/>
      <c r="H677" s="9"/>
      <c r="I677" s="8"/>
      <c r="J677" s="8"/>
      <c r="K677" s="8"/>
      <c r="L677" s="8"/>
      <c r="M677" s="8"/>
      <c r="N677" s="8"/>
      <c r="O677" s="8"/>
      <c r="P677" s="8"/>
      <c r="Q677" s="10"/>
    </row>
    <row r="678" spans="1:17">
      <c r="A678" s="13" t="s">
        <v>13</v>
      </c>
      <c r="B678" s="8"/>
      <c r="C678" s="9"/>
      <c r="D678" s="27">
        <f>D676-D677</f>
        <v>1575.64</v>
      </c>
      <c r="E678" s="19" t="s">
        <v>18</v>
      </c>
      <c r="F678" s="8"/>
      <c r="G678" s="9"/>
      <c r="H678" s="9"/>
      <c r="I678" s="8"/>
      <c r="J678" s="8"/>
      <c r="K678" s="8"/>
      <c r="L678" s="8"/>
      <c r="M678" s="8"/>
      <c r="N678" s="8"/>
      <c r="O678" s="8"/>
      <c r="P678" s="8"/>
      <c r="Q678" s="10"/>
    </row>
    <row r="679" spans="1:17" ht="14.65" thickBot="1">
      <c r="A679" s="15"/>
      <c r="B679" s="16"/>
      <c r="C679" s="17"/>
      <c r="D679" s="17"/>
      <c r="E679" s="16"/>
      <c r="F679" s="16"/>
      <c r="G679" s="17"/>
      <c r="H679" s="17"/>
      <c r="I679" s="16"/>
      <c r="J679" s="16"/>
      <c r="K679" s="16"/>
      <c r="L679" s="16"/>
      <c r="M679" s="16"/>
      <c r="N679" s="16"/>
      <c r="O679" s="16"/>
      <c r="P679" s="16"/>
      <c r="Q679" s="18"/>
    </row>
    <row r="680" spans="1:17" ht="15" thickTop="1" thickBot="1"/>
    <row r="681" spans="1:17" ht="14.65" thickTop="1">
      <c r="A681" s="2"/>
      <c r="B681" s="3"/>
      <c r="C681" s="4">
        <v>43922</v>
      </c>
      <c r="D681" s="5"/>
      <c r="E681" s="3"/>
      <c r="F681" s="3"/>
      <c r="G681" s="5"/>
      <c r="H681" s="5"/>
      <c r="I681" s="3"/>
      <c r="J681" s="3"/>
      <c r="K681" s="3"/>
      <c r="L681" s="20" t="s">
        <v>19</v>
      </c>
      <c r="M681" s="3"/>
      <c r="N681" s="3"/>
      <c r="O681" s="3"/>
      <c r="P681" s="3"/>
      <c r="Q681" s="6"/>
    </row>
    <row r="682" spans="1:17">
      <c r="A682" s="7" t="s">
        <v>5</v>
      </c>
      <c r="B682" s="8"/>
      <c r="C682" s="9"/>
      <c r="D682" s="9"/>
      <c r="E682" s="8"/>
      <c r="F682" s="8"/>
      <c r="G682" s="9"/>
      <c r="H682" s="9"/>
      <c r="I682" s="8"/>
      <c r="J682" s="11" t="s">
        <v>24</v>
      </c>
      <c r="K682" s="8"/>
      <c r="L682" s="11" t="s">
        <v>10</v>
      </c>
      <c r="M682" s="8"/>
      <c r="N682" s="8"/>
      <c r="O682" s="8"/>
      <c r="P682" s="8"/>
      <c r="Q682" s="10"/>
    </row>
    <row r="683" spans="1:17">
      <c r="A683" s="7" t="s">
        <v>0</v>
      </c>
      <c r="B683" s="11" t="s">
        <v>3</v>
      </c>
      <c r="C683" s="12" t="s">
        <v>1</v>
      </c>
      <c r="D683" s="12" t="s">
        <v>4</v>
      </c>
      <c r="E683" s="11" t="s">
        <v>7</v>
      </c>
      <c r="F683" s="8"/>
      <c r="G683" s="12" t="s">
        <v>8</v>
      </c>
      <c r="H683" s="12" t="s">
        <v>9</v>
      </c>
      <c r="I683" s="8"/>
      <c r="J683" s="11" t="s">
        <v>23</v>
      </c>
      <c r="K683" s="8"/>
      <c r="L683" s="31">
        <v>4378.08</v>
      </c>
      <c r="M683" s="8" t="s">
        <v>28</v>
      </c>
      <c r="N683" s="8"/>
      <c r="O683" s="8"/>
      <c r="P683" s="8"/>
      <c r="Q683" s="10"/>
    </row>
    <row r="684" spans="1:17">
      <c r="A684" s="13" t="s">
        <v>38</v>
      </c>
      <c r="B684" s="8">
        <v>65</v>
      </c>
      <c r="C684" s="9">
        <v>19.21</v>
      </c>
      <c r="D684" s="9">
        <f>C684*B684</f>
        <v>1248.6500000000001</v>
      </c>
      <c r="E684" s="14" t="s">
        <v>33</v>
      </c>
      <c r="F684" s="8"/>
      <c r="G684" s="21">
        <v>18.489999999999998</v>
      </c>
      <c r="H684" s="9">
        <f>(B684*G684)-D684</f>
        <v>-46.800000000000182</v>
      </c>
      <c r="I684" s="8"/>
      <c r="J684" s="14">
        <f>G684*B684</f>
        <v>1201.8499999999999</v>
      </c>
      <c r="K684" s="8" t="str">
        <f>"sell "&amp;B684&amp;" "&amp;A684&amp;" @ $"&amp;G684</f>
        <v>sell 65 KPTI @ $18.49</v>
      </c>
      <c r="L684" s="9">
        <f>L683+(G684*B684)</f>
        <v>5579.93</v>
      </c>
      <c r="M684" s="8"/>
      <c r="N684" s="8"/>
      <c r="O684" s="8"/>
      <c r="P684" s="8"/>
      <c r="Q684" s="10"/>
    </row>
    <row r="685" spans="1:17">
      <c r="A685" s="13" t="s">
        <v>39</v>
      </c>
      <c r="B685" s="8">
        <v>2</v>
      </c>
      <c r="C685" s="9">
        <v>62.96</v>
      </c>
      <c r="D685" s="9">
        <f>C685*B685</f>
        <v>125.92</v>
      </c>
      <c r="E685" s="14" t="s">
        <v>33</v>
      </c>
      <c r="F685" s="8"/>
      <c r="G685" s="21">
        <v>60.97</v>
      </c>
      <c r="H685" s="9">
        <f>(B685*G685)-D685</f>
        <v>-3.980000000000004</v>
      </c>
      <c r="I685" s="8"/>
      <c r="J685" s="14">
        <f>G685*B685</f>
        <v>121.94</v>
      </c>
      <c r="K685" s="8" t="str">
        <f>"sell "&amp;B685&amp;" "&amp;A685&amp;" @ $"&amp;G685</f>
        <v>sell 2 ICPT @ $60.97</v>
      </c>
      <c r="L685" s="9">
        <f>L684+(G685*B685)</f>
        <v>5701.87</v>
      </c>
      <c r="M685" s="8"/>
      <c r="N685" s="8"/>
      <c r="O685" s="8"/>
      <c r="P685" s="8"/>
      <c r="Q685" s="10"/>
    </row>
    <row r="686" spans="1:17">
      <c r="A686" s="13" t="s">
        <v>46</v>
      </c>
      <c r="B686" s="8">
        <v>23</v>
      </c>
      <c r="C686" s="9">
        <v>4.72</v>
      </c>
      <c r="D686" s="9">
        <f>C686*B686</f>
        <v>108.55999999999999</v>
      </c>
      <c r="E686" s="14" t="s">
        <v>33</v>
      </c>
      <c r="F686" s="8"/>
      <c r="G686" s="21">
        <v>4.54</v>
      </c>
      <c r="H686" s="9">
        <f>(B686*G686)-D686</f>
        <v>-4.1399999999999864</v>
      </c>
      <c r="I686" s="8"/>
      <c r="J686" s="14">
        <f>G686*B686</f>
        <v>104.42</v>
      </c>
      <c r="K686" s="8" t="str">
        <f>"sell "&amp;B686&amp;" "&amp;A686&amp;" @ $"&amp;G686</f>
        <v>sell 23 SBSW @ $4.54</v>
      </c>
      <c r="L686" s="9">
        <f>L685+(G686*B686)</f>
        <v>5806.29</v>
      </c>
      <c r="M686" s="8" t="s">
        <v>22</v>
      </c>
      <c r="N686" s="8"/>
      <c r="O686" s="8"/>
      <c r="P686" s="8"/>
      <c r="Q686" s="10"/>
    </row>
    <row r="687" spans="1:17">
      <c r="A687" s="13"/>
      <c r="B687" s="8"/>
      <c r="C687" s="9"/>
      <c r="D687" s="9">
        <f>SUM(D684:D686)</f>
        <v>1483.13</v>
      </c>
      <c r="E687" s="8"/>
      <c r="F687" s="8"/>
      <c r="G687" s="9"/>
      <c r="H687" s="9">
        <f>SUM(H684:H686)</f>
        <v>-54.920000000000172</v>
      </c>
      <c r="I687" s="8"/>
      <c r="J687" s="14">
        <f>SUM(J684:J686)</f>
        <v>1428.21</v>
      </c>
      <c r="K687" s="8"/>
      <c r="L687" s="9"/>
      <c r="M687" s="8"/>
      <c r="N687" s="8"/>
      <c r="O687" s="8"/>
      <c r="P687" s="8"/>
      <c r="Q687" s="10"/>
    </row>
    <row r="688" spans="1:17">
      <c r="A688" s="13"/>
      <c r="B688" s="8"/>
      <c r="C688" s="9"/>
      <c r="D688" s="9"/>
      <c r="E688" s="8"/>
      <c r="F688" s="8"/>
      <c r="G688" s="9"/>
      <c r="H688" s="9"/>
      <c r="I688" s="8"/>
      <c r="J688" s="8"/>
      <c r="K688" s="8"/>
      <c r="L688" s="9"/>
      <c r="M688" s="8"/>
      <c r="N688" s="8"/>
      <c r="O688" s="8"/>
      <c r="P688" s="8"/>
      <c r="Q688" s="10"/>
    </row>
    <row r="689" spans="1:17">
      <c r="A689" s="13"/>
      <c r="B689" s="8"/>
      <c r="C689" s="9"/>
      <c r="D689" s="9"/>
      <c r="E689" s="19"/>
      <c r="F689" s="8"/>
      <c r="G689" s="9"/>
      <c r="H689" s="9"/>
      <c r="I689" s="8"/>
      <c r="J689" s="8"/>
      <c r="K689" s="8"/>
      <c r="L689" s="9"/>
      <c r="M689" s="11" t="s">
        <v>20</v>
      </c>
      <c r="N689" s="8"/>
      <c r="O689" s="8"/>
      <c r="P689" s="8"/>
      <c r="Q689" s="10"/>
    </row>
    <row r="690" spans="1:17">
      <c r="A690" s="7" t="s">
        <v>6</v>
      </c>
      <c r="B690" s="8"/>
      <c r="C690" s="9"/>
      <c r="D690" s="9"/>
      <c r="E690" s="19"/>
      <c r="F690" s="8"/>
      <c r="G690" s="9"/>
      <c r="H690" s="9"/>
      <c r="I690" s="8"/>
      <c r="J690" s="8"/>
      <c r="K690" s="8"/>
      <c r="L690" s="9"/>
      <c r="M690" s="11" t="s">
        <v>21</v>
      </c>
      <c r="N690" s="8"/>
      <c r="O690" s="8"/>
      <c r="P690" s="8"/>
      <c r="Q690" s="10"/>
    </row>
    <row r="691" spans="1:17">
      <c r="A691" s="7" t="s">
        <v>0</v>
      </c>
      <c r="B691" s="11" t="s">
        <v>3</v>
      </c>
      <c r="C691" s="12" t="s">
        <v>1</v>
      </c>
      <c r="D691" s="12" t="s">
        <v>2</v>
      </c>
      <c r="E691" s="22" t="s">
        <v>7</v>
      </c>
      <c r="F691" s="8"/>
      <c r="G691" s="12" t="s">
        <v>8</v>
      </c>
      <c r="H691" s="12" t="s">
        <v>9</v>
      </c>
      <c r="I691" s="8"/>
      <c r="J691" s="8"/>
      <c r="K691" s="8"/>
      <c r="L691" s="9"/>
      <c r="M691" s="14">
        <f>L686</f>
        <v>5806.29</v>
      </c>
      <c r="N691" s="8"/>
      <c r="O691" s="8"/>
      <c r="P691" s="8"/>
      <c r="Q691" s="10"/>
    </row>
    <row r="692" spans="1:17">
      <c r="A692" s="13" t="s">
        <v>45</v>
      </c>
      <c r="B692" s="8">
        <v>8</v>
      </c>
      <c r="C692" s="9">
        <v>115.37</v>
      </c>
      <c r="D692" s="9">
        <f>C692*B692</f>
        <v>922.96</v>
      </c>
      <c r="E692" s="14" t="s">
        <v>33</v>
      </c>
      <c r="F692" s="8"/>
      <c r="G692" s="21">
        <v>115.38</v>
      </c>
      <c r="H692" s="9">
        <f>(B692*G692)-D692</f>
        <v>7.999999999992724E-2</v>
      </c>
      <c r="I692" s="8"/>
      <c r="J692" s="8"/>
      <c r="K692" s="8" t="str">
        <f>"buy "&amp;B692&amp;" "&amp;A692&amp;" @ $"&amp;G692</f>
        <v>buy 8 AGG @ $115.38</v>
      </c>
      <c r="L692" s="9">
        <f>L686-(G692*B692)</f>
        <v>4883.25</v>
      </c>
      <c r="M692" s="14">
        <f>L683-(G692*B692)</f>
        <v>3455.04</v>
      </c>
      <c r="N692" s="8"/>
      <c r="O692" s="8"/>
      <c r="P692" s="8"/>
      <c r="Q692" s="10"/>
    </row>
    <row r="693" spans="1:17">
      <c r="A693" s="13"/>
      <c r="B693" s="8">
        <v>0</v>
      </c>
      <c r="C693" s="9"/>
      <c r="D693" s="9">
        <f>C693*B693</f>
        <v>0</v>
      </c>
      <c r="E693" s="14"/>
      <c r="F693" s="8"/>
      <c r="G693" s="21"/>
      <c r="H693" s="9">
        <f>(B693*G693)-D693</f>
        <v>0</v>
      </c>
      <c r="I693" s="8"/>
      <c r="J693" s="8"/>
      <c r="K693" s="8" t="str">
        <f>"buy "&amp;B693&amp;" "&amp;A693&amp;" @ $"&amp;G693</f>
        <v>buy 0  @ $</v>
      </c>
      <c r="L693" s="9">
        <f>L692-(G693*B693)</f>
        <v>4883.25</v>
      </c>
      <c r="M693" s="14">
        <f>M692-(G693*B693)</f>
        <v>3455.04</v>
      </c>
      <c r="N693" s="8"/>
      <c r="O693" s="8"/>
      <c r="P693" s="8"/>
      <c r="Q693" s="10"/>
    </row>
    <row r="694" spans="1:17">
      <c r="A694" s="23"/>
      <c r="B694" s="24">
        <v>0</v>
      </c>
      <c r="C694" s="25"/>
      <c r="D694" s="25">
        <f>C694*B694</f>
        <v>0</v>
      </c>
      <c r="E694" s="14"/>
      <c r="F694" s="24"/>
      <c r="G694" s="26"/>
      <c r="H694" s="25">
        <f>(B694*G694)-D694</f>
        <v>0</v>
      </c>
      <c r="I694" s="8"/>
      <c r="J694" s="8"/>
      <c r="K694" s="8" t="str">
        <f>"buy "&amp;B694&amp;" "&amp;A694&amp;" @ $"&amp;G694</f>
        <v>buy 0  @ $</v>
      </c>
      <c r="L694" s="9">
        <f>L693-(G694*B694)</f>
        <v>4883.25</v>
      </c>
      <c r="M694" s="14">
        <f>M693-(G694*B694)</f>
        <v>3455.04</v>
      </c>
      <c r="N694" s="8" t="str">
        <f>"$"&amp;ROUND(M694,2)&amp;" will be the balance in the account after purchases.  "</f>
        <v xml:space="preserve">$3455.04 will be the balance in the account after purchases.  </v>
      </c>
      <c r="O694" s="8"/>
      <c r="P694" s="8"/>
      <c r="Q694" s="10"/>
    </row>
    <row r="695" spans="1:17">
      <c r="A695" s="13"/>
      <c r="B695" s="8"/>
      <c r="C695" s="9"/>
      <c r="D695" s="9">
        <f>SUM(D692:D694)</f>
        <v>922.96</v>
      </c>
      <c r="E695" s="8"/>
      <c r="F695" s="8"/>
      <c r="G695" s="9" t="s">
        <v>15</v>
      </c>
      <c r="H695" s="9">
        <f>SUM(H692:H694)</f>
        <v>7.999999999992724E-2</v>
      </c>
      <c r="I695" s="8"/>
      <c r="J695" s="8"/>
      <c r="K695" s="8"/>
      <c r="L695" s="9"/>
      <c r="M695" s="8"/>
      <c r="N695" s="8" t="s">
        <v>27</v>
      </c>
      <c r="O695" s="8"/>
      <c r="P695" s="8"/>
      <c r="Q695" s="10"/>
    </row>
    <row r="696" spans="1:17">
      <c r="A696" s="13"/>
      <c r="B696" s="8"/>
      <c r="C696" s="9"/>
      <c r="D696" s="9"/>
      <c r="E696" s="8"/>
      <c r="F696" s="8"/>
      <c r="G696" s="9"/>
      <c r="H696" s="9"/>
      <c r="I696" s="8"/>
      <c r="J696" s="8"/>
      <c r="K696" s="8"/>
      <c r="L696" s="9"/>
      <c r="M696" s="11" t="str">
        <f>IF(J687+M694&gt;0,"Credit Surplus","Credit Shortage")</f>
        <v>Credit Surplus</v>
      </c>
      <c r="N696" s="14">
        <f>J687+M694</f>
        <v>4883.25</v>
      </c>
      <c r="O696" s="8" t="s">
        <v>26</v>
      </c>
      <c r="P696" s="8"/>
      <c r="Q696" s="10"/>
    </row>
    <row r="697" spans="1:17">
      <c r="A697" s="13"/>
      <c r="B697" s="8"/>
      <c r="C697" s="9"/>
      <c r="D697" s="9"/>
      <c r="E697" s="8"/>
      <c r="F697" s="8"/>
      <c r="G697" s="9"/>
      <c r="H697" s="9"/>
      <c r="I697" s="8"/>
      <c r="J697" s="8"/>
      <c r="K697" s="8"/>
      <c r="L697" s="9"/>
      <c r="M697" s="8"/>
      <c r="N697" s="8"/>
      <c r="O697" s="8"/>
      <c r="P697" s="8"/>
      <c r="Q697" s="10"/>
    </row>
    <row r="698" spans="1:17">
      <c r="A698" s="13"/>
      <c r="B698" s="8"/>
      <c r="C698" s="9"/>
      <c r="D698" s="9"/>
      <c r="E698" s="8"/>
      <c r="F698" s="8"/>
      <c r="G698" s="9"/>
      <c r="H698" s="9"/>
      <c r="I698" s="8"/>
      <c r="J698" s="8"/>
      <c r="K698" s="8"/>
      <c r="L698" s="8"/>
      <c r="M698" s="8"/>
      <c r="N698" s="8"/>
      <c r="O698" s="8"/>
      <c r="P698" s="8"/>
      <c r="Q698" s="10"/>
    </row>
    <row r="699" spans="1:17">
      <c r="A699" s="13" t="s">
        <v>11</v>
      </c>
      <c r="B699" s="8"/>
      <c r="C699" s="9"/>
      <c r="D699" s="21">
        <v>1218.69</v>
      </c>
      <c r="E699" s="8" t="s">
        <v>25</v>
      </c>
      <c r="F699" s="8"/>
      <c r="G699" s="9"/>
      <c r="H699" s="9"/>
      <c r="I699" s="8"/>
      <c r="J699" s="8"/>
      <c r="K699" s="8"/>
      <c r="L699" s="8"/>
      <c r="M699" s="8"/>
      <c r="N699" s="8"/>
      <c r="O699" s="8"/>
      <c r="P699" s="8"/>
      <c r="Q699" s="10"/>
    </row>
    <row r="700" spans="1:17">
      <c r="A700" s="13" t="s">
        <v>12</v>
      </c>
      <c r="B700" s="8"/>
      <c r="C700" s="9"/>
      <c r="D700" s="9">
        <f>H687</f>
        <v>-54.920000000000172</v>
      </c>
      <c r="E700" s="8" t="s">
        <v>16</v>
      </c>
      <c r="F700" s="8"/>
      <c r="G700" s="9"/>
      <c r="H700" s="9"/>
      <c r="I700" s="8"/>
      <c r="J700" s="8"/>
      <c r="K700" s="8"/>
      <c r="L700" s="8"/>
      <c r="M700" s="8"/>
      <c r="N700" s="8"/>
      <c r="O700" s="8"/>
      <c r="P700" s="8"/>
      <c r="Q700" s="10"/>
    </row>
    <row r="701" spans="1:17">
      <c r="A701" s="13" t="s">
        <v>13</v>
      </c>
      <c r="B701" s="8"/>
      <c r="C701" s="9"/>
      <c r="D701" s="9">
        <f>D699+D700</f>
        <v>1163.77</v>
      </c>
      <c r="E701" s="8"/>
      <c r="F701" s="8"/>
      <c r="G701" s="9"/>
      <c r="H701" s="9"/>
      <c r="I701" s="8"/>
      <c r="J701" s="8"/>
      <c r="K701" s="8"/>
      <c r="L701" s="8"/>
      <c r="M701" s="8"/>
      <c r="N701" s="8"/>
      <c r="O701" s="8"/>
      <c r="P701" s="8"/>
      <c r="Q701" s="10"/>
    </row>
    <row r="702" spans="1:17">
      <c r="A702" s="13" t="s">
        <v>14</v>
      </c>
      <c r="B702" s="8"/>
      <c r="C702" s="9"/>
      <c r="D702" s="9">
        <f>H695</f>
        <v>7.999999999992724E-2</v>
      </c>
      <c r="E702" s="8" t="s">
        <v>17</v>
      </c>
      <c r="F702" s="8"/>
      <c r="G702" s="9"/>
      <c r="H702" s="9"/>
      <c r="I702" s="8"/>
      <c r="J702" s="8"/>
      <c r="K702" s="8"/>
      <c r="L702" s="8"/>
      <c r="M702" s="8"/>
      <c r="N702" s="8"/>
      <c r="O702" s="8"/>
      <c r="P702" s="8"/>
      <c r="Q702" s="10"/>
    </row>
    <row r="703" spans="1:17">
      <c r="A703" s="13" t="s">
        <v>13</v>
      </c>
      <c r="B703" s="8"/>
      <c r="C703" s="9"/>
      <c r="D703" s="27">
        <f>D701-D702</f>
        <v>1163.69</v>
      </c>
      <c r="E703" s="19" t="s">
        <v>18</v>
      </c>
      <c r="F703" s="8"/>
      <c r="G703" s="9"/>
      <c r="H703" s="9"/>
      <c r="I703" s="8"/>
      <c r="J703" s="8"/>
      <c r="K703" s="8"/>
      <c r="L703" s="8"/>
      <c r="M703" s="8"/>
      <c r="N703" s="8"/>
      <c r="O703" s="8"/>
      <c r="P703" s="8"/>
      <c r="Q703" s="10"/>
    </row>
    <row r="704" spans="1:17" ht="14.65" thickBot="1">
      <c r="A704" s="15"/>
      <c r="B704" s="16"/>
      <c r="C704" s="17"/>
      <c r="D704" s="17"/>
      <c r="E704" s="16"/>
      <c r="F704" s="16"/>
      <c r="G704" s="17"/>
      <c r="H704" s="17"/>
      <c r="I704" s="16"/>
      <c r="J704" s="16"/>
      <c r="K704" s="16"/>
      <c r="L704" s="16"/>
      <c r="M704" s="16"/>
      <c r="N704" s="16"/>
      <c r="O704" s="16"/>
      <c r="P704" s="16"/>
      <c r="Q704" s="18"/>
    </row>
    <row r="705" spans="1:17" ht="14.65" thickTop="1"/>
    <row r="707" spans="1:17" ht="14.65" thickBot="1"/>
    <row r="708" spans="1:17" ht="14.65" thickTop="1">
      <c r="A708" s="2"/>
      <c r="B708" s="3"/>
      <c r="C708" s="4">
        <v>43891</v>
      </c>
      <c r="D708" s="5"/>
      <c r="E708" s="3"/>
      <c r="F708" s="3"/>
      <c r="G708" s="5"/>
      <c r="H708" s="5"/>
      <c r="I708" s="3"/>
      <c r="J708" s="3"/>
      <c r="K708" s="3"/>
      <c r="L708" s="20" t="s">
        <v>19</v>
      </c>
      <c r="M708" s="3"/>
      <c r="N708" s="3"/>
      <c r="O708" s="3"/>
      <c r="P708" s="3"/>
      <c r="Q708" s="6"/>
    </row>
    <row r="709" spans="1:17">
      <c r="A709" s="7" t="s">
        <v>5</v>
      </c>
      <c r="B709" s="8"/>
      <c r="C709" s="9"/>
      <c r="D709" s="9"/>
      <c r="E709" s="8"/>
      <c r="F709" s="8"/>
      <c r="G709" s="9"/>
      <c r="H709" s="9"/>
      <c r="I709" s="8"/>
      <c r="J709" s="11" t="s">
        <v>24</v>
      </c>
      <c r="K709" s="8"/>
      <c r="L709" s="11" t="s">
        <v>10</v>
      </c>
      <c r="M709" s="8"/>
      <c r="N709" s="8"/>
      <c r="O709" s="8"/>
      <c r="P709" s="8"/>
      <c r="Q709" s="10"/>
    </row>
    <row r="710" spans="1:17">
      <c r="A710" s="7" t="s">
        <v>0</v>
      </c>
      <c r="B710" s="11" t="s">
        <v>3</v>
      </c>
      <c r="C710" s="12" t="s">
        <v>1</v>
      </c>
      <c r="D710" s="12" t="s">
        <v>4</v>
      </c>
      <c r="E710" s="11" t="s">
        <v>7</v>
      </c>
      <c r="F710" s="8"/>
      <c r="G710" s="12" t="s">
        <v>8</v>
      </c>
      <c r="H710" s="12" t="s">
        <v>9</v>
      </c>
      <c r="I710" s="8"/>
      <c r="J710" s="11" t="s">
        <v>23</v>
      </c>
      <c r="K710" s="8"/>
      <c r="L710" s="31">
        <v>4378.08</v>
      </c>
      <c r="M710" s="8" t="s">
        <v>28</v>
      </c>
      <c r="N710" s="8"/>
      <c r="O710" s="8"/>
      <c r="P710" s="8"/>
      <c r="Q710" s="10"/>
    </row>
    <row r="711" spans="1:17">
      <c r="A711" s="13" t="s">
        <v>34</v>
      </c>
      <c r="B711" s="8">
        <v>73</v>
      </c>
      <c r="C711" s="9">
        <v>6.39</v>
      </c>
      <c r="D711" s="9">
        <f>C711*B711</f>
        <v>466.46999999999997</v>
      </c>
      <c r="E711" s="14" t="s">
        <v>33</v>
      </c>
      <c r="F711" s="8"/>
      <c r="G711" s="21">
        <v>6.38</v>
      </c>
      <c r="H711" s="9">
        <f>(B711*G711)-D711</f>
        <v>-0.72999999999996135</v>
      </c>
      <c r="I711" s="8"/>
      <c r="J711" s="14">
        <f>G711*B711</f>
        <v>465.74</v>
      </c>
      <c r="K711" s="8" t="str">
        <f>"sell "&amp;B711&amp;" "&amp;A711&amp;" @ $"&amp;G711</f>
        <v>sell 73 ADT @ $6.38</v>
      </c>
      <c r="L711" s="9">
        <f>L710+(G711*B711)</f>
        <v>4843.82</v>
      </c>
      <c r="M711" s="8"/>
      <c r="N711" s="8"/>
      <c r="O711" s="8"/>
      <c r="P711" s="8"/>
      <c r="Q711" s="10"/>
    </row>
    <row r="712" spans="1:17">
      <c r="A712" s="13" t="s">
        <v>35</v>
      </c>
      <c r="B712" s="8">
        <v>27</v>
      </c>
      <c r="C712" s="9">
        <v>12.83</v>
      </c>
      <c r="D712" s="9">
        <f>C712*B712</f>
        <v>346.41</v>
      </c>
      <c r="E712" s="14" t="s">
        <v>33</v>
      </c>
      <c r="F712" s="8"/>
      <c r="G712" s="21">
        <v>12.83</v>
      </c>
      <c r="H712" s="9">
        <f>(B712*G712)-D712</f>
        <v>0</v>
      </c>
      <c r="I712" s="8"/>
      <c r="J712" s="14">
        <f>G712*B712</f>
        <v>346.41</v>
      </c>
      <c r="K712" s="8" t="str">
        <f>"sell "&amp;B712&amp;" "&amp;A712&amp;" @ $"&amp;G712</f>
        <v>sell 27 COOP @ $12.83</v>
      </c>
      <c r="L712" s="9">
        <f>L711+(G712*B712)</f>
        <v>5190.2299999999996</v>
      </c>
      <c r="M712" s="8"/>
      <c r="N712" s="8"/>
      <c r="O712" s="8"/>
      <c r="P712" s="8"/>
      <c r="Q712" s="10"/>
    </row>
    <row r="713" spans="1:17">
      <c r="A713" s="13" t="s">
        <v>36</v>
      </c>
      <c r="B713" s="8">
        <v>14</v>
      </c>
      <c r="C713" s="9">
        <v>40.93</v>
      </c>
      <c r="D713" s="9">
        <f>C713*B713</f>
        <v>573.02</v>
      </c>
      <c r="E713" s="14" t="s">
        <v>33</v>
      </c>
      <c r="F713" s="8"/>
      <c r="G713" s="21">
        <v>41.29</v>
      </c>
      <c r="H713" s="9">
        <f>(B713*G713)-D713</f>
        <v>5.0399999999999636</v>
      </c>
      <c r="I713" s="8"/>
      <c r="J713" s="14">
        <f>G713*B713</f>
        <v>578.05999999999995</v>
      </c>
      <c r="K713" s="8" t="str">
        <f>"sell "&amp;B713&amp;" "&amp;A713&amp;" @ $"&amp;G713</f>
        <v>sell 14 ZYME @ $41.29</v>
      </c>
      <c r="L713" s="9">
        <f>L712+(G713*B713)</f>
        <v>5768.2899999999991</v>
      </c>
      <c r="M713" s="8" t="s">
        <v>22</v>
      </c>
      <c r="N713" s="8"/>
      <c r="O713" s="8"/>
      <c r="P713" s="8"/>
      <c r="Q713" s="10"/>
    </row>
    <row r="714" spans="1:17">
      <c r="A714" s="13"/>
      <c r="B714" s="8"/>
      <c r="C714" s="9"/>
      <c r="D714" s="9">
        <f>SUM(D711:D713)</f>
        <v>1385.9</v>
      </c>
      <c r="E714" s="8"/>
      <c r="F714" s="8"/>
      <c r="G714" s="9"/>
      <c r="H714" s="9">
        <f>SUM(H711:H713)</f>
        <v>4.3100000000000023</v>
      </c>
      <c r="I714" s="8"/>
      <c r="J714" s="14">
        <f>SUM(J711:J713)</f>
        <v>1390.21</v>
      </c>
      <c r="K714" s="8"/>
      <c r="L714" s="9"/>
      <c r="M714" s="8"/>
      <c r="N714" s="8"/>
      <c r="O714" s="8"/>
      <c r="P714" s="8"/>
      <c r="Q714" s="10"/>
    </row>
    <row r="715" spans="1:17">
      <c r="A715" s="13"/>
      <c r="B715" s="8"/>
      <c r="C715" s="9"/>
      <c r="D715" s="9"/>
      <c r="E715" s="8"/>
      <c r="F715" s="8"/>
      <c r="G715" s="9"/>
      <c r="H715" s="9"/>
      <c r="I715" s="8"/>
      <c r="J715" s="8"/>
      <c r="K715" s="8"/>
      <c r="L715" s="9"/>
      <c r="M715" s="8"/>
      <c r="N715" s="8"/>
      <c r="O715" s="8"/>
      <c r="P715" s="8"/>
      <c r="Q715" s="10"/>
    </row>
    <row r="716" spans="1:17">
      <c r="A716" s="13"/>
      <c r="B716" s="8"/>
      <c r="C716" s="9"/>
      <c r="D716" s="9"/>
      <c r="E716" s="19"/>
      <c r="F716" s="8"/>
      <c r="G716" s="9"/>
      <c r="H716" s="9"/>
      <c r="I716" s="8"/>
      <c r="J716" s="8"/>
      <c r="K716" s="8"/>
      <c r="L716" s="9"/>
      <c r="M716" s="11" t="s">
        <v>20</v>
      </c>
      <c r="N716" s="8"/>
      <c r="O716" s="8"/>
      <c r="P716" s="8"/>
      <c r="Q716" s="10"/>
    </row>
    <row r="717" spans="1:17">
      <c r="A717" s="7" t="s">
        <v>6</v>
      </c>
      <c r="B717" s="8"/>
      <c r="C717" s="9"/>
      <c r="D717" s="9"/>
      <c r="E717" s="19"/>
      <c r="F717" s="8"/>
      <c r="G717" s="9"/>
      <c r="H717" s="9"/>
      <c r="I717" s="8"/>
      <c r="J717" s="8"/>
      <c r="K717" s="8"/>
      <c r="L717" s="9"/>
      <c r="M717" s="11" t="s">
        <v>21</v>
      </c>
      <c r="N717" s="8"/>
      <c r="O717" s="8"/>
      <c r="P717" s="8"/>
      <c r="Q717" s="10"/>
    </row>
    <row r="718" spans="1:17">
      <c r="A718" s="7" t="s">
        <v>0</v>
      </c>
      <c r="B718" s="11" t="s">
        <v>3</v>
      </c>
      <c r="C718" s="12" t="s">
        <v>1</v>
      </c>
      <c r="D718" s="12" t="s">
        <v>2</v>
      </c>
      <c r="E718" s="22" t="s">
        <v>7</v>
      </c>
      <c r="F718" s="8"/>
      <c r="G718" s="12" t="s">
        <v>8</v>
      </c>
      <c r="H718" s="12" t="s">
        <v>9</v>
      </c>
      <c r="I718" s="8"/>
      <c r="J718" s="8"/>
      <c r="K718" s="8"/>
      <c r="L718" s="9"/>
      <c r="M718" s="14">
        <f>L713</f>
        <v>5768.2899999999991</v>
      </c>
      <c r="N718" s="8"/>
      <c r="O718" s="8"/>
      <c r="P718" s="8"/>
      <c r="Q718" s="10"/>
    </row>
    <row r="719" spans="1:17">
      <c r="A719" s="13" t="s">
        <v>45</v>
      </c>
      <c r="B719" s="8">
        <v>8</v>
      </c>
      <c r="C719" s="9">
        <v>116.22</v>
      </c>
      <c r="D719" s="9">
        <f>C719*B719</f>
        <v>929.76</v>
      </c>
      <c r="E719" s="14" t="s">
        <v>33</v>
      </c>
      <c r="F719" s="8"/>
      <c r="G719" s="21">
        <v>116.29</v>
      </c>
      <c r="H719" s="9">
        <f>(B719*G719)-D719</f>
        <v>0.56000000000005912</v>
      </c>
      <c r="I719" s="8"/>
      <c r="J719" s="8"/>
      <c r="K719" s="8" t="str">
        <f>"buy "&amp;B719&amp;" "&amp;A719&amp;" @ $"&amp;G719</f>
        <v>buy 8 AGG @ $116.29</v>
      </c>
      <c r="L719" s="9">
        <f>L713-(G719*B719)</f>
        <v>4837.9699999999993</v>
      </c>
      <c r="M719" s="14">
        <f>L710-(G719*B719)</f>
        <v>3447.7599999999998</v>
      </c>
      <c r="N719" s="8"/>
      <c r="O719" s="8"/>
      <c r="P719" s="8"/>
      <c r="Q719" s="10"/>
    </row>
    <row r="720" spans="1:17">
      <c r="A720" s="13"/>
      <c r="B720" s="8">
        <v>0</v>
      </c>
      <c r="C720" s="9"/>
      <c r="D720" s="9">
        <f>C720*B720</f>
        <v>0</v>
      </c>
      <c r="E720" s="14" t="s">
        <v>33</v>
      </c>
      <c r="F720" s="8"/>
      <c r="G720" s="21"/>
      <c r="H720" s="9">
        <f>(B720*G720)-D720</f>
        <v>0</v>
      </c>
      <c r="I720" s="8"/>
      <c r="J720" s="8"/>
      <c r="K720" s="8" t="str">
        <f>"buy "&amp;B720&amp;" "&amp;A720&amp;" @ $"&amp;G720</f>
        <v>buy 0  @ $</v>
      </c>
      <c r="L720" s="9">
        <f>L719-(G720*B720)</f>
        <v>4837.9699999999993</v>
      </c>
      <c r="M720" s="14">
        <f>M719-(G720*B720)</f>
        <v>3447.7599999999998</v>
      </c>
      <c r="N720" s="8"/>
      <c r="O720" s="8"/>
      <c r="P720" s="8"/>
      <c r="Q720" s="10"/>
    </row>
    <row r="721" spans="1:17">
      <c r="A721" s="23"/>
      <c r="B721" s="24">
        <v>0</v>
      </c>
      <c r="C721" s="25"/>
      <c r="D721" s="25">
        <f>C721*B721</f>
        <v>0</v>
      </c>
      <c r="E721" s="14" t="s">
        <v>33</v>
      </c>
      <c r="F721" s="24"/>
      <c r="G721" s="26"/>
      <c r="H721" s="25">
        <f>(B721*G721)-D721</f>
        <v>0</v>
      </c>
      <c r="I721" s="8"/>
      <c r="J721" s="8"/>
      <c r="K721" s="8" t="str">
        <f>"buy "&amp;B721&amp;" "&amp;A721&amp;" @ $"&amp;G721</f>
        <v>buy 0  @ $</v>
      </c>
      <c r="L721" s="9">
        <f>L720-(G721*B721)</f>
        <v>4837.9699999999993</v>
      </c>
      <c r="M721" s="14">
        <f>M720-(G721*B721)</f>
        <v>3447.7599999999998</v>
      </c>
      <c r="N721" s="8" t="str">
        <f>"$"&amp;ROUND(M721,2)&amp;" will be the balance in the account after purchases.  "</f>
        <v xml:space="preserve">$3447.76 will be the balance in the account after purchases.  </v>
      </c>
      <c r="O721" s="8"/>
      <c r="P721" s="8"/>
      <c r="Q721" s="10"/>
    </row>
    <row r="722" spans="1:17">
      <c r="A722" s="13"/>
      <c r="B722" s="8"/>
      <c r="C722" s="9"/>
      <c r="D722" s="9">
        <f>SUM(D719:D721)</f>
        <v>929.76</v>
      </c>
      <c r="E722" s="8"/>
      <c r="F722" s="8"/>
      <c r="G722" s="9" t="s">
        <v>15</v>
      </c>
      <c r="H722" s="9">
        <f>SUM(H719:H721)</f>
        <v>0.56000000000005912</v>
      </c>
      <c r="I722" s="8"/>
      <c r="J722" s="8"/>
      <c r="K722" s="8"/>
      <c r="L722" s="9"/>
      <c r="M722" s="8"/>
      <c r="N722" s="8" t="s">
        <v>27</v>
      </c>
      <c r="O722" s="8"/>
      <c r="P722" s="8"/>
      <c r="Q722" s="10"/>
    </row>
    <row r="723" spans="1:17">
      <c r="A723" s="13"/>
      <c r="B723" s="8"/>
      <c r="C723" s="9"/>
      <c r="D723" s="9"/>
      <c r="E723" s="8"/>
      <c r="F723" s="8"/>
      <c r="G723" s="9"/>
      <c r="H723" s="9"/>
      <c r="I723" s="8"/>
      <c r="J723" s="8"/>
      <c r="K723" s="8"/>
      <c r="L723" s="9"/>
      <c r="M723" s="11" t="str">
        <f>IF(J714+M721&gt;0,"Credit Surplus","Credit Shortage")</f>
        <v>Credit Surplus</v>
      </c>
      <c r="N723" s="14">
        <f>J714+M721</f>
        <v>4837.9699999999993</v>
      </c>
      <c r="O723" s="8" t="s">
        <v>26</v>
      </c>
      <c r="P723" s="8"/>
      <c r="Q723" s="10"/>
    </row>
    <row r="724" spans="1:17">
      <c r="A724" s="13"/>
      <c r="B724" s="8"/>
      <c r="C724" s="9"/>
      <c r="D724" s="9"/>
      <c r="E724" s="8"/>
      <c r="F724" s="8"/>
      <c r="G724" s="9"/>
      <c r="H724" s="9"/>
      <c r="I724" s="8"/>
      <c r="J724" s="8"/>
      <c r="K724" s="8"/>
      <c r="L724" s="9"/>
      <c r="M724" s="8"/>
      <c r="N724" s="8"/>
      <c r="O724" s="8"/>
      <c r="P724" s="8"/>
      <c r="Q724" s="10"/>
    </row>
    <row r="725" spans="1:17">
      <c r="A725" s="13"/>
      <c r="B725" s="8"/>
      <c r="C725" s="9"/>
      <c r="D725" s="9"/>
      <c r="E725" s="8"/>
      <c r="F725" s="8"/>
      <c r="G725" s="9"/>
      <c r="H725" s="9"/>
      <c r="I725" s="8"/>
      <c r="J725" s="8"/>
      <c r="K725" s="8"/>
      <c r="L725" s="8"/>
      <c r="M725" s="8"/>
      <c r="N725" s="8"/>
      <c r="O725" s="8"/>
      <c r="P725" s="8"/>
      <c r="Q725" s="10"/>
    </row>
    <row r="726" spans="1:17">
      <c r="A726" s="13" t="s">
        <v>11</v>
      </c>
      <c r="B726" s="8"/>
      <c r="C726" s="9"/>
      <c r="D726" s="21">
        <v>654.77</v>
      </c>
      <c r="E726" s="8" t="s">
        <v>25</v>
      </c>
      <c r="F726" s="8"/>
      <c r="G726" s="9"/>
      <c r="H726" s="9"/>
      <c r="I726" s="8"/>
      <c r="J726" s="8"/>
      <c r="K726" s="8"/>
      <c r="L726" s="8"/>
      <c r="M726" s="8"/>
      <c r="N726" s="8"/>
      <c r="O726" s="8"/>
      <c r="P726" s="8"/>
      <c r="Q726" s="10"/>
    </row>
    <row r="727" spans="1:17">
      <c r="A727" s="13" t="s">
        <v>12</v>
      </c>
      <c r="B727" s="8"/>
      <c r="C727" s="9"/>
      <c r="D727" s="9">
        <f>H714</f>
        <v>4.3100000000000023</v>
      </c>
      <c r="E727" s="8" t="s">
        <v>16</v>
      </c>
      <c r="F727" s="8"/>
      <c r="G727" s="9"/>
      <c r="H727" s="9"/>
      <c r="I727" s="8"/>
      <c r="J727" s="8"/>
      <c r="K727" s="8"/>
      <c r="L727" s="8"/>
      <c r="M727" s="8"/>
      <c r="N727" s="8"/>
      <c r="O727" s="8"/>
      <c r="P727" s="8"/>
      <c r="Q727" s="10"/>
    </row>
    <row r="728" spans="1:17">
      <c r="A728" s="13" t="s">
        <v>13</v>
      </c>
      <c r="B728" s="8"/>
      <c r="C728" s="9"/>
      <c r="D728" s="9">
        <f>D726+D727</f>
        <v>659.07999999999993</v>
      </c>
      <c r="E728" s="8"/>
      <c r="F728" s="8"/>
      <c r="G728" s="9"/>
      <c r="H728" s="9"/>
      <c r="I728" s="8"/>
      <c r="J728" s="8"/>
      <c r="K728" s="8"/>
      <c r="L728" s="8"/>
      <c r="M728" s="8"/>
      <c r="N728" s="8"/>
      <c r="O728" s="8"/>
      <c r="P728" s="8"/>
      <c r="Q728" s="10"/>
    </row>
    <row r="729" spans="1:17">
      <c r="A729" s="13" t="s">
        <v>14</v>
      </c>
      <c r="B729" s="8"/>
      <c r="C729" s="9"/>
      <c r="D729" s="9">
        <f>H722</f>
        <v>0.56000000000005912</v>
      </c>
      <c r="E729" s="8" t="s">
        <v>17</v>
      </c>
      <c r="F729" s="8"/>
      <c r="G729" s="9"/>
      <c r="H729" s="9"/>
      <c r="I729" s="8"/>
      <c r="J729" s="8"/>
      <c r="K729" s="8"/>
      <c r="L729" s="8"/>
      <c r="M729" s="8"/>
      <c r="N729" s="8"/>
      <c r="O729" s="8"/>
      <c r="P729" s="8"/>
      <c r="Q729" s="10"/>
    </row>
    <row r="730" spans="1:17">
      <c r="A730" s="13" t="s">
        <v>13</v>
      </c>
      <c r="B730" s="8"/>
      <c r="C730" s="9"/>
      <c r="D730" s="27">
        <f>D728-D729</f>
        <v>658.51999999999987</v>
      </c>
      <c r="E730" s="19" t="s">
        <v>18</v>
      </c>
      <c r="F730" s="8"/>
      <c r="G730" s="9"/>
      <c r="H730" s="9"/>
      <c r="I730" s="8"/>
      <c r="J730" s="8"/>
      <c r="K730" s="8"/>
      <c r="L730" s="8"/>
      <c r="M730" s="8"/>
      <c r="N730" s="8"/>
      <c r="O730" s="8"/>
      <c r="P730" s="8"/>
      <c r="Q730" s="10"/>
    </row>
    <row r="731" spans="1:17" ht="14.65" thickBot="1">
      <c r="A731" s="15"/>
      <c r="B731" s="16"/>
      <c r="C731" s="17"/>
      <c r="D731" s="17"/>
      <c r="E731" s="16"/>
      <c r="F731" s="16"/>
      <c r="G731" s="17"/>
      <c r="H731" s="17"/>
      <c r="I731" s="16"/>
      <c r="J731" s="16"/>
      <c r="K731" s="16"/>
      <c r="L731" s="16"/>
      <c r="M731" s="16"/>
      <c r="N731" s="16"/>
      <c r="O731" s="16"/>
      <c r="P731" s="16"/>
      <c r="Q731" s="18"/>
    </row>
    <row r="732" spans="1:17" ht="14.65" thickTop="1"/>
    <row r="734" spans="1:17" ht="14.65" thickBot="1"/>
    <row r="735" spans="1:17" ht="14.65" thickTop="1">
      <c r="A735" s="2"/>
      <c r="B735" s="3"/>
      <c r="C735" s="4">
        <v>43862</v>
      </c>
      <c r="D735" s="5"/>
      <c r="E735" s="3"/>
      <c r="F735" s="3"/>
      <c r="G735" s="5"/>
      <c r="H735" s="5"/>
      <c r="I735" s="3"/>
      <c r="J735" s="3"/>
      <c r="K735" s="3"/>
      <c r="L735" s="20" t="s">
        <v>19</v>
      </c>
      <c r="M735" s="3"/>
      <c r="N735" s="3"/>
      <c r="O735" s="3"/>
      <c r="P735" s="3"/>
      <c r="Q735" s="6"/>
    </row>
    <row r="736" spans="1:17">
      <c r="A736" s="7" t="s">
        <v>5</v>
      </c>
      <c r="B736" s="8"/>
      <c r="C736" s="9"/>
      <c r="D736" s="9"/>
      <c r="E736" s="8"/>
      <c r="F736" s="8"/>
      <c r="G736" s="9"/>
      <c r="H736" s="9"/>
      <c r="I736" s="8"/>
      <c r="J736" s="11" t="s">
        <v>24</v>
      </c>
      <c r="K736" s="8"/>
      <c r="L736" s="11" t="s">
        <v>10</v>
      </c>
      <c r="M736" s="8"/>
      <c r="N736" s="8"/>
      <c r="O736" s="8"/>
      <c r="P736" s="8"/>
      <c r="Q736" s="10"/>
    </row>
    <row r="737" spans="1:17">
      <c r="A737" s="7" t="s">
        <v>0</v>
      </c>
      <c r="B737" s="11" t="s">
        <v>3</v>
      </c>
      <c r="C737" s="12" t="s">
        <v>1</v>
      </c>
      <c r="D737" s="12" t="s">
        <v>4</v>
      </c>
      <c r="E737" s="11" t="s">
        <v>7</v>
      </c>
      <c r="F737" s="8"/>
      <c r="G737" s="12" t="s">
        <v>8</v>
      </c>
      <c r="H737" s="12" t="s">
        <v>9</v>
      </c>
      <c r="I737" s="8"/>
      <c r="J737" s="11" t="s">
        <v>23</v>
      </c>
      <c r="K737" s="8"/>
      <c r="L737" s="31">
        <v>4504.6899999999996</v>
      </c>
      <c r="M737" s="8" t="s">
        <v>28</v>
      </c>
      <c r="N737" s="8"/>
      <c r="O737" s="8"/>
      <c r="P737" s="8"/>
      <c r="Q737" s="10"/>
    </row>
    <row r="738" spans="1:17">
      <c r="A738" s="13" t="s">
        <v>29</v>
      </c>
      <c r="B738" s="8">
        <v>124</v>
      </c>
      <c r="C738" s="9">
        <v>10.29</v>
      </c>
      <c r="D738" s="9">
        <f>C738*B738</f>
        <v>1275.9599999999998</v>
      </c>
      <c r="E738" s="14" t="s">
        <v>33</v>
      </c>
      <c r="F738" s="8"/>
      <c r="G738" s="21">
        <v>10.36</v>
      </c>
      <c r="H738" s="9">
        <f>(B738*G738)-D738</f>
        <v>8.6800000000000637</v>
      </c>
      <c r="I738" s="8"/>
      <c r="J738" s="14">
        <f>G738*B738</f>
        <v>1284.6399999999999</v>
      </c>
      <c r="K738" s="8" t="str">
        <f>"sell "&amp;B738&amp;" "&amp;A738&amp;" @ $"&amp;G738</f>
        <v>sell 124 CLDR @ $10.36</v>
      </c>
      <c r="L738" s="9">
        <f>L737+(G738*B738)</f>
        <v>5789.33</v>
      </c>
      <c r="M738" s="8"/>
      <c r="N738" s="8"/>
      <c r="O738" s="8"/>
      <c r="P738" s="8"/>
      <c r="Q738" s="10"/>
    </row>
    <row r="739" spans="1:17">
      <c r="A739" s="13" t="s">
        <v>30</v>
      </c>
      <c r="B739" s="8">
        <v>2</v>
      </c>
      <c r="C739" s="9">
        <v>208.75</v>
      </c>
      <c r="D739" s="9">
        <f>C739*B739</f>
        <v>417.5</v>
      </c>
      <c r="E739" s="14" t="s">
        <v>33</v>
      </c>
      <c r="F739" s="8"/>
      <c r="G739" s="21">
        <v>210.25</v>
      </c>
      <c r="H739" s="9">
        <f>(B739*G739)-D739</f>
        <v>3</v>
      </c>
      <c r="I739" s="8"/>
      <c r="J739" s="14">
        <f>G739*B739</f>
        <v>420.5</v>
      </c>
      <c r="K739" s="8" t="str">
        <f>"sell "&amp;B739&amp;" "&amp;A739&amp;" @ $"&amp;G739</f>
        <v>sell 2 RH @ $210.25</v>
      </c>
      <c r="L739" s="9">
        <f>L738+(G739*B739)</f>
        <v>6209.83</v>
      </c>
      <c r="M739" s="8"/>
      <c r="N739" s="8"/>
      <c r="O739" s="8"/>
      <c r="P739" s="8"/>
      <c r="Q739" s="10"/>
    </row>
    <row r="740" spans="1:17">
      <c r="A740" s="13" t="s">
        <v>31</v>
      </c>
      <c r="B740" s="8">
        <v>2</v>
      </c>
      <c r="C740" s="9">
        <v>79.81</v>
      </c>
      <c r="D740" s="9">
        <f>C740*B740</f>
        <v>159.62</v>
      </c>
      <c r="E740" s="14" t="s">
        <v>33</v>
      </c>
      <c r="F740" s="8"/>
      <c r="G740" s="21">
        <v>80.34</v>
      </c>
      <c r="H740" s="9">
        <f>(B740*G740)-D740</f>
        <v>1.0600000000000023</v>
      </c>
      <c r="I740" s="8"/>
      <c r="J740" s="14">
        <f>G740*B740</f>
        <v>160.68</v>
      </c>
      <c r="K740" s="8" t="str">
        <f>"sell "&amp;B740&amp;" "&amp;A740&amp;" @ $"&amp;G740</f>
        <v>sell 2 VC @ $80.34</v>
      </c>
      <c r="L740" s="9">
        <f>L739+(G740*B740)</f>
        <v>6370.51</v>
      </c>
      <c r="M740" s="8" t="s">
        <v>22</v>
      </c>
      <c r="N740" s="8"/>
      <c r="O740" s="8"/>
      <c r="P740" s="8"/>
      <c r="Q740" s="10"/>
    </row>
    <row r="741" spans="1:17">
      <c r="A741" s="13"/>
      <c r="B741" s="8"/>
      <c r="C741" s="9"/>
      <c r="D741" s="9">
        <f>SUM(D738:D740)</f>
        <v>1853.08</v>
      </c>
      <c r="E741" s="8"/>
      <c r="F741" s="8"/>
      <c r="G741" s="9"/>
      <c r="H741" s="9">
        <f>SUM(H738:H740)</f>
        <v>12.740000000000066</v>
      </c>
      <c r="I741" s="8"/>
      <c r="J741" s="14">
        <f>SUM(J738:J740)</f>
        <v>1865.82</v>
      </c>
      <c r="K741" s="8"/>
      <c r="L741" s="9"/>
      <c r="M741" s="8"/>
      <c r="N741" s="8"/>
      <c r="O741" s="8"/>
      <c r="P741" s="8"/>
      <c r="Q741" s="10"/>
    </row>
    <row r="742" spans="1:17">
      <c r="A742" s="13"/>
      <c r="B742" s="8"/>
      <c r="C742" s="9"/>
      <c r="D742" s="9"/>
      <c r="E742" s="8"/>
      <c r="F742" s="8"/>
      <c r="G742" s="9"/>
      <c r="H742" s="9"/>
      <c r="I742" s="8"/>
      <c r="J742" s="8"/>
      <c r="K742" s="8"/>
      <c r="L742" s="9"/>
      <c r="M742" s="8"/>
      <c r="N742" s="8"/>
      <c r="O742" s="8"/>
      <c r="P742" s="8"/>
      <c r="Q742" s="10"/>
    </row>
    <row r="743" spans="1:17">
      <c r="A743" s="13"/>
      <c r="B743" s="8"/>
      <c r="C743" s="9"/>
      <c r="D743" s="9"/>
      <c r="E743" s="19"/>
      <c r="F743" s="8"/>
      <c r="G743" s="9"/>
      <c r="H743" s="9"/>
      <c r="I743" s="8"/>
      <c r="J743" s="8"/>
      <c r="K743" s="8"/>
      <c r="L743" s="9"/>
      <c r="M743" s="11" t="s">
        <v>20</v>
      </c>
      <c r="N743" s="8"/>
      <c r="O743" s="8"/>
      <c r="P743" s="8"/>
      <c r="Q743" s="10"/>
    </row>
    <row r="744" spans="1:17">
      <c r="A744" s="7" t="s">
        <v>6</v>
      </c>
      <c r="B744" s="8"/>
      <c r="C744" s="9"/>
      <c r="D744" s="9"/>
      <c r="E744" s="19"/>
      <c r="F744" s="8"/>
      <c r="G744" s="9"/>
      <c r="H744" s="9"/>
      <c r="I744" s="8"/>
      <c r="J744" s="8"/>
      <c r="K744" s="8"/>
      <c r="L744" s="9"/>
      <c r="M744" s="11" t="s">
        <v>21</v>
      </c>
      <c r="N744" s="8"/>
      <c r="O744" s="8"/>
      <c r="P744" s="8"/>
      <c r="Q744" s="10"/>
    </row>
    <row r="745" spans="1:17">
      <c r="A745" s="7" t="s">
        <v>0</v>
      </c>
      <c r="B745" s="11" t="s">
        <v>3</v>
      </c>
      <c r="C745" s="12" t="s">
        <v>1</v>
      </c>
      <c r="D745" s="12" t="s">
        <v>2</v>
      </c>
      <c r="E745" s="22" t="s">
        <v>7</v>
      </c>
      <c r="F745" s="8"/>
      <c r="G745" s="12" t="s">
        <v>8</v>
      </c>
      <c r="H745" s="12" t="s">
        <v>9</v>
      </c>
      <c r="I745" s="8"/>
      <c r="J745" s="8"/>
      <c r="K745" s="8"/>
      <c r="L745" s="9"/>
      <c r="M745" s="14">
        <f>L740</f>
        <v>6370.51</v>
      </c>
      <c r="N745" s="8"/>
      <c r="O745" s="8"/>
      <c r="P745" s="8"/>
      <c r="Q745" s="10"/>
    </row>
    <row r="746" spans="1:17">
      <c r="A746" s="13" t="s">
        <v>44</v>
      </c>
      <c r="B746" s="8">
        <v>11</v>
      </c>
      <c r="C746" s="9">
        <v>48.46</v>
      </c>
      <c r="D746" s="9">
        <f>C746*B746</f>
        <v>533.06000000000006</v>
      </c>
      <c r="E746" s="14" t="s">
        <v>33</v>
      </c>
      <c r="F746" s="8"/>
      <c r="G746" s="21">
        <v>48.46</v>
      </c>
      <c r="H746" s="9">
        <f>(B746*G746)-D746</f>
        <v>0</v>
      </c>
      <c r="I746" s="8"/>
      <c r="J746" s="8"/>
      <c r="K746" s="8" t="str">
        <f>"buy "&amp;B746&amp;" "&amp;A746&amp;" @ $"&amp;G746</f>
        <v>buy 11 ARVN @ $48.46</v>
      </c>
      <c r="L746" s="9">
        <f>L740-(G746*B746)</f>
        <v>5837.45</v>
      </c>
      <c r="M746" s="14">
        <f>L737-(G746*B746)</f>
        <v>3971.6299999999997</v>
      </c>
      <c r="N746" s="8"/>
      <c r="O746" s="8"/>
      <c r="P746" s="8"/>
      <c r="Q746" s="10"/>
    </row>
    <row r="747" spans="1:17">
      <c r="A747" s="13" t="s">
        <v>41</v>
      </c>
      <c r="B747" s="8">
        <v>45</v>
      </c>
      <c r="C747" s="9">
        <v>20.48</v>
      </c>
      <c r="D747" s="9">
        <f>C747*B747</f>
        <v>921.6</v>
      </c>
      <c r="E747" s="14" t="s">
        <v>33</v>
      </c>
      <c r="F747" s="8"/>
      <c r="G747" s="21">
        <v>20.68</v>
      </c>
      <c r="H747" s="9">
        <f>(B747*G747)-D747</f>
        <v>9</v>
      </c>
      <c r="I747" s="8"/>
      <c r="J747" s="8"/>
      <c r="K747" s="8" t="str">
        <f>"buy "&amp;B747&amp;" "&amp;A747&amp;" @ $"&amp;G747</f>
        <v>buy 45 RCKT @ $20.68</v>
      </c>
      <c r="L747" s="9">
        <f>L746-(G747*B747)</f>
        <v>4906.8499999999995</v>
      </c>
      <c r="M747" s="14">
        <f>M746-(G747*B747)</f>
        <v>3041.0299999999997</v>
      </c>
      <c r="N747" s="8"/>
      <c r="O747" s="8"/>
      <c r="P747" s="8"/>
      <c r="Q747" s="10"/>
    </row>
    <row r="748" spans="1:17">
      <c r="A748" s="23" t="s">
        <v>42</v>
      </c>
      <c r="B748" s="24">
        <v>15</v>
      </c>
      <c r="C748" s="25">
        <v>15.57</v>
      </c>
      <c r="D748" s="25">
        <f>C748*B748</f>
        <v>233.55</v>
      </c>
      <c r="E748" s="14" t="s">
        <v>33</v>
      </c>
      <c r="F748" s="24"/>
      <c r="G748" s="26">
        <v>15.74</v>
      </c>
      <c r="H748" s="25">
        <f>(B748*G748)-D748</f>
        <v>2.5499999999999829</v>
      </c>
      <c r="I748" s="8"/>
      <c r="J748" s="8"/>
      <c r="K748" s="8" t="str">
        <f>"buy "&amp;B748&amp;" "&amp;A748&amp;" @ $"&amp;G748</f>
        <v>buy 15 CWH @ $15.74</v>
      </c>
      <c r="L748" s="9">
        <f>L747-(G748*B748)</f>
        <v>4670.7499999999991</v>
      </c>
      <c r="M748" s="14">
        <f>M747-(G748*B748)</f>
        <v>2804.93</v>
      </c>
      <c r="N748" s="8" t="str">
        <f>"$"&amp;ROUND(M748,2)&amp;" will be the balance in the account after purchases.  "</f>
        <v xml:space="preserve">$2804.93 will be the balance in the account after purchases.  </v>
      </c>
      <c r="O748" s="8"/>
      <c r="P748" s="8"/>
      <c r="Q748" s="10"/>
    </row>
    <row r="749" spans="1:17">
      <c r="A749" s="13"/>
      <c r="B749" s="8"/>
      <c r="C749" s="9"/>
      <c r="D749" s="9">
        <f>SUM(D746:D748)</f>
        <v>1688.21</v>
      </c>
      <c r="E749" s="8"/>
      <c r="F749" s="8"/>
      <c r="G749" s="9" t="s">
        <v>15</v>
      </c>
      <c r="H749" s="9">
        <f>SUM(H746:H748)</f>
        <v>11.549999999999983</v>
      </c>
      <c r="I749" s="8"/>
      <c r="J749" s="8"/>
      <c r="K749" s="8"/>
      <c r="L749" s="9"/>
      <c r="M749" s="8"/>
      <c r="N749" s="8" t="s">
        <v>27</v>
      </c>
      <c r="O749" s="8"/>
      <c r="P749" s="8"/>
      <c r="Q749" s="10"/>
    </row>
    <row r="750" spans="1:17">
      <c r="A750" s="13"/>
      <c r="B750" s="8"/>
      <c r="C750" s="9"/>
      <c r="D750" s="9"/>
      <c r="E750" s="8"/>
      <c r="F750" s="8"/>
      <c r="G750" s="9"/>
      <c r="H750" s="9"/>
      <c r="I750" s="8"/>
      <c r="J750" s="8"/>
      <c r="K750" s="8"/>
      <c r="L750" s="9"/>
      <c r="M750" s="11" t="str">
        <f>IF(J741+M748&gt;0,"Credit Surplus","Credit Shortage")</f>
        <v>Credit Surplus</v>
      </c>
      <c r="N750" s="14">
        <f>J741+M748</f>
        <v>4670.75</v>
      </c>
      <c r="O750" s="8" t="s">
        <v>26</v>
      </c>
      <c r="P750" s="8"/>
      <c r="Q750" s="10"/>
    </row>
    <row r="751" spans="1:17">
      <c r="A751" s="13"/>
      <c r="B751" s="8"/>
      <c r="C751" s="9"/>
      <c r="D751" s="9"/>
      <c r="E751" s="8"/>
      <c r="F751" s="8"/>
      <c r="G751" s="9"/>
      <c r="H751" s="9"/>
      <c r="I751" s="8"/>
      <c r="J751" s="8"/>
      <c r="K751" s="8"/>
      <c r="L751" s="9"/>
      <c r="M751" s="8"/>
      <c r="N751" s="8"/>
      <c r="O751" s="8"/>
      <c r="P751" s="8"/>
      <c r="Q751" s="10"/>
    </row>
    <row r="752" spans="1:17">
      <c r="A752" s="13"/>
      <c r="B752" s="8"/>
      <c r="C752" s="9"/>
      <c r="D752" s="9"/>
      <c r="E752" s="8"/>
      <c r="F752" s="8"/>
      <c r="G752" s="9"/>
      <c r="H752" s="9"/>
      <c r="I752" s="8"/>
      <c r="J752" s="8"/>
      <c r="K752" s="8"/>
      <c r="L752" s="8"/>
      <c r="M752" s="8"/>
      <c r="N752" s="8"/>
      <c r="O752" s="8"/>
      <c r="P752" s="8"/>
      <c r="Q752" s="10"/>
    </row>
    <row r="753" spans="1:17">
      <c r="A753" s="13" t="s">
        <v>11</v>
      </c>
      <c r="B753" s="8"/>
      <c r="C753" s="9"/>
      <c r="D753" s="21">
        <v>197.44</v>
      </c>
      <c r="E753" s="8" t="s">
        <v>25</v>
      </c>
      <c r="F753" s="8"/>
      <c r="G753" s="9"/>
      <c r="H753" s="9"/>
      <c r="I753" s="8"/>
      <c r="J753" s="8"/>
      <c r="K753" s="8"/>
      <c r="L753" s="8"/>
      <c r="M753" s="8"/>
      <c r="N753" s="8"/>
      <c r="O753" s="8"/>
      <c r="P753" s="8"/>
      <c r="Q753" s="10"/>
    </row>
    <row r="754" spans="1:17">
      <c r="A754" s="13" t="s">
        <v>12</v>
      </c>
      <c r="B754" s="8"/>
      <c r="C754" s="9"/>
      <c r="D754" s="9">
        <f>H741</f>
        <v>12.740000000000066</v>
      </c>
      <c r="E754" s="8" t="s">
        <v>16</v>
      </c>
      <c r="F754" s="8"/>
      <c r="G754" s="9"/>
      <c r="H754" s="9"/>
      <c r="I754" s="8"/>
      <c r="J754" s="8"/>
      <c r="K754" s="8"/>
      <c r="L754" s="8"/>
      <c r="M754" s="8"/>
      <c r="N754" s="8"/>
      <c r="O754" s="8"/>
      <c r="P754" s="8"/>
      <c r="Q754" s="10"/>
    </row>
    <row r="755" spans="1:17">
      <c r="A755" s="13" t="s">
        <v>13</v>
      </c>
      <c r="B755" s="8"/>
      <c r="C755" s="9"/>
      <c r="D755" s="9">
        <f>D753+D754</f>
        <v>210.18000000000006</v>
      </c>
      <c r="E755" s="8"/>
      <c r="F755" s="8"/>
      <c r="G755" s="9"/>
      <c r="H755" s="9"/>
      <c r="I755" s="8"/>
      <c r="J755" s="8"/>
      <c r="K755" s="8"/>
      <c r="L755" s="8"/>
      <c r="M755" s="8"/>
      <c r="N755" s="8"/>
      <c r="O755" s="8"/>
      <c r="P755" s="8"/>
      <c r="Q755" s="10"/>
    </row>
    <row r="756" spans="1:17">
      <c r="A756" s="13" t="s">
        <v>14</v>
      </c>
      <c r="B756" s="8"/>
      <c r="C756" s="9"/>
      <c r="D756" s="9">
        <f>H749</f>
        <v>11.549999999999983</v>
      </c>
      <c r="E756" s="8" t="s">
        <v>17</v>
      </c>
      <c r="F756" s="8"/>
      <c r="G756" s="9"/>
      <c r="H756" s="9"/>
      <c r="I756" s="8"/>
      <c r="J756" s="8"/>
      <c r="K756" s="8"/>
      <c r="L756" s="8"/>
      <c r="M756" s="8"/>
      <c r="N756" s="8"/>
      <c r="O756" s="8"/>
      <c r="P756" s="8"/>
      <c r="Q756" s="10"/>
    </row>
    <row r="757" spans="1:17">
      <c r="A757" s="13" t="s">
        <v>13</v>
      </c>
      <c r="B757" s="8"/>
      <c r="C757" s="9"/>
      <c r="D757" s="27">
        <f>D755-D756</f>
        <v>198.63000000000008</v>
      </c>
      <c r="E757" s="19" t="s">
        <v>18</v>
      </c>
      <c r="F757" s="8"/>
      <c r="G757" s="9"/>
      <c r="H757" s="9"/>
      <c r="I757" s="8"/>
      <c r="J757" s="8"/>
      <c r="K757" s="8"/>
      <c r="L757" s="8"/>
      <c r="M757" s="8"/>
      <c r="N757" s="8"/>
      <c r="O757" s="8"/>
      <c r="P757" s="8"/>
      <c r="Q757" s="10"/>
    </row>
    <row r="758" spans="1:17" ht="14.65" thickBot="1">
      <c r="A758" s="15"/>
      <c r="B758" s="16"/>
      <c r="C758" s="17"/>
      <c r="D758" s="17"/>
      <c r="E758" s="16"/>
      <c r="F758" s="16"/>
      <c r="G758" s="17"/>
      <c r="H758" s="17"/>
      <c r="I758" s="16"/>
      <c r="J758" s="16"/>
      <c r="K758" s="16"/>
      <c r="L758" s="16"/>
      <c r="M758" s="16"/>
      <c r="N758" s="16"/>
      <c r="O758" s="16"/>
      <c r="P758" s="16"/>
      <c r="Q758" s="18"/>
    </row>
    <row r="759" spans="1:17" ht="14.65" thickTop="1"/>
    <row r="761" spans="1:17" ht="14.65" thickBot="1"/>
    <row r="762" spans="1:17" ht="14.65" thickTop="1">
      <c r="A762" s="2"/>
      <c r="B762" s="3"/>
      <c r="C762" s="4">
        <v>43831</v>
      </c>
      <c r="D762" s="5"/>
      <c r="E762" s="3"/>
      <c r="F762" s="3"/>
      <c r="G762" s="5"/>
      <c r="H762" s="5"/>
      <c r="I762" s="3"/>
      <c r="J762" s="3"/>
      <c r="K762" s="3"/>
      <c r="L762" s="20" t="s">
        <v>19</v>
      </c>
      <c r="M762" s="3"/>
      <c r="N762" s="3"/>
      <c r="O762" s="3"/>
      <c r="P762" s="3"/>
      <c r="Q762" s="6"/>
    </row>
    <row r="763" spans="1:17">
      <c r="A763" s="7" t="s">
        <v>5</v>
      </c>
      <c r="B763" s="8"/>
      <c r="C763" s="9"/>
      <c r="D763" s="9"/>
      <c r="E763" s="8"/>
      <c r="F763" s="8"/>
      <c r="G763" s="9"/>
      <c r="H763" s="9"/>
      <c r="I763" s="8"/>
      <c r="J763" s="11" t="s">
        <v>24</v>
      </c>
      <c r="K763" s="8"/>
      <c r="L763" s="11" t="s">
        <v>10</v>
      </c>
      <c r="M763" s="8"/>
      <c r="N763" s="8"/>
      <c r="O763" s="8"/>
      <c r="P763" s="8"/>
      <c r="Q763" s="10"/>
    </row>
    <row r="764" spans="1:17">
      <c r="A764" s="7" t="s">
        <v>0</v>
      </c>
      <c r="B764" s="11" t="s">
        <v>3</v>
      </c>
      <c r="C764" s="12" t="s">
        <v>1</v>
      </c>
      <c r="D764" s="12" t="s">
        <v>4</v>
      </c>
      <c r="E764" s="11" t="s">
        <v>7</v>
      </c>
      <c r="F764" s="8"/>
      <c r="G764" s="12" t="s">
        <v>8</v>
      </c>
      <c r="H764" s="12" t="s">
        <v>9</v>
      </c>
      <c r="I764" s="8"/>
      <c r="J764" s="11" t="s">
        <v>23</v>
      </c>
      <c r="K764" s="8"/>
      <c r="L764" s="31">
        <v>4504.6899999999996</v>
      </c>
      <c r="M764" s="8" t="s">
        <v>28</v>
      </c>
      <c r="N764" s="8"/>
      <c r="O764" s="8"/>
      <c r="P764" s="8"/>
      <c r="Q764" s="10"/>
    </row>
    <row r="765" spans="1:17">
      <c r="A765" s="13"/>
      <c r="B765" s="8">
        <v>0</v>
      </c>
      <c r="C765" s="9">
        <v>32.06</v>
      </c>
      <c r="D765" s="9">
        <f>C765*B765</f>
        <v>0</v>
      </c>
      <c r="E765" s="14" t="s">
        <v>32</v>
      </c>
      <c r="F765" s="8"/>
      <c r="G765" s="21">
        <v>0</v>
      </c>
      <c r="H765" s="9">
        <f>(B765*G765)-D765</f>
        <v>0</v>
      </c>
      <c r="I765" s="8"/>
      <c r="J765" s="14">
        <f>G765*B765</f>
        <v>0</v>
      </c>
      <c r="K765" s="8" t="str">
        <f>"sell "&amp;B765&amp;" "&amp;A765&amp;" @ $"&amp;G765</f>
        <v>sell 0  @ $0</v>
      </c>
      <c r="L765" s="9">
        <f>L764+(G765*B765)</f>
        <v>4504.6899999999996</v>
      </c>
      <c r="M765" s="8"/>
      <c r="N765" s="8"/>
      <c r="O765" s="8"/>
      <c r="P765" s="8"/>
      <c r="Q765" s="10"/>
    </row>
    <row r="766" spans="1:17">
      <c r="A766" s="13"/>
      <c r="B766" s="8">
        <v>0</v>
      </c>
      <c r="C766" s="9">
        <v>188.63</v>
      </c>
      <c r="D766" s="9">
        <f>C766*B766</f>
        <v>0</v>
      </c>
      <c r="E766" s="14" t="s">
        <v>32</v>
      </c>
      <c r="F766" s="8"/>
      <c r="G766" s="21">
        <v>0</v>
      </c>
      <c r="H766" s="9">
        <f>(B766*G766)-D766</f>
        <v>0</v>
      </c>
      <c r="I766" s="8"/>
      <c r="J766" s="14">
        <f>G766*B766</f>
        <v>0</v>
      </c>
      <c r="K766" s="8" t="str">
        <f>"sell "&amp;B766&amp;" "&amp;A766&amp;" @ $"&amp;G766</f>
        <v>sell 0  @ $0</v>
      </c>
      <c r="L766" s="9">
        <f>L765+(G766*B766)</f>
        <v>4504.6899999999996</v>
      </c>
      <c r="M766" s="8"/>
      <c r="N766" s="8"/>
      <c r="O766" s="8"/>
      <c r="P766" s="8"/>
      <c r="Q766" s="10"/>
    </row>
    <row r="767" spans="1:17">
      <c r="A767" s="13"/>
      <c r="B767" s="8">
        <v>0</v>
      </c>
      <c r="C767" s="9">
        <v>268.10000000000002</v>
      </c>
      <c r="D767" s="9">
        <f>C767*B767</f>
        <v>0</v>
      </c>
      <c r="E767" s="14" t="s">
        <v>32</v>
      </c>
      <c r="F767" s="8"/>
      <c r="G767" s="21">
        <v>0</v>
      </c>
      <c r="H767" s="9">
        <f>(B767*G767)-D767</f>
        <v>0</v>
      </c>
      <c r="I767" s="8"/>
      <c r="J767" s="14">
        <f>G767*B767</f>
        <v>0</v>
      </c>
      <c r="K767" s="8" t="str">
        <f>"sell "&amp;B767&amp;" "&amp;A767&amp;" @ $"&amp;G767</f>
        <v>sell 0  @ $0</v>
      </c>
      <c r="L767" s="9">
        <f>L766+(G767*B767)</f>
        <v>4504.6899999999996</v>
      </c>
      <c r="M767" s="8" t="s">
        <v>22</v>
      </c>
      <c r="N767" s="8"/>
      <c r="O767" s="8"/>
      <c r="P767" s="8"/>
      <c r="Q767" s="10"/>
    </row>
    <row r="768" spans="1:17">
      <c r="A768" s="13"/>
      <c r="B768" s="8"/>
      <c r="C768" s="9"/>
      <c r="D768" s="9">
        <f>SUM(D765:D767)</f>
        <v>0</v>
      </c>
      <c r="E768" s="8"/>
      <c r="F768" s="8"/>
      <c r="G768" s="9"/>
      <c r="H768" s="9">
        <f>SUM(H765:H767)</f>
        <v>0</v>
      </c>
      <c r="I768" s="8"/>
      <c r="J768" s="14">
        <f>SUM(J765:J767)</f>
        <v>0</v>
      </c>
      <c r="K768" s="8"/>
      <c r="L768" s="9"/>
      <c r="M768" s="8"/>
      <c r="N768" s="8"/>
      <c r="O768" s="8"/>
      <c r="P768" s="8"/>
      <c r="Q768" s="10"/>
    </row>
    <row r="769" spans="1:17">
      <c r="A769" s="13"/>
      <c r="B769" s="8"/>
      <c r="C769" s="9"/>
      <c r="D769" s="9"/>
      <c r="E769" s="8"/>
      <c r="F769" s="8"/>
      <c r="G769" s="9"/>
      <c r="H769" s="9"/>
      <c r="I769" s="8"/>
      <c r="J769" s="8"/>
      <c r="K769" s="8"/>
      <c r="L769" s="9"/>
      <c r="M769" s="8"/>
      <c r="N769" s="8"/>
      <c r="O769" s="8"/>
      <c r="P769" s="8"/>
      <c r="Q769" s="10"/>
    </row>
    <row r="770" spans="1:17">
      <c r="A770" s="13"/>
      <c r="B770" s="8"/>
      <c r="C770" s="9"/>
      <c r="D770" s="9"/>
      <c r="E770" s="19"/>
      <c r="F770" s="8"/>
      <c r="G770" s="9"/>
      <c r="H770" s="9"/>
      <c r="I770" s="8"/>
      <c r="J770" s="8"/>
      <c r="K770" s="8"/>
      <c r="L770" s="9"/>
      <c r="M770" s="11" t="s">
        <v>20</v>
      </c>
      <c r="N770" s="8"/>
      <c r="O770" s="8"/>
      <c r="P770" s="8"/>
      <c r="Q770" s="10"/>
    </row>
    <row r="771" spans="1:17">
      <c r="A771" s="7" t="s">
        <v>6</v>
      </c>
      <c r="B771" s="8"/>
      <c r="C771" s="9"/>
      <c r="D771" s="9"/>
      <c r="E771" s="19"/>
      <c r="F771" s="8"/>
      <c r="G771" s="9"/>
      <c r="H771" s="9"/>
      <c r="I771" s="8"/>
      <c r="J771" s="8"/>
      <c r="K771" s="8"/>
      <c r="L771" s="9"/>
      <c r="M771" s="11" t="s">
        <v>21</v>
      </c>
      <c r="N771" s="8"/>
      <c r="O771" s="8"/>
      <c r="P771" s="8"/>
      <c r="Q771" s="10"/>
    </row>
    <row r="772" spans="1:17">
      <c r="A772" s="7" t="s">
        <v>0</v>
      </c>
      <c r="B772" s="11" t="s">
        <v>3</v>
      </c>
      <c r="C772" s="12" t="s">
        <v>1</v>
      </c>
      <c r="D772" s="12" t="s">
        <v>2</v>
      </c>
      <c r="E772" s="22" t="s">
        <v>7</v>
      </c>
      <c r="F772" s="8"/>
      <c r="G772" s="12" t="s">
        <v>8</v>
      </c>
      <c r="H772" s="12" t="s">
        <v>9</v>
      </c>
      <c r="I772" s="8"/>
      <c r="J772" s="8"/>
      <c r="K772" s="8"/>
      <c r="L772" s="9"/>
      <c r="M772" s="14">
        <f>L767</f>
        <v>4504.6899999999996</v>
      </c>
      <c r="N772" s="8"/>
      <c r="O772" s="8"/>
      <c r="P772" s="8"/>
      <c r="Q772" s="10"/>
    </row>
    <row r="773" spans="1:17">
      <c r="A773" s="13" t="s">
        <v>38</v>
      </c>
      <c r="B773" s="8">
        <v>65</v>
      </c>
      <c r="C773" s="9">
        <v>19.170000000000002</v>
      </c>
      <c r="D773" s="9">
        <f>C773*B773</f>
        <v>1246.0500000000002</v>
      </c>
      <c r="E773" s="14" t="s">
        <v>33</v>
      </c>
      <c r="F773" s="8"/>
      <c r="G773" s="21">
        <v>19.28</v>
      </c>
      <c r="H773" s="9">
        <f>(B773*G773)-D773</f>
        <v>7.1499999999998636</v>
      </c>
      <c r="I773" s="8"/>
      <c r="J773" s="8"/>
      <c r="K773" s="8" t="str">
        <f>"buy "&amp;B773&amp;" "&amp;A773&amp;" @ $"&amp;G773</f>
        <v>buy 65 KPTI @ $19.28</v>
      </c>
      <c r="L773" s="9">
        <f>L767-(G773*B773)</f>
        <v>3251.49</v>
      </c>
      <c r="M773" s="14">
        <f>L764-(G773*B773)</f>
        <v>3251.49</v>
      </c>
      <c r="N773" s="8"/>
      <c r="O773" s="8"/>
      <c r="P773" s="8"/>
      <c r="Q773" s="10"/>
    </row>
    <row r="774" spans="1:17">
      <c r="A774" s="13" t="s">
        <v>39</v>
      </c>
      <c r="B774" s="8">
        <v>2</v>
      </c>
      <c r="C774" s="9">
        <v>123.92</v>
      </c>
      <c r="D774" s="9">
        <f>C774*B774</f>
        <v>247.84</v>
      </c>
      <c r="E774" s="14" t="s">
        <v>33</v>
      </c>
      <c r="F774" s="8"/>
      <c r="G774" s="21">
        <v>121.28</v>
      </c>
      <c r="H774" s="9">
        <f>(B774*G774)-D774</f>
        <v>-5.2800000000000011</v>
      </c>
      <c r="I774" s="8"/>
      <c r="J774" s="8"/>
      <c r="K774" s="8" t="str">
        <f>"buy "&amp;B774&amp;" "&amp;A774&amp;" @ $"&amp;G774</f>
        <v>buy 2 ICPT @ $121.28</v>
      </c>
      <c r="L774" s="9">
        <f>L773-(G774*B774)</f>
        <v>3008.93</v>
      </c>
      <c r="M774" s="14">
        <f>M773-(G774*B774)</f>
        <v>3008.93</v>
      </c>
      <c r="N774" s="8"/>
      <c r="O774" s="8"/>
      <c r="P774" s="8"/>
      <c r="Q774" s="10"/>
    </row>
    <row r="775" spans="1:17">
      <c r="A775" s="23" t="s">
        <v>40</v>
      </c>
      <c r="B775" s="24">
        <v>23</v>
      </c>
      <c r="C775" s="25">
        <v>9.93</v>
      </c>
      <c r="D775" s="25">
        <f>C775*B775</f>
        <v>228.39</v>
      </c>
      <c r="E775" s="14" t="s">
        <v>33</v>
      </c>
      <c r="F775" s="24"/>
      <c r="G775" s="26">
        <v>10.07</v>
      </c>
      <c r="H775" s="25">
        <f>(B775*G775)-D775</f>
        <v>3.2200000000000273</v>
      </c>
      <c r="I775" s="8"/>
      <c r="J775" s="8"/>
      <c r="K775" s="8" t="str">
        <f>"buy "&amp;B775&amp;" "&amp;A775&amp;" @ $"&amp;G775</f>
        <v>buy 23 SBGL @ $10.07</v>
      </c>
      <c r="L775" s="9">
        <f>L774-(G775*B775)</f>
        <v>2777.3199999999997</v>
      </c>
      <c r="M775" s="14">
        <f>M774-(G775*B775)</f>
        <v>2777.3199999999997</v>
      </c>
      <c r="N775" s="8" t="str">
        <f>"$"&amp;ROUND(M775,2)&amp;" will be the balance in the account after purchases.  "</f>
        <v xml:space="preserve">$2777.32 will be the balance in the account after purchases.  </v>
      </c>
      <c r="O775" s="8"/>
      <c r="P775" s="8"/>
      <c r="Q775" s="10"/>
    </row>
    <row r="776" spans="1:17">
      <c r="A776" s="13"/>
      <c r="B776" s="8"/>
      <c r="C776" s="9"/>
      <c r="D776" s="9">
        <f>SUM(D773:D775)</f>
        <v>1722.2800000000002</v>
      </c>
      <c r="E776" s="8"/>
      <c r="F776" s="8"/>
      <c r="G776" s="9" t="s">
        <v>15</v>
      </c>
      <c r="H776" s="9">
        <f>SUM(H773:H775)</f>
        <v>5.0899999999998897</v>
      </c>
      <c r="I776" s="8"/>
      <c r="J776" s="8"/>
      <c r="K776" s="8"/>
      <c r="L776" s="9"/>
      <c r="M776" s="8"/>
      <c r="N776" s="8" t="s">
        <v>27</v>
      </c>
      <c r="O776" s="8"/>
      <c r="P776" s="8"/>
      <c r="Q776" s="10"/>
    </row>
    <row r="777" spans="1:17">
      <c r="A777" s="13"/>
      <c r="B777" s="8"/>
      <c r="C777" s="9"/>
      <c r="D777" s="9"/>
      <c r="E777" s="8"/>
      <c r="F777" s="8"/>
      <c r="G777" s="9"/>
      <c r="H777" s="9"/>
      <c r="I777" s="8"/>
      <c r="J777" s="8"/>
      <c r="K777" s="8"/>
      <c r="L777" s="9"/>
      <c r="M777" s="11" t="str">
        <f>IF(J768+M775&gt;0,"Credit Surplus","Credit Shortage")</f>
        <v>Credit Surplus</v>
      </c>
      <c r="N777" s="14">
        <f>J768+M775</f>
        <v>2777.3199999999997</v>
      </c>
      <c r="O777" s="8" t="s">
        <v>26</v>
      </c>
      <c r="P777" s="8"/>
      <c r="Q777" s="10"/>
    </row>
    <row r="778" spans="1:17">
      <c r="A778" s="13"/>
      <c r="B778" s="8"/>
      <c r="C778" s="9"/>
      <c r="D778" s="9"/>
      <c r="E778" s="8"/>
      <c r="F778" s="8"/>
      <c r="G778" s="9"/>
      <c r="H778" s="9"/>
      <c r="I778" s="8"/>
      <c r="J778" s="8"/>
      <c r="K778" s="8"/>
      <c r="L778" s="9"/>
      <c r="M778" s="8"/>
      <c r="N778" s="8"/>
      <c r="O778" s="8"/>
      <c r="P778" s="8"/>
      <c r="Q778" s="10"/>
    </row>
    <row r="779" spans="1:17">
      <c r="A779" s="13"/>
      <c r="B779" s="8"/>
      <c r="C779" s="9"/>
      <c r="D779" s="9"/>
      <c r="E779" s="8"/>
      <c r="F779" s="8"/>
      <c r="G779" s="9"/>
      <c r="H779" s="9"/>
      <c r="I779" s="8"/>
      <c r="J779" s="8"/>
      <c r="K779" s="8"/>
      <c r="L779" s="8"/>
      <c r="M779" s="8"/>
      <c r="N779" s="8"/>
      <c r="O779" s="8"/>
      <c r="P779" s="8"/>
      <c r="Q779" s="10"/>
    </row>
    <row r="780" spans="1:17">
      <c r="A780" s="13" t="s">
        <v>11</v>
      </c>
      <c r="B780" s="8"/>
      <c r="C780" s="9"/>
      <c r="D780" s="21">
        <v>37.659999999999997</v>
      </c>
      <c r="E780" s="8" t="s">
        <v>25</v>
      </c>
      <c r="F780" s="8"/>
      <c r="G780" s="9"/>
      <c r="H780" s="9"/>
      <c r="I780" s="8"/>
      <c r="J780" s="8"/>
      <c r="K780" s="8"/>
      <c r="L780" s="8"/>
      <c r="M780" s="8"/>
      <c r="N780" s="8"/>
      <c r="O780" s="8"/>
      <c r="P780" s="8"/>
      <c r="Q780" s="10"/>
    </row>
    <row r="781" spans="1:17">
      <c r="A781" s="13" t="s">
        <v>12</v>
      </c>
      <c r="B781" s="8"/>
      <c r="C781" s="9"/>
      <c r="D781" s="9">
        <f>H768</f>
        <v>0</v>
      </c>
      <c r="E781" s="8" t="s">
        <v>16</v>
      </c>
      <c r="F781" s="8"/>
      <c r="G781" s="9"/>
      <c r="H781" s="9"/>
      <c r="I781" s="8"/>
      <c r="J781" s="8"/>
      <c r="K781" s="8"/>
      <c r="L781" s="8"/>
      <c r="M781" s="8"/>
      <c r="N781" s="8"/>
      <c r="O781" s="8"/>
      <c r="P781" s="8"/>
      <c r="Q781" s="10"/>
    </row>
    <row r="782" spans="1:17">
      <c r="A782" s="13" t="s">
        <v>13</v>
      </c>
      <c r="B782" s="8"/>
      <c r="C782" s="9"/>
      <c r="D782" s="9">
        <f>D780+D781</f>
        <v>37.659999999999997</v>
      </c>
      <c r="E782" s="8"/>
      <c r="F782" s="8"/>
      <c r="G782" s="9"/>
      <c r="H782" s="9"/>
      <c r="I782" s="8"/>
      <c r="J782" s="8"/>
      <c r="K782" s="8"/>
      <c r="L782" s="8"/>
      <c r="M782" s="8"/>
      <c r="N782" s="8"/>
      <c r="O782" s="8"/>
      <c r="P782" s="8"/>
      <c r="Q782" s="10"/>
    </row>
    <row r="783" spans="1:17">
      <c r="A783" s="13" t="s">
        <v>14</v>
      </c>
      <c r="B783" s="8"/>
      <c r="C783" s="9"/>
      <c r="D783" s="9">
        <f>H776</f>
        <v>5.0899999999998897</v>
      </c>
      <c r="E783" s="8" t="s">
        <v>17</v>
      </c>
      <c r="F783" s="8"/>
      <c r="G783" s="9"/>
      <c r="H783" s="9"/>
      <c r="I783" s="8"/>
      <c r="J783" s="8"/>
      <c r="K783" s="8"/>
      <c r="L783" s="8"/>
      <c r="M783" s="8"/>
      <c r="N783" s="8"/>
      <c r="O783" s="8"/>
      <c r="P783" s="8"/>
      <c r="Q783" s="10"/>
    </row>
    <row r="784" spans="1:17">
      <c r="A784" s="13" t="s">
        <v>13</v>
      </c>
      <c r="B784" s="8"/>
      <c r="C784" s="9"/>
      <c r="D784" s="27">
        <f>D782-D783</f>
        <v>32.570000000000107</v>
      </c>
      <c r="E784" s="19" t="s">
        <v>18</v>
      </c>
      <c r="F784" s="8"/>
      <c r="G784" s="9"/>
      <c r="H784" s="9"/>
      <c r="I784" s="8"/>
      <c r="J784" s="8"/>
      <c r="K784" s="8"/>
      <c r="L784" s="8"/>
      <c r="M784" s="8"/>
      <c r="N784" s="8"/>
      <c r="O784" s="8"/>
      <c r="P784" s="8"/>
      <c r="Q784" s="10"/>
    </row>
    <row r="785" spans="1:17" ht="14.65" thickBot="1">
      <c r="A785" s="15"/>
      <c r="B785" s="16"/>
      <c r="C785" s="17"/>
      <c r="D785" s="17"/>
      <c r="E785" s="16"/>
      <c r="F785" s="16"/>
      <c r="G785" s="17"/>
      <c r="H785" s="17"/>
      <c r="I785" s="16"/>
      <c r="J785" s="16"/>
      <c r="K785" s="16"/>
      <c r="L785" s="16"/>
      <c r="M785" s="16"/>
      <c r="N785" s="16"/>
      <c r="O785" s="16"/>
      <c r="P785" s="16"/>
      <c r="Q785" s="18"/>
    </row>
    <row r="786" spans="1:17" ht="14.65" thickTop="1"/>
    <row r="787" spans="1:17" ht="14.65" thickBot="1"/>
    <row r="788" spans="1:17" ht="14.65" thickTop="1">
      <c r="A788" s="2"/>
      <c r="B788" s="3"/>
      <c r="C788" s="4">
        <v>43800</v>
      </c>
      <c r="D788" s="5"/>
      <c r="E788" s="3"/>
      <c r="F788" s="3"/>
      <c r="G788" s="5"/>
      <c r="H788" s="5"/>
      <c r="I788" s="3"/>
      <c r="J788" s="3"/>
      <c r="K788" s="3"/>
      <c r="L788" s="20" t="s">
        <v>19</v>
      </c>
      <c r="M788" s="3"/>
      <c r="N788" s="3"/>
      <c r="O788" s="3"/>
      <c r="P788" s="3"/>
      <c r="Q788" s="6"/>
    </row>
    <row r="789" spans="1:17">
      <c r="A789" s="7" t="s">
        <v>5</v>
      </c>
      <c r="B789" s="8"/>
      <c r="C789" s="9"/>
      <c r="D789" s="9"/>
      <c r="E789" s="8"/>
      <c r="F789" s="8"/>
      <c r="G789" s="9"/>
      <c r="H789" s="9"/>
      <c r="I789" s="8"/>
      <c r="J789" s="11" t="s">
        <v>24</v>
      </c>
      <c r="K789" s="8"/>
      <c r="L789" s="11" t="s">
        <v>10</v>
      </c>
      <c r="M789" s="8"/>
      <c r="N789" s="8"/>
      <c r="O789" s="8"/>
      <c r="P789" s="8"/>
      <c r="Q789" s="10"/>
    </row>
    <row r="790" spans="1:17">
      <c r="A790" s="7" t="s">
        <v>0</v>
      </c>
      <c r="B790" s="11" t="s">
        <v>3</v>
      </c>
      <c r="C790" s="12" t="s">
        <v>1</v>
      </c>
      <c r="D790" s="12" t="s">
        <v>4</v>
      </c>
      <c r="E790" s="11" t="s">
        <v>7</v>
      </c>
      <c r="F790" s="8"/>
      <c r="G790" s="12" t="s">
        <v>8</v>
      </c>
      <c r="H790" s="12" t="s">
        <v>9</v>
      </c>
      <c r="I790" s="8"/>
      <c r="J790" s="11" t="s">
        <v>23</v>
      </c>
      <c r="K790" s="8"/>
      <c r="L790" s="21">
        <v>1464.33</v>
      </c>
      <c r="M790" s="8" t="s">
        <v>28</v>
      </c>
      <c r="N790" s="8"/>
      <c r="O790" s="8"/>
      <c r="P790" s="8"/>
      <c r="Q790" s="10"/>
    </row>
    <row r="791" spans="1:17">
      <c r="A791" s="13"/>
      <c r="B791" s="8">
        <v>0</v>
      </c>
      <c r="C791" s="9">
        <v>32.06</v>
      </c>
      <c r="D791" s="9">
        <f>C791*B791</f>
        <v>0</v>
      </c>
      <c r="E791" s="14" t="s">
        <v>32</v>
      </c>
      <c r="F791" s="8"/>
      <c r="G791" s="21">
        <v>0</v>
      </c>
      <c r="H791" s="9">
        <f>(B791*G791)-D791</f>
        <v>0</v>
      </c>
      <c r="I791" s="8"/>
      <c r="J791" s="14">
        <f>G791*B791</f>
        <v>0</v>
      </c>
      <c r="K791" s="8" t="str">
        <f>"sell "&amp;B791&amp;" "&amp;A791&amp;" @ $"&amp;G791</f>
        <v>sell 0  @ $0</v>
      </c>
      <c r="L791" s="9">
        <f>L790+(G791*B791)</f>
        <v>1464.33</v>
      </c>
      <c r="M791" s="8"/>
      <c r="N791" s="8"/>
      <c r="O791" s="8"/>
      <c r="P791" s="8"/>
      <c r="Q791" s="10"/>
    </row>
    <row r="792" spans="1:17">
      <c r="A792" s="13"/>
      <c r="B792" s="8">
        <v>0</v>
      </c>
      <c r="C792" s="9">
        <v>188.63</v>
      </c>
      <c r="D792" s="9">
        <f>C792*B792</f>
        <v>0</v>
      </c>
      <c r="E792" s="14" t="s">
        <v>32</v>
      </c>
      <c r="F792" s="8"/>
      <c r="G792" s="21">
        <v>0</v>
      </c>
      <c r="H792" s="9">
        <f>(B792*G792)-D792</f>
        <v>0</v>
      </c>
      <c r="I792" s="8"/>
      <c r="J792" s="14">
        <f>G792*B792</f>
        <v>0</v>
      </c>
      <c r="K792" s="8" t="str">
        <f>"sell "&amp;B792&amp;" "&amp;A792&amp;" @ $"&amp;G792</f>
        <v>sell 0  @ $0</v>
      </c>
      <c r="L792" s="9">
        <f>L791+(G792*B792)</f>
        <v>1464.33</v>
      </c>
      <c r="M792" s="8"/>
      <c r="N792" s="8"/>
      <c r="O792" s="8"/>
      <c r="P792" s="8"/>
      <c r="Q792" s="10"/>
    </row>
    <row r="793" spans="1:17">
      <c r="A793" s="13"/>
      <c r="B793" s="8">
        <v>0</v>
      </c>
      <c r="C793" s="9">
        <v>268.10000000000002</v>
      </c>
      <c r="D793" s="9">
        <f>C793*B793</f>
        <v>0</v>
      </c>
      <c r="E793" s="14" t="s">
        <v>32</v>
      </c>
      <c r="F793" s="8"/>
      <c r="G793" s="21">
        <v>0</v>
      </c>
      <c r="H793" s="9">
        <f>(B793*G793)-D793</f>
        <v>0</v>
      </c>
      <c r="I793" s="8"/>
      <c r="J793" s="14">
        <f>G793*B793</f>
        <v>0</v>
      </c>
      <c r="K793" s="8" t="str">
        <f>"sell "&amp;B793&amp;" "&amp;A793&amp;" @ $"&amp;G793</f>
        <v>sell 0  @ $0</v>
      </c>
      <c r="L793" s="9">
        <f>L792+(G793*B793)</f>
        <v>1464.33</v>
      </c>
      <c r="M793" s="8" t="s">
        <v>22</v>
      </c>
      <c r="N793" s="8"/>
      <c r="O793" s="8"/>
      <c r="P793" s="8"/>
      <c r="Q793" s="10"/>
    </row>
    <row r="794" spans="1:17">
      <c r="A794" s="13"/>
      <c r="B794" s="8"/>
      <c r="C794" s="9"/>
      <c r="D794" s="9">
        <f>SUM(D791:D793)</f>
        <v>0</v>
      </c>
      <c r="E794" s="8"/>
      <c r="F794" s="8"/>
      <c r="G794" s="9"/>
      <c r="H794" s="9">
        <f>SUM(H791:H793)</f>
        <v>0</v>
      </c>
      <c r="I794" s="8"/>
      <c r="J794" s="14">
        <f>SUM(J791:J793)</f>
        <v>0</v>
      </c>
      <c r="K794" s="8"/>
      <c r="L794" s="9"/>
      <c r="M794" s="8"/>
      <c r="N794" s="8"/>
      <c r="O794" s="8"/>
      <c r="P794" s="8"/>
      <c r="Q794" s="10"/>
    </row>
    <row r="795" spans="1:17">
      <c r="A795" s="13"/>
      <c r="B795" s="8"/>
      <c r="C795" s="9"/>
      <c r="D795" s="9"/>
      <c r="E795" s="8"/>
      <c r="F795" s="8"/>
      <c r="G795" s="9"/>
      <c r="H795" s="9"/>
      <c r="I795" s="8"/>
      <c r="J795" s="8"/>
      <c r="K795" s="8"/>
      <c r="L795" s="9"/>
      <c r="M795" s="8"/>
      <c r="N795" s="8"/>
      <c r="O795" s="8"/>
      <c r="P795" s="8"/>
      <c r="Q795" s="10"/>
    </row>
    <row r="796" spans="1:17">
      <c r="A796" s="13"/>
      <c r="B796" s="8"/>
      <c r="C796" s="9"/>
      <c r="D796" s="9"/>
      <c r="E796" s="19"/>
      <c r="F796" s="8"/>
      <c r="G796" s="9"/>
      <c r="H796" s="9"/>
      <c r="I796" s="8"/>
      <c r="J796" s="8"/>
      <c r="K796" s="8"/>
      <c r="L796" s="9"/>
      <c r="M796" s="11" t="s">
        <v>20</v>
      </c>
      <c r="N796" s="8"/>
      <c r="O796" s="8"/>
      <c r="P796" s="8"/>
      <c r="Q796" s="10"/>
    </row>
    <row r="797" spans="1:17">
      <c r="A797" s="7" t="s">
        <v>6</v>
      </c>
      <c r="B797" s="8"/>
      <c r="C797" s="9"/>
      <c r="D797" s="9"/>
      <c r="E797" s="19"/>
      <c r="F797" s="8"/>
      <c r="G797" s="9"/>
      <c r="H797" s="9"/>
      <c r="I797" s="8"/>
      <c r="J797" s="8"/>
      <c r="K797" s="8"/>
      <c r="L797" s="9"/>
      <c r="M797" s="11" t="s">
        <v>21</v>
      </c>
      <c r="N797" s="8"/>
      <c r="O797" s="8"/>
      <c r="P797" s="8"/>
      <c r="Q797" s="10"/>
    </row>
    <row r="798" spans="1:17">
      <c r="A798" s="7" t="s">
        <v>0</v>
      </c>
      <c r="B798" s="11" t="s">
        <v>3</v>
      </c>
      <c r="C798" s="12" t="s">
        <v>1</v>
      </c>
      <c r="D798" s="12" t="s">
        <v>2</v>
      </c>
      <c r="E798" s="22" t="s">
        <v>7</v>
      </c>
      <c r="F798" s="8"/>
      <c r="G798" s="12" t="s">
        <v>8</v>
      </c>
      <c r="H798" s="12" t="s">
        <v>9</v>
      </c>
      <c r="I798" s="8"/>
      <c r="J798" s="8"/>
      <c r="K798" s="8"/>
      <c r="L798" s="9"/>
      <c r="M798" s="14">
        <f>L793</f>
        <v>1464.33</v>
      </c>
      <c r="N798" s="8"/>
      <c r="O798" s="8"/>
      <c r="P798" s="8"/>
      <c r="Q798" s="10"/>
    </row>
    <row r="799" spans="1:17">
      <c r="A799" s="13" t="s">
        <v>34</v>
      </c>
      <c r="B799" s="8">
        <v>73</v>
      </c>
      <c r="C799" s="9">
        <v>9.24</v>
      </c>
      <c r="D799" s="9">
        <f>C799*B799</f>
        <v>674.52</v>
      </c>
      <c r="E799" s="14" t="s">
        <v>37</v>
      </c>
      <c r="F799" s="8"/>
      <c r="G799" s="21">
        <v>8.9600000000000009</v>
      </c>
      <c r="H799" s="9">
        <f>(B799*G799)-D799</f>
        <v>-20.439999999999941</v>
      </c>
      <c r="I799" s="8"/>
      <c r="J799" s="8"/>
      <c r="K799" s="8" t="str">
        <f>"buy "&amp;B799&amp;" "&amp;A799&amp;" @ $"&amp;G799</f>
        <v>buy 73 ADT @ $8.96</v>
      </c>
      <c r="L799" s="9">
        <f>L793-(G799*B799)</f>
        <v>810.24999999999989</v>
      </c>
      <c r="M799" s="14">
        <f>L790-(G799*B799)</f>
        <v>810.24999999999989</v>
      </c>
      <c r="N799" s="8"/>
      <c r="O799" s="8"/>
      <c r="P799" s="8"/>
      <c r="Q799" s="10"/>
    </row>
    <row r="800" spans="1:17">
      <c r="A800" s="13" t="s">
        <v>35</v>
      </c>
      <c r="B800" s="8">
        <v>27</v>
      </c>
      <c r="C800" s="9">
        <v>13.44</v>
      </c>
      <c r="D800" s="9">
        <f>C800*B800</f>
        <v>362.88</v>
      </c>
      <c r="E800" s="14" t="s">
        <v>37</v>
      </c>
      <c r="F800" s="8"/>
      <c r="G800" s="21">
        <v>13.45</v>
      </c>
      <c r="H800" s="9">
        <f>(B800*G800)-D800</f>
        <v>0.26999999999998181</v>
      </c>
      <c r="I800" s="8"/>
      <c r="J800" s="8"/>
      <c r="K800" s="8" t="str">
        <f>"buy "&amp;B800&amp;" "&amp;A800&amp;" @ $"&amp;G800</f>
        <v>buy 27 COOP @ $13.45</v>
      </c>
      <c r="L800" s="9">
        <f>L799-(G800*B800)</f>
        <v>447.09999999999991</v>
      </c>
      <c r="M800" s="14">
        <f>M799-(G800*B800)</f>
        <v>447.09999999999991</v>
      </c>
      <c r="N800" s="8"/>
      <c r="O800" s="8"/>
      <c r="P800" s="8"/>
      <c r="Q800" s="10"/>
    </row>
    <row r="801" spans="1:17">
      <c r="A801" s="23" t="s">
        <v>36</v>
      </c>
      <c r="B801" s="24">
        <v>14</v>
      </c>
      <c r="C801" s="25">
        <v>43.59</v>
      </c>
      <c r="D801" s="25">
        <f>C801*B801</f>
        <v>610.26</v>
      </c>
      <c r="E801" s="14" t="s">
        <v>37</v>
      </c>
      <c r="F801" s="24"/>
      <c r="G801" s="26">
        <v>43.65</v>
      </c>
      <c r="H801" s="25">
        <f>(B801*G801)-D801</f>
        <v>0.84000000000003183</v>
      </c>
      <c r="I801" s="8"/>
      <c r="J801" s="8"/>
      <c r="K801" s="8" t="str">
        <f>"buy "&amp;B801&amp;" "&amp;A801&amp;" @ $"&amp;G801</f>
        <v>buy 14 ZYME @ $43.65</v>
      </c>
      <c r="L801" s="9">
        <f>L800-(G801*B801)</f>
        <v>-164.00000000000011</v>
      </c>
      <c r="M801" s="14">
        <f>M800-(G801*B801)</f>
        <v>-164.00000000000011</v>
      </c>
      <c r="N801" s="8" t="str">
        <f>"$"&amp;ROUND(M801,2)&amp;" will be the balance in the account after purchases.  "</f>
        <v xml:space="preserve">$-164 will be the balance in the account after purchases.  </v>
      </c>
      <c r="O801" s="8"/>
      <c r="P801" s="8"/>
      <c r="Q801" s="10"/>
    </row>
    <row r="802" spans="1:17">
      <c r="A802" s="13"/>
      <c r="B802" s="8"/>
      <c r="C802" s="9"/>
      <c r="D802" s="9">
        <f>SUM(D799:D801)</f>
        <v>1647.66</v>
      </c>
      <c r="E802" s="8"/>
      <c r="F802" s="8"/>
      <c r="G802" s="9" t="s">
        <v>15</v>
      </c>
      <c r="H802" s="9">
        <f>SUM(H799:H801)</f>
        <v>-19.329999999999927</v>
      </c>
      <c r="I802" s="8"/>
      <c r="J802" s="8"/>
      <c r="K802" s="8"/>
      <c r="L802" s="9"/>
      <c r="M802" s="8"/>
      <c r="N802" s="8" t="s">
        <v>27</v>
      </c>
      <c r="O802" s="8"/>
      <c r="P802" s="8"/>
      <c r="Q802" s="10"/>
    </row>
    <row r="803" spans="1:17">
      <c r="A803" s="13"/>
      <c r="B803" s="8"/>
      <c r="C803" s="9"/>
      <c r="D803" s="9"/>
      <c r="E803" s="8"/>
      <c r="F803" s="8"/>
      <c r="G803" s="9"/>
      <c r="H803" s="9"/>
      <c r="I803" s="8"/>
      <c r="J803" s="8"/>
      <c r="K803" s="8"/>
      <c r="L803" s="9"/>
      <c r="M803" s="11" t="str">
        <f>IF(J794+M801&gt;0,"Credit Surplus","Credit Shortage")</f>
        <v>Credit Shortage</v>
      </c>
      <c r="N803" s="14">
        <f>J794+M801</f>
        <v>-164.00000000000011</v>
      </c>
      <c r="O803" s="8" t="s">
        <v>26</v>
      </c>
      <c r="P803" s="8"/>
      <c r="Q803" s="10"/>
    </row>
    <row r="804" spans="1:17">
      <c r="A804" s="13"/>
      <c r="B804" s="8"/>
      <c r="C804" s="9"/>
      <c r="D804" s="9"/>
      <c r="E804" s="8"/>
      <c r="F804" s="8"/>
      <c r="G804" s="9"/>
      <c r="H804" s="9"/>
      <c r="I804" s="8"/>
      <c r="J804" s="8"/>
      <c r="K804" s="8"/>
      <c r="L804" s="9"/>
      <c r="M804" s="8"/>
      <c r="N804" s="8"/>
      <c r="O804" s="8"/>
      <c r="P804" s="8"/>
      <c r="Q804" s="10"/>
    </row>
    <row r="805" spans="1:17">
      <c r="A805" s="13"/>
      <c r="B805" s="8"/>
      <c r="C805" s="9"/>
      <c r="D805" s="9"/>
      <c r="E805" s="8"/>
      <c r="F805" s="8"/>
      <c r="G805" s="9"/>
      <c r="H805" s="9"/>
      <c r="I805" s="8"/>
      <c r="J805" s="8"/>
      <c r="K805" s="8"/>
      <c r="L805" s="8"/>
      <c r="M805" s="8"/>
      <c r="N805" s="8"/>
      <c r="O805" s="8"/>
      <c r="P805" s="8"/>
      <c r="Q805" s="10"/>
    </row>
    <row r="806" spans="1:17">
      <c r="A806" s="13" t="s">
        <v>11</v>
      </c>
      <c r="B806" s="8"/>
      <c r="C806" s="9"/>
      <c r="D806" s="21">
        <v>1740.62</v>
      </c>
      <c r="E806" s="8" t="s">
        <v>25</v>
      </c>
      <c r="F806" s="8"/>
      <c r="G806" s="9"/>
      <c r="H806" s="9"/>
      <c r="I806" s="8"/>
      <c r="J806" s="8"/>
      <c r="K806" s="8"/>
      <c r="L806" s="8"/>
      <c r="M806" s="8"/>
      <c r="N806" s="8"/>
      <c r="O806" s="8"/>
      <c r="P806" s="8"/>
      <c r="Q806" s="10"/>
    </row>
    <row r="807" spans="1:17">
      <c r="A807" s="13" t="s">
        <v>12</v>
      </c>
      <c r="B807" s="8"/>
      <c r="C807" s="9"/>
      <c r="D807" s="9">
        <f>H794</f>
        <v>0</v>
      </c>
      <c r="E807" s="8" t="s">
        <v>16</v>
      </c>
      <c r="F807" s="8"/>
      <c r="G807" s="9"/>
      <c r="H807" s="9"/>
      <c r="I807" s="8"/>
      <c r="J807" s="8"/>
      <c r="K807" s="8"/>
      <c r="L807" s="8"/>
      <c r="M807" s="8"/>
      <c r="N807" s="8"/>
      <c r="O807" s="8"/>
      <c r="P807" s="8"/>
      <c r="Q807" s="10"/>
    </row>
    <row r="808" spans="1:17">
      <c r="A808" s="13" t="s">
        <v>13</v>
      </c>
      <c r="B808" s="8"/>
      <c r="C808" s="9"/>
      <c r="D808" s="9">
        <f>D806+D807</f>
        <v>1740.62</v>
      </c>
      <c r="E808" s="8"/>
      <c r="F808" s="8"/>
      <c r="G808" s="9"/>
      <c r="H808" s="9"/>
      <c r="I808" s="8"/>
      <c r="J808" s="8"/>
      <c r="K808" s="8"/>
      <c r="L808" s="8"/>
      <c r="M808" s="8"/>
      <c r="N808" s="8"/>
      <c r="O808" s="8"/>
      <c r="P808" s="8"/>
      <c r="Q808" s="10"/>
    </row>
    <row r="809" spans="1:17">
      <c r="A809" s="13" t="s">
        <v>14</v>
      </c>
      <c r="B809" s="8"/>
      <c r="C809" s="9"/>
      <c r="D809" s="9">
        <f>H802</f>
        <v>-19.329999999999927</v>
      </c>
      <c r="E809" s="8" t="s">
        <v>17</v>
      </c>
      <c r="F809" s="8"/>
      <c r="G809" s="9"/>
      <c r="H809" s="9"/>
      <c r="I809" s="8"/>
      <c r="J809" s="8"/>
      <c r="K809" s="8"/>
      <c r="L809" s="8"/>
      <c r="M809" s="8"/>
      <c r="N809" s="8"/>
      <c r="O809" s="8"/>
      <c r="P809" s="8"/>
      <c r="Q809" s="10"/>
    </row>
    <row r="810" spans="1:17">
      <c r="A810" s="13" t="s">
        <v>13</v>
      </c>
      <c r="B810" s="8"/>
      <c r="C810" s="9"/>
      <c r="D810" s="27">
        <f>D808-D809</f>
        <v>1759.9499999999998</v>
      </c>
      <c r="E810" s="19" t="s">
        <v>18</v>
      </c>
      <c r="F810" s="8"/>
      <c r="G810" s="9"/>
      <c r="H810" s="9"/>
      <c r="I810" s="8"/>
      <c r="J810" s="8"/>
      <c r="K810" s="8"/>
      <c r="L810" s="8"/>
      <c r="M810" s="8"/>
      <c r="N810" s="8"/>
      <c r="O810" s="8"/>
      <c r="P810" s="8"/>
      <c r="Q810" s="10"/>
    </row>
    <row r="811" spans="1:17" ht="14.65" thickBot="1">
      <c r="A811" s="15"/>
      <c r="B811" s="16"/>
      <c r="C811" s="17"/>
      <c r="D811" s="17"/>
      <c r="E811" s="16"/>
      <c r="F811" s="16"/>
      <c r="G811" s="17"/>
      <c r="H811" s="17"/>
      <c r="I811" s="16"/>
      <c r="J811" s="16"/>
      <c r="K811" s="16"/>
      <c r="L811" s="16"/>
      <c r="M811" s="16"/>
      <c r="N811" s="16"/>
      <c r="O811" s="16"/>
      <c r="P811" s="16"/>
      <c r="Q811" s="18"/>
    </row>
    <row r="812" spans="1:17" ht="14.65" thickTop="1"/>
    <row r="813" spans="1:17" ht="14.65" thickBot="1"/>
    <row r="814" spans="1:17" ht="14.65" thickTop="1">
      <c r="A814" s="2"/>
      <c r="B814" s="3"/>
      <c r="C814" s="4">
        <v>43770</v>
      </c>
      <c r="D814" s="5"/>
      <c r="E814" s="3"/>
      <c r="F814" s="3"/>
      <c r="G814" s="5"/>
      <c r="H814" s="5"/>
      <c r="I814" s="3"/>
      <c r="J814" s="3"/>
      <c r="K814" s="3"/>
      <c r="L814" s="20" t="s">
        <v>19</v>
      </c>
      <c r="M814" s="3"/>
      <c r="N814" s="3"/>
      <c r="O814" s="3"/>
      <c r="P814" s="3"/>
      <c r="Q814" s="6"/>
    </row>
    <row r="815" spans="1:17">
      <c r="A815" s="7" t="s">
        <v>5</v>
      </c>
      <c r="B815" s="8"/>
      <c r="C815" s="9"/>
      <c r="D815" s="9"/>
      <c r="E815" s="8"/>
      <c r="F815" s="8"/>
      <c r="G815" s="9"/>
      <c r="H815" s="9"/>
      <c r="I815" s="8"/>
      <c r="J815" s="11" t="s">
        <v>24</v>
      </c>
      <c r="K815" s="8"/>
      <c r="L815" s="11" t="s">
        <v>10</v>
      </c>
      <c r="M815" s="8"/>
      <c r="N815" s="8"/>
      <c r="O815" s="8"/>
      <c r="P815" s="8"/>
      <c r="Q815" s="10"/>
    </row>
    <row r="816" spans="1:17">
      <c r="A816" s="7" t="s">
        <v>0</v>
      </c>
      <c r="B816" s="11" t="s">
        <v>3</v>
      </c>
      <c r="C816" s="12" t="s">
        <v>1</v>
      </c>
      <c r="D816" s="12" t="s">
        <v>4</v>
      </c>
      <c r="E816" s="11" t="s">
        <v>7</v>
      </c>
      <c r="F816" s="8"/>
      <c r="G816" s="12" t="s">
        <v>8</v>
      </c>
      <c r="H816" s="12" t="s">
        <v>9</v>
      </c>
      <c r="I816" s="8"/>
      <c r="J816" s="11" t="s">
        <v>23</v>
      </c>
      <c r="K816" s="8"/>
      <c r="L816" s="21">
        <v>1464.33</v>
      </c>
      <c r="M816" s="8" t="s">
        <v>28</v>
      </c>
      <c r="N816" s="8"/>
      <c r="O816" s="8"/>
      <c r="P816" s="8"/>
      <c r="Q816" s="10"/>
    </row>
    <row r="817" spans="1:17">
      <c r="A817" s="13"/>
      <c r="B817" s="8">
        <v>0</v>
      </c>
      <c r="C817" s="9">
        <v>32.06</v>
      </c>
      <c r="D817" s="9">
        <f>C817*B817</f>
        <v>0</v>
      </c>
      <c r="E817" s="14" t="s">
        <v>32</v>
      </c>
      <c r="F817" s="8"/>
      <c r="G817" s="21">
        <v>0</v>
      </c>
      <c r="H817" s="9">
        <f>(B817*G817)-D817</f>
        <v>0</v>
      </c>
      <c r="I817" s="8"/>
      <c r="J817" s="14">
        <f>G817*B817</f>
        <v>0</v>
      </c>
      <c r="K817" s="8" t="str">
        <f>"sell "&amp;B817&amp;" "&amp;A817&amp;" @ $"&amp;G817</f>
        <v>sell 0  @ $0</v>
      </c>
      <c r="L817" s="9">
        <f>L816+(G817*B817)</f>
        <v>1464.33</v>
      </c>
      <c r="M817" s="8"/>
      <c r="N817" s="8"/>
      <c r="O817" s="8"/>
      <c r="P817" s="8"/>
      <c r="Q817" s="10"/>
    </row>
    <row r="818" spans="1:17">
      <c r="A818" s="13"/>
      <c r="B818" s="8">
        <v>0</v>
      </c>
      <c r="C818" s="9">
        <v>188.63</v>
      </c>
      <c r="D818" s="9">
        <f>C818*B818</f>
        <v>0</v>
      </c>
      <c r="E818" s="14" t="s">
        <v>32</v>
      </c>
      <c r="F818" s="8"/>
      <c r="G818" s="21">
        <v>0</v>
      </c>
      <c r="H818" s="9">
        <f>(B818*G818)-D818</f>
        <v>0</v>
      </c>
      <c r="I818" s="8"/>
      <c r="J818" s="14">
        <f>G818*B818</f>
        <v>0</v>
      </c>
      <c r="K818" s="8" t="str">
        <f>"sell "&amp;B818&amp;" "&amp;A818&amp;" @ $"&amp;G818</f>
        <v>sell 0  @ $0</v>
      </c>
      <c r="L818" s="9">
        <f>L817+(G818*B818)</f>
        <v>1464.33</v>
      </c>
      <c r="M818" s="8"/>
      <c r="N818" s="8"/>
      <c r="O818" s="8"/>
      <c r="P818" s="8"/>
      <c r="Q818" s="10"/>
    </row>
    <row r="819" spans="1:17">
      <c r="A819" s="13"/>
      <c r="B819" s="8">
        <v>0</v>
      </c>
      <c r="C819" s="9">
        <v>268.10000000000002</v>
      </c>
      <c r="D819" s="9">
        <f>C819*B819</f>
        <v>0</v>
      </c>
      <c r="E819" s="14" t="s">
        <v>32</v>
      </c>
      <c r="F819" s="8"/>
      <c r="G819" s="21">
        <v>0</v>
      </c>
      <c r="H819" s="9">
        <f>(B819*G819)-D819</f>
        <v>0</v>
      </c>
      <c r="I819" s="8"/>
      <c r="J819" s="14">
        <f>G819*B819</f>
        <v>0</v>
      </c>
      <c r="K819" s="8" t="str">
        <f>"sell "&amp;B819&amp;" "&amp;A819&amp;" @ $"&amp;G819</f>
        <v>sell 0  @ $0</v>
      </c>
      <c r="L819" s="9">
        <f>L818+(G819*B819)</f>
        <v>1464.33</v>
      </c>
      <c r="M819" s="8" t="s">
        <v>22</v>
      </c>
      <c r="N819" s="8"/>
      <c r="O819" s="8"/>
      <c r="P819" s="8"/>
      <c r="Q819" s="10"/>
    </row>
    <row r="820" spans="1:17">
      <c r="A820" s="13"/>
      <c r="B820" s="8"/>
      <c r="C820" s="9"/>
      <c r="D820" s="9">
        <f>SUM(D817:D819)</f>
        <v>0</v>
      </c>
      <c r="E820" s="8"/>
      <c r="F820" s="8"/>
      <c r="G820" s="9"/>
      <c r="H820" s="9">
        <f>SUM(H817:H819)</f>
        <v>0</v>
      </c>
      <c r="I820" s="8"/>
      <c r="J820" s="14">
        <f>SUM(J817:J819)</f>
        <v>0</v>
      </c>
      <c r="K820" s="8"/>
      <c r="L820" s="9"/>
      <c r="M820" s="8"/>
      <c r="N820" s="8"/>
      <c r="O820" s="8"/>
      <c r="P820" s="8"/>
      <c r="Q820" s="10"/>
    </row>
    <row r="821" spans="1:17">
      <c r="A821" s="13"/>
      <c r="B821" s="8"/>
      <c r="C821" s="9"/>
      <c r="D821" s="9"/>
      <c r="E821" s="8"/>
      <c r="F821" s="8"/>
      <c r="G821" s="9"/>
      <c r="H821" s="9"/>
      <c r="I821" s="8"/>
      <c r="J821" s="8"/>
      <c r="K821" s="8"/>
      <c r="L821" s="9"/>
      <c r="M821" s="8"/>
      <c r="N821" s="8"/>
      <c r="O821" s="8"/>
      <c r="P821" s="8"/>
      <c r="Q821" s="10"/>
    </row>
    <row r="822" spans="1:17">
      <c r="A822" s="13"/>
      <c r="B822" s="8"/>
      <c r="C822" s="9"/>
      <c r="D822" s="9"/>
      <c r="E822" s="19"/>
      <c r="F822" s="8"/>
      <c r="G822" s="9"/>
      <c r="H822" s="9"/>
      <c r="I822" s="8"/>
      <c r="J822" s="8"/>
      <c r="K822" s="8"/>
      <c r="L822" s="9"/>
      <c r="M822" s="11" t="s">
        <v>20</v>
      </c>
      <c r="N822" s="8"/>
      <c r="O822" s="8"/>
      <c r="P822" s="8"/>
      <c r="Q822" s="10"/>
    </row>
    <row r="823" spans="1:17">
      <c r="A823" s="7" t="s">
        <v>6</v>
      </c>
      <c r="B823" s="8"/>
      <c r="C823" s="9"/>
      <c r="D823" s="9"/>
      <c r="E823" s="19"/>
      <c r="F823" s="8"/>
      <c r="G823" s="9"/>
      <c r="H823" s="9"/>
      <c r="I823" s="8"/>
      <c r="J823" s="8"/>
      <c r="K823" s="8"/>
      <c r="L823" s="9"/>
      <c r="M823" s="11" t="s">
        <v>21</v>
      </c>
      <c r="N823" s="8"/>
      <c r="O823" s="8"/>
      <c r="P823" s="8"/>
      <c r="Q823" s="10"/>
    </row>
    <row r="824" spans="1:17">
      <c r="A824" s="7" t="s">
        <v>0</v>
      </c>
      <c r="B824" s="11" t="s">
        <v>3</v>
      </c>
      <c r="C824" s="12" t="s">
        <v>1</v>
      </c>
      <c r="D824" s="12" t="s">
        <v>2</v>
      </c>
      <c r="E824" s="22" t="s">
        <v>7</v>
      </c>
      <c r="F824" s="8"/>
      <c r="G824" s="12" t="s">
        <v>8</v>
      </c>
      <c r="H824" s="12" t="s">
        <v>9</v>
      </c>
      <c r="I824" s="8"/>
      <c r="J824" s="8"/>
      <c r="K824" s="8"/>
      <c r="L824" s="9"/>
      <c r="M824" s="14">
        <f>L819</f>
        <v>1464.33</v>
      </c>
      <c r="N824" s="8"/>
      <c r="O824" s="8"/>
      <c r="P824" s="8"/>
      <c r="Q824" s="10"/>
    </row>
    <row r="825" spans="1:17">
      <c r="A825" s="13" t="s">
        <v>29</v>
      </c>
      <c r="B825" s="8">
        <v>124</v>
      </c>
      <c r="C825" s="9">
        <v>8.48</v>
      </c>
      <c r="D825" s="9">
        <f>C825*B825</f>
        <v>1051.52</v>
      </c>
      <c r="E825" s="14" t="s">
        <v>33</v>
      </c>
      <c r="F825" s="8"/>
      <c r="G825" s="21">
        <v>8.56</v>
      </c>
      <c r="H825" s="9">
        <f>(B825*G825)-D825</f>
        <v>9.9200000000000728</v>
      </c>
      <c r="I825" s="8"/>
      <c r="J825" s="8"/>
      <c r="K825" s="8" t="str">
        <f>"buy "&amp;B825&amp;" "&amp;A825&amp;" @ $"&amp;G825</f>
        <v>buy 124 CLDR @ $8.56</v>
      </c>
      <c r="L825" s="9">
        <f>L819-(G825*B825)</f>
        <v>402.88999999999987</v>
      </c>
      <c r="M825" s="14">
        <f>L816-(G825*B825)</f>
        <v>402.88999999999987</v>
      </c>
      <c r="N825" s="8"/>
      <c r="O825" s="8"/>
      <c r="P825" s="8"/>
      <c r="Q825" s="10"/>
    </row>
    <row r="826" spans="1:17">
      <c r="A826" s="13" t="s">
        <v>30</v>
      </c>
      <c r="B826" s="8">
        <v>2</v>
      </c>
      <c r="C826" s="9">
        <v>181.7</v>
      </c>
      <c r="D826" s="9">
        <f>C826*B826</f>
        <v>363.4</v>
      </c>
      <c r="E826" s="14" t="s">
        <v>33</v>
      </c>
      <c r="F826" s="8"/>
      <c r="G826" s="21">
        <v>181.92</v>
      </c>
      <c r="H826" s="9">
        <f>(B826*G826)-D826</f>
        <v>0.43999999999999773</v>
      </c>
      <c r="I826" s="8"/>
      <c r="J826" s="8"/>
      <c r="K826" s="8" t="str">
        <f>"buy "&amp;B826&amp;" "&amp;A826&amp;" @ $"&amp;G826</f>
        <v>buy 2 RH @ $181.92</v>
      </c>
      <c r="L826" s="9">
        <f>L825-(G826*B826)</f>
        <v>39.049999999999898</v>
      </c>
      <c r="M826" s="14">
        <f>M825-(G826*B826)</f>
        <v>39.049999999999898</v>
      </c>
      <c r="N826" s="8"/>
      <c r="O826" s="8"/>
      <c r="P826" s="8"/>
      <c r="Q826" s="10"/>
    </row>
    <row r="827" spans="1:17">
      <c r="A827" s="23" t="s">
        <v>31</v>
      </c>
      <c r="B827" s="24">
        <v>2</v>
      </c>
      <c r="C827" s="25">
        <v>93.02</v>
      </c>
      <c r="D827" s="25">
        <f>C827*B827</f>
        <v>186.04</v>
      </c>
      <c r="E827" s="14" t="s">
        <v>33</v>
      </c>
      <c r="F827" s="24"/>
      <c r="G827" s="26">
        <v>93.22</v>
      </c>
      <c r="H827" s="25">
        <f>(B827*G827)-D827</f>
        <v>0.40000000000000568</v>
      </c>
      <c r="I827" s="8"/>
      <c r="J827" s="8"/>
      <c r="K827" s="8" t="str">
        <f>"buy "&amp;B827&amp;" "&amp;A827&amp;" @ $"&amp;G827</f>
        <v>buy 2 VC @ $93.22</v>
      </c>
      <c r="L827" s="9">
        <f>L826-(G827*B827)</f>
        <v>-147.3900000000001</v>
      </c>
      <c r="M827" s="14">
        <f>M826-(G827*B827)</f>
        <v>-147.3900000000001</v>
      </c>
      <c r="N827" s="8" t="str">
        <f>"$"&amp;ROUND(M827,2)&amp;" will be the balance in the account after purchases.  "</f>
        <v xml:space="preserve">$-147.39 will be the balance in the account after purchases.  </v>
      </c>
      <c r="O827" s="8"/>
      <c r="P827" s="8"/>
      <c r="Q827" s="10"/>
    </row>
    <row r="828" spans="1:17">
      <c r="A828" s="13"/>
      <c r="B828" s="8"/>
      <c r="C828" s="9"/>
      <c r="D828" s="9">
        <f>SUM(D825:D827)</f>
        <v>1600.96</v>
      </c>
      <c r="E828" s="8"/>
      <c r="F828" s="8"/>
      <c r="G828" s="9" t="s">
        <v>15</v>
      </c>
      <c r="H828" s="9">
        <f>SUM(H825:H827)</f>
        <v>10.760000000000076</v>
      </c>
      <c r="I828" s="8"/>
      <c r="J828" s="8"/>
      <c r="K828" s="8"/>
      <c r="L828" s="9"/>
      <c r="M828" s="8"/>
      <c r="N828" s="8" t="s">
        <v>27</v>
      </c>
      <c r="O828" s="8"/>
      <c r="P828" s="8"/>
      <c r="Q828" s="10"/>
    </row>
    <row r="829" spans="1:17">
      <c r="A829" s="13"/>
      <c r="B829" s="8"/>
      <c r="C829" s="9"/>
      <c r="D829" s="9"/>
      <c r="E829" s="8"/>
      <c r="F829" s="8"/>
      <c r="G829" s="9"/>
      <c r="H829" s="9"/>
      <c r="I829" s="8"/>
      <c r="J829" s="8"/>
      <c r="K829" s="8"/>
      <c r="L829" s="9"/>
      <c r="M829" s="11" t="str">
        <f>IF(J820+M827&gt;0,"Credit Surplus","Credit Shortage")</f>
        <v>Credit Shortage</v>
      </c>
      <c r="N829" s="14">
        <f>J820+M827</f>
        <v>-147.3900000000001</v>
      </c>
      <c r="O829" s="8" t="s">
        <v>26</v>
      </c>
      <c r="P829" s="8"/>
      <c r="Q829" s="10"/>
    </row>
    <row r="830" spans="1:17">
      <c r="A830" s="13"/>
      <c r="B830" s="8"/>
      <c r="C830" s="9"/>
      <c r="D830" s="9"/>
      <c r="E830" s="8"/>
      <c r="F830" s="8"/>
      <c r="G830" s="9"/>
      <c r="H830" s="9"/>
      <c r="I830" s="8"/>
      <c r="J830" s="8"/>
      <c r="K830" s="8"/>
      <c r="L830" s="9"/>
      <c r="M830" s="8"/>
      <c r="N830" s="8"/>
      <c r="O830" s="8"/>
      <c r="P830" s="8"/>
      <c r="Q830" s="10"/>
    </row>
    <row r="831" spans="1:17">
      <c r="A831" s="13"/>
      <c r="B831" s="8"/>
      <c r="C831" s="9"/>
      <c r="D831" s="9"/>
      <c r="E831" s="8"/>
      <c r="F831" s="8"/>
      <c r="G831" s="9"/>
      <c r="H831" s="9"/>
      <c r="I831" s="8"/>
      <c r="J831" s="8"/>
      <c r="K831" s="8"/>
      <c r="L831" s="8"/>
      <c r="M831" s="8"/>
      <c r="N831" s="8"/>
      <c r="O831" s="8"/>
      <c r="P831" s="8"/>
      <c r="Q831" s="10"/>
    </row>
    <row r="832" spans="1:17">
      <c r="A832" s="13" t="s">
        <v>11</v>
      </c>
      <c r="B832" s="8"/>
      <c r="C832" s="9"/>
      <c r="D832" s="21">
        <v>3399.04</v>
      </c>
      <c r="E832" s="8" t="s">
        <v>25</v>
      </c>
      <c r="F832" s="8"/>
      <c r="G832" s="9"/>
      <c r="H832" s="9"/>
      <c r="I832" s="8"/>
      <c r="J832" s="8"/>
      <c r="K832" s="8"/>
      <c r="L832" s="8"/>
      <c r="M832" s="8"/>
      <c r="N832" s="8"/>
      <c r="O832" s="8"/>
      <c r="P832" s="8"/>
      <c r="Q832" s="10"/>
    </row>
    <row r="833" spans="1:17">
      <c r="A833" s="13" t="s">
        <v>12</v>
      </c>
      <c r="B833" s="8"/>
      <c r="C833" s="9"/>
      <c r="D833" s="9">
        <f>H820</f>
        <v>0</v>
      </c>
      <c r="E833" s="8" t="s">
        <v>16</v>
      </c>
      <c r="F833" s="8"/>
      <c r="G833" s="9"/>
      <c r="H833" s="9"/>
      <c r="I833" s="8"/>
      <c r="J833" s="8"/>
      <c r="K833" s="8"/>
      <c r="L833" s="8"/>
      <c r="M833" s="8"/>
      <c r="N833" s="8"/>
      <c r="O833" s="8"/>
      <c r="P833" s="8"/>
      <c r="Q833" s="10"/>
    </row>
    <row r="834" spans="1:17">
      <c r="A834" s="13" t="s">
        <v>13</v>
      </c>
      <c r="B834" s="8"/>
      <c r="C834" s="9"/>
      <c r="D834" s="9">
        <f>D832+D833</f>
        <v>3399.04</v>
      </c>
      <c r="E834" s="8"/>
      <c r="F834" s="8"/>
      <c r="G834" s="9"/>
      <c r="H834" s="9"/>
      <c r="I834" s="8"/>
      <c r="J834" s="8"/>
      <c r="K834" s="8"/>
      <c r="L834" s="8"/>
      <c r="M834" s="8"/>
      <c r="N834" s="8"/>
      <c r="O834" s="8"/>
      <c r="P834" s="8"/>
      <c r="Q834" s="10"/>
    </row>
    <row r="835" spans="1:17">
      <c r="A835" s="13" t="s">
        <v>14</v>
      </c>
      <c r="B835" s="8"/>
      <c r="C835" s="9"/>
      <c r="D835" s="9">
        <f>H828</f>
        <v>10.760000000000076</v>
      </c>
      <c r="E835" s="8" t="s">
        <v>17</v>
      </c>
      <c r="F835" s="8"/>
      <c r="G835" s="9"/>
      <c r="H835" s="9"/>
      <c r="I835" s="8"/>
      <c r="J835" s="8"/>
      <c r="K835" s="8"/>
      <c r="L835" s="8"/>
      <c r="M835" s="8"/>
      <c r="N835" s="8"/>
      <c r="O835" s="8"/>
      <c r="P835" s="8"/>
      <c r="Q835" s="10"/>
    </row>
    <row r="836" spans="1:17">
      <c r="A836" s="13" t="s">
        <v>13</v>
      </c>
      <c r="B836" s="8"/>
      <c r="C836" s="9"/>
      <c r="D836" s="27">
        <f>D834-D835</f>
        <v>3388.2799999999997</v>
      </c>
      <c r="E836" s="19" t="s">
        <v>18</v>
      </c>
      <c r="F836" s="8"/>
      <c r="G836" s="9"/>
      <c r="H836" s="9"/>
      <c r="I836" s="8"/>
      <c r="J836" s="8"/>
      <c r="K836" s="8"/>
      <c r="L836" s="8"/>
      <c r="M836" s="8"/>
      <c r="N836" s="8"/>
      <c r="O836" s="8"/>
      <c r="P836" s="8"/>
      <c r="Q836" s="10"/>
    </row>
    <row r="837" spans="1:17" ht="14.65" thickBot="1">
      <c r="A837" s="15"/>
      <c r="B837" s="16"/>
      <c r="C837" s="17"/>
      <c r="D837" s="17"/>
      <c r="E837" s="16"/>
      <c r="F837" s="16"/>
      <c r="G837" s="17"/>
      <c r="H837" s="17"/>
      <c r="I837" s="16"/>
      <c r="J837" s="16"/>
      <c r="K837" s="16"/>
      <c r="L837" s="16"/>
      <c r="M837" s="16"/>
      <c r="N837" s="16"/>
      <c r="O837" s="16"/>
      <c r="P837" s="16"/>
      <c r="Q837" s="18"/>
    </row>
    <row r="838" spans="1:17" ht="14.65" thickTop="1"/>
  </sheetData>
  <printOptions gridLines="1"/>
  <pageMargins left="0.7" right="0.7" top="0.75" bottom="0.75" header="0.3" footer="0.3"/>
  <pageSetup scale="1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Sheet4</vt:lpstr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</dc:creator>
  <cp:lastModifiedBy>Sean Kessler</cp:lastModifiedBy>
  <cp:lastPrinted>2025-02-02T19:20:18Z</cp:lastPrinted>
  <dcterms:created xsi:type="dcterms:W3CDTF">2018-06-30T02:06:06Z</dcterms:created>
  <dcterms:modified xsi:type="dcterms:W3CDTF">2025-03-03T17:20:09Z</dcterms:modified>
</cp:coreProperties>
</file>