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6" yWindow="68" windowWidth="13558" windowHeight="1085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9" i="1"/>
  <c r="P66"/>
  <c r="N66"/>
  <c r="O66"/>
  <c r="M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L66"/>
  <c r="K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I66"/>
  <c r="J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K96" s="1"/>
  <c r="L96" s="1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66"/>
  <c r="A68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67"/>
  <c r="AG8"/>
  <c r="AK21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50"/>
  <c r="AM65" l="1"/>
  <c r="AP65" s="1"/>
  <c r="AQ65" s="1"/>
  <c r="AU72"/>
  <c r="AT72"/>
  <c r="AL72"/>
  <c r="AF72"/>
  <c r="AD72"/>
  <c r="AG72" s="1"/>
  <c r="X72"/>
  <c r="AM64"/>
  <c r="AM56"/>
  <c r="AU71"/>
  <c r="AT71"/>
  <c r="AL71"/>
  <c r="AF71"/>
  <c r="AG71" s="1"/>
  <c r="AD71"/>
  <c r="AH71" s="1"/>
  <c r="X71"/>
  <c r="AO70"/>
  <c r="AO69"/>
  <c r="AO68"/>
  <c r="AO67"/>
  <c r="AO66"/>
  <c r="AO65"/>
  <c r="AO64"/>
  <c r="AO63"/>
  <c r="AO62"/>
  <c r="AO61"/>
  <c r="AO60"/>
  <c r="AO59"/>
  <c r="AO58"/>
  <c r="AO57"/>
  <c r="AO56"/>
  <c r="AO55"/>
  <c r="AO54"/>
  <c r="AO53"/>
  <c r="AO52"/>
  <c r="AO51"/>
  <c r="AO50"/>
  <c r="AS60"/>
  <c r="AS54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U70"/>
  <c r="AT70"/>
  <c r="AF70"/>
  <c r="AD70"/>
  <c r="AG70" s="1"/>
  <c r="X70"/>
  <c r="AU69"/>
  <c r="AT69"/>
  <c r="AF69"/>
  <c r="AD69"/>
  <c r="AH69" s="1"/>
  <c r="X69"/>
  <c r="AU68"/>
  <c r="AT68"/>
  <c r="AH68"/>
  <c r="AF68"/>
  <c r="AD68"/>
  <c r="AG68" s="1"/>
  <c r="X68"/>
  <c r="AU67"/>
  <c r="AT67"/>
  <c r="AF67"/>
  <c r="AD67"/>
  <c r="AH67" s="1"/>
  <c r="X67"/>
  <c r="AU66"/>
  <c r="AT66"/>
  <c r="AH66"/>
  <c r="AF66"/>
  <c r="AD66"/>
  <c r="AG66" s="1"/>
  <c r="X66"/>
  <c r="AU65"/>
  <c r="AT65"/>
  <c r="AF65"/>
  <c r="AD65"/>
  <c r="AH65" s="1"/>
  <c r="X65"/>
  <c r="AU64"/>
  <c r="AT64"/>
  <c r="AH64"/>
  <c r="AF64"/>
  <c r="AD64"/>
  <c r="AG64" s="1"/>
  <c r="X64"/>
  <c r="AU63"/>
  <c r="AT63"/>
  <c r="AF63"/>
  <c r="AD63"/>
  <c r="AH63" s="1"/>
  <c r="X63"/>
  <c r="AU62"/>
  <c r="AT62"/>
  <c r="AF62"/>
  <c r="AG62" s="1"/>
  <c r="AI62" s="1"/>
  <c r="AD62"/>
  <c r="AH62" s="1"/>
  <c r="AS62" s="1"/>
  <c r="X62"/>
  <c r="AU61"/>
  <c r="AT61"/>
  <c r="AG61"/>
  <c r="AF61"/>
  <c r="AD61"/>
  <c r="AH61" s="1"/>
  <c r="X61"/>
  <c r="AU60"/>
  <c r="AT60"/>
  <c r="AN60"/>
  <c r="AH60"/>
  <c r="AF60"/>
  <c r="AG60" s="1"/>
  <c r="AI60" s="1"/>
  <c r="AD60"/>
  <c r="X60"/>
  <c r="AU59"/>
  <c r="AT59"/>
  <c r="AG59"/>
  <c r="AF59"/>
  <c r="AD59"/>
  <c r="AH59" s="1"/>
  <c r="X59"/>
  <c r="AU58"/>
  <c r="AT58"/>
  <c r="AH58"/>
  <c r="AF58"/>
  <c r="AD58"/>
  <c r="AN58" s="1"/>
  <c r="X58"/>
  <c r="AU57"/>
  <c r="AT57"/>
  <c r="AF57"/>
  <c r="AG57" s="1"/>
  <c r="AD57"/>
  <c r="AH57" s="1"/>
  <c r="X57"/>
  <c r="AU56"/>
  <c r="AT56"/>
  <c r="AH56"/>
  <c r="AF56"/>
  <c r="AG56" s="1"/>
  <c r="AI56" s="1"/>
  <c r="AD56"/>
  <c r="AN56" s="1"/>
  <c r="X56"/>
  <c r="AU55"/>
  <c r="AT55"/>
  <c r="AF55"/>
  <c r="AG55" s="1"/>
  <c r="AD55"/>
  <c r="AH55" s="1"/>
  <c r="X55"/>
  <c r="AU54"/>
  <c r="AT54"/>
  <c r="AN54"/>
  <c r="AH54"/>
  <c r="AF54"/>
  <c r="AG54" s="1"/>
  <c r="AI54" s="1"/>
  <c r="AD54"/>
  <c r="X54"/>
  <c r="AU53"/>
  <c r="AT53"/>
  <c r="AF53"/>
  <c r="AG53" s="1"/>
  <c r="AD53"/>
  <c r="AH53" s="1"/>
  <c r="X53"/>
  <c r="AU52"/>
  <c r="AT52"/>
  <c r="AN52"/>
  <c r="AF52"/>
  <c r="AG52" s="1"/>
  <c r="AI52" s="1"/>
  <c r="AD52"/>
  <c r="AH52" s="1"/>
  <c r="AS52" s="1"/>
  <c r="X52"/>
  <c r="AU51"/>
  <c r="AT51"/>
  <c r="AG51"/>
  <c r="AF51"/>
  <c r="AD51"/>
  <c r="AH51" s="1"/>
  <c r="X51"/>
  <c r="AU50"/>
  <c r="AT50"/>
  <c r="AH50"/>
  <c r="AF50"/>
  <c r="AG50" s="1"/>
  <c r="AI50" s="1"/>
  <c r="AD50"/>
  <c r="AN50" s="1"/>
  <c r="X50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M71" l="1"/>
  <c r="AM54"/>
  <c r="AP54" s="1"/>
  <c r="AQ54" s="1"/>
  <c r="AM62"/>
  <c r="AP62" s="1"/>
  <c r="AQ62" s="1"/>
  <c r="AM70"/>
  <c r="AP70" s="1"/>
  <c r="AQ70" s="1"/>
  <c r="AM52"/>
  <c r="AM60"/>
  <c r="AP60" s="1"/>
  <c r="AQ60" s="1"/>
  <c r="AM68"/>
  <c r="AP68" s="1"/>
  <c r="AQ68" s="1"/>
  <c r="AM72"/>
  <c r="AM53"/>
  <c r="AP53" s="1"/>
  <c r="AQ53" s="1"/>
  <c r="AM51"/>
  <c r="AP51" s="1"/>
  <c r="AQ51" s="1"/>
  <c r="AM59"/>
  <c r="AP59" s="1"/>
  <c r="AQ59" s="1"/>
  <c r="AM67"/>
  <c r="AP67" s="1"/>
  <c r="AQ67" s="1"/>
  <c r="AM55"/>
  <c r="AP55" s="1"/>
  <c r="AQ55" s="1"/>
  <c r="AM69"/>
  <c r="AP69" s="1"/>
  <c r="AQ69" s="1"/>
  <c r="AM50"/>
  <c r="AP50" s="1"/>
  <c r="AQ50" s="1"/>
  <c r="AM58"/>
  <c r="AP58" s="1"/>
  <c r="AQ58" s="1"/>
  <c r="AM66"/>
  <c r="AP66" s="1"/>
  <c r="AQ66" s="1"/>
  <c r="AM63"/>
  <c r="AP63" s="1"/>
  <c r="AQ63" s="1"/>
  <c r="AM61"/>
  <c r="AP61" s="1"/>
  <c r="AQ61" s="1"/>
  <c r="AM57"/>
  <c r="AP57" s="1"/>
  <c r="AQ57" s="1"/>
  <c r="AN72"/>
  <c r="AI72"/>
  <c r="AH72"/>
  <c r="AO71"/>
  <c r="AN71"/>
  <c r="AI71"/>
  <c r="AP56"/>
  <c r="AQ56" s="1"/>
  <c r="AP52"/>
  <c r="AQ52" s="1"/>
  <c r="AP64"/>
  <c r="AQ64" s="1"/>
  <c r="AS58"/>
  <c r="AS66"/>
  <c r="AS64"/>
  <c r="AS56"/>
  <c r="AS68"/>
  <c r="AS50"/>
  <c r="AG58"/>
  <c r="AI58" s="1"/>
  <c r="AN62"/>
  <c r="AN64"/>
  <c r="AN66"/>
  <c r="AN68"/>
  <c r="AN70"/>
  <c r="AG63"/>
  <c r="AI64"/>
  <c r="AG65"/>
  <c r="AI66"/>
  <c r="AG67"/>
  <c r="AI67" s="1"/>
  <c r="AI68"/>
  <c r="AG69"/>
  <c r="AI70"/>
  <c r="AH70"/>
  <c r="AS70" s="1"/>
  <c r="AV63"/>
  <c r="AS63"/>
  <c r="AV65"/>
  <c r="AS65"/>
  <c r="AV67"/>
  <c r="AS67"/>
  <c r="AV69"/>
  <c r="AS69"/>
  <c r="AV51"/>
  <c r="AS51"/>
  <c r="AV57"/>
  <c r="AS57"/>
  <c r="AV53"/>
  <c r="AS53"/>
  <c r="AV59"/>
  <c r="AS59"/>
  <c r="AV55"/>
  <c r="AS55"/>
  <c r="AV61"/>
  <c r="AS61"/>
  <c r="AV50"/>
  <c r="AV52"/>
  <c r="AV54"/>
  <c r="AV56"/>
  <c r="AV58"/>
  <c r="AV60"/>
  <c r="AV62"/>
  <c r="AV64"/>
  <c r="AV66"/>
  <c r="AV68"/>
  <c r="AV70"/>
  <c r="AN51"/>
  <c r="AN53"/>
  <c r="AN55"/>
  <c r="AN57"/>
  <c r="AN59"/>
  <c r="AN61"/>
  <c r="AN63"/>
  <c r="AN65"/>
  <c r="AN67"/>
  <c r="AN69"/>
  <c r="AI51"/>
  <c r="AI53"/>
  <c r="AI55"/>
  <c r="AI57"/>
  <c r="AI59"/>
  <c r="AI61"/>
  <c r="AI63"/>
  <c r="AI65"/>
  <c r="AI69"/>
  <c r="AN41"/>
  <c r="AM41"/>
  <c r="AJ41"/>
  <c r="AE41"/>
  <c r="AF41" s="1"/>
  <c r="AH41" s="1"/>
  <c r="AC41"/>
  <c r="AG41" s="1"/>
  <c r="X41"/>
  <c r="AN40"/>
  <c r="AM40"/>
  <c r="AJ40"/>
  <c r="AE40"/>
  <c r="AF40" s="1"/>
  <c r="AC40"/>
  <c r="AG40" s="1"/>
  <c r="X40"/>
  <c r="AN39"/>
  <c r="AM39"/>
  <c r="AJ39"/>
  <c r="AE39"/>
  <c r="AF39" s="1"/>
  <c r="AH39" s="1"/>
  <c r="AC39"/>
  <c r="AG39" s="1"/>
  <c r="X39"/>
  <c r="AN38"/>
  <c r="AM38"/>
  <c r="AJ38"/>
  <c r="AE38"/>
  <c r="AF38" s="1"/>
  <c r="AC38"/>
  <c r="AG38" s="1"/>
  <c r="X38"/>
  <c r="AN37"/>
  <c r="AM37"/>
  <c r="AJ37"/>
  <c r="AE37"/>
  <c r="AF37" s="1"/>
  <c r="AH37" s="1"/>
  <c r="AC37"/>
  <c r="AG37" s="1"/>
  <c r="X37"/>
  <c r="AN36"/>
  <c r="AM36"/>
  <c r="AJ36"/>
  <c r="AE36"/>
  <c r="AF36" s="1"/>
  <c r="AC36"/>
  <c r="AG36" s="1"/>
  <c r="X36"/>
  <c r="AN35"/>
  <c r="AM35"/>
  <c r="AJ35"/>
  <c r="AE35"/>
  <c r="AF35" s="1"/>
  <c r="AH35" s="1"/>
  <c r="AC35"/>
  <c r="AG35" s="1"/>
  <c r="X35"/>
  <c r="AN34"/>
  <c r="AM34"/>
  <c r="AJ34"/>
  <c r="AE34"/>
  <c r="AF34" s="1"/>
  <c r="AC34"/>
  <c r="AG34" s="1"/>
  <c r="X34"/>
  <c r="AN33"/>
  <c r="AM33"/>
  <c r="AJ33"/>
  <c r="AE33"/>
  <c r="AF33" s="1"/>
  <c r="AH33" s="1"/>
  <c r="AC33"/>
  <c r="AG33" s="1"/>
  <c r="X33"/>
  <c r="AN32"/>
  <c r="AM32"/>
  <c r="AF32"/>
  <c r="AH32" s="1"/>
  <c r="AE32"/>
  <c r="AC32"/>
  <c r="AG32" s="1"/>
  <c r="X32"/>
  <c r="AN31"/>
  <c r="AM31"/>
  <c r="AE31"/>
  <c r="AF31" s="1"/>
  <c r="AC31"/>
  <c r="AG31" s="1"/>
  <c r="X31"/>
  <c r="AN30"/>
  <c r="AM30"/>
  <c r="AJ30"/>
  <c r="AG30"/>
  <c r="AF30"/>
  <c r="AH30" s="1"/>
  <c r="AE30"/>
  <c r="AC30"/>
  <c r="X30"/>
  <c r="AN29"/>
  <c r="AM29"/>
  <c r="AJ29"/>
  <c r="AE29"/>
  <c r="AF29" s="1"/>
  <c r="AC29"/>
  <c r="AG29" s="1"/>
  <c r="X29"/>
  <c r="AN28"/>
  <c r="AM28"/>
  <c r="AJ28"/>
  <c r="AG28"/>
  <c r="AF28"/>
  <c r="AH28" s="1"/>
  <c r="AE28"/>
  <c r="AC28"/>
  <c r="X28"/>
  <c r="AN27"/>
  <c r="AM27"/>
  <c r="AJ27"/>
  <c r="AE27"/>
  <c r="AF27" s="1"/>
  <c r="AC27"/>
  <c r="AG27" s="1"/>
  <c r="X27"/>
  <c r="AN26"/>
  <c r="AM26"/>
  <c r="AJ26"/>
  <c r="AG26"/>
  <c r="AF26"/>
  <c r="AH26" s="1"/>
  <c r="AE26"/>
  <c r="AC26"/>
  <c r="X26"/>
  <c r="AN25"/>
  <c r="AM25"/>
  <c r="AJ25"/>
  <c r="AE25"/>
  <c r="AF25" s="1"/>
  <c r="AC25"/>
  <c r="AG25" s="1"/>
  <c r="X25"/>
  <c r="AN24"/>
  <c r="AM24"/>
  <c r="AJ24"/>
  <c r="AE24"/>
  <c r="AF24" s="1"/>
  <c r="AH24" s="1"/>
  <c r="AC24"/>
  <c r="AG24" s="1"/>
  <c r="X24"/>
  <c r="AN23"/>
  <c r="AM23"/>
  <c r="AJ23"/>
  <c r="AE23"/>
  <c r="AF23" s="1"/>
  <c r="AH23" s="1"/>
  <c r="AC23"/>
  <c r="AG23" s="1"/>
  <c r="X23"/>
  <c r="AN22"/>
  <c r="AM22"/>
  <c r="AJ22"/>
  <c r="AF22"/>
  <c r="AE22"/>
  <c r="AC22"/>
  <c r="AG22" s="1"/>
  <c r="X22"/>
  <c r="AN21"/>
  <c r="AM21"/>
  <c r="AL21"/>
  <c r="AJ21"/>
  <c r="AE21"/>
  <c r="AF21" s="1"/>
  <c r="AC21"/>
  <c r="AG21" s="1"/>
  <c r="X21"/>
  <c r="AC8"/>
  <c r="AP71" l="1"/>
  <c r="AQ71" s="1"/>
  <c r="AO72"/>
  <c r="AP72" s="1"/>
  <c r="AQ72" s="1"/>
  <c r="AS71"/>
  <c r="AV71"/>
  <c r="AL35"/>
  <c r="AO35"/>
  <c r="AO40"/>
  <c r="AL40"/>
  <c r="AL39"/>
  <c r="AO39"/>
  <c r="AO36"/>
  <c r="AL36"/>
  <c r="AL41"/>
  <c r="AO41"/>
  <c r="AL33"/>
  <c r="AO33"/>
  <c r="AL37"/>
  <c r="AO37"/>
  <c r="AO34"/>
  <c r="AL34"/>
  <c r="AO38"/>
  <c r="AL38"/>
  <c r="AH34"/>
  <c r="AH36"/>
  <c r="AH38"/>
  <c r="AH40"/>
  <c r="AL30"/>
  <c r="AO30"/>
  <c r="AL23"/>
  <c r="AO23"/>
  <c r="AL27"/>
  <c r="AO27"/>
  <c r="AL22"/>
  <c r="AO22"/>
  <c r="AL29"/>
  <c r="AO29"/>
  <c r="AL31"/>
  <c r="AO31"/>
  <c r="AL24"/>
  <c r="AO24"/>
  <c r="AL26"/>
  <c r="AO26"/>
  <c r="AL25"/>
  <c r="AO25"/>
  <c r="AL28"/>
  <c r="AO28"/>
  <c r="AL32"/>
  <c r="AO32"/>
  <c r="AJ31"/>
  <c r="AH25"/>
  <c r="AH27"/>
  <c r="AH29"/>
  <c r="AH31"/>
  <c r="AJ32"/>
  <c r="AH22"/>
  <c r="AO21"/>
  <c r="AH21"/>
  <c r="AK11"/>
  <c r="AJ8"/>
  <c r="H8"/>
  <c r="F8"/>
  <c r="F37"/>
  <c r="F32"/>
  <c r="F31"/>
  <c r="F23"/>
  <c r="F22"/>
  <c r="F21"/>
  <c r="F16"/>
  <c r="F15"/>
  <c r="AC11"/>
  <c r="AJ11"/>
  <c r="U11"/>
  <c r="AE11" s="1"/>
  <c r="AF11" s="1"/>
  <c r="AH11" s="1"/>
  <c r="U10"/>
  <c r="AI16"/>
  <c r="AJ16" s="1"/>
  <c r="AG16"/>
  <c r="AI15"/>
  <c r="AJ15" s="1"/>
  <c r="AG15"/>
  <c r="AJ14"/>
  <c r="AI14"/>
  <c r="AG14"/>
  <c r="AJ13"/>
  <c r="AI13"/>
  <c r="AG13"/>
  <c r="AI12"/>
  <c r="AJ12" s="1"/>
  <c r="AG12"/>
  <c r="AI11"/>
  <c r="AG11"/>
  <c r="AJ10"/>
  <c r="AI10"/>
  <c r="AG10"/>
  <c r="AE10"/>
  <c r="AF10" s="1"/>
  <c r="AH10" s="1"/>
  <c r="AI9"/>
  <c r="AJ9" s="1"/>
  <c r="AG9"/>
  <c r="AE9"/>
  <c r="AF9" s="1"/>
  <c r="AH9" s="1"/>
  <c r="AC9"/>
  <c r="AC16"/>
  <c r="AC15"/>
  <c r="AC14"/>
  <c r="AC13"/>
  <c r="AC12"/>
  <c r="AC10"/>
  <c r="U9"/>
  <c r="AI8"/>
  <c r="AF8"/>
  <c r="AH8" s="1"/>
  <c r="AE8"/>
  <c r="X17"/>
  <c r="X16"/>
  <c r="X15"/>
  <c r="X14"/>
  <c r="X13"/>
  <c r="X12"/>
  <c r="X11"/>
  <c r="X10"/>
  <c r="X9"/>
  <c r="X8"/>
  <c r="W17"/>
  <c r="M40"/>
  <c r="H6"/>
  <c r="F36"/>
  <c r="K36" s="1"/>
  <c r="F35"/>
  <c r="K35" s="1"/>
  <c r="F34"/>
  <c r="S34" s="1"/>
  <c r="K33"/>
  <c r="F33"/>
  <c r="S33" s="1"/>
  <c r="F30"/>
  <c r="S30" s="1"/>
  <c r="F29"/>
  <c r="P29" s="1"/>
  <c r="F28"/>
  <c r="K28" s="1"/>
  <c r="F27"/>
  <c r="K27" s="1"/>
  <c r="F26"/>
  <c r="K26" s="1"/>
  <c r="F25"/>
  <c r="K25" s="1"/>
  <c r="F24"/>
  <c r="K24" s="1"/>
  <c r="F20"/>
  <c r="K20" s="1"/>
  <c r="F19"/>
  <c r="K19" s="1"/>
  <c r="F18"/>
  <c r="K18" s="1"/>
  <c r="F17"/>
  <c r="K17" s="1"/>
  <c r="F14"/>
  <c r="S14" s="1"/>
  <c r="F13"/>
  <c r="K13" s="1"/>
  <c r="F12"/>
  <c r="K12" s="1"/>
  <c r="F11"/>
  <c r="K11" s="1"/>
  <c r="F10"/>
  <c r="K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10"/>
  <c r="A9"/>
  <c r="F9"/>
  <c r="S9" s="1"/>
  <c r="K8" l="1"/>
  <c r="F49" s="1"/>
  <c r="G49" s="1"/>
  <c r="I49" s="1"/>
  <c r="E49"/>
  <c r="AS72"/>
  <c r="AV72"/>
  <c r="K29"/>
  <c r="I8"/>
  <c r="S26"/>
  <c r="S8"/>
  <c r="P34"/>
  <c r="K34"/>
  <c r="P33"/>
  <c r="S29"/>
  <c r="S28"/>
  <c r="P27"/>
  <c r="S27"/>
  <c r="P26"/>
  <c r="P18"/>
  <c r="P17"/>
  <c r="S12"/>
  <c r="S11"/>
  <c r="S10"/>
  <c r="K16"/>
  <c r="S16"/>
  <c r="P16"/>
  <c r="K32"/>
  <c r="S32"/>
  <c r="P32"/>
  <c r="S15"/>
  <c r="P15"/>
  <c r="K15"/>
  <c r="K23"/>
  <c r="S23"/>
  <c r="P23"/>
  <c r="K31"/>
  <c r="S31"/>
  <c r="P31"/>
  <c r="S22"/>
  <c r="K22"/>
  <c r="P22"/>
  <c r="P21"/>
  <c r="K21"/>
  <c r="S21"/>
  <c r="S37"/>
  <c r="P37"/>
  <c r="K37"/>
  <c r="P25"/>
  <c r="S20"/>
  <c r="P24"/>
  <c r="P14"/>
  <c r="P30"/>
  <c r="S17"/>
  <c r="S25"/>
  <c r="S35"/>
  <c r="S18"/>
  <c r="P13"/>
  <c r="S24"/>
  <c r="S19"/>
  <c r="K14"/>
  <c r="P12"/>
  <c r="P20"/>
  <c r="P28"/>
  <c r="P36"/>
  <c r="K30"/>
  <c r="P19"/>
  <c r="P35"/>
  <c r="S13"/>
  <c r="S36"/>
  <c r="U12"/>
  <c r="K9"/>
  <c r="E8" l="1"/>
  <c r="J8" s="1"/>
  <c r="AE12"/>
  <c r="AF12" s="1"/>
  <c r="AH12" s="1"/>
  <c r="U13"/>
  <c r="O8" l="1"/>
  <c r="C9" s="1"/>
  <c r="H9" s="1"/>
  <c r="I9" s="1"/>
  <c r="L8"/>
  <c r="AE13"/>
  <c r="AF13" s="1"/>
  <c r="AH13" s="1"/>
  <c r="U14"/>
  <c r="E9" l="1"/>
  <c r="J9" s="1"/>
  <c r="U15"/>
  <c r="AE14"/>
  <c r="AF14" s="1"/>
  <c r="AH14" s="1"/>
  <c r="O9" l="1"/>
  <c r="C10" s="1"/>
  <c r="H10" s="1"/>
  <c r="I10" s="1"/>
  <c r="E10" s="1"/>
  <c r="J10" s="1"/>
  <c r="L9"/>
  <c r="AE15"/>
  <c r="AF15" s="1"/>
  <c r="AH15" s="1"/>
  <c r="U16"/>
  <c r="AE16" s="1"/>
  <c r="AF16" s="1"/>
  <c r="AH16" s="1"/>
  <c r="O10" l="1"/>
  <c r="C11" s="1"/>
  <c r="H11" s="1"/>
  <c r="I11" s="1"/>
  <c r="E11" s="1"/>
  <c r="L11" s="1"/>
  <c r="L10"/>
  <c r="J11" l="1"/>
  <c r="O11" s="1"/>
  <c r="C12" s="1"/>
  <c r="H12" l="1"/>
  <c r="I12" s="1"/>
  <c r="E12" s="1"/>
  <c r="J12" l="1"/>
  <c r="L12"/>
  <c r="O12" l="1"/>
  <c r="C13" s="1"/>
  <c r="H13" l="1"/>
  <c r="I13" s="1"/>
  <c r="E13" s="1"/>
  <c r="L13" l="1"/>
  <c r="J13"/>
  <c r="O13" l="1"/>
  <c r="C14" s="1"/>
  <c r="H14" l="1"/>
  <c r="I14" s="1"/>
  <c r="E14" s="1"/>
  <c r="J14" l="1"/>
  <c r="L14"/>
  <c r="O14" l="1"/>
  <c r="C15" s="1"/>
  <c r="H15" l="1"/>
  <c r="I15" s="1"/>
  <c r="E15" s="1"/>
  <c r="J15" l="1"/>
  <c r="L15"/>
  <c r="O15" l="1"/>
  <c r="C16" s="1"/>
  <c r="H16" l="1"/>
  <c r="I16" s="1"/>
  <c r="E16" s="1"/>
  <c r="J16" l="1"/>
  <c r="L16"/>
  <c r="O16" l="1"/>
  <c r="C17" s="1"/>
  <c r="H17" l="1"/>
  <c r="I17" s="1"/>
  <c r="E17" s="1"/>
  <c r="J17" l="1"/>
  <c r="L17"/>
  <c r="O17" l="1"/>
  <c r="C18" s="1"/>
  <c r="H18" l="1"/>
  <c r="I18" s="1"/>
  <c r="E18" s="1"/>
  <c r="J18" l="1"/>
  <c r="L18"/>
  <c r="O18" l="1"/>
  <c r="C19" s="1"/>
  <c r="H19" l="1"/>
  <c r="I19" s="1"/>
  <c r="E19" s="1"/>
  <c r="J19" l="1"/>
  <c r="L19"/>
  <c r="O19" l="1"/>
  <c r="C20" s="1"/>
  <c r="H20" l="1"/>
  <c r="I20" s="1"/>
  <c r="E20" s="1"/>
  <c r="L20" l="1"/>
  <c r="J20"/>
  <c r="O20" l="1"/>
  <c r="C21" s="1"/>
  <c r="H21" l="1"/>
  <c r="I21" s="1"/>
  <c r="E21" s="1"/>
  <c r="J21" l="1"/>
  <c r="L21"/>
  <c r="O21" l="1"/>
  <c r="C22" s="1"/>
  <c r="H22" l="1"/>
  <c r="I22" s="1"/>
  <c r="E22" s="1"/>
  <c r="J22" l="1"/>
  <c r="L22"/>
  <c r="O22" l="1"/>
  <c r="C23" s="1"/>
  <c r="H23" l="1"/>
  <c r="I23" s="1"/>
  <c r="E23" s="1"/>
  <c r="J23" l="1"/>
  <c r="L23"/>
  <c r="O23" l="1"/>
  <c r="C24" s="1"/>
  <c r="H24" l="1"/>
  <c r="I24" s="1"/>
  <c r="E24" s="1"/>
  <c r="L24" l="1"/>
  <c r="J24"/>
  <c r="O24" l="1"/>
  <c r="C25" s="1"/>
  <c r="H25" l="1"/>
  <c r="I25" s="1"/>
  <c r="E25" s="1"/>
  <c r="J25" l="1"/>
  <c r="L25"/>
  <c r="O25" l="1"/>
  <c r="C26" s="1"/>
  <c r="H26" l="1"/>
  <c r="I26" s="1"/>
  <c r="E26" s="1"/>
  <c r="J26" l="1"/>
  <c r="L26"/>
  <c r="O26" l="1"/>
  <c r="C27" s="1"/>
  <c r="H27" l="1"/>
  <c r="I27" s="1"/>
  <c r="E27" s="1"/>
  <c r="J27" l="1"/>
  <c r="L27"/>
  <c r="O27" l="1"/>
  <c r="C28" s="1"/>
  <c r="H28" l="1"/>
  <c r="I28" s="1"/>
  <c r="E28" s="1"/>
  <c r="L28" l="1"/>
  <c r="J28"/>
  <c r="O28" l="1"/>
  <c r="C29" s="1"/>
  <c r="H29" l="1"/>
  <c r="I29" s="1"/>
  <c r="E29" s="1"/>
  <c r="J29" l="1"/>
  <c r="L29"/>
  <c r="O29" l="1"/>
  <c r="C30" s="1"/>
  <c r="H30" l="1"/>
  <c r="I30" s="1"/>
  <c r="E30" s="1"/>
  <c r="J30" l="1"/>
  <c r="L30"/>
  <c r="O30" l="1"/>
  <c r="C31" s="1"/>
  <c r="H31" l="1"/>
  <c r="I31" s="1"/>
  <c r="E31" s="1"/>
  <c r="L31" l="1"/>
  <c r="J31"/>
  <c r="O31" l="1"/>
  <c r="C32" s="1"/>
  <c r="H32" l="1"/>
  <c r="I32" s="1"/>
  <c r="E32" s="1"/>
  <c r="J32" l="1"/>
  <c r="L32"/>
  <c r="O32" l="1"/>
  <c r="C33" s="1"/>
  <c r="H33" l="1"/>
  <c r="I33" s="1"/>
  <c r="E33" s="1"/>
  <c r="L33" l="1"/>
  <c r="J33"/>
  <c r="O33" l="1"/>
  <c r="C34" s="1"/>
  <c r="H34" l="1"/>
  <c r="I34" s="1"/>
  <c r="E34" s="1"/>
  <c r="L34" l="1"/>
  <c r="J34"/>
  <c r="O34" l="1"/>
  <c r="C35" s="1"/>
  <c r="H35" l="1"/>
  <c r="I35" s="1"/>
  <c r="E35" s="1"/>
  <c r="L35" l="1"/>
  <c r="J35"/>
  <c r="O35" l="1"/>
  <c r="C36" s="1"/>
  <c r="H36" l="1"/>
  <c r="I36" s="1"/>
  <c r="E36" s="1"/>
  <c r="J36" l="1"/>
  <c r="L36"/>
  <c r="O36" l="1"/>
  <c r="C37" s="1"/>
  <c r="H37" l="1"/>
  <c r="I37" s="1"/>
  <c r="E37" s="1"/>
  <c r="L37" l="1"/>
  <c r="O37" s="1"/>
  <c r="J37"/>
</calcChain>
</file>

<file path=xl/sharedStrings.xml><?xml version="1.0" encoding="utf-8"?>
<sst xmlns="http://schemas.openxmlformats.org/spreadsheetml/2006/main" count="256" uniqueCount="112">
  <si>
    <t>Weight</t>
  </si>
  <si>
    <t>R</t>
  </si>
  <si>
    <t>Equity</t>
  </si>
  <si>
    <t>C</t>
  </si>
  <si>
    <t>Percent Risk</t>
  </si>
  <si>
    <t>P</t>
  </si>
  <si>
    <t>Total Risk</t>
  </si>
  <si>
    <t>Price</t>
  </si>
  <si>
    <t>Shares</t>
  </si>
  <si>
    <t>Percent</t>
  </si>
  <si>
    <t>Exposure</t>
  </si>
  <si>
    <t>Stop Limit</t>
  </si>
  <si>
    <t>Trade</t>
  </si>
  <si>
    <t>R-Multiple</t>
  </si>
  <si>
    <t>New Equity</t>
  </si>
  <si>
    <t>Sell Price</t>
  </si>
  <si>
    <t>Current Price</t>
  </si>
  <si>
    <t>Current R</t>
  </si>
  <si>
    <t>Position Sizing - Individual Holdings</t>
  </si>
  <si>
    <t>Symbol</t>
  </si>
  <si>
    <t>GILD</t>
  </si>
  <si>
    <t>LMT</t>
  </si>
  <si>
    <t>QCOM</t>
  </si>
  <si>
    <t>LRCX</t>
  </si>
  <si>
    <t>AGTC</t>
  </si>
  <si>
    <t>STX</t>
  </si>
  <si>
    <t>HA</t>
  </si>
  <si>
    <t>TX</t>
  </si>
  <si>
    <t>FL</t>
  </si>
  <si>
    <t>C/B</t>
  </si>
  <si>
    <t>C/P</t>
  </si>
  <si>
    <t>Risk</t>
  </si>
  <si>
    <t>Status</t>
  </si>
  <si>
    <t>Open</t>
  </si>
  <si>
    <t>* from MK RUNTRENDANALYSIS  and take the top 2 (if any) in terms of ProfitMargin Slope and EPS Slope</t>
  </si>
  <si>
    <t>Cost Basis</t>
  </si>
  <si>
    <t>AAA</t>
  </si>
  <si>
    <t>New Stop</t>
  </si>
  <si>
    <t>Below C/P</t>
  </si>
  <si>
    <t>C/P=Current Price</t>
  </si>
  <si>
    <t>C/B=Cost Basis</t>
  </si>
  <si>
    <t>G/L</t>
  </si>
  <si>
    <t>G/L=GainLoss</t>
  </si>
  <si>
    <t>G/L (%)</t>
  </si>
  <si>
    <t>G/L (%) @ Stop</t>
  </si>
  <si>
    <t>KND</t>
  </si>
  <si>
    <t>Purchase Price</t>
  </si>
  <si>
    <t>Initial Stop Limit</t>
  </si>
  <si>
    <t>Volatility</t>
  </si>
  <si>
    <t>STOP LIMIT MANAGEMENT</t>
  </si>
  <si>
    <t>STOP LIMIT MANAGEMENT SCALING</t>
  </si>
  <si>
    <t>Scaling Factor</t>
  </si>
  <si>
    <t>Purchase</t>
  </si>
  <si>
    <t>Date</t>
  </si>
  <si>
    <t>Current</t>
  </si>
  <si>
    <t>Pricing</t>
  </si>
  <si>
    <t>Days</t>
  </si>
  <si>
    <t>Held</t>
  </si>
  <si>
    <t>Ratio</t>
  </si>
  <si>
    <t>New Stop2</t>
  </si>
  <si>
    <t>Spread</t>
  </si>
  <si>
    <t>SBLK</t>
  </si>
  <si>
    <t>STOP LIMIT AVERAGE TRUE RANGE</t>
  </si>
  <si>
    <t>Current Price Low</t>
  </si>
  <si>
    <t>Position.R</t>
  </si>
  <si>
    <t>Volatility Days</t>
  </si>
  <si>
    <t>High</t>
  </si>
  <si>
    <t>Low</t>
  </si>
  <si>
    <t>Close</t>
  </si>
  <si>
    <t>05/05/2022</t>
  </si>
  <si>
    <t>05/04/2022</t>
  </si>
  <si>
    <t>05/03/2022</t>
  </si>
  <si>
    <t>05/02/2022</t>
  </si>
  <si>
    <t>04/29/2022</t>
  </si>
  <si>
    <t>04/28/2022</t>
  </si>
  <si>
    <t>04/27/2022</t>
  </si>
  <si>
    <t>04/26/2022</t>
  </si>
  <si>
    <t>04/25/2022</t>
  </si>
  <si>
    <t>04/22/2022</t>
  </si>
  <si>
    <t>04/21/2022</t>
  </si>
  <si>
    <t>04/20/2022</t>
  </si>
  <si>
    <t>04/19/2022</t>
  </si>
  <si>
    <t>04/18/2022</t>
  </si>
  <si>
    <t>04/14/2022</t>
  </si>
  <si>
    <t>04/13/2022</t>
  </si>
  <si>
    <t>04/12/2022</t>
  </si>
  <si>
    <t>04/11/2022</t>
  </si>
  <si>
    <t>04/08/2022</t>
  </si>
  <si>
    <t>04/07/2022</t>
  </si>
  <si>
    <t>04/06/2022</t>
  </si>
  <si>
    <t>04/05/2022</t>
  </si>
  <si>
    <t>04/04/2022</t>
  </si>
  <si>
    <t>04/01/2022</t>
  </si>
  <si>
    <t>03/31/2022</t>
  </si>
  <si>
    <t>03/30/2022</t>
  </si>
  <si>
    <t>03/29/2022</t>
  </si>
  <si>
    <t>03/28/2022</t>
  </si>
  <si>
    <t>03/25/2022</t>
  </si>
  <si>
    <t>03/24/2022</t>
  </si>
  <si>
    <t>03/23/2022</t>
  </si>
  <si>
    <t>Level B</t>
  </si>
  <si>
    <t>Level A</t>
  </si>
  <si>
    <t>Level C</t>
  </si>
  <si>
    <t>Max(AB)</t>
  </si>
  <si>
    <t>Max(ABC)</t>
  </si>
  <si>
    <t>Short Term</t>
  </si>
  <si>
    <t>New Stop 1</t>
  </si>
  <si>
    <t>New Stop 2</t>
  </si>
  <si>
    <t>use volatility day count to populate prices in below table</t>
  </si>
  <si>
    <t>The pricing date below would be the stop limit reset date (i.e.) 30 days after initial stop is set</t>
  </si>
  <si>
    <t>ATR(30)</t>
  </si>
  <si>
    <t>ATR(14)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</si>
</sst>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3" applyFont="1"/>
    <xf numFmtId="0" fontId="2" fillId="0" borderId="0" xfId="0" applyFont="1"/>
    <xf numFmtId="44" fontId="0" fillId="0" borderId="0" xfId="2" applyFont="1"/>
    <xf numFmtId="44" fontId="0" fillId="0" borderId="0" xfId="0" applyNumberFormat="1"/>
    <xf numFmtId="9" fontId="2" fillId="0" borderId="0" xfId="3" applyFont="1"/>
    <xf numFmtId="43" fontId="0" fillId="0" borderId="0" xfId="1" applyFont="1"/>
    <xf numFmtId="0" fontId="3" fillId="0" borderId="0" xfId="0" applyFont="1"/>
    <xf numFmtId="10" fontId="0" fillId="0" borderId="0" xfId="3" applyNumberFormat="1" applyFont="1"/>
    <xf numFmtId="1" fontId="0" fillId="0" borderId="0" xfId="1" applyNumberFormat="1" applyFont="1"/>
    <xf numFmtId="1" fontId="0" fillId="0" borderId="0" xfId="0" applyNumberFormat="1"/>
    <xf numFmtId="44" fontId="2" fillId="0" borderId="0" xfId="0" applyNumberFormat="1" applyFont="1"/>
    <xf numFmtId="37" fontId="0" fillId="0" borderId="0" xfId="1" applyNumberFormat="1" applyFont="1"/>
    <xf numFmtId="3" fontId="0" fillId="0" borderId="0" xfId="1" applyNumberFormat="1" applyFont="1"/>
    <xf numFmtId="3" fontId="0" fillId="0" borderId="0" xfId="0" applyNumberFormat="1" applyAlignment="1">
      <alignment horizontal="right"/>
    </xf>
    <xf numFmtId="10" fontId="0" fillId="0" borderId="0" xfId="0" applyNumberFormat="1"/>
    <xf numFmtId="39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44" fontId="0" fillId="0" borderId="4" xfId="2" applyFont="1" applyBorder="1"/>
    <xf numFmtId="0" fontId="0" fillId="0" borderId="0" xfId="0" applyBorder="1"/>
    <xf numFmtId="44" fontId="0" fillId="0" borderId="0" xfId="2" applyFont="1" applyBorder="1"/>
    <xf numFmtId="10" fontId="0" fillId="0" borderId="0" xfId="0" applyNumberFormat="1" applyBorder="1"/>
    <xf numFmtId="44" fontId="0" fillId="0" borderId="0" xfId="0" applyNumberFormat="1" applyBorder="1"/>
    <xf numFmtId="9" fontId="0" fillId="0" borderId="0" xfId="3" applyFont="1" applyBorder="1"/>
    <xf numFmtId="39" fontId="0" fillId="0" borderId="0" xfId="0" applyNumberFormat="1" applyBorder="1"/>
    <xf numFmtId="44" fontId="0" fillId="0" borderId="5" xfId="2" applyFont="1" applyBorder="1"/>
    <xf numFmtId="10" fontId="0" fillId="0" borderId="0" xfId="3" applyNumberFormat="1" applyFont="1" applyBorder="1"/>
    <xf numFmtId="0" fontId="0" fillId="0" borderId="7" xfId="0" applyBorder="1"/>
    <xf numFmtId="10" fontId="0" fillId="0" borderId="5" xfId="0" applyNumberFormat="1" applyBorder="1"/>
    <xf numFmtId="44" fontId="0" fillId="0" borderId="6" xfId="2" applyFont="1" applyBorder="1"/>
    <xf numFmtId="10" fontId="0" fillId="0" borderId="8" xfId="0" applyNumberFormat="1" applyBorder="1"/>
    <xf numFmtId="10" fontId="2" fillId="0" borderId="0" xfId="0" applyNumberFormat="1" applyFont="1" applyBorder="1"/>
    <xf numFmtId="0" fontId="2" fillId="0" borderId="0" xfId="0" applyFont="1" applyFill="1" applyBorder="1"/>
    <xf numFmtId="10" fontId="2" fillId="0" borderId="2" xfId="0" applyNumberFormat="1" applyFont="1" applyBorder="1"/>
    <xf numFmtId="0" fontId="2" fillId="0" borderId="5" xfId="0" applyFont="1" applyFill="1" applyBorder="1"/>
    <xf numFmtId="10" fontId="0" fillId="0" borderId="7" xfId="0" applyNumberFormat="1" applyBorder="1"/>
    <xf numFmtId="44" fontId="0" fillId="0" borderId="7" xfId="2" applyFont="1" applyBorder="1"/>
    <xf numFmtId="44" fontId="0" fillId="0" borderId="7" xfId="0" applyNumberFormat="1" applyBorder="1"/>
    <xf numFmtId="9" fontId="0" fillId="0" borderId="7" xfId="3" applyFont="1" applyBorder="1"/>
    <xf numFmtId="39" fontId="0" fillId="0" borderId="7" xfId="0" applyNumberFormat="1" applyBorder="1"/>
    <xf numFmtId="44" fontId="0" fillId="0" borderId="8" xfId="2" applyFont="1" applyBorder="1"/>
    <xf numFmtId="10" fontId="0" fillId="0" borderId="7" xfId="3" applyNumberFormat="1" applyFont="1" applyBorder="1"/>
    <xf numFmtId="14" fontId="0" fillId="0" borderId="0" xfId="0" applyNumberFormat="1"/>
    <xf numFmtId="8" fontId="0" fillId="0" borderId="0" xfId="0" applyNumberFormat="1"/>
    <xf numFmtId="0" fontId="4" fillId="0" borderId="0" xfId="0" applyFont="1"/>
    <xf numFmtId="164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40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374578952086055E-2"/>
          <c:y val="2.9651478105217545E-2"/>
          <c:w val="0.8913100082808727"/>
          <c:h val="0.89695542520773086"/>
        </c:manualLayout>
      </c:layout>
      <c:lineChart>
        <c:grouping val="standard"/>
        <c:ser>
          <c:idx val="0"/>
          <c:order val="0"/>
          <c:tx>
            <c:v>Price</c:v>
          </c:tx>
          <c:spPr>
            <a:ln w="44450"/>
          </c:spPr>
          <c:marker>
            <c:symbol val="none"/>
          </c:marker>
          <c:val>
            <c:numRef>
              <c:f>Sheet1!$AI$21:$AI$41</c:f>
              <c:numCache>
                <c:formatCode>_("$"* #,##0.00_);_("$"* \(#,##0.00\);_("$"* "-"??_);_(@_)</c:formatCode>
                <c:ptCount val="21"/>
                <c:pt idx="0">
                  <c:v>71.62</c:v>
                </c:pt>
                <c:pt idx="1">
                  <c:v>72</c:v>
                </c:pt>
                <c:pt idx="2">
                  <c:v>73</c:v>
                </c:pt>
                <c:pt idx="3">
                  <c:v>74</c:v>
                </c:pt>
                <c:pt idx="4">
                  <c:v>75</c:v>
                </c:pt>
                <c:pt idx="5">
                  <c:v>76</c:v>
                </c:pt>
                <c:pt idx="6">
                  <c:v>77</c:v>
                </c:pt>
                <c:pt idx="7">
                  <c:v>78</c:v>
                </c:pt>
                <c:pt idx="8">
                  <c:v>79</c:v>
                </c:pt>
                <c:pt idx="9">
                  <c:v>80</c:v>
                </c:pt>
                <c:pt idx="10">
                  <c:v>81</c:v>
                </c:pt>
                <c:pt idx="11">
                  <c:v>82</c:v>
                </c:pt>
                <c:pt idx="12">
                  <c:v>83</c:v>
                </c:pt>
                <c:pt idx="13">
                  <c:v>84</c:v>
                </c:pt>
                <c:pt idx="14">
                  <c:v>85</c:v>
                </c:pt>
                <c:pt idx="15">
                  <c:v>86</c:v>
                </c:pt>
                <c:pt idx="16">
                  <c:v>87</c:v>
                </c:pt>
                <c:pt idx="17">
                  <c:v>88</c:v>
                </c:pt>
                <c:pt idx="18">
                  <c:v>89</c:v>
                </c:pt>
                <c:pt idx="19">
                  <c:v>90</c:v>
                </c:pt>
                <c:pt idx="20">
                  <c:v>91</c:v>
                </c:pt>
              </c:numCache>
            </c:numRef>
          </c:val>
        </c:ser>
        <c:ser>
          <c:idx val="1"/>
          <c:order val="1"/>
          <c:tx>
            <c:v>Cost Basis</c:v>
          </c:tx>
          <c:spPr>
            <a:ln w="41275"/>
          </c:spPr>
          <c:marker>
            <c:symbol val="none"/>
          </c:marker>
          <c:val>
            <c:numRef>
              <c:f>Sheet1!$Z$21:$Z$41</c:f>
              <c:numCache>
                <c:formatCode>_("$"* #,##0.00_);_("$"* \(#,##0.00\);_("$"* "-"??_);_(@_)</c:formatCode>
                <c:ptCount val="21"/>
                <c:pt idx="0">
                  <c:v>71.62</c:v>
                </c:pt>
                <c:pt idx="1">
                  <c:v>71.62</c:v>
                </c:pt>
                <c:pt idx="2">
                  <c:v>71.62</c:v>
                </c:pt>
                <c:pt idx="3">
                  <c:v>71.62</c:v>
                </c:pt>
                <c:pt idx="4">
                  <c:v>71.62</c:v>
                </c:pt>
                <c:pt idx="5">
                  <c:v>71.62</c:v>
                </c:pt>
                <c:pt idx="6">
                  <c:v>71.62</c:v>
                </c:pt>
                <c:pt idx="7">
                  <c:v>71.62</c:v>
                </c:pt>
                <c:pt idx="8">
                  <c:v>71.62</c:v>
                </c:pt>
                <c:pt idx="9">
                  <c:v>71.62</c:v>
                </c:pt>
                <c:pt idx="10">
                  <c:v>71.62</c:v>
                </c:pt>
                <c:pt idx="11">
                  <c:v>71.62</c:v>
                </c:pt>
                <c:pt idx="12">
                  <c:v>71.62</c:v>
                </c:pt>
                <c:pt idx="13">
                  <c:v>71.62</c:v>
                </c:pt>
                <c:pt idx="14">
                  <c:v>71.62</c:v>
                </c:pt>
                <c:pt idx="15">
                  <c:v>71.62</c:v>
                </c:pt>
                <c:pt idx="16">
                  <c:v>71.62</c:v>
                </c:pt>
                <c:pt idx="17">
                  <c:v>71.62</c:v>
                </c:pt>
                <c:pt idx="18">
                  <c:v>71.62</c:v>
                </c:pt>
                <c:pt idx="19">
                  <c:v>71.62</c:v>
                </c:pt>
                <c:pt idx="20">
                  <c:v>71.62</c:v>
                </c:pt>
              </c:numCache>
            </c:numRef>
          </c:val>
        </c:ser>
        <c:ser>
          <c:idx val="2"/>
          <c:order val="2"/>
          <c:tx>
            <c:v>Trailing Stops</c:v>
          </c:tx>
          <c:spPr>
            <a:ln w="41275"/>
          </c:spPr>
          <c:marker>
            <c:symbol val="none"/>
          </c:marker>
          <c:val>
            <c:numRef>
              <c:f>Sheet1!$AK$21:$AK$41</c:f>
              <c:numCache>
                <c:formatCode>_("$"* #,##0.00_);_("$"* \(#,##0.00\);_("$"* "-"??_);_(@_)</c:formatCode>
                <c:ptCount val="21"/>
                <c:pt idx="0">
                  <c:v>67.322800000000001</c:v>
                </c:pt>
                <c:pt idx="1">
                  <c:v>67.322800000000001</c:v>
                </c:pt>
                <c:pt idx="2">
                  <c:v>67.322800000000001</c:v>
                </c:pt>
                <c:pt idx="3">
                  <c:v>67.322800000000001</c:v>
                </c:pt>
                <c:pt idx="4">
                  <c:v>67.322800000000001</c:v>
                </c:pt>
                <c:pt idx="5">
                  <c:v>71.62</c:v>
                </c:pt>
                <c:pt idx="6">
                  <c:v>71.62</c:v>
                </c:pt>
                <c:pt idx="7">
                  <c:v>71.62</c:v>
                </c:pt>
                <c:pt idx="8">
                  <c:v>71.62</c:v>
                </c:pt>
                <c:pt idx="9">
                  <c:v>71.62</c:v>
                </c:pt>
                <c:pt idx="10">
                  <c:v>75.917200000000008</c:v>
                </c:pt>
                <c:pt idx="11">
                  <c:v>75.917200000000008</c:v>
                </c:pt>
                <c:pt idx="12">
                  <c:v>75.917200000000008</c:v>
                </c:pt>
                <c:pt idx="13">
                  <c:v>75.917200000000008</c:v>
                </c:pt>
                <c:pt idx="14">
                  <c:v>80.214399999999998</c:v>
                </c:pt>
                <c:pt idx="15">
                  <c:v>80.214399999999998</c:v>
                </c:pt>
                <c:pt idx="16">
                  <c:v>80.214399999999998</c:v>
                </c:pt>
                <c:pt idx="17">
                  <c:v>80.214399999999998</c:v>
                </c:pt>
                <c:pt idx="18">
                  <c:v>84.511600000000001</c:v>
                </c:pt>
                <c:pt idx="19">
                  <c:v>84.511600000000001</c:v>
                </c:pt>
                <c:pt idx="20">
                  <c:v>84.511600000000001</c:v>
                </c:pt>
              </c:numCache>
            </c:numRef>
          </c:val>
        </c:ser>
        <c:marker val="1"/>
        <c:axId val="163084160"/>
        <c:axId val="163085696"/>
      </c:lineChart>
      <c:catAx>
        <c:axId val="163084160"/>
        <c:scaling>
          <c:orientation val="minMax"/>
        </c:scaling>
        <c:axPos val="b"/>
        <c:tickLblPos val="nextTo"/>
        <c:crossAx val="163085696"/>
        <c:crosses val="autoZero"/>
        <c:auto val="1"/>
        <c:lblAlgn val="ctr"/>
        <c:lblOffset val="100"/>
      </c:catAx>
      <c:valAx>
        <c:axId val="163085696"/>
        <c:scaling>
          <c:orientation val="minMax"/>
          <c:min val="60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163084160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374578952086124E-2"/>
          <c:y val="2.9651478105217552E-2"/>
          <c:w val="0.8913100082808727"/>
          <c:h val="0.89695542520773086"/>
        </c:manualLayout>
      </c:layout>
      <c:lineChart>
        <c:grouping val="standard"/>
        <c:ser>
          <c:idx val="0"/>
          <c:order val="0"/>
          <c:marker>
            <c:symbol val="none"/>
          </c:marker>
          <c:val>
            <c:numRef>
              <c:f>Sheet1!$AJ$50:$AJ$72</c:f>
              <c:numCache>
                <c:formatCode>_("$"* #,##0.00_);_("$"* \(#,##0.00\);_("$"* "-"??_);_(@_)</c:formatCode>
                <c:ptCount val="23"/>
                <c:pt idx="0">
                  <c:v>71.62</c:v>
                </c:pt>
                <c:pt idx="1">
                  <c:v>72</c:v>
                </c:pt>
                <c:pt idx="2">
                  <c:v>73</c:v>
                </c:pt>
                <c:pt idx="3">
                  <c:v>74</c:v>
                </c:pt>
                <c:pt idx="4">
                  <c:v>75</c:v>
                </c:pt>
                <c:pt idx="5">
                  <c:v>76</c:v>
                </c:pt>
                <c:pt idx="6">
                  <c:v>77</c:v>
                </c:pt>
                <c:pt idx="7">
                  <c:v>78</c:v>
                </c:pt>
                <c:pt idx="8">
                  <c:v>79</c:v>
                </c:pt>
                <c:pt idx="9">
                  <c:v>80</c:v>
                </c:pt>
                <c:pt idx="10">
                  <c:v>81</c:v>
                </c:pt>
                <c:pt idx="11">
                  <c:v>82</c:v>
                </c:pt>
                <c:pt idx="12">
                  <c:v>83</c:v>
                </c:pt>
                <c:pt idx="13">
                  <c:v>84</c:v>
                </c:pt>
                <c:pt idx="14">
                  <c:v>85</c:v>
                </c:pt>
                <c:pt idx="15">
                  <c:v>86</c:v>
                </c:pt>
                <c:pt idx="16">
                  <c:v>87</c:v>
                </c:pt>
                <c:pt idx="17">
                  <c:v>88</c:v>
                </c:pt>
                <c:pt idx="18">
                  <c:v>89</c:v>
                </c:pt>
                <c:pt idx="19">
                  <c:v>90</c:v>
                </c:pt>
                <c:pt idx="20">
                  <c:v>91</c:v>
                </c:pt>
                <c:pt idx="21">
                  <c:v>100</c:v>
                </c:pt>
                <c:pt idx="22">
                  <c:v>110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Sheet1!$Z$50:$Z$72</c:f>
              <c:numCache>
                <c:formatCode>_("$"* #,##0.00_);_("$"* \(#,##0.00\);_("$"* "-"??_);_(@_)</c:formatCode>
                <c:ptCount val="23"/>
                <c:pt idx="0">
                  <c:v>71.62</c:v>
                </c:pt>
                <c:pt idx="1">
                  <c:v>71.62</c:v>
                </c:pt>
                <c:pt idx="2">
                  <c:v>71.62</c:v>
                </c:pt>
                <c:pt idx="3">
                  <c:v>71.62</c:v>
                </c:pt>
                <c:pt idx="4">
                  <c:v>71.62</c:v>
                </c:pt>
                <c:pt idx="5">
                  <c:v>71.62</c:v>
                </c:pt>
                <c:pt idx="6">
                  <c:v>71.62</c:v>
                </c:pt>
                <c:pt idx="7">
                  <c:v>71.62</c:v>
                </c:pt>
                <c:pt idx="8">
                  <c:v>71.62</c:v>
                </c:pt>
                <c:pt idx="9">
                  <c:v>71.62</c:v>
                </c:pt>
                <c:pt idx="10">
                  <c:v>71.62</c:v>
                </c:pt>
                <c:pt idx="11">
                  <c:v>71.62</c:v>
                </c:pt>
                <c:pt idx="12">
                  <c:v>71.62</c:v>
                </c:pt>
                <c:pt idx="13">
                  <c:v>71.62</c:v>
                </c:pt>
                <c:pt idx="14">
                  <c:v>71.62</c:v>
                </c:pt>
                <c:pt idx="15">
                  <c:v>71.62</c:v>
                </c:pt>
                <c:pt idx="16">
                  <c:v>71.62</c:v>
                </c:pt>
                <c:pt idx="17">
                  <c:v>71.62</c:v>
                </c:pt>
                <c:pt idx="18">
                  <c:v>71.62</c:v>
                </c:pt>
                <c:pt idx="19">
                  <c:v>71.62</c:v>
                </c:pt>
                <c:pt idx="20">
                  <c:v>71.62</c:v>
                </c:pt>
                <c:pt idx="21">
                  <c:v>71.62</c:v>
                </c:pt>
                <c:pt idx="22">
                  <c:v>71.62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Sheet1!$AP$50:$AP$72</c:f>
              <c:numCache>
                <c:formatCode>_("$"* #,##0.00_);_("$"* \(#,##0.00\);_("$"* "-"??_);_(@_)</c:formatCode>
                <c:ptCount val="23"/>
                <c:pt idx="0">
                  <c:v>67.322800000000001</c:v>
                </c:pt>
                <c:pt idx="1">
                  <c:v>67.322800000000001</c:v>
                </c:pt>
                <c:pt idx="2">
                  <c:v>67.322800000000001</c:v>
                </c:pt>
                <c:pt idx="3">
                  <c:v>67.322800000000001</c:v>
                </c:pt>
                <c:pt idx="4">
                  <c:v>70.545699999999997</c:v>
                </c:pt>
                <c:pt idx="5">
                  <c:v>71.62</c:v>
                </c:pt>
                <c:pt idx="6">
                  <c:v>71.62</c:v>
                </c:pt>
                <c:pt idx="7">
                  <c:v>72.795649056603779</c:v>
                </c:pt>
                <c:pt idx="8">
                  <c:v>73.689022222222221</c:v>
                </c:pt>
                <c:pt idx="9">
                  <c:v>74.406096703296697</c:v>
                </c:pt>
                <c:pt idx="10">
                  <c:v>76.228181578947371</c:v>
                </c:pt>
                <c:pt idx="11">
                  <c:v>76.586225149700596</c:v>
                </c:pt>
                <c:pt idx="12">
                  <c:v>77.918635616438351</c:v>
                </c:pt>
                <c:pt idx="13">
                  <c:v>79.042436363636369</c:v>
                </c:pt>
                <c:pt idx="14">
                  <c:v>80.214399999999998</c:v>
                </c:pt>
                <c:pt idx="15">
                  <c:v>80.922729670329673</c:v>
                </c:pt>
                <c:pt idx="16">
                  <c:v>82.473752577319587</c:v>
                </c:pt>
                <c:pt idx="17">
                  <c:v>83.062544186046509</c:v>
                </c:pt>
                <c:pt idx="18">
                  <c:v>84.511600000000001</c:v>
                </c:pt>
                <c:pt idx="19">
                  <c:v>85.42019341421144</c:v>
                </c:pt>
                <c:pt idx="20">
                  <c:v>86.405760526315788</c:v>
                </c:pt>
                <c:pt idx="21">
                  <c:v>95.442923505976097</c:v>
                </c:pt>
                <c:pt idx="22">
                  <c:v>105.58761978798587</c:v>
                </c:pt>
              </c:numCache>
            </c:numRef>
          </c:val>
        </c:ser>
        <c:ser>
          <c:idx val="3"/>
          <c:order val="3"/>
          <c:tx>
            <c:v>Spread</c:v>
          </c:tx>
          <c:marker>
            <c:symbol val="none"/>
          </c:marker>
          <c:val>
            <c:numRef>
              <c:f>Sheet1!$AR$50:$AR$72</c:f>
              <c:numCache>
                <c:formatCode>_("$"* #,##0.00_);_("$"* \(#,##0.00\);_("$"* "-"??_);_(@_)</c:formatCode>
                <c:ptCount val="23"/>
                <c:pt idx="0">
                  <c:v>60.00000000000005</c:v>
                </c:pt>
                <c:pt idx="1">
                  <c:v>64.961111111111094</c:v>
                </c:pt>
                <c:pt idx="2">
                  <c:v>77.769863013698625</c:v>
                </c:pt>
                <c:pt idx="3">
                  <c:v>90.232432432432418</c:v>
                </c:pt>
                <c:pt idx="4">
                  <c:v>59.390666666666711</c:v>
                </c:pt>
                <c:pt idx="5">
                  <c:v>57.631578947368361</c:v>
                </c:pt>
                <c:pt idx="6">
                  <c:v>69.870129870129801</c:v>
                </c:pt>
                <c:pt idx="7">
                  <c:v>66.722447992259248</c:v>
                </c:pt>
                <c:pt idx="8">
                  <c:v>67.227566807313664</c:v>
                </c:pt>
                <c:pt idx="9">
                  <c:v>69.923791208791286</c:v>
                </c:pt>
                <c:pt idx="10">
                  <c:v>58.911338531513941</c:v>
                </c:pt>
                <c:pt idx="11">
                  <c:v>66.021644515846404</c:v>
                </c:pt>
                <c:pt idx="12">
                  <c:v>61.221257633272877</c:v>
                </c:pt>
                <c:pt idx="13">
                  <c:v>59.01861471861465</c:v>
                </c:pt>
                <c:pt idx="14">
                  <c:v>56.301176470588267</c:v>
                </c:pt>
                <c:pt idx="15">
                  <c:v>59.038027089189853</c:v>
                </c:pt>
                <c:pt idx="16">
                  <c:v>52.025832444602443</c:v>
                </c:pt>
                <c:pt idx="17">
                  <c:v>56.107452431289673</c:v>
                </c:pt>
                <c:pt idx="18">
                  <c:v>50.431460674157293</c:v>
                </c:pt>
                <c:pt idx="19">
                  <c:v>50.886739842095118</c:v>
                </c:pt>
                <c:pt idx="20">
                  <c:v>50.486148062463869</c:v>
                </c:pt>
                <c:pt idx="21">
                  <c:v>45.57076494023903</c:v>
                </c:pt>
                <c:pt idx="22">
                  <c:v>40.112547381946619</c:v>
                </c:pt>
              </c:numCache>
            </c:numRef>
          </c:val>
        </c:ser>
        <c:ser>
          <c:idx val="4"/>
          <c:order val="4"/>
          <c:tx>
            <c:v>New Stop</c:v>
          </c:tx>
          <c:marker>
            <c:symbol val="none"/>
          </c:marker>
          <c:val>
            <c:numRef>
              <c:f>Sheet1!$AO$50:$AO$72</c:f>
              <c:numCache>
                <c:formatCode>_("$"* #,##0.00_);_("$"* \(#,##0.00\);_("$"* "-"??_);_(@_)</c:formatCode>
                <c:ptCount val="23"/>
                <c:pt idx="0">
                  <c:v>67.322800000000001</c:v>
                </c:pt>
                <c:pt idx="1">
                  <c:v>67.322800000000001</c:v>
                </c:pt>
                <c:pt idx="2">
                  <c:v>67.322800000000001</c:v>
                </c:pt>
                <c:pt idx="3">
                  <c:v>67.322800000000001</c:v>
                </c:pt>
                <c:pt idx="4">
                  <c:v>67.322800000000001</c:v>
                </c:pt>
                <c:pt idx="5">
                  <c:v>71.62</c:v>
                </c:pt>
                <c:pt idx="6">
                  <c:v>71.62</c:v>
                </c:pt>
                <c:pt idx="7">
                  <c:v>71.62</c:v>
                </c:pt>
                <c:pt idx="8">
                  <c:v>71.62</c:v>
                </c:pt>
                <c:pt idx="9">
                  <c:v>71.62</c:v>
                </c:pt>
                <c:pt idx="10">
                  <c:v>75.917200000000008</c:v>
                </c:pt>
                <c:pt idx="11">
                  <c:v>75.917200000000008</c:v>
                </c:pt>
                <c:pt idx="12">
                  <c:v>75.917200000000008</c:v>
                </c:pt>
                <c:pt idx="13">
                  <c:v>75.917200000000008</c:v>
                </c:pt>
                <c:pt idx="14">
                  <c:v>80.214399999999998</c:v>
                </c:pt>
                <c:pt idx="15">
                  <c:v>80.214399999999998</c:v>
                </c:pt>
                <c:pt idx="16">
                  <c:v>80.214399999999998</c:v>
                </c:pt>
                <c:pt idx="17">
                  <c:v>80.214399999999998</c:v>
                </c:pt>
                <c:pt idx="18">
                  <c:v>84.511600000000001</c:v>
                </c:pt>
                <c:pt idx="19">
                  <c:v>84.511600000000001</c:v>
                </c:pt>
                <c:pt idx="20">
                  <c:v>84.511600000000001</c:v>
                </c:pt>
                <c:pt idx="21">
                  <c:v>93.105999999999995</c:v>
                </c:pt>
                <c:pt idx="22">
                  <c:v>101.7004</c:v>
                </c:pt>
              </c:numCache>
            </c:numRef>
          </c:val>
        </c:ser>
        <c:marker val="1"/>
        <c:axId val="163461760"/>
        <c:axId val="163479936"/>
      </c:lineChart>
      <c:catAx>
        <c:axId val="163461760"/>
        <c:scaling>
          <c:orientation val="minMax"/>
        </c:scaling>
        <c:axPos val="b"/>
        <c:tickLblPos val="nextTo"/>
        <c:crossAx val="163479936"/>
        <c:crosses val="autoZero"/>
        <c:auto val="1"/>
        <c:lblAlgn val="ctr"/>
        <c:lblOffset val="100"/>
      </c:catAx>
      <c:valAx>
        <c:axId val="163479936"/>
        <c:scaling>
          <c:orientation val="minMax"/>
          <c:max val="120"/>
          <c:min val="-10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163461760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Sheet1!$AM$50:$AM$72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0.75</c:v>
                </c:pt>
                <c:pt idx="5">
                  <c:v>0.5960264900662251</c:v>
                </c:pt>
                <c:pt idx="6">
                  <c:v>0.49723756906077349</c:v>
                </c:pt>
                <c:pt idx="7">
                  <c:v>0.42452830188679241</c:v>
                </c:pt>
                <c:pt idx="8">
                  <c:v>0.37037037037037035</c:v>
                </c:pt>
                <c:pt idx="9">
                  <c:v>0.32967032967032966</c:v>
                </c:pt>
                <c:pt idx="10">
                  <c:v>0.29605263157894735</c:v>
                </c:pt>
                <c:pt idx="11">
                  <c:v>0.26946107784431139</c:v>
                </c:pt>
                <c:pt idx="12">
                  <c:v>0.24657534246575344</c:v>
                </c:pt>
                <c:pt idx="13">
                  <c:v>0.22727272727272727</c:v>
                </c:pt>
                <c:pt idx="14">
                  <c:v>0.21226415094339621</c:v>
                </c:pt>
                <c:pt idx="15">
                  <c:v>0.19780219780219782</c:v>
                </c:pt>
                <c:pt idx="16">
                  <c:v>0.18556701030927833</c:v>
                </c:pt>
                <c:pt idx="17">
                  <c:v>0.1744186046511628</c:v>
                </c:pt>
                <c:pt idx="18">
                  <c:v>0.16483516483516483</c:v>
                </c:pt>
                <c:pt idx="19">
                  <c:v>0.15597920277296359</c:v>
                </c:pt>
                <c:pt idx="20">
                  <c:v>0.14802631578947367</c:v>
                </c:pt>
                <c:pt idx="21">
                  <c:v>8.9641434262948211E-2</c:v>
                </c:pt>
                <c:pt idx="22">
                  <c:v>3.180212014134276E-2</c:v>
                </c:pt>
              </c:numCache>
            </c:numRef>
          </c:val>
        </c:ser>
        <c:marker val="1"/>
        <c:axId val="163498240"/>
        <c:axId val="163504128"/>
      </c:lineChart>
      <c:catAx>
        <c:axId val="163498240"/>
        <c:scaling>
          <c:orientation val="minMax"/>
        </c:scaling>
        <c:axPos val="b"/>
        <c:tickLblPos val="nextTo"/>
        <c:crossAx val="163504128"/>
        <c:crosses val="autoZero"/>
        <c:auto val="1"/>
        <c:lblAlgn val="ctr"/>
        <c:lblOffset val="100"/>
      </c:catAx>
      <c:valAx>
        <c:axId val="163504128"/>
        <c:scaling>
          <c:orientation val="minMax"/>
        </c:scaling>
        <c:axPos val="l"/>
        <c:majorGridlines/>
        <c:numFmt formatCode="General" sourceLinked="1"/>
        <c:tickLblPos val="nextTo"/>
        <c:crossAx val="163498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291138</xdr:colOff>
      <xdr:row>17</xdr:row>
      <xdr:rowOff>172527</xdr:rowOff>
    </xdr:from>
    <xdr:to>
      <xdr:col>56</xdr:col>
      <xdr:colOff>226441</xdr:colOff>
      <xdr:row>43</xdr:row>
      <xdr:rowOff>118612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700897</xdr:colOff>
      <xdr:row>73</xdr:row>
      <xdr:rowOff>150963</xdr:rowOff>
    </xdr:from>
    <xdr:to>
      <xdr:col>45</xdr:col>
      <xdr:colOff>528368</xdr:colOff>
      <xdr:row>113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625413</xdr:colOff>
      <xdr:row>77</xdr:row>
      <xdr:rowOff>64699</xdr:rowOff>
    </xdr:from>
    <xdr:to>
      <xdr:col>29</xdr:col>
      <xdr:colOff>10781</xdr:colOff>
      <xdr:row>92</xdr:row>
      <xdr:rowOff>53916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56"/>
  <sheetViews>
    <sheetView tabSelected="1" zoomScale="80" zoomScaleNormal="80" workbookViewId="0">
      <selection activeCell="K23" sqref="K23"/>
    </sheetView>
  </sheetViews>
  <sheetFormatPr defaultRowHeight="14.3"/>
  <cols>
    <col min="1" max="1" width="5.875" bestFit="1" customWidth="1"/>
    <col min="2" max="2" width="12" customWidth="1"/>
    <col min="3" max="3" width="16.25" customWidth="1"/>
    <col min="4" max="4" width="13.875" bestFit="1" customWidth="1"/>
    <col min="5" max="5" width="15.5" bestFit="1" customWidth="1"/>
    <col min="6" max="6" width="16.875" bestFit="1" customWidth="1"/>
    <col min="7" max="7" width="19.25" bestFit="1" customWidth="1"/>
    <col min="8" max="8" width="12.5" bestFit="1" customWidth="1"/>
    <col min="9" max="9" width="9.875" bestFit="1" customWidth="1"/>
    <col min="10" max="10" width="13.125" bestFit="1" customWidth="1"/>
    <col min="11" max="11" width="9.875" bestFit="1" customWidth="1"/>
    <col min="12" max="12" width="10.875" bestFit="1" customWidth="1"/>
    <col min="13" max="13" width="10" bestFit="1" customWidth="1"/>
    <col min="14" max="14" width="10" customWidth="1"/>
    <col min="15" max="15" width="13.125" bestFit="1" customWidth="1"/>
    <col min="16" max="16" width="12" bestFit="1" customWidth="1"/>
    <col min="17" max="17" width="10.25" bestFit="1" customWidth="1"/>
    <col min="18" max="18" width="12.5" bestFit="1" customWidth="1"/>
    <col min="19" max="19" width="9.375" bestFit="1" customWidth="1"/>
    <col min="21" max="21" width="13.25" bestFit="1" customWidth="1"/>
    <col min="23" max="23" width="12" bestFit="1" customWidth="1"/>
    <col min="26" max="26" width="9.375" bestFit="1" customWidth="1"/>
    <col min="27" max="27" width="9.25" bestFit="1" customWidth="1"/>
    <col min="29" max="29" width="8.25" bestFit="1" customWidth="1"/>
    <col min="30" max="31" width="10.875" bestFit="1" customWidth="1"/>
    <col min="32" max="32" width="12" bestFit="1" customWidth="1"/>
    <col min="33" max="33" width="9.875" bestFit="1" customWidth="1"/>
    <col min="34" max="34" width="10.875" bestFit="1" customWidth="1"/>
    <col min="35" max="35" width="12.5" bestFit="1" customWidth="1"/>
    <col min="36" max="36" width="9.375" bestFit="1" customWidth="1"/>
    <col min="37" max="37" width="10.25" bestFit="1" customWidth="1"/>
    <col min="38" max="38" width="10" bestFit="1" customWidth="1"/>
    <col min="39" max="39" width="10.875" bestFit="1" customWidth="1"/>
    <col min="41" max="41" width="14" bestFit="1" customWidth="1"/>
    <col min="42" max="43" width="10.875" bestFit="1" customWidth="1"/>
    <col min="44" max="44" width="10.875" customWidth="1"/>
    <col min="45" max="46" width="12" bestFit="1" customWidth="1"/>
  </cols>
  <sheetData>
    <row r="1" spans="1:37">
      <c r="E1" s="2"/>
    </row>
    <row r="2" spans="1:37">
      <c r="A2" t="s">
        <v>34</v>
      </c>
      <c r="D2" s="2"/>
      <c r="E2" s="2"/>
      <c r="J2" s="2"/>
      <c r="K2" s="2"/>
      <c r="Z2" t="s">
        <v>39</v>
      </c>
    </row>
    <row r="3" spans="1:37">
      <c r="C3" s="5" t="s">
        <v>4</v>
      </c>
      <c r="U3" s="2" t="s">
        <v>4</v>
      </c>
      <c r="Z3" t="s">
        <v>40</v>
      </c>
    </row>
    <row r="4" spans="1:37">
      <c r="C4" s="8">
        <v>0.05</v>
      </c>
      <c r="H4" s="2" t="s">
        <v>18</v>
      </c>
      <c r="U4" s="1">
        <v>0.12</v>
      </c>
      <c r="Z4" t="s">
        <v>42</v>
      </c>
    </row>
    <row r="6" spans="1:37">
      <c r="A6" s="2"/>
      <c r="B6" s="2"/>
      <c r="D6" s="4"/>
      <c r="G6" s="2" t="s">
        <v>31</v>
      </c>
      <c r="H6" s="11" t="str">
        <f>"Risk ("&amp;TEXT($C$4,"0.00%")&amp;")"</f>
        <v>Risk (5.00%)</v>
      </c>
      <c r="I6" s="7" t="s">
        <v>8</v>
      </c>
      <c r="O6" s="2"/>
      <c r="Z6" s="2" t="s">
        <v>35</v>
      </c>
      <c r="AD6" s="2" t="s">
        <v>31</v>
      </c>
      <c r="AF6" s="2" t="s">
        <v>8</v>
      </c>
    </row>
    <row r="7" spans="1:37">
      <c r="A7" s="2" t="s">
        <v>12</v>
      </c>
      <c r="B7" s="2" t="s">
        <v>19</v>
      </c>
      <c r="C7" s="5" t="s">
        <v>2</v>
      </c>
      <c r="D7" s="2" t="s">
        <v>7</v>
      </c>
      <c r="E7" s="2" t="s">
        <v>8</v>
      </c>
      <c r="F7" s="2" t="s">
        <v>1</v>
      </c>
      <c r="G7" s="2" t="s">
        <v>9</v>
      </c>
      <c r="H7" s="2" t="s">
        <v>3</v>
      </c>
      <c r="I7" s="2" t="s">
        <v>5</v>
      </c>
      <c r="J7" s="2" t="s">
        <v>10</v>
      </c>
      <c r="K7" s="2" t="s">
        <v>11</v>
      </c>
      <c r="L7" s="2" t="s">
        <v>6</v>
      </c>
      <c r="M7" s="2" t="s">
        <v>13</v>
      </c>
      <c r="N7" s="2" t="s">
        <v>32</v>
      </c>
      <c r="O7" s="2" t="s">
        <v>14</v>
      </c>
      <c r="P7" s="2" t="s">
        <v>15</v>
      </c>
      <c r="R7" s="2" t="s">
        <v>16</v>
      </c>
      <c r="S7" s="2" t="s">
        <v>17</v>
      </c>
      <c r="U7" s="2" t="s">
        <v>2</v>
      </c>
      <c r="V7" s="2" t="s">
        <v>19</v>
      </c>
      <c r="W7" s="2" t="s">
        <v>10</v>
      </c>
      <c r="X7" s="2" t="s">
        <v>0</v>
      </c>
      <c r="Y7" s="2" t="s">
        <v>8</v>
      </c>
      <c r="Z7" s="2" t="s">
        <v>29</v>
      </c>
      <c r="AA7" s="2" t="s">
        <v>30</v>
      </c>
      <c r="AB7" s="2"/>
      <c r="AC7" s="2" t="s">
        <v>1</v>
      </c>
      <c r="AD7" s="2" t="s">
        <v>9</v>
      </c>
      <c r="AE7" s="2" t="s">
        <v>3</v>
      </c>
      <c r="AF7" s="2" t="s">
        <v>5</v>
      </c>
      <c r="AG7" s="2" t="s">
        <v>11</v>
      </c>
      <c r="AH7" s="2" t="s">
        <v>6</v>
      </c>
      <c r="AI7" s="2" t="s">
        <v>16</v>
      </c>
      <c r="AJ7" s="2" t="s">
        <v>17</v>
      </c>
    </row>
    <row r="8" spans="1:37">
      <c r="A8">
        <v>1</v>
      </c>
      <c r="B8" t="s">
        <v>61</v>
      </c>
      <c r="C8" s="3">
        <v>5000</v>
      </c>
      <c r="D8" s="3">
        <v>30.68</v>
      </c>
      <c r="E8" s="9">
        <f>ROUNDDOWN(I8+0.125,0)</f>
        <v>68</v>
      </c>
      <c r="F8" s="4">
        <f>D8*G8</f>
        <v>3.6816</v>
      </c>
      <c r="G8" s="1">
        <v>0.12</v>
      </c>
      <c r="H8" s="4">
        <f>C4*C8</f>
        <v>250</v>
      </c>
      <c r="I8" s="6">
        <f>H8/F8</f>
        <v>67.905258583224679</v>
      </c>
      <c r="J8" s="4">
        <f>D8*E8</f>
        <v>2086.2399999999998</v>
      </c>
      <c r="K8" s="4">
        <f>D8-F8</f>
        <v>26.9984</v>
      </c>
      <c r="L8" s="3">
        <f>F8*E8</f>
        <v>250.34880000000001</v>
      </c>
      <c r="M8" s="13">
        <v>-1</v>
      </c>
      <c r="N8" s="13" t="s">
        <v>33</v>
      </c>
      <c r="O8" s="4">
        <f>IF(N8="Open",C8-J8,C8+(M8*L8))</f>
        <v>2913.76</v>
      </c>
      <c r="P8" s="4">
        <v>238.92</v>
      </c>
      <c r="R8" s="3">
        <v>6.01</v>
      </c>
      <c r="S8" s="10" t="str">
        <f>ROUNDDOWN((R8-D8)/F8,0)&amp;"R"</f>
        <v>-6R</v>
      </c>
      <c r="U8" s="3">
        <v>80000</v>
      </c>
      <c r="V8" t="s">
        <v>20</v>
      </c>
      <c r="W8" s="3">
        <v>12461.31</v>
      </c>
      <c r="X8" s="15">
        <f>1/9</f>
        <v>0.1111111111111111</v>
      </c>
      <c r="Y8">
        <v>174</v>
      </c>
      <c r="Z8" s="3">
        <v>71.62</v>
      </c>
      <c r="AA8">
        <v>77.510000000000005</v>
      </c>
      <c r="AC8" s="4">
        <f>AD8*Z8</f>
        <v>4.2972000000000001</v>
      </c>
      <c r="AD8" s="1">
        <v>0.06</v>
      </c>
      <c r="AE8" s="4">
        <f>$U$4*U8</f>
        <v>9600</v>
      </c>
      <c r="AF8" s="16">
        <f>AE8/AC8</f>
        <v>2234.0128455738618</v>
      </c>
      <c r="AG8" s="4">
        <f>Z8-AC8</f>
        <v>67.322800000000001</v>
      </c>
      <c r="AH8" s="3">
        <f>AC8*AF8</f>
        <v>9600</v>
      </c>
      <c r="AI8">
        <f>AA8</f>
        <v>77.510000000000005</v>
      </c>
      <c r="AJ8" s="4" t="str">
        <f>ROUNDDOWN((AI8-Z8)/AC8,0)&amp;"R"</f>
        <v>1R</v>
      </c>
    </row>
    <row r="9" spans="1:37">
      <c r="A9">
        <f>A8+1</f>
        <v>2</v>
      </c>
      <c r="C9" s="4">
        <f>O8</f>
        <v>2913.76</v>
      </c>
      <c r="D9" s="3">
        <v>111.82</v>
      </c>
      <c r="E9" s="9">
        <f>ROUNDDOWN(I9+0.125,0)</f>
        <v>10</v>
      </c>
      <c r="F9" s="4">
        <f>D9*G9</f>
        <v>13.418399999999998</v>
      </c>
      <c r="G9" s="1">
        <v>0.12</v>
      </c>
      <c r="H9" s="4">
        <f>$C$4*C9</f>
        <v>145.68800000000002</v>
      </c>
      <c r="I9" s="6">
        <f>H9/F9</f>
        <v>10.857330233112743</v>
      </c>
      <c r="J9" s="4">
        <f>D9*E9</f>
        <v>1118.1999999999998</v>
      </c>
      <c r="K9" s="4">
        <f>D9-F9</f>
        <v>98.401600000000002</v>
      </c>
      <c r="L9" s="3">
        <f>F9*E9</f>
        <v>134.18399999999997</v>
      </c>
      <c r="M9" s="13">
        <v>-1</v>
      </c>
      <c r="N9" s="13" t="s">
        <v>33</v>
      </c>
      <c r="O9" s="4">
        <f>IF(N9="Open",C9-J9,C9+(M9*L9))</f>
        <v>1795.5600000000004</v>
      </c>
      <c r="P9" s="4">
        <v>109.57</v>
      </c>
      <c r="R9" s="3">
        <v>29.8</v>
      </c>
      <c r="S9" s="10" t="str">
        <f t="shared" ref="S9:S16" si="0">ROUNDDOWN((R9-D9)/F9,0)&amp;"R"</f>
        <v>-6R</v>
      </c>
      <c r="U9" s="3">
        <f>U8-W8</f>
        <v>67538.69</v>
      </c>
      <c r="V9" t="s">
        <v>21</v>
      </c>
      <c r="W9" s="3">
        <v>8093.07</v>
      </c>
      <c r="X9" s="15">
        <f t="shared" ref="X9:X16" si="1">1/9</f>
        <v>0.1111111111111111</v>
      </c>
      <c r="Y9">
        <v>21</v>
      </c>
      <c r="Z9" s="3">
        <v>385.38</v>
      </c>
      <c r="AA9">
        <v>368.5</v>
      </c>
      <c r="AC9" s="4">
        <f>AD9*Z9</f>
        <v>23.122799999999998</v>
      </c>
      <c r="AD9" s="1">
        <v>0.06</v>
      </c>
      <c r="AE9" s="4">
        <f>$U$4*U9</f>
        <v>8104.6427999999996</v>
      </c>
      <c r="AF9" s="16">
        <f>AE9/AC9</f>
        <v>350.50438528205927</v>
      </c>
      <c r="AG9" s="4">
        <f>Z9-AC9</f>
        <v>362.25720000000001</v>
      </c>
      <c r="AH9" s="3">
        <f>AC9*AF9</f>
        <v>8104.6427999999996</v>
      </c>
      <c r="AI9">
        <f>AA9</f>
        <v>368.5</v>
      </c>
      <c r="AJ9" s="4" t="str">
        <f>ROUNDDOWN((AI9-Z9)/AC9,0)&amp;"R"</f>
        <v>0R</v>
      </c>
    </row>
    <row r="10" spans="1:37">
      <c r="A10">
        <f t="shared" ref="A10:A19" si="2">A9+1</f>
        <v>3</v>
      </c>
      <c r="C10" s="4">
        <f t="shared" ref="C10:C11" si="3">O9</f>
        <v>1795.5600000000004</v>
      </c>
      <c r="D10" s="3">
        <v>377.5</v>
      </c>
      <c r="E10" s="9">
        <f>ROUNDDOWN(I10+0.125,0)</f>
        <v>2</v>
      </c>
      <c r="F10" s="4">
        <f t="shared" ref="F10:F12" si="4">D10*G10</f>
        <v>45.3</v>
      </c>
      <c r="G10" s="1">
        <v>0.12</v>
      </c>
      <c r="H10" s="4">
        <f t="shared" ref="H10:H12" si="5">$C$4*C10</f>
        <v>89.77800000000002</v>
      </c>
      <c r="I10" s="6">
        <f t="shared" ref="I10:I12" si="6">H10/F10</f>
        <v>1.9818543046357622</v>
      </c>
      <c r="J10" s="4">
        <f t="shared" ref="J10:J12" si="7">D10*E10</f>
        <v>755</v>
      </c>
      <c r="K10" s="4">
        <f t="shared" ref="K10:K12" si="8">D10-F10</f>
        <v>332.2</v>
      </c>
      <c r="L10" s="3">
        <f t="shared" ref="L10:L12" si="9">F10*E10</f>
        <v>90.6</v>
      </c>
      <c r="M10" s="13">
        <v>-1</v>
      </c>
      <c r="N10" s="13" t="s">
        <v>33</v>
      </c>
      <c r="O10" s="4">
        <f t="shared" ref="O10:O37" si="10">IF(N10="Open",C10-J10,C10+(M10*L10))</f>
        <v>1040.5600000000004</v>
      </c>
      <c r="P10" s="4">
        <v>370.23</v>
      </c>
      <c r="R10" s="3">
        <v>10.57</v>
      </c>
      <c r="S10" s="10" t="str">
        <f t="shared" si="0"/>
        <v>-8R</v>
      </c>
      <c r="U10" s="3">
        <f t="shared" ref="U10:U16" si="11">U9-W9</f>
        <v>59445.62</v>
      </c>
      <c r="V10" t="s">
        <v>22</v>
      </c>
      <c r="W10" s="3">
        <v>3522.72</v>
      </c>
      <c r="X10" s="15">
        <f t="shared" si="1"/>
        <v>0.1111111111111111</v>
      </c>
      <c r="Y10">
        <v>41</v>
      </c>
      <c r="Z10" s="3">
        <v>85.92</v>
      </c>
      <c r="AA10">
        <v>92.23</v>
      </c>
      <c r="AC10" s="4">
        <f t="shared" ref="AC10:AC16" si="12">AD10*Z10</f>
        <v>5.1551999999999998</v>
      </c>
      <c r="AD10" s="1">
        <v>0.06</v>
      </c>
      <c r="AE10" s="4">
        <f t="shared" ref="AE10:AE16" si="13">$U$4*U10</f>
        <v>7133.4744000000001</v>
      </c>
      <c r="AF10" s="16">
        <f t="shared" ref="AF10:AF16" si="14">AE10/AC10</f>
        <v>1383.7434823091248</v>
      </c>
      <c r="AG10" s="4">
        <f t="shared" ref="AG10:AG16" si="15">Z10-AC10</f>
        <v>80.764800000000008</v>
      </c>
      <c r="AH10" s="3">
        <f t="shared" ref="AH10:AH16" si="16">AC10*AF10</f>
        <v>7133.4744000000001</v>
      </c>
      <c r="AI10">
        <f t="shared" ref="AI10:AI16" si="17">AA10</f>
        <v>92.23</v>
      </c>
      <c r="AJ10" s="4" t="str">
        <f t="shared" ref="AJ10:AJ16" si="18">ROUNDDOWN((AI10-Z10)/AC10,0)&amp;"R"</f>
        <v>1R</v>
      </c>
    </row>
    <row r="11" spans="1:37">
      <c r="A11">
        <f t="shared" si="2"/>
        <v>4</v>
      </c>
      <c r="C11" s="4">
        <f t="shared" si="3"/>
        <v>1040.5600000000004</v>
      </c>
      <c r="D11" s="3">
        <v>332.21</v>
      </c>
      <c r="E11" s="9">
        <f>ROUNDDOWN(I11+0.125,0)</f>
        <v>1</v>
      </c>
      <c r="F11" s="4">
        <f t="shared" si="4"/>
        <v>39.865199999999994</v>
      </c>
      <c r="G11" s="1">
        <v>0.12</v>
      </c>
      <c r="H11" s="4">
        <f t="shared" si="5"/>
        <v>52.02800000000002</v>
      </c>
      <c r="I11" s="6">
        <f t="shared" si="6"/>
        <v>1.305098180869531</v>
      </c>
      <c r="J11" s="4">
        <f t="shared" si="7"/>
        <v>332.21</v>
      </c>
      <c r="K11" s="4">
        <f t="shared" si="8"/>
        <v>292.34479999999996</v>
      </c>
      <c r="L11" s="3">
        <f t="shared" si="9"/>
        <v>39.865199999999994</v>
      </c>
      <c r="M11" s="13">
        <v>-5</v>
      </c>
      <c r="N11" s="13" t="s">
        <v>33</v>
      </c>
      <c r="O11" s="4">
        <f t="shared" si="10"/>
        <v>708.35000000000036</v>
      </c>
      <c r="P11" s="4">
        <v>288.44</v>
      </c>
      <c r="R11" s="3">
        <v>5.39</v>
      </c>
      <c r="S11" s="10" t="str">
        <f t="shared" si="0"/>
        <v>-8R</v>
      </c>
      <c r="U11" s="3">
        <f t="shared" si="11"/>
        <v>55922.9</v>
      </c>
      <c r="V11" t="s">
        <v>23</v>
      </c>
      <c r="W11" s="3">
        <v>6104.34</v>
      </c>
      <c r="X11" s="15">
        <f t="shared" si="1"/>
        <v>0.1111111111111111</v>
      </c>
      <c r="Y11">
        <v>29</v>
      </c>
      <c r="Z11" s="3">
        <v>210.49</v>
      </c>
      <c r="AA11">
        <v>346.27</v>
      </c>
      <c r="AC11" s="4">
        <f>AD11*Z11</f>
        <v>12.6294</v>
      </c>
      <c r="AD11" s="1">
        <v>0.06</v>
      </c>
      <c r="AE11" s="4">
        <f t="shared" si="13"/>
        <v>6710.7479999999996</v>
      </c>
      <c r="AF11" s="16">
        <f t="shared" si="14"/>
        <v>531.3592094636324</v>
      </c>
      <c r="AG11" s="4">
        <f t="shared" si="15"/>
        <v>197.86060000000001</v>
      </c>
      <c r="AH11" s="3">
        <f t="shared" si="16"/>
        <v>6710.7479999999996</v>
      </c>
      <c r="AI11">
        <f t="shared" si="17"/>
        <v>346.27</v>
      </c>
      <c r="AJ11" s="4" t="str">
        <f>ROUNDDOWN((AI11-Z11)/AC11,0)&amp;"R"</f>
        <v>10R</v>
      </c>
      <c r="AK11">
        <f>Z11*(1+(10*0.06))</f>
        <v>336.78400000000005</v>
      </c>
    </row>
    <row r="12" spans="1:37">
      <c r="A12">
        <f t="shared" si="2"/>
        <v>5</v>
      </c>
      <c r="C12" s="4">
        <f>O11</f>
        <v>708.35000000000036</v>
      </c>
      <c r="D12" s="3">
        <v>30</v>
      </c>
      <c r="E12" s="9">
        <f t="shared" ref="E12:E17" si="19">ROUNDDOWN(I12+0.125,0)</f>
        <v>9</v>
      </c>
      <c r="F12" s="4">
        <f t="shared" si="4"/>
        <v>3.5999999999999996</v>
      </c>
      <c r="G12" s="1">
        <v>0.12</v>
      </c>
      <c r="H12" s="4">
        <f t="shared" si="5"/>
        <v>35.417500000000018</v>
      </c>
      <c r="I12" s="6">
        <f t="shared" si="6"/>
        <v>9.8381944444444507</v>
      </c>
      <c r="J12" s="4">
        <f t="shared" si="7"/>
        <v>270</v>
      </c>
      <c r="K12" s="4">
        <f t="shared" si="8"/>
        <v>26.4</v>
      </c>
      <c r="L12" s="3">
        <f t="shared" si="9"/>
        <v>32.4</v>
      </c>
      <c r="M12" s="13">
        <v>-1</v>
      </c>
      <c r="N12" s="13"/>
      <c r="O12" s="4">
        <f t="shared" si="10"/>
        <v>675.95000000000039</v>
      </c>
      <c r="P12" s="4">
        <f t="shared" ref="P12:P37" si="20">D12+(F12*M12)</f>
        <v>26.4</v>
      </c>
      <c r="R12" s="3">
        <v>31</v>
      </c>
      <c r="S12" s="10" t="str">
        <f t="shared" si="0"/>
        <v>0R</v>
      </c>
      <c r="U12" s="3">
        <f t="shared" si="11"/>
        <v>49818.559999999998</v>
      </c>
      <c r="V12" t="s">
        <v>24</v>
      </c>
      <c r="W12" s="3">
        <v>499.5</v>
      </c>
      <c r="X12" s="15">
        <f t="shared" si="1"/>
        <v>0.1111111111111111</v>
      </c>
      <c r="Y12">
        <v>74</v>
      </c>
      <c r="Z12" s="3">
        <v>6.75</v>
      </c>
      <c r="AA12">
        <v>5.96</v>
      </c>
      <c r="AC12" s="4">
        <f t="shared" si="12"/>
        <v>0.40499999999999997</v>
      </c>
      <c r="AD12" s="1">
        <v>0.06</v>
      </c>
      <c r="AE12" s="4">
        <f t="shared" si="13"/>
        <v>5978.2271999999994</v>
      </c>
      <c r="AF12" s="16">
        <f t="shared" si="14"/>
        <v>14761.054814814814</v>
      </c>
      <c r="AG12" s="4">
        <f t="shared" si="15"/>
        <v>6.3449999999999998</v>
      </c>
      <c r="AH12" s="3">
        <f t="shared" si="16"/>
        <v>5978.2271999999994</v>
      </c>
      <c r="AI12">
        <f t="shared" si="17"/>
        <v>5.96</v>
      </c>
      <c r="AJ12" s="4" t="str">
        <f t="shared" si="18"/>
        <v>-1R</v>
      </c>
    </row>
    <row r="13" spans="1:37">
      <c r="A13">
        <f t="shared" si="2"/>
        <v>6</v>
      </c>
      <c r="C13" s="4">
        <f t="shared" ref="C13" si="21">O12</f>
        <v>675.95000000000039</v>
      </c>
      <c r="D13" s="3">
        <v>30</v>
      </c>
      <c r="E13" s="9">
        <f t="shared" si="19"/>
        <v>9</v>
      </c>
      <c r="F13" s="4">
        <f t="shared" ref="F13" si="22">D13*G13</f>
        <v>3.5999999999999996</v>
      </c>
      <c r="G13" s="1">
        <v>0.12</v>
      </c>
      <c r="H13" s="4">
        <f t="shared" ref="H13" si="23">$C$4*C13</f>
        <v>33.797500000000021</v>
      </c>
      <c r="I13" s="6">
        <f t="shared" ref="I13" si="24">H13/F13</f>
        <v>9.3881944444444514</v>
      </c>
      <c r="J13" s="4">
        <f t="shared" ref="J13" si="25">D13*E13</f>
        <v>270</v>
      </c>
      <c r="K13" s="4">
        <f t="shared" ref="K13" si="26">D13-F13</f>
        <v>26.4</v>
      </c>
      <c r="L13" s="3">
        <f t="shared" ref="L13" si="27">F13*E13</f>
        <v>32.4</v>
      </c>
      <c r="M13" s="13">
        <v>10</v>
      </c>
      <c r="N13" s="13"/>
      <c r="O13" s="4">
        <f t="shared" si="10"/>
        <v>999.95000000000039</v>
      </c>
      <c r="P13" s="4">
        <f t="shared" si="20"/>
        <v>66</v>
      </c>
      <c r="R13" s="3">
        <v>31</v>
      </c>
      <c r="S13" s="10" t="str">
        <f t="shared" si="0"/>
        <v>0R</v>
      </c>
      <c r="U13" s="3">
        <f t="shared" si="11"/>
        <v>49319.06</v>
      </c>
      <c r="V13" t="s">
        <v>25</v>
      </c>
      <c r="W13" s="3">
        <v>6989.12</v>
      </c>
      <c r="X13" s="15">
        <f t="shared" si="1"/>
        <v>0.1111111111111111</v>
      </c>
      <c r="Y13">
        <v>123</v>
      </c>
      <c r="Z13" s="3">
        <v>56.82</v>
      </c>
      <c r="AA13">
        <v>48.27</v>
      </c>
      <c r="AC13" s="4">
        <f t="shared" si="12"/>
        <v>3.4091999999999998</v>
      </c>
      <c r="AD13" s="1">
        <v>0.06</v>
      </c>
      <c r="AE13" s="4">
        <f t="shared" si="13"/>
        <v>5918.2871999999998</v>
      </c>
      <c r="AF13" s="16">
        <f t="shared" si="14"/>
        <v>1735.9753607884547</v>
      </c>
      <c r="AG13" s="4">
        <f t="shared" si="15"/>
        <v>53.410800000000002</v>
      </c>
      <c r="AH13" s="3">
        <f t="shared" si="16"/>
        <v>5918.2871999999998</v>
      </c>
      <c r="AI13">
        <f t="shared" si="17"/>
        <v>48.27</v>
      </c>
      <c r="AJ13" s="4" t="str">
        <f t="shared" si="18"/>
        <v>-2R</v>
      </c>
    </row>
    <row r="14" spans="1:37">
      <c r="A14">
        <f t="shared" si="2"/>
        <v>7</v>
      </c>
      <c r="C14" s="4">
        <f t="shared" ref="C14:C19" si="28">O13</f>
        <v>999.95000000000039</v>
      </c>
      <c r="D14" s="3">
        <v>30</v>
      </c>
      <c r="E14" s="9">
        <f t="shared" si="19"/>
        <v>14</v>
      </c>
      <c r="F14" s="4">
        <f t="shared" ref="F14:F19" si="29">D14*G14</f>
        <v>3.5999999999999996</v>
      </c>
      <c r="G14" s="1">
        <v>0.12</v>
      </c>
      <c r="H14" s="4">
        <f t="shared" ref="H14:H19" si="30">$C$4*C14</f>
        <v>49.997500000000024</v>
      </c>
      <c r="I14" s="6">
        <f t="shared" ref="I14:I19" si="31">H14/F14</f>
        <v>13.888194444444453</v>
      </c>
      <c r="J14" s="4">
        <f t="shared" ref="J14:J19" si="32">D14*E14</f>
        <v>420</v>
      </c>
      <c r="K14" s="4">
        <f t="shared" ref="K14:K19" si="33">D14-F14</f>
        <v>26.4</v>
      </c>
      <c r="L14" s="3">
        <f t="shared" ref="L14:L19" si="34">F14*E14</f>
        <v>50.399999999999991</v>
      </c>
      <c r="M14" s="13">
        <v>-1</v>
      </c>
      <c r="N14" s="13"/>
      <c r="O14" s="4">
        <f t="shared" si="10"/>
        <v>949.55000000000041</v>
      </c>
      <c r="P14" s="4">
        <f t="shared" si="20"/>
        <v>26.4</v>
      </c>
      <c r="R14" s="3">
        <v>31</v>
      </c>
      <c r="S14" s="10" t="str">
        <f t="shared" si="0"/>
        <v>0R</v>
      </c>
      <c r="U14" s="3">
        <f t="shared" si="11"/>
        <v>42329.939999999995</v>
      </c>
      <c r="V14" t="s">
        <v>26</v>
      </c>
      <c r="W14" s="3">
        <v>10139.030000000001</v>
      </c>
      <c r="X14" s="15">
        <f t="shared" si="1"/>
        <v>0.1111111111111111</v>
      </c>
      <c r="Y14">
        <v>438</v>
      </c>
      <c r="Z14" s="3">
        <v>23.15</v>
      </c>
      <c r="AA14">
        <v>13.62</v>
      </c>
      <c r="AC14" s="4">
        <f t="shared" si="12"/>
        <v>1.3889999999999998</v>
      </c>
      <c r="AD14" s="1">
        <v>0.06</v>
      </c>
      <c r="AE14" s="4">
        <f t="shared" si="13"/>
        <v>5079.5927999999994</v>
      </c>
      <c r="AF14" s="16">
        <f t="shared" si="14"/>
        <v>3657.0142548596114</v>
      </c>
      <c r="AG14" s="4">
        <f t="shared" si="15"/>
        <v>21.760999999999999</v>
      </c>
      <c r="AH14" s="3">
        <f t="shared" si="16"/>
        <v>5079.5927999999994</v>
      </c>
      <c r="AI14">
        <f t="shared" si="17"/>
        <v>13.62</v>
      </c>
      <c r="AJ14" s="4" t="str">
        <f t="shared" si="18"/>
        <v>-6R</v>
      </c>
    </row>
    <row r="15" spans="1:37">
      <c r="A15">
        <f t="shared" si="2"/>
        <v>8</v>
      </c>
      <c r="C15" s="4">
        <f t="shared" si="28"/>
        <v>949.55000000000041</v>
      </c>
      <c r="D15" s="3">
        <v>30</v>
      </c>
      <c r="E15" s="9">
        <f t="shared" si="19"/>
        <v>13</v>
      </c>
      <c r="F15" s="4">
        <f t="shared" si="29"/>
        <v>3.5999999999999996</v>
      </c>
      <c r="G15" s="1">
        <v>0.12</v>
      </c>
      <c r="H15" s="4">
        <f t="shared" si="30"/>
        <v>47.47750000000002</v>
      </c>
      <c r="I15" s="6">
        <f t="shared" si="31"/>
        <v>13.188194444444452</v>
      </c>
      <c r="J15" s="4">
        <f t="shared" si="32"/>
        <v>390</v>
      </c>
      <c r="K15" s="4">
        <f t="shared" si="33"/>
        <v>26.4</v>
      </c>
      <c r="L15" s="3">
        <f t="shared" si="34"/>
        <v>46.8</v>
      </c>
      <c r="M15" s="13">
        <v>-1</v>
      </c>
      <c r="N15" s="13"/>
      <c r="O15" s="4">
        <f t="shared" si="10"/>
        <v>902.75000000000045</v>
      </c>
      <c r="P15" s="4">
        <f t="shared" si="20"/>
        <v>26.4</v>
      </c>
      <c r="R15" s="3">
        <v>31</v>
      </c>
      <c r="S15" s="10" t="str">
        <f t="shared" si="0"/>
        <v>0R</v>
      </c>
      <c r="U15" s="3">
        <f t="shared" si="11"/>
        <v>32190.909999999996</v>
      </c>
      <c r="V15" t="s">
        <v>27</v>
      </c>
      <c r="W15" s="3">
        <v>16073.5</v>
      </c>
      <c r="X15" s="15">
        <f t="shared" si="1"/>
        <v>0.1111111111111111</v>
      </c>
      <c r="Y15">
        <v>551</v>
      </c>
      <c r="Z15" s="3">
        <v>29.17</v>
      </c>
      <c r="AA15">
        <v>14.74</v>
      </c>
      <c r="AC15" s="4">
        <f t="shared" si="12"/>
        <v>1.7502</v>
      </c>
      <c r="AD15" s="1">
        <v>0.06</v>
      </c>
      <c r="AE15" s="4">
        <f t="shared" si="13"/>
        <v>3862.9091999999996</v>
      </c>
      <c r="AF15" s="16">
        <f t="shared" si="14"/>
        <v>2207.1244429208086</v>
      </c>
      <c r="AG15" s="4">
        <f t="shared" si="15"/>
        <v>27.419800000000002</v>
      </c>
      <c r="AH15" s="3">
        <f t="shared" si="16"/>
        <v>3862.9091999999991</v>
      </c>
      <c r="AI15">
        <f t="shared" si="17"/>
        <v>14.74</v>
      </c>
      <c r="AJ15" s="4" t="str">
        <f t="shared" si="18"/>
        <v>-8R</v>
      </c>
    </row>
    <row r="16" spans="1:37">
      <c r="A16">
        <f t="shared" si="2"/>
        <v>9</v>
      </c>
      <c r="C16" s="4">
        <f t="shared" si="28"/>
        <v>902.75000000000045</v>
      </c>
      <c r="D16" s="3">
        <v>30</v>
      </c>
      <c r="E16" s="9">
        <f t="shared" si="19"/>
        <v>12</v>
      </c>
      <c r="F16" s="4">
        <f t="shared" si="29"/>
        <v>3.5999999999999996</v>
      </c>
      <c r="G16" s="1">
        <v>0.12</v>
      </c>
      <c r="H16" s="4">
        <f t="shared" si="30"/>
        <v>45.137500000000024</v>
      </c>
      <c r="I16" s="6">
        <f t="shared" si="31"/>
        <v>12.538194444444452</v>
      </c>
      <c r="J16" s="4">
        <f t="shared" si="32"/>
        <v>360</v>
      </c>
      <c r="K16" s="4">
        <f t="shared" si="33"/>
        <v>26.4</v>
      </c>
      <c r="L16" s="3">
        <f t="shared" si="34"/>
        <v>43.199999999999996</v>
      </c>
      <c r="M16" s="13">
        <v>-1</v>
      </c>
      <c r="N16" s="13"/>
      <c r="O16" s="4">
        <f t="shared" si="10"/>
        <v>859.55000000000041</v>
      </c>
      <c r="P16" s="4">
        <f t="shared" si="20"/>
        <v>26.4</v>
      </c>
      <c r="R16" s="3">
        <v>31</v>
      </c>
      <c r="S16" s="10" t="str">
        <f t="shared" si="0"/>
        <v>0R</v>
      </c>
      <c r="U16" s="3">
        <f t="shared" si="11"/>
        <v>16117.409999999996</v>
      </c>
      <c r="V16" t="s">
        <v>28</v>
      </c>
      <c r="W16" s="3">
        <v>12772</v>
      </c>
      <c r="X16" s="15">
        <f t="shared" si="1"/>
        <v>0.1111111111111111</v>
      </c>
      <c r="Y16">
        <v>270</v>
      </c>
      <c r="Z16" s="3">
        <v>47.3</v>
      </c>
      <c r="AA16">
        <v>27.72</v>
      </c>
      <c r="AC16" s="4">
        <f t="shared" si="12"/>
        <v>2.8379999999999996</v>
      </c>
      <c r="AD16" s="1">
        <v>0.06</v>
      </c>
      <c r="AE16" s="4">
        <f t="shared" si="13"/>
        <v>1934.0891999999994</v>
      </c>
      <c r="AF16" s="16">
        <f t="shared" si="14"/>
        <v>681.49725158562353</v>
      </c>
      <c r="AG16" s="4">
        <f t="shared" si="15"/>
        <v>44.461999999999996</v>
      </c>
      <c r="AH16" s="3">
        <f t="shared" si="16"/>
        <v>1934.0891999999994</v>
      </c>
      <c r="AI16">
        <f t="shared" si="17"/>
        <v>27.72</v>
      </c>
      <c r="AJ16" s="4" t="str">
        <f t="shared" si="18"/>
        <v>-6R</v>
      </c>
    </row>
    <row r="17" spans="1:41">
      <c r="A17">
        <f t="shared" si="2"/>
        <v>10</v>
      </c>
      <c r="C17" s="4">
        <f t="shared" si="28"/>
        <v>859.55000000000041</v>
      </c>
      <c r="D17" s="3">
        <v>30</v>
      </c>
      <c r="E17" s="9">
        <f t="shared" si="19"/>
        <v>12</v>
      </c>
      <c r="F17" s="4">
        <f t="shared" si="29"/>
        <v>3.5999999999999996</v>
      </c>
      <c r="G17" s="1">
        <v>0.12</v>
      </c>
      <c r="H17" s="4">
        <f t="shared" si="30"/>
        <v>42.97750000000002</v>
      </c>
      <c r="I17" s="6">
        <f t="shared" si="31"/>
        <v>11.938194444444452</v>
      </c>
      <c r="J17" s="4">
        <f t="shared" si="32"/>
        <v>360</v>
      </c>
      <c r="K17" s="4">
        <f t="shared" si="33"/>
        <v>26.4</v>
      </c>
      <c r="L17" s="3">
        <f t="shared" si="34"/>
        <v>43.199999999999996</v>
      </c>
      <c r="M17" s="13">
        <v>10</v>
      </c>
      <c r="N17" s="13"/>
      <c r="O17" s="4">
        <f t="shared" si="10"/>
        <v>1291.5500000000004</v>
      </c>
      <c r="P17" s="4">
        <f t="shared" si="20"/>
        <v>66</v>
      </c>
      <c r="R17" s="3">
        <v>31</v>
      </c>
      <c r="S17" s="10" t="str">
        <f>ROUNDDOWN((R17-D17)/F17,0)&amp;"R"</f>
        <v>0R</v>
      </c>
      <c r="U17" s="3"/>
      <c r="W17" s="4">
        <f>SUM(W8:W16)</f>
        <v>76654.59</v>
      </c>
      <c r="X17">
        <f>SUM(X8:X16)</f>
        <v>1.0000000000000002</v>
      </c>
      <c r="AD17" s="1"/>
    </row>
    <row r="18" spans="1:41" ht="18.350000000000001" customHeight="1" thickBot="1">
      <c r="A18">
        <f t="shared" si="2"/>
        <v>11</v>
      </c>
      <c r="C18" s="4">
        <f t="shared" si="28"/>
        <v>1291.5500000000004</v>
      </c>
      <c r="D18" s="3">
        <v>30</v>
      </c>
      <c r="E18" s="9">
        <f t="shared" ref="E18:E19" si="35">ROUNDDOWN(I18,0)</f>
        <v>17</v>
      </c>
      <c r="F18" s="4">
        <f t="shared" si="29"/>
        <v>3.5999999999999996</v>
      </c>
      <c r="G18" s="1">
        <v>0.12</v>
      </c>
      <c r="H18" s="4">
        <f t="shared" si="30"/>
        <v>64.577500000000029</v>
      </c>
      <c r="I18" s="6">
        <f t="shared" si="31"/>
        <v>17.938194444444456</v>
      </c>
      <c r="J18" s="4">
        <f t="shared" si="32"/>
        <v>510</v>
      </c>
      <c r="K18" s="4">
        <f t="shared" si="33"/>
        <v>26.4</v>
      </c>
      <c r="L18" s="3">
        <f t="shared" si="34"/>
        <v>61.199999999999996</v>
      </c>
      <c r="M18" s="13">
        <v>-5</v>
      </c>
      <c r="N18" s="13"/>
      <c r="O18" s="4">
        <f t="shared" si="10"/>
        <v>985.55000000000041</v>
      </c>
      <c r="P18" s="4">
        <f t="shared" si="20"/>
        <v>12</v>
      </c>
      <c r="R18" s="3">
        <v>31</v>
      </c>
      <c r="S18" s="10" t="str">
        <f t="shared" ref="S18:S37" si="36">ROUNDDOWN((R18-D18)/F18,0)&amp;"R"</f>
        <v>0R</v>
      </c>
      <c r="U18" s="3"/>
      <c r="AD18" s="1"/>
      <c r="AE18" s="50" t="s">
        <v>49</v>
      </c>
    </row>
    <row r="19" spans="1:41" ht="14.95" thickTop="1">
      <c r="A19">
        <f t="shared" si="2"/>
        <v>12</v>
      </c>
      <c r="C19" s="4">
        <f t="shared" si="28"/>
        <v>985.55000000000041</v>
      </c>
      <c r="D19" s="3">
        <v>30</v>
      </c>
      <c r="E19" s="9">
        <f t="shared" si="35"/>
        <v>13</v>
      </c>
      <c r="F19" s="4">
        <f t="shared" si="29"/>
        <v>3.5999999999999996</v>
      </c>
      <c r="G19" s="1">
        <v>0.12</v>
      </c>
      <c r="H19" s="4">
        <f t="shared" si="30"/>
        <v>49.277500000000025</v>
      </c>
      <c r="I19" s="6">
        <f t="shared" si="31"/>
        <v>13.688194444444452</v>
      </c>
      <c r="J19" s="4">
        <f t="shared" si="32"/>
        <v>390</v>
      </c>
      <c r="K19" s="4">
        <f t="shared" si="33"/>
        <v>26.4</v>
      </c>
      <c r="L19" s="3">
        <f t="shared" si="34"/>
        <v>46.8</v>
      </c>
      <c r="M19" s="13">
        <v>-1</v>
      </c>
      <c r="N19" s="13"/>
      <c r="O19" s="4">
        <f t="shared" si="10"/>
        <v>938.75000000000045</v>
      </c>
      <c r="P19" s="4">
        <f t="shared" si="20"/>
        <v>26.4</v>
      </c>
      <c r="R19" s="3">
        <v>31</v>
      </c>
      <c r="S19" s="10" t="str">
        <f t="shared" si="36"/>
        <v>0R</v>
      </c>
      <c r="U19" s="17"/>
      <c r="V19" s="18"/>
      <c r="W19" s="18"/>
      <c r="X19" s="18"/>
      <c r="Y19" s="18"/>
      <c r="Z19" s="19" t="s">
        <v>35</v>
      </c>
      <c r="AA19" s="18"/>
      <c r="AB19" s="18"/>
      <c r="AC19" s="18"/>
      <c r="AD19" s="19" t="s">
        <v>31</v>
      </c>
      <c r="AE19" s="18"/>
      <c r="AF19" s="19" t="s">
        <v>8</v>
      </c>
      <c r="AG19" s="18"/>
      <c r="AH19" s="20"/>
      <c r="AI19" s="17"/>
      <c r="AJ19" s="18"/>
      <c r="AK19" s="18"/>
      <c r="AL19" s="39" t="s">
        <v>9</v>
      </c>
      <c r="AM19" s="18"/>
      <c r="AN19" s="18"/>
      <c r="AO19" s="20"/>
    </row>
    <row r="20" spans="1:41">
      <c r="A20">
        <f t="shared" ref="A20:A37" si="37">A19+1</f>
        <v>13</v>
      </c>
      <c r="C20" s="4">
        <f t="shared" ref="C20:C37" si="38">O19</f>
        <v>938.75000000000045</v>
      </c>
      <c r="D20" s="3">
        <v>30</v>
      </c>
      <c r="E20" s="9">
        <f t="shared" ref="E20:E37" si="39">ROUNDDOWN(I20,0)</f>
        <v>13</v>
      </c>
      <c r="F20" s="4">
        <f t="shared" ref="F20:F37" si="40">D20*G20</f>
        <v>3.5999999999999996</v>
      </c>
      <c r="G20" s="1">
        <v>0.12</v>
      </c>
      <c r="H20" s="4">
        <f t="shared" ref="H20:H37" si="41">$C$4*C20</f>
        <v>46.937500000000028</v>
      </c>
      <c r="I20" s="6">
        <f t="shared" ref="I20:I37" si="42">H20/F20</f>
        <v>13.038194444444454</v>
      </c>
      <c r="J20" s="4">
        <f t="shared" ref="J20:J37" si="43">D20*E20</f>
        <v>390</v>
      </c>
      <c r="K20" s="4">
        <f t="shared" ref="K20:K37" si="44">D20-F20</f>
        <v>26.4</v>
      </c>
      <c r="L20" s="3">
        <f t="shared" ref="L20:L37" si="45">F20*E20</f>
        <v>46.8</v>
      </c>
      <c r="M20" s="13">
        <v>-1</v>
      </c>
      <c r="N20" s="13"/>
      <c r="O20" s="4">
        <f t="shared" si="10"/>
        <v>891.9500000000005</v>
      </c>
      <c r="P20" s="4">
        <f t="shared" si="20"/>
        <v>26.4</v>
      </c>
      <c r="R20" s="3">
        <v>31</v>
      </c>
      <c r="S20" s="10" t="str">
        <f t="shared" si="36"/>
        <v>0R</v>
      </c>
      <c r="U20" s="21" t="s">
        <v>2</v>
      </c>
      <c r="V20" s="22" t="s">
        <v>19</v>
      </c>
      <c r="W20" s="22" t="s">
        <v>10</v>
      </c>
      <c r="X20" s="22" t="s">
        <v>0</v>
      </c>
      <c r="Y20" s="22" t="s">
        <v>8</v>
      </c>
      <c r="Z20" s="22" t="s">
        <v>29</v>
      </c>
      <c r="AA20" s="22" t="s">
        <v>30</v>
      </c>
      <c r="AB20" s="22"/>
      <c r="AC20" s="22" t="s">
        <v>1</v>
      </c>
      <c r="AD20" s="22" t="s">
        <v>9</v>
      </c>
      <c r="AE20" s="22" t="s">
        <v>3</v>
      </c>
      <c r="AF20" s="22" t="s">
        <v>5</v>
      </c>
      <c r="AG20" s="22" t="s">
        <v>11</v>
      </c>
      <c r="AH20" s="23" t="s">
        <v>6</v>
      </c>
      <c r="AI20" s="21" t="s">
        <v>16</v>
      </c>
      <c r="AJ20" s="22" t="s">
        <v>17</v>
      </c>
      <c r="AK20" s="22" t="s">
        <v>37</v>
      </c>
      <c r="AL20" s="37" t="s">
        <v>38</v>
      </c>
      <c r="AM20" s="38" t="s">
        <v>41</v>
      </c>
      <c r="AN20" s="38" t="s">
        <v>43</v>
      </c>
      <c r="AO20" s="40" t="s">
        <v>44</v>
      </c>
    </row>
    <row r="21" spans="1:41">
      <c r="A21">
        <f t="shared" si="37"/>
        <v>14</v>
      </c>
      <c r="C21" s="4">
        <f t="shared" si="38"/>
        <v>891.9500000000005</v>
      </c>
      <c r="D21" s="3">
        <v>30</v>
      </c>
      <c r="E21" s="9">
        <f t="shared" si="39"/>
        <v>12</v>
      </c>
      <c r="F21" s="4">
        <f t="shared" si="40"/>
        <v>3.5999999999999996</v>
      </c>
      <c r="G21" s="1">
        <v>0.12</v>
      </c>
      <c r="H21" s="4">
        <f t="shared" si="41"/>
        <v>44.597500000000025</v>
      </c>
      <c r="I21" s="6">
        <f t="shared" si="42"/>
        <v>12.388194444444453</v>
      </c>
      <c r="J21" s="4">
        <f t="shared" si="43"/>
        <v>360</v>
      </c>
      <c r="K21" s="4">
        <f t="shared" si="44"/>
        <v>26.4</v>
      </c>
      <c r="L21" s="3">
        <f t="shared" si="45"/>
        <v>43.199999999999996</v>
      </c>
      <c r="M21" s="13">
        <v>-1</v>
      </c>
      <c r="N21" s="13"/>
      <c r="O21" s="4">
        <f t="shared" si="10"/>
        <v>848.75000000000045</v>
      </c>
      <c r="P21" s="4">
        <f t="shared" si="20"/>
        <v>26.4</v>
      </c>
      <c r="R21" s="3">
        <v>31</v>
      </c>
      <c r="S21" s="10" t="str">
        <f t="shared" si="36"/>
        <v>0R</v>
      </c>
      <c r="U21" s="24">
        <v>10000</v>
      </c>
      <c r="V21" s="25" t="s">
        <v>45</v>
      </c>
      <c r="W21" s="26">
        <v>12461.31</v>
      </c>
      <c r="X21" s="27">
        <f>1/9</f>
        <v>0.1111111111111111</v>
      </c>
      <c r="Y21" s="25">
        <v>174</v>
      </c>
      <c r="Z21" s="26">
        <v>71.62</v>
      </c>
      <c r="AA21" s="25">
        <v>77.510000000000005</v>
      </c>
      <c r="AB21" s="25"/>
      <c r="AC21" s="28">
        <f>AD21*Z21</f>
        <v>4.2972000000000001</v>
      </c>
      <c r="AD21" s="29">
        <v>0.06</v>
      </c>
      <c r="AE21" s="28">
        <f>$U$4*U21</f>
        <v>1200</v>
      </c>
      <c r="AF21" s="30">
        <f>AE21/AC21</f>
        <v>279.25160569673272</v>
      </c>
      <c r="AG21" s="28">
        <f>Z21-AC21</f>
        <v>67.322800000000001</v>
      </c>
      <c r="AH21" s="31">
        <f>AC21*AF21</f>
        <v>1200</v>
      </c>
      <c r="AI21" s="24">
        <v>71.62</v>
      </c>
      <c r="AJ21" s="28" t="str">
        <f>ROUNDDOWN((AI21-Z21)/AC21,0)&amp;"R"</f>
        <v>0R</v>
      </c>
      <c r="AK21" s="28">
        <f>AG21+(ROUNDDOWN((AI21-Z21)/AC21,0))*AC21</f>
        <v>67.322800000000001</v>
      </c>
      <c r="AL21" s="32">
        <f>(AI21-AK21)/AK21</f>
        <v>6.3829787234042604E-2</v>
      </c>
      <c r="AM21" s="28">
        <f>(AI21*Y21)-(Z21*Y21)</f>
        <v>0</v>
      </c>
      <c r="AN21" s="27">
        <f>(AI21-Z21)/Z21</f>
        <v>0</v>
      </c>
      <c r="AO21" s="34">
        <f>(AK21-Z21)/Z21</f>
        <v>-6.0000000000000046E-2</v>
      </c>
    </row>
    <row r="22" spans="1:41">
      <c r="A22">
        <f t="shared" si="37"/>
        <v>15</v>
      </c>
      <c r="C22" s="4">
        <f t="shared" si="38"/>
        <v>848.75000000000045</v>
      </c>
      <c r="D22" s="3">
        <v>30</v>
      </c>
      <c r="E22" s="9">
        <f t="shared" si="39"/>
        <v>11</v>
      </c>
      <c r="F22" s="4">
        <f t="shared" si="40"/>
        <v>3.5999999999999996</v>
      </c>
      <c r="G22" s="1">
        <v>0.12</v>
      </c>
      <c r="H22" s="4">
        <f t="shared" si="41"/>
        <v>42.437500000000028</v>
      </c>
      <c r="I22" s="6">
        <f t="shared" si="42"/>
        <v>11.788194444444454</v>
      </c>
      <c r="J22" s="4">
        <f t="shared" si="43"/>
        <v>330</v>
      </c>
      <c r="K22" s="4">
        <f t="shared" si="44"/>
        <v>26.4</v>
      </c>
      <c r="L22" s="3">
        <f t="shared" si="45"/>
        <v>39.599999999999994</v>
      </c>
      <c r="M22" s="13">
        <v>-1</v>
      </c>
      <c r="N22" s="13"/>
      <c r="O22" s="4">
        <f t="shared" si="10"/>
        <v>809.15000000000043</v>
      </c>
      <c r="P22" s="4">
        <f t="shared" si="20"/>
        <v>26.4</v>
      </c>
      <c r="R22" s="3">
        <v>31</v>
      </c>
      <c r="S22" s="10" t="str">
        <f t="shared" si="36"/>
        <v>0R</v>
      </c>
      <c r="U22" s="24">
        <v>80000</v>
      </c>
      <c r="V22" s="25" t="s">
        <v>36</v>
      </c>
      <c r="W22" s="26">
        <v>12461.31</v>
      </c>
      <c r="X22" s="27">
        <f t="shared" ref="X22:X41" si="46">1/9</f>
        <v>0.1111111111111111</v>
      </c>
      <c r="Y22" s="25">
        <v>174</v>
      </c>
      <c r="Z22" s="26">
        <v>71.62</v>
      </c>
      <c r="AA22" s="25">
        <v>77.510000000000005</v>
      </c>
      <c r="AB22" s="25"/>
      <c r="AC22" s="28">
        <f t="shared" ref="AC22:AC32" si="47">AD22*Z22</f>
        <v>4.2972000000000001</v>
      </c>
      <c r="AD22" s="29">
        <v>0.06</v>
      </c>
      <c r="AE22" s="28">
        <f t="shared" ref="AE22:AE32" si="48">$U$4*U22</f>
        <v>9600</v>
      </c>
      <c r="AF22" s="30">
        <f t="shared" ref="AF22:AF32" si="49">AE22/AC22</f>
        <v>2234.0128455738618</v>
      </c>
      <c r="AG22" s="28">
        <f t="shared" ref="AG22:AG32" si="50">Z22-AC22</f>
        <v>67.322800000000001</v>
      </c>
      <c r="AH22" s="31">
        <f t="shared" ref="AH22:AH32" si="51">AC22*AF22</f>
        <v>9600</v>
      </c>
      <c r="AI22" s="24">
        <v>72</v>
      </c>
      <c r="AJ22" s="28" t="str">
        <f t="shared" ref="AJ22:AJ32" si="52">ROUNDDOWN((AI22-Z22)/AC22,0)&amp;"R"</f>
        <v>0R</v>
      </c>
      <c r="AK22" s="28">
        <f t="shared" ref="AK21:AK32" si="53">AG22+(ROUNDDOWN((AI22-Z22)/AC22,0))*AC22</f>
        <v>67.322800000000001</v>
      </c>
      <c r="AL22" s="32">
        <f t="shared" ref="AL22:AL32" si="54">(AI22-AK22)/AK22</f>
        <v>6.947423458323182E-2</v>
      </c>
      <c r="AM22" s="28">
        <f t="shared" ref="AM22:AM32" si="55">(AI22*Y22)-(Z22*Y22)</f>
        <v>66.119999999998981</v>
      </c>
      <c r="AN22" s="27">
        <f t="shared" ref="AN22:AN32" si="56">(AI22-Z22)/Z22</f>
        <v>5.3057805082378584E-3</v>
      </c>
      <c r="AO22" s="34">
        <f t="shared" ref="AO22:AO32" si="57">(AK22-Z22)/Z22</f>
        <v>-6.0000000000000046E-2</v>
      </c>
    </row>
    <row r="23" spans="1:41">
      <c r="A23">
        <f t="shared" si="37"/>
        <v>16</v>
      </c>
      <c r="C23" s="4">
        <f t="shared" si="38"/>
        <v>809.15000000000043</v>
      </c>
      <c r="D23" s="3">
        <v>30</v>
      </c>
      <c r="E23" s="9">
        <f t="shared" si="39"/>
        <v>11</v>
      </c>
      <c r="F23" s="4">
        <f t="shared" si="40"/>
        <v>3.5999999999999996</v>
      </c>
      <c r="G23" s="1">
        <v>0.12</v>
      </c>
      <c r="H23" s="4">
        <f t="shared" si="41"/>
        <v>40.457500000000024</v>
      </c>
      <c r="I23" s="6">
        <f t="shared" si="42"/>
        <v>11.238194444444453</v>
      </c>
      <c r="J23" s="4">
        <f t="shared" si="43"/>
        <v>330</v>
      </c>
      <c r="K23" s="4">
        <f t="shared" si="44"/>
        <v>26.4</v>
      </c>
      <c r="L23" s="3">
        <f t="shared" si="45"/>
        <v>39.599999999999994</v>
      </c>
      <c r="M23" s="13">
        <v>-1</v>
      </c>
      <c r="N23" s="13"/>
      <c r="O23" s="4">
        <f t="shared" si="10"/>
        <v>769.55000000000041</v>
      </c>
      <c r="P23" s="4">
        <f t="shared" si="20"/>
        <v>26.4</v>
      </c>
      <c r="R23" s="3">
        <v>31</v>
      </c>
      <c r="S23" s="10" t="str">
        <f t="shared" si="36"/>
        <v>0R</v>
      </c>
      <c r="U23" s="24">
        <v>80000</v>
      </c>
      <c r="V23" s="25" t="s">
        <v>36</v>
      </c>
      <c r="W23" s="26">
        <v>12461.31</v>
      </c>
      <c r="X23" s="27">
        <f t="shared" si="46"/>
        <v>0.1111111111111111</v>
      </c>
      <c r="Y23" s="25">
        <v>174</v>
      </c>
      <c r="Z23" s="26">
        <v>71.62</v>
      </c>
      <c r="AA23" s="25">
        <v>77.510000000000005</v>
      </c>
      <c r="AB23" s="25"/>
      <c r="AC23" s="28">
        <f t="shared" si="47"/>
        <v>4.2972000000000001</v>
      </c>
      <c r="AD23" s="29">
        <v>0.06</v>
      </c>
      <c r="AE23" s="28">
        <f t="shared" si="48"/>
        <v>9600</v>
      </c>
      <c r="AF23" s="30">
        <f t="shared" si="49"/>
        <v>2234.0128455738618</v>
      </c>
      <c r="AG23" s="28">
        <f t="shared" si="50"/>
        <v>67.322800000000001</v>
      </c>
      <c r="AH23" s="31">
        <f t="shared" si="51"/>
        <v>9600</v>
      </c>
      <c r="AI23" s="24">
        <v>73</v>
      </c>
      <c r="AJ23" s="28" t="str">
        <f t="shared" si="52"/>
        <v>0R</v>
      </c>
      <c r="AK23" s="28">
        <f t="shared" si="53"/>
        <v>67.322800000000001</v>
      </c>
      <c r="AL23" s="32">
        <f t="shared" si="54"/>
        <v>8.432804339688782E-2</v>
      </c>
      <c r="AM23" s="28">
        <f t="shared" si="55"/>
        <v>240.11999999999898</v>
      </c>
      <c r="AN23" s="27">
        <f t="shared" si="56"/>
        <v>1.9268360793074497E-2</v>
      </c>
      <c r="AO23" s="34">
        <f t="shared" si="57"/>
        <v>-6.0000000000000046E-2</v>
      </c>
    </row>
    <row r="24" spans="1:41">
      <c r="A24">
        <f t="shared" si="37"/>
        <v>17</v>
      </c>
      <c r="C24" s="4">
        <f t="shared" si="38"/>
        <v>769.55000000000041</v>
      </c>
      <c r="D24" s="3">
        <v>30</v>
      </c>
      <c r="E24" s="9">
        <f t="shared" si="39"/>
        <v>10</v>
      </c>
      <c r="F24" s="4">
        <f t="shared" si="40"/>
        <v>3.5999999999999996</v>
      </c>
      <c r="G24" s="1">
        <v>0.12</v>
      </c>
      <c r="H24" s="4">
        <f t="shared" si="41"/>
        <v>38.47750000000002</v>
      </c>
      <c r="I24" s="6">
        <f t="shared" si="42"/>
        <v>10.68819444444445</v>
      </c>
      <c r="J24" s="4">
        <f t="shared" si="43"/>
        <v>300</v>
      </c>
      <c r="K24" s="4">
        <f t="shared" si="44"/>
        <v>26.4</v>
      </c>
      <c r="L24" s="3">
        <f t="shared" si="45"/>
        <v>36</v>
      </c>
      <c r="M24" s="13">
        <v>-1</v>
      </c>
      <c r="N24" s="13"/>
      <c r="O24" s="4">
        <f t="shared" si="10"/>
        <v>733.55000000000041</v>
      </c>
      <c r="P24" s="4">
        <f t="shared" si="20"/>
        <v>26.4</v>
      </c>
      <c r="R24" s="3">
        <v>31</v>
      </c>
      <c r="S24" s="10" t="str">
        <f t="shared" si="36"/>
        <v>0R</v>
      </c>
      <c r="U24" s="24">
        <v>80000</v>
      </c>
      <c r="V24" s="25" t="s">
        <v>36</v>
      </c>
      <c r="W24" s="26">
        <v>12461.31</v>
      </c>
      <c r="X24" s="27">
        <f t="shared" si="46"/>
        <v>0.1111111111111111</v>
      </c>
      <c r="Y24" s="25">
        <v>174</v>
      </c>
      <c r="Z24" s="26">
        <v>71.62</v>
      </c>
      <c r="AA24" s="25">
        <v>77.510000000000005</v>
      </c>
      <c r="AB24" s="25"/>
      <c r="AC24" s="28">
        <f t="shared" si="47"/>
        <v>4.2972000000000001</v>
      </c>
      <c r="AD24" s="29">
        <v>0.06</v>
      </c>
      <c r="AE24" s="28">
        <f t="shared" si="48"/>
        <v>9600</v>
      </c>
      <c r="AF24" s="30">
        <f t="shared" si="49"/>
        <v>2234.0128455738618</v>
      </c>
      <c r="AG24" s="28">
        <f t="shared" si="50"/>
        <v>67.322800000000001</v>
      </c>
      <c r="AH24" s="31">
        <f t="shared" si="51"/>
        <v>9600</v>
      </c>
      <c r="AI24" s="24">
        <v>74</v>
      </c>
      <c r="AJ24" s="28" t="str">
        <f t="shared" si="52"/>
        <v>0R</v>
      </c>
      <c r="AK24" s="28">
        <f t="shared" si="53"/>
        <v>67.322800000000001</v>
      </c>
      <c r="AL24" s="32">
        <f t="shared" si="54"/>
        <v>9.9181852210543819E-2</v>
      </c>
      <c r="AM24" s="28">
        <f t="shared" si="55"/>
        <v>414.11999999999898</v>
      </c>
      <c r="AN24" s="27">
        <f t="shared" si="56"/>
        <v>3.3230941077911136E-2</v>
      </c>
      <c r="AO24" s="34">
        <f t="shared" si="57"/>
        <v>-6.0000000000000046E-2</v>
      </c>
    </row>
    <row r="25" spans="1:41">
      <c r="A25">
        <f t="shared" si="37"/>
        <v>18</v>
      </c>
      <c r="C25" s="4">
        <f t="shared" si="38"/>
        <v>733.55000000000041</v>
      </c>
      <c r="D25" s="3">
        <v>30</v>
      </c>
      <c r="E25" s="9">
        <f t="shared" si="39"/>
        <v>10</v>
      </c>
      <c r="F25" s="4">
        <f t="shared" si="40"/>
        <v>3.5999999999999996</v>
      </c>
      <c r="G25" s="1">
        <v>0.12</v>
      </c>
      <c r="H25" s="4">
        <f t="shared" si="41"/>
        <v>36.677500000000023</v>
      </c>
      <c r="I25" s="6">
        <f t="shared" si="42"/>
        <v>10.188194444444452</v>
      </c>
      <c r="J25" s="4">
        <f t="shared" si="43"/>
        <v>300</v>
      </c>
      <c r="K25" s="4">
        <f t="shared" si="44"/>
        <v>26.4</v>
      </c>
      <c r="L25" s="3">
        <f t="shared" si="45"/>
        <v>36</v>
      </c>
      <c r="M25" s="13">
        <v>-1</v>
      </c>
      <c r="N25" s="13"/>
      <c r="O25" s="4">
        <f t="shared" si="10"/>
        <v>697.55000000000041</v>
      </c>
      <c r="P25" s="4">
        <f t="shared" si="20"/>
        <v>26.4</v>
      </c>
      <c r="R25" s="3">
        <v>31</v>
      </c>
      <c r="S25" s="10" t="str">
        <f t="shared" si="36"/>
        <v>0R</v>
      </c>
      <c r="U25" s="24">
        <v>80000</v>
      </c>
      <c r="V25" s="25" t="s">
        <v>36</v>
      </c>
      <c r="W25" s="26">
        <v>12461.31</v>
      </c>
      <c r="X25" s="27">
        <f t="shared" si="46"/>
        <v>0.1111111111111111</v>
      </c>
      <c r="Y25" s="25">
        <v>174</v>
      </c>
      <c r="Z25" s="26">
        <v>71.62</v>
      </c>
      <c r="AA25" s="25">
        <v>77.510000000000005</v>
      </c>
      <c r="AB25" s="25"/>
      <c r="AC25" s="28">
        <f t="shared" si="47"/>
        <v>4.2972000000000001</v>
      </c>
      <c r="AD25" s="29">
        <v>0.06</v>
      </c>
      <c r="AE25" s="28">
        <f t="shared" si="48"/>
        <v>9600</v>
      </c>
      <c r="AF25" s="30">
        <f t="shared" si="49"/>
        <v>2234.0128455738618</v>
      </c>
      <c r="AG25" s="28">
        <f t="shared" si="50"/>
        <v>67.322800000000001</v>
      </c>
      <c r="AH25" s="31">
        <f t="shared" si="51"/>
        <v>9600</v>
      </c>
      <c r="AI25" s="24">
        <v>75</v>
      </c>
      <c r="AJ25" s="28" t="str">
        <f t="shared" si="52"/>
        <v>0R</v>
      </c>
      <c r="AK25" s="28">
        <f t="shared" si="53"/>
        <v>67.322800000000001</v>
      </c>
      <c r="AL25" s="32">
        <f t="shared" si="54"/>
        <v>0.11403566102419981</v>
      </c>
      <c r="AM25" s="28">
        <f t="shared" si="55"/>
        <v>588.11999999999898</v>
      </c>
      <c r="AN25" s="27">
        <f t="shared" si="56"/>
        <v>4.7193521362747771E-2</v>
      </c>
      <c r="AO25" s="34">
        <f t="shared" si="57"/>
        <v>-6.0000000000000046E-2</v>
      </c>
    </row>
    <row r="26" spans="1:41">
      <c r="A26">
        <f t="shared" si="37"/>
        <v>19</v>
      </c>
      <c r="C26" s="4">
        <f t="shared" si="38"/>
        <v>697.55000000000041</v>
      </c>
      <c r="D26" s="3">
        <v>30</v>
      </c>
      <c r="E26" s="9">
        <f t="shared" si="39"/>
        <v>9</v>
      </c>
      <c r="F26" s="4">
        <f t="shared" si="40"/>
        <v>3.5999999999999996</v>
      </c>
      <c r="G26" s="1">
        <v>0.12</v>
      </c>
      <c r="H26" s="4">
        <f t="shared" si="41"/>
        <v>34.877500000000019</v>
      </c>
      <c r="I26" s="6">
        <f t="shared" si="42"/>
        <v>9.6881944444444503</v>
      </c>
      <c r="J26" s="4">
        <f t="shared" si="43"/>
        <v>270</v>
      </c>
      <c r="K26" s="4">
        <f t="shared" si="44"/>
        <v>26.4</v>
      </c>
      <c r="L26" s="3">
        <f t="shared" si="45"/>
        <v>32.4</v>
      </c>
      <c r="M26" s="13">
        <v>-1</v>
      </c>
      <c r="N26" s="13"/>
      <c r="O26" s="4">
        <f t="shared" si="10"/>
        <v>665.15000000000043</v>
      </c>
      <c r="P26" s="4">
        <f t="shared" si="20"/>
        <v>26.4</v>
      </c>
      <c r="R26" s="3">
        <v>31</v>
      </c>
      <c r="S26" s="10" t="str">
        <f t="shared" si="36"/>
        <v>0R</v>
      </c>
      <c r="U26" s="24">
        <v>80000</v>
      </c>
      <c r="V26" s="25" t="s">
        <v>36</v>
      </c>
      <c r="W26" s="26">
        <v>12461.31</v>
      </c>
      <c r="X26" s="27">
        <f t="shared" si="46"/>
        <v>0.1111111111111111</v>
      </c>
      <c r="Y26" s="25">
        <v>174</v>
      </c>
      <c r="Z26" s="26">
        <v>71.62</v>
      </c>
      <c r="AA26" s="25">
        <v>77.510000000000005</v>
      </c>
      <c r="AB26" s="25"/>
      <c r="AC26" s="28">
        <f t="shared" si="47"/>
        <v>4.2972000000000001</v>
      </c>
      <c r="AD26" s="29">
        <v>0.06</v>
      </c>
      <c r="AE26" s="28">
        <f t="shared" si="48"/>
        <v>9600</v>
      </c>
      <c r="AF26" s="30">
        <f t="shared" si="49"/>
        <v>2234.0128455738618</v>
      </c>
      <c r="AG26" s="28">
        <f t="shared" si="50"/>
        <v>67.322800000000001</v>
      </c>
      <c r="AH26" s="31">
        <f t="shared" si="51"/>
        <v>9600</v>
      </c>
      <c r="AI26" s="24">
        <v>76</v>
      </c>
      <c r="AJ26" s="28" t="str">
        <f t="shared" si="52"/>
        <v>1R</v>
      </c>
      <c r="AK26" s="28">
        <f t="shared" si="53"/>
        <v>71.62</v>
      </c>
      <c r="AL26" s="32">
        <f t="shared" si="54"/>
        <v>6.1156101647584407E-2</v>
      </c>
      <c r="AM26" s="28">
        <f t="shared" si="55"/>
        <v>762.11999999999898</v>
      </c>
      <c r="AN26" s="27">
        <f t="shared" si="56"/>
        <v>6.1156101647584407E-2</v>
      </c>
      <c r="AO26" s="34">
        <f t="shared" si="57"/>
        <v>0</v>
      </c>
    </row>
    <row r="27" spans="1:41">
      <c r="A27">
        <f t="shared" si="37"/>
        <v>20</v>
      </c>
      <c r="C27" s="4">
        <f t="shared" si="38"/>
        <v>665.15000000000043</v>
      </c>
      <c r="D27" s="3">
        <v>30</v>
      </c>
      <c r="E27" s="9">
        <f t="shared" si="39"/>
        <v>9</v>
      </c>
      <c r="F27" s="4">
        <f t="shared" si="40"/>
        <v>3.5999999999999996</v>
      </c>
      <c r="G27" s="1">
        <v>0.12</v>
      </c>
      <c r="H27" s="4">
        <f t="shared" si="41"/>
        <v>33.257500000000022</v>
      </c>
      <c r="I27" s="6">
        <f t="shared" si="42"/>
        <v>9.238194444444451</v>
      </c>
      <c r="J27" s="4">
        <f t="shared" si="43"/>
        <v>270</v>
      </c>
      <c r="K27" s="4">
        <f t="shared" si="44"/>
        <v>26.4</v>
      </c>
      <c r="L27" s="3">
        <f t="shared" si="45"/>
        <v>32.4</v>
      </c>
      <c r="M27" s="13">
        <v>-1</v>
      </c>
      <c r="N27" s="13"/>
      <c r="O27" s="4">
        <f t="shared" si="10"/>
        <v>632.75000000000045</v>
      </c>
      <c r="P27" s="4">
        <f t="shared" si="20"/>
        <v>26.4</v>
      </c>
      <c r="R27" s="3">
        <v>31</v>
      </c>
      <c r="S27" s="10" t="str">
        <f t="shared" si="36"/>
        <v>0R</v>
      </c>
      <c r="U27" s="24">
        <v>80000</v>
      </c>
      <c r="V27" s="25" t="s">
        <v>36</v>
      </c>
      <c r="W27" s="26">
        <v>12461.31</v>
      </c>
      <c r="X27" s="27">
        <f t="shared" si="46"/>
        <v>0.1111111111111111</v>
      </c>
      <c r="Y27" s="25">
        <v>174</v>
      </c>
      <c r="Z27" s="26">
        <v>71.62</v>
      </c>
      <c r="AA27" s="25">
        <v>77.510000000000005</v>
      </c>
      <c r="AB27" s="25"/>
      <c r="AC27" s="28">
        <f t="shared" si="47"/>
        <v>4.2972000000000001</v>
      </c>
      <c r="AD27" s="29">
        <v>0.06</v>
      </c>
      <c r="AE27" s="28">
        <f t="shared" si="48"/>
        <v>9600</v>
      </c>
      <c r="AF27" s="30">
        <f t="shared" si="49"/>
        <v>2234.0128455738618</v>
      </c>
      <c r="AG27" s="28">
        <f t="shared" si="50"/>
        <v>67.322800000000001</v>
      </c>
      <c r="AH27" s="31">
        <f t="shared" si="51"/>
        <v>9600</v>
      </c>
      <c r="AI27" s="24">
        <v>77</v>
      </c>
      <c r="AJ27" s="28" t="str">
        <f t="shared" si="52"/>
        <v>1R</v>
      </c>
      <c r="AK27" s="28">
        <f t="shared" si="53"/>
        <v>71.62</v>
      </c>
      <c r="AL27" s="32">
        <f t="shared" si="54"/>
        <v>7.511868193242105E-2</v>
      </c>
      <c r="AM27" s="28">
        <f t="shared" si="55"/>
        <v>936.11999999999898</v>
      </c>
      <c r="AN27" s="27">
        <f t="shared" si="56"/>
        <v>7.511868193242105E-2</v>
      </c>
      <c r="AO27" s="34">
        <f t="shared" si="57"/>
        <v>0</v>
      </c>
    </row>
    <row r="28" spans="1:41">
      <c r="A28">
        <f t="shared" si="37"/>
        <v>21</v>
      </c>
      <c r="C28" s="4">
        <f t="shared" si="38"/>
        <v>632.75000000000045</v>
      </c>
      <c r="D28" s="3">
        <v>30</v>
      </c>
      <c r="E28" s="9">
        <f t="shared" si="39"/>
        <v>8</v>
      </c>
      <c r="F28" s="4">
        <f t="shared" si="40"/>
        <v>3.5999999999999996</v>
      </c>
      <c r="G28" s="1">
        <v>0.12</v>
      </c>
      <c r="H28" s="4">
        <f t="shared" si="41"/>
        <v>31.637500000000024</v>
      </c>
      <c r="I28" s="6">
        <f t="shared" si="42"/>
        <v>8.7881944444444517</v>
      </c>
      <c r="J28" s="4">
        <f t="shared" si="43"/>
        <v>240</v>
      </c>
      <c r="K28" s="4">
        <f t="shared" si="44"/>
        <v>26.4</v>
      </c>
      <c r="L28" s="3">
        <f t="shared" si="45"/>
        <v>28.799999999999997</v>
      </c>
      <c r="M28" s="13">
        <v>-1</v>
      </c>
      <c r="N28" s="13"/>
      <c r="O28" s="4">
        <f t="shared" si="10"/>
        <v>603.9500000000005</v>
      </c>
      <c r="P28" s="4">
        <f t="shared" si="20"/>
        <v>26.4</v>
      </c>
      <c r="R28" s="3">
        <v>31</v>
      </c>
      <c r="S28" s="10" t="str">
        <f t="shared" si="36"/>
        <v>0R</v>
      </c>
      <c r="U28" s="24">
        <v>80000</v>
      </c>
      <c r="V28" s="25" t="s">
        <v>36</v>
      </c>
      <c r="W28" s="26">
        <v>12461.31</v>
      </c>
      <c r="X28" s="27">
        <f t="shared" si="46"/>
        <v>0.1111111111111111</v>
      </c>
      <c r="Y28" s="25">
        <v>174</v>
      </c>
      <c r="Z28" s="26">
        <v>71.62</v>
      </c>
      <c r="AA28" s="25">
        <v>77.510000000000005</v>
      </c>
      <c r="AB28" s="25"/>
      <c r="AC28" s="28">
        <f t="shared" si="47"/>
        <v>4.2972000000000001</v>
      </c>
      <c r="AD28" s="29">
        <v>0.06</v>
      </c>
      <c r="AE28" s="28">
        <f t="shared" si="48"/>
        <v>9600</v>
      </c>
      <c r="AF28" s="30">
        <f t="shared" si="49"/>
        <v>2234.0128455738618</v>
      </c>
      <c r="AG28" s="28">
        <f t="shared" si="50"/>
        <v>67.322800000000001</v>
      </c>
      <c r="AH28" s="31">
        <f t="shared" si="51"/>
        <v>9600</v>
      </c>
      <c r="AI28" s="24">
        <v>78</v>
      </c>
      <c r="AJ28" s="28" t="str">
        <f t="shared" si="52"/>
        <v>1R</v>
      </c>
      <c r="AK28" s="28">
        <f t="shared" si="53"/>
        <v>71.62</v>
      </c>
      <c r="AL28" s="32">
        <f t="shared" si="54"/>
        <v>8.9081262217257678E-2</v>
      </c>
      <c r="AM28" s="28">
        <f t="shared" si="55"/>
        <v>1110.119999999999</v>
      </c>
      <c r="AN28" s="27">
        <f t="shared" si="56"/>
        <v>8.9081262217257678E-2</v>
      </c>
      <c r="AO28" s="34">
        <f t="shared" si="57"/>
        <v>0</v>
      </c>
    </row>
    <row r="29" spans="1:41">
      <c r="A29">
        <f t="shared" si="37"/>
        <v>22</v>
      </c>
      <c r="C29" s="4">
        <f t="shared" si="38"/>
        <v>603.9500000000005</v>
      </c>
      <c r="D29" s="3">
        <v>30</v>
      </c>
      <c r="E29" s="9">
        <f t="shared" si="39"/>
        <v>8</v>
      </c>
      <c r="F29" s="4">
        <f t="shared" si="40"/>
        <v>3.5999999999999996</v>
      </c>
      <c r="G29" s="1">
        <v>0.12</v>
      </c>
      <c r="H29" s="4">
        <f t="shared" si="41"/>
        <v>30.197500000000026</v>
      </c>
      <c r="I29" s="6">
        <f t="shared" si="42"/>
        <v>8.3881944444444532</v>
      </c>
      <c r="J29" s="4">
        <f t="shared" si="43"/>
        <v>240</v>
      </c>
      <c r="K29" s="4">
        <f t="shared" si="44"/>
        <v>26.4</v>
      </c>
      <c r="L29" s="3">
        <f t="shared" si="45"/>
        <v>28.799999999999997</v>
      </c>
      <c r="M29" s="13">
        <v>-1</v>
      </c>
      <c r="N29" s="13"/>
      <c r="O29" s="4">
        <f t="shared" si="10"/>
        <v>575.15000000000055</v>
      </c>
      <c r="P29" s="4">
        <f t="shared" si="20"/>
        <v>26.4</v>
      </c>
      <c r="R29" s="3">
        <v>31</v>
      </c>
      <c r="S29" s="10" t="str">
        <f t="shared" si="36"/>
        <v>0R</v>
      </c>
      <c r="U29" s="24">
        <v>80000</v>
      </c>
      <c r="V29" s="25" t="s">
        <v>36</v>
      </c>
      <c r="W29" s="26">
        <v>12461.31</v>
      </c>
      <c r="X29" s="27">
        <f t="shared" si="46"/>
        <v>0.1111111111111111</v>
      </c>
      <c r="Y29" s="25">
        <v>174</v>
      </c>
      <c r="Z29" s="26">
        <v>71.62</v>
      </c>
      <c r="AA29" s="25">
        <v>77.510000000000005</v>
      </c>
      <c r="AB29" s="25"/>
      <c r="AC29" s="28">
        <f t="shared" si="47"/>
        <v>4.2972000000000001</v>
      </c>
      <c r="AD29" s="29">
        <v>0.06</v>
      </c>
      <c r="AE29" s="28">
        <f t="shared" si="48"/>
        <v>9600</v>
      </c>
      <c r="AF29" s="30">
        <f t="shared" si="49"/>
        <v>2234.0128455738618</v>
      </c>
      <c r="AG29" s="28">
        <f t="shared" si="50"/>
        <v>67.322800000000001</v>
      </c>
      <c r="AH29" s="31">
        <f t="shared" si="51"/>
        <v>9600</v>
      </c>
      <c r="AI29" s="24">
        <v>79</v>
      </c>
      <c r="AJ29" s="28" t="str">
        <f t="shared" si="52"/>
        <v>1R</v>
      </c>
      <c r="AK29" s="28">
        <f t="shared" si="53"/>
        <v>71.62</v>
      </c>
      <c r="AL29" s="32">
        <f t="shared" si="54"/>
        <v>0.10304384250209432</v>
      </c>
      <c r="AM29" s="28">
        <f t="shared" si="55"/>
        <v>1284.119999999999</v>
      </c>
      <c r="AN29" s="27">
        <f t="shared" si="56"/>
        <v>0.10304384250209432</v>
      </c>
      <c r="AO29" s="34">
        <f t="shared" si="57"/>
        <v>0</v>
      </c>
    </row>
    <row r="30" spans="1:41">
      <c r="A30">
        <f t="shared" si="37"/>
        <v>23</v>
      </c>
      <c r="C30" s="4">
        <f t="shared" si="38"/>
        <v>575.15000000000055</v>
      </c>
      <c r="D30" s="3">
        <v>30</v>
      </c>
      <c r="E30" s="9">
        <f t="shared" si="39"/>
        <v>7</v>
      </c>
      <c r="F30" s="4">
        <f t="shared" si="40"/>
        <v>3.5999999999999996</v>
      </c>
      <c r="G30" s="1">
        <v>0.12</v>
      </c>
      <c r="H30" s="4">
        <f t="shared" si="41"/>
        <v>28.757500000000029</v>
      </c>
      <c r="I30" s="6">
        <f t="shared" si="42"/>
        <v>7.9881944444444528</v>
      </c>
      <c r="J30" s="4">
        <f t="shared" si="43"/>
        <v>210</v>
      </c>
      <c r="K30" s="4">
        <f t="shared" si="44"/>
        <v>26.4</v>
      </c>
      <c r="L30" s="3">
        <f t="shared" si="45"/>
        <v>25.199999999999996</v>
      </c>
      <c r="M30" s="13">
        <v>10</v>
      </c>
      <c r="N30" s="13"/>
      <c r="O30" s="4">
        <f t="shared" si="10"/>
        <v>827.15000000000055</v>
      </c>
      <c r="P30" s="4">
        <f t="shared" si="20"/>
        <v>66</v>
      </c>
      <c r="R30" s="3">
        <v>31</v>
      </c>
      <c r="S30" s="10" t="str">
        <f t="shared" si="36"/>
        <v>0R</v>
      </c>
      <c r="U30" s="24">
        <v>80000</v>
      </c>
      <c r="V30" s="25" t="s">
        <v>36</v>
      </c>
      <c r="W30" s="26">
        <v>12461.31</v>
      </c>
      <c r="X30" s="27">
        <f t="shared" si="46"/>
        <v>0.1111111111111111</v>
      </c>
      <c r="Y30" s="25">
        <v>174</v>
      </c>
      <c r="Z30" s="26">
        <v>71.62</v>
      </c>
      <c r="AA30" s="25">
        <v>77.510000000000005</v>
      </c>
      <c r="AB30" s="25"/>
      <c r="AC30" s="28">
        <f t="shared" si="47"/>
        <v>4.2972000000000001</v>
      </c>
      <c r="AD30" s="29">
        <v>0.06</v>
      </c>
      <c r="AE30" s="28">
        <f t="shared" si="48"/>
        <v>9600</v>
      </c>
      <c r="AF30" s="30">
        <f t="shared" si="49"/>
        <v>2234.0128455738618</v>
      </c>
      <c r="AG30" s="28">
        <f t="shared" si="50"/>
        <v>67.322800000000001</v>
      </c>
      <c r="AH30" s="31">
        <f t="shared" si="51"/>
        <v>9600</v>
      </c>
      <c r="AI30" s="24">
        <v>80</v>
      </c>
      <c r="AJ30" s="28" t="str">
        <f t="shared" si="52"/>
        <v>1R</v>
      </c>
      <c r="AK30" s="28">
        <f t="shared" si="53"/>
        <v>71.62</v>
      </c>
      <c r="AL30" s="32">
        <f t="shared" si="54"/>
        <v>0.11700642278693095</v>
      </c>
      <c r="AM30" s="28">
        <f t="shared" si="55"/>
        <v>1458.119999999999</v>
      </c>
      <c r="AN30" s="27">
        <f t="shared" si="56"/>
        <v>0.11700642278693095</v>
      </c>
      <c r="AO30" s="34">
        <f t="shared" si="57"/>
        <v>0</v>
      </c>
    </row>
    <row r="31" spans="1:41">
      <c r="A31">
        <f t="shared" si="37"/>
        <v>24</v>
      </c>
      <c r="C31" s="4">
        <f t="shared" si="38"/>
        <v>827.15000000000055</v>
      </c>
      <c r="D31" s="3">
        <v>30</v>
      </c>
      <c r="E31" s="9">
        <f t="shared" si="39"/>
        <v>11</v>
      </c>
      <c r="F31" s="4">
        <f t="shared" si="40"/>
        <v>3.5999999999999996</v>
      </c>
      <c r="G31" s="1">
        <v>0.12</v>
      </c>
      <c r="H31" s="4">
        <f t="shared" si="41"/>
        <v>41.35750000000003</v>
      </c>
      <c r="I31" s="6">
        <f t="shared" si="42"/>
        <v>11.488194444444455</v>
      </c>
      <c r="J31" s="4">
        <f t="shared" si="43"/>
        <v>330</v>
      </c>
      <c r="K31" s="4">
        <f t="shared" si="44"/>
        <v>26.4</v>
      </c>
      <c r="L31" s="3">
        <f t="shared" si="45"/>
        <v>39.599999999999994</v>
      </c>
      <c r="M31" s="13">
        <v>-1</v>
      </c>
      <c r="N31" s="13"/>
      <c r="O31" s="4">
        <f t="shared" si="10"/>
        <v>787.55000000000052</v>
      </c>
      <c r="P31" s="4">
        <f t="shared" si="20"/>
        <v>26.4</v>
      </c>
      <c r="R31" s="3">
        <v>31</v>
      </c>
      <c r="S31" s="10" t="str">
        <f t="shared" si="36"/>
        <v>0R</v>
      </c>
      <c r="U31" s="24">
        <v>80000</v>
      </c>
      <c r="V31" s="25" t="s">
        <v>36</v>
      </c>
      <c r="W31" s="26">
        <v>12461.31</v>
      </c>
      <c r="X31" s="27">
        <f t="shared" si="46"/>
        <v>0.1111111111111111</v>
      </c>
      <c r="Y31" s="25">
        <v>174</v>
      </c>
      <c r="Z31" s="26">
        <v>71.62</v>
      </c>
      <c r="AA31" s="25">
        <v>77.510000000000005</v>
      </c>
      <c r="AB31" s="25"/>
      <c r="AC31" s="28">
        <f t="shared" si="47"/>
        <v>4.2972000000000001</v>
      </c>
      <c r="AD31" s="29">
        <v>0.06</v>
      </c>
      <c r="AE31" s="28">
        <f t="shared" si="48"/>
        <v>9600</v>
      </c>
      <c r="AF31" s="30">
        <f t="shared" si="49"/>
        <v>2234.0128455738618</v>
      </c>
      <c r="AG31" s="28">
        <f t="shared" si="50"/>
        <v>67.322800000000001</v>
      </c>
      <c r="AH31" s="31">
        <f t="shared" si="51"/>
        <v>9600</v>
      </c>
      <c r="AI31" s="24">
        <v>81</v>
      </c>
      <c r="AJ31" s="28" t="str">
        <f t="shared" si="52"/>
        <v>2R</v>
      </c>
      <c r="AK31" s="28">
        <f t="shared" si="53"/>
        <v>75.917200000000008</v>
      </c>
      <c r="AL31" s="32">
        <f t="shared" si="54"/>
        <v>6.6951889690346739E-2</v>
      </c>
      <c r="AM31" s="28">
        <f t="shared" si="55"/>
        <v>1632.119999999999</v>
      </c>
      <c r="AN31" s="27">
        <f t="shared" si="56"/>
        <v>0.13096900307176759</v>
      </c>
      <c r="AO31" s="34">
        <f t="shared" si="57"/>
        <v>6.0000000000000046E-2</v>
      </c>
    </row>
    <row r="32" spans="1:41">
      <c r="A32">
        <f t="shared" si="37"/>
        <v>25</v>
      </c>
      <c r="C32" s="4">
        <f t="shared" si="38"/>
        <v>787.55000000000052</v>
      </c>
      <c r="D32" s="3">
        <v>30</v>
      </c>
      <c r="E32" s="9">
        <f t="shared" si="39"/>
        <v>10</v>
      </c>
      <c r="F32" s="4">
        <f t="shared" si="40"/>
        <v>3.5999999999999996</v>
      </c>
      <c r="G32" s="1">
        <v>0.12</v>
      </c>
      <c r="H32" s="4">
        <f t="shared" si="41"/>
        <v>39.377500000000026</v>
      </c>
      <c r="I32" s="6">
        <f t="shared" si="42"/>
        <v>10.938194444444452</v>
      </c>
      <c r="J32" s="4">
        <f t="shared" si="43"/>
        <v>300</v>
      </c>
      <c r="K32" s="4">
        <f t="shared" si="44"/>
        <v>26.4</v>
      </c>
      <c r="L32" s="3">
        <f t="shared" si="45"/>
        <v>36</v>
      </c>
      <c r="M32" s="13">
        <v>10</v>
      </c>
      <c r="N32" s="13"/>
      <c r="O32" s="4">
        <f t="shared" si="10"/>
        <v>1147.5500000000006</v>
      </c>
      <c r="P32" s="4">
        <f t="shared" si="20"/>
        <v>66</v>
      </c>
      <c r="R32" s="3">
        <v>31</v>
      </c>
      <c r="S32" s="10" t="str">
        <f t="shared" si="36"/>
        <v>0R</v>
      </c>
      <c r="U32" s="24">
        <v>80000</v>
      </c>
      <c r="V32" s="25" t="s">
        <v>36</v>
      </c>
      <c r="W32" s="26">
        <v>12461.31</v>
      </c>
      <c r="X32" s="27">
        <f t="shared" si="46"/>
        <v>0.1111111111111111</v>
      </c>
      <c r="Y32" s="25">
        <v>174</v>
      </c>
      <c r="Z32" s="26">
        <v>71.62</v>
      </c>
      <c r="AA32" s="25">
        <v>77.510000000000005</v>
      </c>
      <c r="AB32" s="25"/>
      <c r="AC32" s="28">
        <f t="shared" si="47"/>
        <v>4.2972000000000001</v>
      </c>
      <c r="AD32" s="29">
        <v>0.06</v>
      </c>
      <c r="AE32" s="28">
        <f t="shared" si="48"/>
        <v>9600</v>
      </c>
      <c r="AF32" s="30">
        <f t="shared" si="49"/>
        <v>2234.0128455738618</v>
      </c>
      <c r="AG32" s="28">
        <f t="shared" si="50"/>
        <v>67.322800000000001</v>
      </c>
      <c r="AH32" s="31">
        <f t="shared" si="51"/>
        <v>9600</v>
      </c>
      <c r="AI32" s="24">
        <v>82</v>
      </c>
      <c r="AJ32" s="28" t="str">
        <f t="shared" si="52"/>
        <v>2R</v>
      </c>
      <c r="AK32" s="28">
        <f t="shared" si="53"/>
        <v>75.917200000000008</v>
      </c>
      <c r="AL32" s="32">
        <f t="shared" si="54"/>
        <v>8.0124135242079411E-2</v>
      </c>
      <c r="AM32" s="28">
        <f t="shared" si="55"/>
        <v>1806.119999999999</v>
      </c>
      <c r="AN32" s="27">
        <f t="shared" si="56"/>
        <v>0.14493158335660422</v>
      </c>
      <c r="AO32" s="34">
        <f t="shared" si="57"/>
        <v>6.0000000000000046E-2</v>
      </c>
    </row>
    <row r="33" spans="1:48">
      <c r="A33">
        <f t="shared" si="37"/>
        <v>26</v>
      </c>
      <c r="C33" s="4">
        <f t="shared" si="38"/>
        <v>1147.5500000000006</v>
      </c>
      <c r="D33" s="3">
        <v>30</v>
      </c>
      <c r="E33" s="9">
        <f t="shared" si="39"/>
        <v>15</v>
      </c>
      <c r="F33" s="4">
        <f t="shared" si="40"/>
        <v>3.5999999999999996</v>
      </c>
      <c r="G33" s="1">
        <v>0.12</v>
      </c>
      <c r="H33" s="4">
        <f t="shared" si="41"/>
        <v>57.377500000000033</v>
      </c>
      <c r="I33" s="6">
        <f t="shared" si="42"/>
        <v>15.938194444444456</v>
      </c>
      <c r="J33" s="4">
        <f t="shared" si="43"/>
        <v>450</v>
      </c>
      <c r="K33" s="4">
        <f t="shared" si="44"/>
        <v>26.4</v>
      </c>
      <c r="L33" s="3">
        <f t="shared" si="45"/>
        <v>53.999999999999993</v>
      </c>
      <c r="M33" s="13">
        <v>-1</v>
      </c>
      <c r="N33" s="13"/>
      <c r="O33" s="4">
        <f t="shared" si="10"/>
        <v>1093.5500000000006</v>
      </c>
      <c r="P33" s="4">
        <f t="shared" si="20"/>
        <v>26.4</v>
      </c>
      <c r="R33" s="3">
        <v>31</v>
      </c>
      <c r="S33" s="10" t="str">
        <f t="shared" si="36"/>
        <v>0R</v>
      </c>
      <c r="U33" s="24">
        <v>80000</v>
      </c>
      <c r="V33" s="25" t="s">
        <v>36</v>
      </c>
      <c r="W33" s="26">
        <v>12461.31</v>
      </c>
      <c r="X33" s="27">
        <f t="shared" si="46"/>
        <v>0.1111111111111111</v>
      </c>
      <c r="Y33" s="25">
        <v>174</v>
      </c>
      <c r="Z33" s="26">
        <v>71.62</v>
      </c>
      <c r="AA33" s="25">
        <v>77.510000000000005</v>
      </c>
      <c r="AB33" s="25"/>
      <c r="AC33" s="28">
        <f t="shared" ref="AC33:AC41" si="58">AD33*Z33</f>
        <v>4.2972000000000001</v>
      </c>
      <c r="AD33" s="29">
        <v>0.06</v>
      </c>
      <c r="AE33" s="28">
        <f t="shared" ref="AE33:AE41" si="59">$U$4*U33</f>
        <v>9600</v>
      </c>
      <c r="AF33" s="30">
        <f t="shared" ref="AF33:AF41" si="60">AE33/AC33</f>
        <v>2234.0128455738618</v>
      </c>
      <c r="AG33" s="28">
        <f t="shared" ref="AG33:AG41" si="61">Z33-AC33</f>
        <v>67.322800000000001</v>
      </c>
      <c r="AH33" s="31">
        <f t="shared" ref="AH33:AH41" si="62">AC33*AF33</f>
        <v>9600</v>
      </c>
      <c r="AI33" s="24">
        <v>83</v>
      </c>
      <c r="AJ33" s="28" t="str">
        <f t="shared" ref="AJ33:AJ41" si="63">ROUNDDOWN((AI33-Z33)/AC33,0)&amp;"R"</f>
        <v>2R</v>
      </c>
      <c r="AK33" s="28">
        <f t="shared" ref="AK33:AK41" si="64">AG33+(ROUNDDOWN((AI33-Z33)/AC33,0))*AC33</f>
        <v>75.917200000000008</v>
      </c>
      <c r="AL33" s="32">
        <f t="shared" ref="AL33:AL41" si="65">(AI33-AK33)/AK33</f>
        <v>9.3296380793812084E-2</v>
      </c>
      <c r="AM33" s="28">
        <f t="shared" ref="AM33:AM41" si="66">(AI33*Y33)-(Z33*Y33)</f>
        <v>1980.119999999999</v>
      </c>
      <c r="AN33" s="27">
        <f t="shared" ref="AN33:AN41" si="67">(AI33-Z33)/Z33</f>
        <v>0.15889416364144088</v>
      </c>
      <c r="AO33" s="34">
        <f t="shared" ref="AO33:AO41" si="68">(AK33-Z33)/Z33</f>
        <v>6.0000000000000046E-2</v>
      </c>
    </row>
    <row r="34" spans="1:48">
      <c r="A34">
        <f t="shared" si="37"/>
        <v>27</v>
      </c>
      <c r="C34" s="4">
        <f t="shared" si="38"/>
        <v>1093.5500000000006</v>
      </c>
      <c r="D34" s="3">
        <v>30</v>
      </c>
      <c r="E34" s="9">
        <f t="shared" si="39"/>
        <v>15</v>
      </c>
      <c r="F34" s="4">
        <f t="shared" si="40"/>
        <v>3.5999999999999996</v>
      </c>
      <c r="G34" s="1">
        <v>0.12</v>
      </c>
      <c r="H34" s="4">
        <f t="shared" si="41"/>
        <v>54.677500000000038</v>
      </c>
      <c r="I34" s="6">
        <f t="shared" si="42"/>
        <v>15.188194444444456</v>
      </c>
      <c r="J34" s="4">
        <f t="shared" si="43"/>
        <v>450</v>
      </c>
      <c r="K34" s="4">
        <f t="shared" si="44"/>
        <v>26.4</v>
      </c>
      <c r="L34" s="3">
        <f t="shared" si="45"/>
        <v>53.999999999999993</v>
      </c>
      <c r="M34" s="13">
        <v>-1</v>
      </c>
      <c r="N34" s="13"/>
      <c r="O34" s="4">
        <f t="shared" si="10"/>
        <v>1039.5500000000006</v>
      </c>
      <c r="P34" s="4">
        <f t="shared" si="20"/>
        <v>26.4</v>
      </c>
      <c r="R34" s="3">
        <v>31</v>
      </c>
      <c r="S34" s="10" t="str">
        <f t="shared" si="36"/>
        <v>0R</v>
      </c>
      <c r="U34" s="24">
        <v>80000</v>
      </c>
      <c r="V34" s="25" t="s">
        <v>36</v>
      </c>
      <c r="W34" s="26">
        <v>12461.31</v>
      </c>
      <c r="X34" s="27">
        <f t="shared" si="46"/>
        <v>0.1111111111111111</v>
      </c>
      <c r="Y34" s="25">
        <v>174</v>
      </c>
      <c r="Z34" s="26">
        <v>71.62</v>
      </c>
      <c r="AA34" s="25">
        <v>77.510000000000005</v>
      </c>
      <c r="AB34" s="25"/>
      <c r="AC34" s="28">
        <f t="shared" si="58"/>
        <v>4.2972000000000001</v>
      </c>
      <c r="AD34" s="29">
        <v>0.06</v>
      </c>
      <c r="AE34" s="28">
        <f t="shared" si="59"/>
        <v>9600</v>
      </c>
      <c r="AF34" s="30">
        <f t="shared" si="60"/>
        <v>2234.0128455738618</v>
      </c>
      <c r="AG34" s="28">
        <f t="shared" si="61"/>
        <v>67.322800000000001</v>
      </c>
      <c r="AH34" s="31">
        <f t="shared" si="62"/>
        <v>9600</v>
      </c>
      <c r="AI34" s="24">
        <v>84</v>
      </c>
      <c r="AJ34" s="28" t="str">
        <f t="shared" si="63"/>
        <v>2R</v>
      </c>
      <c r="AK34" s="28">
        <f t="shared" si="64"/>
        <v>75.917200000000008</v>
      </c>
      <c r="AL34" s="32">
        <f t="shared" si="65"/>
        <v>0.10646862634554476</v>
      </c>
      <c r="AM34" s="28">
        <f t="shared" si="66"/>
        <v>2154.119999999999</v>
      </c>
      <c r="AN34" s="27">
        <f t="shared" si="67"/>
        <v>0.17285674392627751</v>
      </c>
      <c r="AO34" s="34">
        <f t="shared" si="68"/>
        <v>6.0000000000000046E-2</v>
      </c>
    </row>
    <row r="35" spans="1:48">
      <c r="A35">
        <f t="shared" si="37"/>
        <v>28</v>
      </c>
      <c r="C35" s="4">
        <f t="shared" si="38"/>
        <v>1039.5500000000006</v>
      </c>
      <c r="D35" s="3">
        <v>30</v>
      </c>
      <c r="E35" s="9">
        <f t="shared" si="39"/>
        <v>14</v>
      </c>
      <c r="F35" s="4">
        <f t="shared" si="40"/>
        <v>3.5999999999999996</v>
      </c>
      <c r="G35" s="1">
        <v>0.12</v>
      </c>
      <c r="H35" s="4">
        <f t="shared" si="41"/>
        <v>51.977500000000035</v>
      </c>
      <c r="I35" s="6">
        <f t="shared" si="42"/>
        <v>14.438194444444456</v>
      </c>
      <c r="J35" s="4">
        <f t="shared" si="43"/>
        <v>420</v>
      </c>
      <c r="K35" s="4">
        <f t="shared" si="44"/>
        <v>26.4</v>
      </c>
      <c r="L35" s="3">
        <f t="shared" si="45"/>
        <v>50.399999999999991</v>
      </c>
      <c r="M35" s="13">
        <v>-5</v>
      </c>
      <c r="N35" s="13"/>
      <c r="O35" s="4">
        <f t="shared" si="10"/>
        <v>787.55000000000064</v>
      </c>
      <c r="P35" s="4">
        <f t="shared" si="20"/>
        <v>12</v>
      </c>
      <c r="R35" s="3">
        <v>31</v>
      </c>
      <c r="S35" s="10" t="str">
        <f t="shared" si="36"/>
        <v>0R</v>
      </c>
      <c r="U35" s="24">
        <v>80000</v>
      </c>
      <c r="V35" s="25" t="s">
        <v>36</v>
      </c>
      <c r="W35" s="26">
        <v>12461.31</v>
      </c>
      <c r="X35" s="27">
        <f t="shared" si="46"/>
        <v>0.1111111111111111</v>
      </c>
      <c r="Y35" s="25">
        <v>174</v>
      </c>
      <c r="Z35" s="26">
        <v>71.62</v>
      </c>
      <c r="AA35" s="25">
        <v>77.510000000000005</v>
      </c>
      <c r="AB35" s="25"/>
      <c r="AC35" s="28">
        <f t="shared" si="58"/>
        <v>4.2972000000000001</v>
      </c>
      <c r="AD35" s="29">
        <v>0.06</v>
      </c>
      <c r="AE35" s="28">
        <f t="shared" si="59"/>
        <v>9600</v>
      </c>
      <c r="AF35" s="30">
        <f t="shared" si="60"/>
        <v>2234.0128455738618</v>
      </c>
      <c r="AG35" s="28">
        <f t="shared" si="61"/>
        <v>67.322800000000001</v>
      </c>
      <c r="AH35" s="31">
        <f t="shared" si="62"/>
        <v>9600</v>
      </c>
      <c r="AI35" s="24">
        <v>85</v>
      </c>
      <c r="AJ35" s="28" t="str">
        <f t="shared" si="63"/>
        <v>3R</v>
      </c>
      <c r="AK35" s="28">
        <f t="shared" si="64"/>
        <v>80.214399999999998</v>
      </c>
      <c r="AL35" s="32">
        <f t="shared" si="65"/>
        <v>5.9660110902780582E-2</v>
      </c>
      <c r="AM35" s="28">
        <f t="shared" si="66"/>
        <v>2328.119999999999</v>
      </c>
      <c r="AN35" s="27">
        <f t="shared" si="67"/>
        <v>0.18681932421111414</v>
      </c>
      <c r="AO35" s="34">
        <f t="shared" si="68"/>
        <v>0.1199999999999999</v>
      </c>
    </row>
    <row r="36" spans="1:48">
      <c r="A36">
        <f t="shared" si="37"/>
        <v>29</v>
      </c>
      <c r="C36" s="4">
        <f t="shared" si="38"/>
        <v>787.55000000000064</v>
      </c>
      <c r="D36" s="3">
        <v>30</v>
      </c>
      <c r="E36" s="9">
        <f t="shared" si="39"/>
        <v>10</v>
      </c>
      <c r="F36" s="4">
        <f t="shared" si="40"/>
        <v>3.5999999999999996</v>
      </c>
      <c r="G36" s="1">
        <v>0.12</v>
      </c>
      <c r="H36" s="4">
        <f t="shared" si="41"/>
        <v>39.377500000000033</v>
      </c>
      <c r="I36" s="6">
        <f t="shared" si="42"/>
        <v>10.938194444444454</v>
      </c>
      <c r="J36" s="4">
        <f t="shared" si="43"/>
        <v>300</v>
      </c>
      <c r="K36" s="4">
        <f t="shared" si="44"/>
        <v>26.4</v>
      </c>
      <c r="L36" s="3">
        <f t="shared" si="45"/>
        <v>36</v>
      </c>
      <c r="M36" s="13">
        <v>10</v>
      </c>
      <c r="N36" s="13"/>
      <c r="O36" s="4">
        <f t="shared" si="10"/>
        <v>1147.5500000000006</v>
      </c>
      <c r="P36" s="4">
        <f t="shared" si="20"/>
        <v>66</v>
      </c>
      <c r="R36" s="3">
        <v>31</v>
      </c>
      <c r="S36" s="10" t="str">
        <f t="shared" si="36"/>
        <v>0R</v>
      </c>
      <c r="U36" s="24">
        <v>80000</v>
      </c>
      <c r="V36" s="25" t="s">
        <v>36</v>
      </c>
      <c r="W36" s="26">
        <v>12461.31</v>
      </c>
      <c r="X36" s="27">
        <f t="shared" si="46"/>
        <v>0.1111111111111111</v>
      </c>
      <c r="Y36" s="25">
        <v>174</v>
      </c>
      <c r="Z36" s="26">
        <v>71.62</v>
      </c>
      <c r="AA36" s="25">
        <v>77.510000000000005</v>
      </c>
      <c r="AB36" s="25"/>
      <c r="AC36" s="28">
        <f t="shared" si="58"/>
        <v>4.2972000000000001</v>
      </c>
      <c r="AD36" s="29">
        <v>0.06</v>
      </c>
      <c r="AE36" s="28">
        <f t="shared" si="59"/>
        <v>9600</v>
      </c>
      <c r="AF36" s="30">
        <f t="shared" si="60"/>
        <v>2234.0128455738618</v>
      </c>
      <c r="AG36" s="28">
        <f t="shared" si="61"/>
        <v>67.322800000000001</v>
      </c>
      <c r="AH36" s="31">
        <f t="shared" si="62"/>
        <v>9600</v>
      </c>
      <c r="AI36" s="24">
        <v>86</v>
      </c>
      <c r="AJ36" s="28" t="str">
        <f t="shared" si="63"/>
        <v>3R</v>
      </c>
      <c r="AK36" s="28">
        <f t="shared" si="64"/>
        <v>80.214399999999998</v>
      </c>
      <c r="AL36" s="32">
        <f t="shared" si="65"/>
        <v>7.2126700442813288E-2</v>
      </c>
      <c r="AM36" s="28">
        <f t="shared" si="66"/>
        <v>2502.119999999999</v>
      </c>
      <c r="AN36" s="27">
        <f t="shared" si="67"/>
        <v>0.20078190449595076</v>
      </c>
      <c r="AO36" s="34">
        <f t="shared" si="68"/>
        <v>0.1199999999999999</v>
      </c>
    </row>
    <row r="37" spans="1:48">
      <c r="A37">
        <f t="shared" si="37"/>
        <v>30</v>
      </c>
      <c r="C37" s="4">
        <f t="shared" si="38"/>
        <v>1147.5500000000006</v>
      </c>
      <c r="D37" s="3">
        <v>30</v>
      </c>
      <c r="E37" s="9">
        <f t="shared" si="39"/>
        <v>15</v>
      </c>
      <c r="F37" s="4">
        <f t="shared" si="40"/>
        <v>3.5999999999999996</v>
      </c>
      <c r="G37" s="1">
        <v>0.12</v>
      </c>
      <c r="H37" s="4">
        <f t="shared" si="41"/>
        <v>57.377500000000033</v>
      </c>
      <c r="I37" s="6">
        <f t="shared" si="42"/>
        <v>15.938194444444456</v>
      </c>
      <c r="J37" s="4">
        <f t="shared" si="43"/>
        <v>450</v>
      </c>
      <c r="K37" s="4">
        <f t="shared" si="44"/>
        <v>26.4</v>
      </c>
      <c r="L37" s="3">
        <f t="shared" si="45"/>
        <v>53.999999999999993</v>
      </c>
      <c r="M37" s="13">
        <v>10</v>
      </c>
      <c r="N37" s="13"/>
      <c r="O37" s="4">
        <f t="shared" si="10"/>
        <v>1687.5500000000006</v>
      </c>
      <c r="P37" s="4">
        <f t="shared" si="20"/>
        <v>66</v>
      </c>
      <c r="R37" s="3">
        <v>31</v>
      </c>
      <c r="S37" s="10" t="str">
        <f t="shared" si="36"/>
        <v>0R</v>
      </c>
      <c r="U37" s="24">
        <v>80000</v>
      </c>
      <c r="V37" s="25" t="s">
        <v>36</v>
      </c>
      <c r="W37" s="26">
        <v>12461.31</v>
      </c>
      <c r="X37" s="27">
        <f t="shared" si="46"/>
        <v>0.1111111111111111</v>
      </c>
      <c r="Y37" s="25">
        <v>174</v>
      </c>
      <c r="Z37" s="26">
        <v>71.62</v>
      </c>
      <c r="AA37" s="25">
        <v>77.510000000000005</v>
      </c>
      <c r="AB37" s="25"/>
      <c r="AC37" s="28">
        <f t="shared" si="58"/>
        <v>4.2972000000000001</v>
      </c>
      <c r="AD37" s="29">
        <v>0.06</v>
      </c>
      <c r="AE37" s="28">
        <f t="shared" si="59"/>
        <v>9600</v>
      </c>
      <c r="AF37" s="30">
        <f t="shared" si="60"/>
        <v>2234.0128455738618</v>
      </c>
      <c r="AG37" s="28">
        <f t="shared" si="61"/>
        <v>67.322800000000001</v>
      </c>
      <c r="AH37" s="31">
        <f t="shared" si="62"/>
        <v>9600</v>
      </c>
      <c r="AI37" s="24">
        <v>87</v>
      </c>
      <c r="AJ37" s="28" t="str">
        <f t="shared" si="63"/>
        <v>3R</v>
      </c>
      <c r="AK37" s="28">
        <f t="shared" si="64"/>
        <v>80.214399999999998</v>
      </c>
      <c r="AL37" s="32">
        <f t="shared" si="65"/>
        <v>8.4593289982846001E-2</v>
      </c>
      <c r="AM37" s="28">
        <f t="shared" si="66"/>
        <v>2676.119999999999</v>
      </c>
      <c r="AN37" s="27">
        <f t="shared" si="67"/>
        <v>0.21474448478078742</v>
      </c>
      <c r="AO37" s="34">
        <f t="shared" si="68"/>
        <v>0.1199999999999999</v>
      </c>
    </row>
    <row r="38" spans="1:48">
      <c r="M38" s="12"/>
      <c r="N38" s="12"/>
      <c r="U38" s="24">
        <v>80000</v>
      </c>
      <c r="V38" s="25" t="s">
        <v>36</v>
      </c>
      <c r="W38" s="26">
        <v>12461.31</v>
      </c>
      <c r="X38" s="27">
        <f t="shared" si="46"/>
        <v>0.1111111111111111</v>
      </c>
      <c r="Y38" s="25">
        <v>174</v>
      </c>
      <c r="Z38" s="26">
        <v>71.62</v>
      </c>
      <c r="AA38" s="25">
        <v>77.510000000000005</v>
      </c>
      <c r="AB38" s="25"/>
      <c r="AC38" s="28">
        <f t="shared" si="58"/>
        <v>4.2972000000000001</v>
      </c>
      <c r="AD38" s="29">
        <v>0.06</v>
      </c>
      <c r="AE38" s="28">
        <f t="shared" si="59"/>
        <v>9600</v>
      </c>
      <c r="AF38" s="30">
        <f t="shared" si="60"/>
        <v>2234.0128455738618</v>
      </c>
      <c r="AG38" s="28">
        <f t="shared" si="61"/>
        <v>67.322800000000001</v>
      </c>
      <c r="AH38" s="31">
        <f t="shared" si="62"/>
        <v>9600</v>
      </c>
      <c r="AI38" s="24">
        <v>88</v>
      </c>
      <c r="AJ38" s="28" t="str">
        <f t="shared" si="63"/>
        <v>3R</v>
      </c>
      <c r="AK38" s="28">
        <f t="shared" si="64"/>
        <v>80.214399999999998</v>
      </c>
      <c r="AL38" s="32">
        <f t="shared" si="65"/>
        <v>9.7059879522878714E-2</v>
      </c>
      <c r="AM38" s="28">
        <f t="shared" si="66"/>
        <v>2850.119999999999</v>
      </c>
      <c r="AN38" s="27">
        <f t="shared" si="67"/>
        <v>0.22870706506562405</v>
      </c>
      <c r="AO38" s="34">
        <f t="shared" si="68"/>
        <v>0.1199999999999999</v>
      </c>
    </row>
    <row r="39" spans="1:48">
      <c r="M39" s="12"/>
      <c r="N39" s="12"/>
      <c r="U39" s="24">
        <v>80000</v>
      </c>
      <c r="V39" s="25" t="s">
        <v>36</v>
      </c>
      <c r="W39" s="26">
        <v>12461.31</v>
      </c>
      <c r="X39" s="27">
        <f t="shared" si="46"/>
        <v>0.1111111111111111</v>
      </c>
      <c r="Y39" s="25">
        <v>174</v>
      </c>
      <c r="Z39" s="26">
        <v>71.62</v>
      </c>
      <c r="AA39" s="25">
        <v>77.510000000000005</v>
      </c>
      <c r="AB39" s="25"/>
      <c r="AC39" s="28">
        <f t="shared" si="58"/>
        <v>4.2972000000000001</v>
      </c>
      <c r="AD39" s="29">
        <v>0.06</v>
      </c>
      <c r="AE39" s="28">
        <f t="shared" si="59"/>
        <v>9600</v>
      </c>
      <c r="AF39" s="30">
        <f t="shared" si="60"/>
        <v>2234.0128455738618</v>
      </c>
      <c r="AG39" s="28">
        <f t="shared" si="61"/>
        <v>67.322800000000001</v>
      </c>
      <c r="AH39" s="31">
        <f t="shared" si="62"/>
        <v>9600</v>
      </c>
      <c r="AI39" s="24">
        <v>89</v>
      </c>
      <c r="AJ39" s="28" t="str">
        <f t="shared" si="63"/>
        <v>4R</v>
      </c>
      <c r="AK39" s="28">
        <f t="shared" si="64"/>
        <v>84.511600000000001</v>
      </c>
      <c r="AL39" s="32">
        <f t="shared" si="65"/>
        <v>5.3109868941068429E-2</v>
      </c>
      <c r="AM39" s="28">
        <f t="shared" si="66"/>
        <v>3024.119999999999</v>
      </c>
      <c r="AN39" s="27">
        <f t="shared" si="67"/>
        <v>0.24266964535046068</v>
      </c>
      <c r="AO39" s="34">
        <f t="shared" si="68"/>
        <v>0.17999999999999994</v>
      </c>
    </row>
    <row r="40" spans="1:48">
      <c r="M40" s="14" t="str">
        <f>SUM(M8:M37)&amp;"R"</f>
        <v>24R</v>
      </c>
      <c r="N40" s="14"/>
      <c r="U40" s="24">
        <v>80000</v>
      </c>
      <c r="V40" s="25" t="s">
        <v>36</v>
      </c>
      <c r="W40" s="26">
        <v>12461.31</v>
      </c>
      <c r="X40" s="27">
        <f t="shared" si="46"/>
        <v>0.1111111111111111</v>
      </c>
      <c r="Y40" s="25">
        <v>174</v>
      </c>
      <c r="Z40" s="26">
        <v>71.62</v>
      </c>
      <c r="AA40" s="25">
        <v>77.510000000000005</v>
      </c>
      <c r="AB40" s="25"/>
      <c r="AC40" s="28">
        <f t="shared" si="58"/>
        <v>4.2972000000000001</v>
      </c>
      <c r="AD40" s="29">
        <v>0.06</v>
      </c>
      <c r="AE40" s="28">
        <f t="shared" si="59"/>
        <v>9600</v>
      </c>
      <c r="AF40" s="30">
        <f t="shared" si="60"/>
        <v>2234.0128455738618</v>
      </c>
      <c r="AG40" s="28">
        <f t="shared" si="61"/>
        <v>67.322800000000001</v>
      </c>
      <c r="AH40" s="31">
        <f t="shared" si="62"/>
        <v>9600</v>
      </c>
      <c r="AI40" s="24">
        <v>90</v>
      </c>
      <c r="AJ40" s="28" t="str">
        <f t="shared" si="63"/>
        <v>4R</v>
      </c>
      <c r="AK40" s="28">
        <f t="shared" si="64"/>
        <v>84.511600000000001</v>
      </c>
      <c r="AL40" s="32">
        <f t="shared" si="65"/>
        <v>6.494256409770964E-2</v>
      </c>
      <c r="AM40" s="28">
        <f t="shared" si="66"/>
        <v>3198.119999999999</v>
      </c>
      <c r="AN40" s="27">
        <f t="shared" si="67"/>
        <v>0.25663222563529731</v>
      </c>
      <c r="AO40" s="34">
        <f t="shared" si="68"/>
        <v>0.17999999999999994</v>
      </c>
    </row>
    <row r="41" spans="1:48" ht="14.95" thickBot="1">
      <c r="U41" s="35">
        <v>80000</v>
      </c>
      <c r="V41" s="33" t="s">
        <v>36</v>
      </c>
      <c r="W41" s="42">
        <v>12461.31</v>
      </c>
      <c r="X41" s="41">
        <f t="shared" si="46"/>
        <v>0.1111111111111111</v>
      </c>
      <c r="Y41" s="33">
        <v>174</v>
      </c>
      <c r="Z41" s="42">
        <v>71.62</v>
      </c>
      <c r="AA41" s="33">
        <v>77.510000000000005</v>
      </c>
      <c r="AB41" s="33"/>
      <c r="AC41" s="43">
        <f t="shared" si="58"/>
        <v>4.2972000000000001</v>
      </c>
      <c r="AD41" s="44">
        <v>0.06</v>
      </c>
      <c r="AE41" s="43">
        <f t="shared" si="59"/>
        <v>9600</v>
      </c>
      <c r="AF41" s="45">
        <f t="shared" si="60"/>
        <v>2234.0128455738618</v>
      </c>
      <c r="AG41" s="43">
        <f t="shared" si="61"/>
        <v>67.322800000000001</v>
      </c>
      <c r="AH41" s="46">
        <f t="shared" si="62"/>
        <v>9600</v>
      </c>
      <c r="AI41" s="35">
        <v>91</v>
      </c>
      <c r="AJ41" s="43" t="str">
        <f t="shared" si="63"/>
        <v>4R</v>
      </c>
      <c r="AK41" s="43">
        <f t="shared" si="64"/>
        <v>84.511600000000001</v>
      </c>
      <c r="AL41" s="47">
        <f t="shared" si="65"/>
        <v>7.6775259254350858E-2</v>
      </c>
      <c r="AM41" s="43">
        <f t="shared" si="66"/>
        <v>3372.119999999999</v>
      </c>
      <c r="AN41" s="41">
        <f t="shared" si="67"/>
        <v>0.27059480592013396</v>
      </c>
      <c r="AO41" s="36">
        <f t="shared" si="68"/>
        <v>0.17999999999999994</v>
      </c>
    </row>
    <row r="42" spans="1:48" ht="14.95" thickTop="1"/>
    <row r="46" spans="1:48">
      <c r="U46" s="2" t="s">
        <v>51</v>
      </c>
      <c r="V46">
        <v>90</v>
      </c>
    </row>
    <row r="47" spans="1:48" ht="33.299999999999997">
      <c r="G47" s="50" t="s">
        <v>62</v>
      </c>
      <c r="U47" s="3"/>
      <c r="AD47" s="1"/>
      <c r="AE47" s="50" t="s">
        <v>50</v>
      </c>
    </row>
    <row r="48" spans="1:48">
      <c r="B48" s="2" t="s">
        <v>19</v>
      </c>
      <c r="C48" s="2" t="s">
        <v>63</v>
      </c>
      <c r="D48" s="2" t="s">
        <v>46</v>
      </c>
      <c r="E48" s="2" t="s">
        <v>64</v>
      </c>
      <c r="F48" s="2" t="s">
        <v>47</v>
      </c>
      <c r="G48" s="2" t="s">
        <v>106</v>
      </c>
      <c r="H48" s="2" t="s">
        <v>107</v>
      </c>
      <c r="I48" s="2" t="s">
        <v>37</v>
      </c>
      <c r="K48" s="2" t="s">
        <v>65</v>
      </c>
      <c r="L48" s="2"/>
      <c r="U48" s="25"/>
      <c r="V48" s="25"/>
      <c r="W48" s="25"/>
      <c r="X48" s="25"/>
      <c r="Y48" s="25"/>
      <c r="Z48" s="22" t="s">
        <v>35</v>
      </c>
      <c r="AA48" s="2" t="s">
        <v>52</v>
      </c>
      <c r="AB48" s="25"/>
      <c r="AC48" s="25"/>
      <c r="AD48" s="25"/>
      <c r="AE48" s="22" t="s">
        <v>31</v>
      </c>
      <c r="AF48" s="25"/>
      <c r="AG48" s="22" t="s">
        <v>8</v>
      </c>
      <c r="AH48" s="25"/>
      <c r="AI48" s="25"/>
      <c r="AJ48" s="22" t="s">
        <v>54</v>
      </c>
      <c r="AK48" s="2" t="s">
        <v>55</v>
      </c>
      <c r="AL48" s="2" t="s">
        <v>56</v>
      </c>
      <c r="AN48" s="25"/>
      <c r="AO48" s="25"/>
      <c r="AS48" s="37" t="s">
        <v>9</v>
      </c>
      <c r="AT48" s="25"/>
      <c r="AU48" s="25"/>
      <c r="AV48" s="25"/>
    </row>
    <row r="49" spans="2:48">
      <c r="B49" t="s">
        <v>61</v>
      </c>
      <c r="C49">
        <v>29.64</v>
      </c>
      <c r="D49" s="4">
        <v>29.61</v>
      </c>
      <c r="E49" s="4">
        <f>F8</f>
        <v>3.6816</v>
      </c>
      <c r="F49" s="4">
        <f>K8</f>
        <v>26.9984</v>
      </c>
      <c r="G49" s="4">
        <f>F49+FLOOR((((C49-D49)/E49)*E49),2)</f>
        <v>26.9984</v>
      </c>
      <c r="H49" s="53">
        <f>C49-N66</f>
        <v>29.520378096479792</v>
      </c>
      <c r="I49" s="4">
        <f>MAX(G49,H49)</f>
        <v>29.520378096479792</v>
      </c>
      <c r="K49">
        <v>30</v>
      </c>
      <c r="L49" t="s">
        <v>108</v>
      </c>
      <c r="U49" s="22" t="s">
        <v>2</v>
      </c>
      <c r="V49" s="22" t="s">
        <v>19</v>
      </c>
      <c r="W49" s="22" t="s">
        <v>10</v>
      </c>
      <c r="X49" s="22" t="s">
        <v>0</v>
      </c>
      <c r="Y49" s="22" t="s">
        <v>8</v>
      </c>
      <c r="Z49" s="22" t="s">
        <v>29</v>
      </c>
      <c r="AA49" s="38" t="s">
        <v>53</v>
      </c>
      <c r="AB49" s="22" t="s">
        <v>30</v>
      </c>
      <c r="AC49" s="22"/>
      <c r="AD49" s="22" t="s">
        <v>1</v>
      </c>
      <c r="AE49" s="22" t="s">
        <v>9</v>
      </c>
      <c r="AF49" s="22" t="s">
        <v>3</v>
      </c>
      <c r="AG49" s="22" t="s">
        <v>5</v>
      </c>
      <c r="AH49" s="22" t="s">
        <v>11</v>
      </c>
      <c r="AI49" s="22" t="s">
        <v>6</v>
      </c>
      <c r="AJ49" s="22" t="s">
        <v>7</v>
      </c>
      <c r="AK49" s="38" t="s">
        <v>53</v>
      </c>
      <c r="AL49" s="38" t="s">
        <v>57</v>
      </c>
      <c r="AM49" s="38" t="s">
        <v>58</v>
      </c>
      <c r="AN49" s="22" t="s">
        <v>17</v>
      </c>
      <c r="AO49" s="22" t="s">
        <v>37</v>
      </c>
      <c r="AP49" s="38" t="s">
        <v>59</v>
      </c>
      <c r="AQ49" s="38" t="s">
        <v>60</v>
      </c>
      <c r="AR49" s="38"/>
      <c r="AS49" s="37" t="s">
        <v>38</v>
      </c>
      <c r="AT49" s="38" t="s">
        <v>41</v>
      </c>
      <c r="AU49" s="38" t="s">
        <v>43</v>
      </c>
      <c r="AV49" s="38" t="s">
        <v>44</v>
      </c>
    </row>
    <row r="50" spans="2:48">
      <c r="U50" s="26">
        <v>10000</v>
      </c>
      <c r="V50" s="25" t="s">
        <v>45</v>
      </c>
      <c r="W50" s="26">
        <v>12461.31</v>
      </c>
      <c r="X50" s="27">
        <f>1/9</f>
        <v>0.1111111111111111</v>
      </c>
      <c r="Y50" s="25">
        <v>174</v>
      </c>
      <c r="Z50" s="26">
        <v>71.62</v>
      </c>
      <c r="AA50" s="48">
        <v>43101</v>
      </c>
      <c r="AB50" s="25">
        <v>77.510000000000005</v>
      </c>
      <c r="AC50" s="25"/>
      <c r="AD50" s="28">
        <f t="shared" ref="AD50:AD72" si="69">AE50*Z50</f>
        <v>4.2972000000000001</v>
      </c>
      <c r="AE50" s="29">
        <v>0.06</v>
      </c>
      <c r="AF50" s="28">
        <f t="shared" ref="AF50:AF72" si="70">$U$4*U50</f>
        <v>1200</v>
      </c>
      <c r="AG50" s="30">
        <f>AF50/AD50</f>
        <v>279.25160569673272</v>
      </c>
      <c r="AH50" s="28">
        <f t="shared" ref="AH50:AH72" si="71">Z50-AD50</f>
        <v>67.322800000000001</v>
      </c>
      <c r="AI50" s="26">
        <f>AD50*AG50</f>
        <v>1200</v>
      </c>
      <c r="AJ50" s="26">
        <v>71.62</v>
      </c>
      <c r="AK50" s="48">
        <v>43132</v>
      </c>
      <c r="AL50">
        <f>AK50-AA50</f>
        <v>31</v>
      </c>
      <c r="AM50">
        <f>IF(1/(AL50/$V$46)&gt;1,1,IF(1/(AL50/$V$46)&lt;0,0.01,1/(AL50/$V$46)) )</f>
        <v>1</v>
      </c>
      <c r="AN50" s="28" t="str">
        <f t="shared" ref="AN50:AN72" si="72">ROUNDDOWN((AJ50-Z50)/AD50,0)&amp;"R"</f>
        <v>0R</v>
      </c>
      <c r="AO50" s="28">
        <f>AH50+(ROUNDDOWN((AJ50-Z50)/AD50,0))*AD50</f>
        <v>67.322800000000001</v>
      </c>
      <c r="AP50" s="28">
        <f>MAX(AO50,AH50+(ROUNDDOWN((AJ50-Z50)/(AD50*AM50),0))*(AD50*AM50))</f>
        <v>67.322800000000001</v>
      </c>
      <c r="AQ50" s="4">
        <f>(AP50-AJ50)/AJ50</f>
        <v>-6.0000000000000046E-2</v>
      </c>
      <c r="AR50" s="4">
        <f>ABS(AQ50*1000)</f>
        <v>60.00000000000005</v>
      </c>
      <c r="AS50" s="32">
        <f t="shared" ref="AS50:AS72" si="73">(AJ50-AO50)/AO50</f>
        <v>6.3829787234042604E-2</v>
      </c>
      <c r="AT50" s="28">
        <f t="shared" ref="AT50:AT72" si="74">(AJ50*Y50)-(Z50*Y50)</f>
        <v>0</v>
      </c>
      <c r="AU50" s="27">
        <f t="shared" ref="AU50:AU72" si="75">(AJ50-Z50)/Z50</f>
        <v>0</v>
      </c>
      <c r="AV50" s="27">
        <f t="shared" ref="AV50:AV72" si="76">(AO50-Z50)/Z50</f>
        <v>-6.0000000000000046E-2</v>
      </c>
    </row>
    <row r="51" spans="2:48">
      <c r="U51" s="26">
        <v>80000</v>
      </c>
      <c r="V51" s="25" t="s">
        <v>36</v>
      </c>
      <c r="W51" s="26">
        <v>12461.31</v>
      </c>
      <c r="X51" s="27">
        <f t="shared" ref="X51:X72" si="77">1/9</f>
        <v>0.1111111111111111</v>
      </c>
      <c r="Y51" s="25">
        <v>174</v>
      </c>
      <c r="Z51" s="26">
        <v>71.62</v>
      </c>
      <c r="AA51" s="48">
        <v>43101</v>
      </c>
      <c r="AB51" s="25">
        <v>77.510000000000005</v>
      </c>
      <c r="AC51" s="25"/>
      <c r="AD51" s="28">
        <f t="shared" si="69"/>
        <v>4.2972000000000001</v>
      </c>
      <c r="AE51" s="29">
        <v>0.06</v>
      </c>
      <c r="AF51" s="28">
        <f t="shared" si="70"/>
        <v>9600</v>
      </c>
      <c r="AG51" s="30">
        <f t="shared" ref="AG51:AG70" si="78">AF51/AD51</f>
        <v>2234.0128455738618</v>
      </c>
      <c r="AH51" s="28">
        <f t="shared" si="71"/>
        <v>67.322800000000001</v>
      </c>
      <c r="AI51" s="26">
        <f t="shared" ref="AI51:AI70" si="79">AD51*AG51</f>
        <v>9600</v>
      </c>
      <c r="AJ51" s="26">
        <v>72</v>
      </c>
      <c r="AK51" s="48">
        <v>43132</v>
      </c>
      <c r="AL51">
        <f t="shared" ref="AL51:AL70" si="80">AK51-AA51</f>
        <v>31</v>
      </c>
      <c r="AM51">
        <f t="shared" ref="AM51:AM72" si="81">IF(1/(AL51/$V$46)&gt;1,1,IF(1/(AL51/$V$46)&lt;0,0.01,1/(AL51/$V$46)) )</f>
        <v>1</v>
      </c>
      <c r="AN51" s="28" t="str">
        <f t="shared" si="72"/>
        <v>0R</v>
      </c>
      <c r="AO51" s="28">
        <f t="shared" ref="AO51:AO70" si="82">AH51+(ROUNDDOWN((AJ51-Z51)/AD51,0))*AD51</f>
        <v>67.322800000000001</v>
      </c>
      <c r="AP51" s="28">
        <f t="shared" ref="AP51:AP70" si="83">MAX(AO51,AH51+(ROUNDDOWN((AJ51-Z51)/(AD51*AM51),0))*(AD51*AM51))</f>
        <v>67.322800000000001</v>
      </c>
      <c r="AQ51" s="4">
        <f t="shared" ref="AQ51:AQ72" si="84">(AP51-AJ51)/AJ51</f>
        <v>-6.4961111111111094E-2</v>
      </c>
      <c r="AR51" s="4">
        <f t="shared" ref="AR51:AR72" si="85">ABS(AQ51*1000)</f>
        <v>64.961111111111094</v>
      </c>
      <c r="AS51" s="32">
        <f t="shared" si="73"/>
        <v>6.947423458323182E-2</v>
      </c>
      <c r="AT51" s="28">
        <f t="shared" si="74"/>
        <v>66.119999999998981</v>
      </c>
      <c r="AU51" s="27">
        <f t="shared" si="75"/>
        <v>5.3057805082378584E-3</v>
      </c>
      <c r="AV51" s="27">
        <f t="shared" si="76"/>
        <v>-6.0000000000000046E-2</v>
      </c>
    </row>
    <row r="52" spans="2:48">
      <c r="U52" s="26">
        <v>80000</v>
      </c>
      <c r="V52" s="25" t="s">
        <v>36</v>
      </c>
      <c r="W52" s="26">
        <v>12461.31</v>
      </c>
      <c r="X52" s="27">
        <f t="shared" si="77"/>
        <v>0.1111111111111111</v>
      </c>
      <c r="Y52" s="25">
        <v>174</v>
      </c>
      <c r="Z52" s="26">
        <v>71.62</v>
      </c>
      <c r="AA52" s="48">
        <v>43101</v>
      </c>
      <c r="AB52" s="25">
        <v>77.510000000000005</v>
      </c>
      <c r="AC52" s="25"/>
      <c r="AD52" s="28">
        <f t="shared" si="69"/>
        <v>4.2972000000000001</v>
      </c>
      <c r="AE52" s="29">
        <v>0.06</v>
      </c>
      <c r="AF52" s="28">
        <f t="shared" si="70"/>
        <v>9600</v>
      </c>
      <c r="AG52" s="30">
        <f t="shared" si="78"/>
        <v>2234.0128455738618</v>
      </c>
      <c r="AH52" s="28">
        <f t="shared" si="71"/>
        <v>67.322800000000001</v>
      </c>
      <c r="AI52" s="26">
        <f t="shared" si="79"/>
        <v>9600</v>
      </c>
      <c r="AJ52" s="26">
        <v>73</v>
      </c>
      <c r="AK52" s="48">
        <v>43160</v>
      </c>
      <c r="AL52">
        <f t="shared" si="80"/>
        <v>59</v>
      </c>
      <c r="AM52">
        <f t="shared" si="81"/>
        <v>1</v>
      </c>
      <c r="AN52" s="28" t="str">
        <f t="shared" si="72"/>
        <v>0R</v>
      </c>
      <c r="AO52" s="28">
        <f t="shared" si="82"/>
        <v>67.322800000000001</v>
      </c>
      <c r="AP52" s="28">
        <f t="shared" si="83"/>
        <v>67.322800000000001</v>
      </c>
      <c r="AQ52" s="4">
        <f t="shared" si="84"/>
        <v>-7.776986301369862E-2</v>
      </c>
      <c r="AR52" s="4">
        <f t="shared" si="85"/>
        <v>77.769863013698625</v>
      </c>
      <c r="AS52" s="32">
        <f t="shared" si="73"/>
        <v>8.432804339688782E-2</v>
      </c>
      <c r="AT52" s="28">
        <f t="shared" si="74"/>
        <v>240.11999999999898</v>
      </c>
      <c r="AU52" s="27">
        <f t="shared" si="75"/>
        <v>1.9268360793074497E-2</v>
      </c>
      <c r="AV52" s="27">
        <f t="shared" si="76"/>
        <v>-6.0000000000000046E-2</v>
      </c>
    </row>
    <row r="53" spans="2:48">
      <c r="U53" s="26">
        <v>80000</v>
      </c>
      <c r="V53" s="25" t="s">
        <v>36</v>
      </c>
      <c r="W53" s="26">
        <v>12461.31</v>
      </c>
      <c r="X53" s="27">
        <f t="shared" si="77"/>
        <v>0.1111111111111111</v>
      </c>
      <c r="Y53" s="25">
        <v>174</v>
      </c>
      <c r="Z53" s="26">
        <v>71.62</v>
      </c>
      <c r="AA53" s="48">
        <v>43101</v>
      </c>
      <c r="AB53" s="25">
        <v>77.510000000000005</v>
      </c>
      <c r="AC53" s="25"/>
      <c r="AD53" s="28">
        <f t="shared" si="69"/>
        <v>4.2972000000000001</v>
      </c>
      <c r="AE53" s="29">
        <v>0.06</v>
      </c>
      <c r="AF53" s="28">
        <f t="shared" si="70"/>
        <v>9600</v>
      </c>
      <c r="AG53" s="30">
        <f t="shared" si="78"/>
        <v>2234.0128455738618</v>
      </c>
      <c r="AH53" s="28">
        <f t="shared" si="71"/>
        <v>67.322800000000001</v>
      </c>
      <c r="AI53" s="26">
        <f t="shared" si="79"/>
        <v>9600</v>
      </c>
      <c r="AJ53" s="26">
        <v>74</v>
      </c>
      <c r="AK53" s="48">
        <v>43191</v>
      </c>
      <c r="AL53">
        <f t="shared" si="80"/>
        <v>90</v>
      </c>
      <c r="AM53">
        <f t="shared" si="81"/>
        <v>1</v>
      </c>
      <c r="AN53" s="28" t="str">
        <f t="shared" si="72"/>
        <v>0R</v>
      </c>
      <c r="AO53" s="28">
        <f t="shared" si="82"/>
        <v>67.322800000000001</v>
      </c>
      <c r="AP53" s="28">
        <f t="shared" si="83"/>
        <v>67.322800000000001</v>
      </c>
      <c r="AQ53" s="4">
        <f t="shared" si="84"/>
        <v>-9.0232432432432425E-2</v>
      </c>
      <c r="AR53" s="4">
        <f t="shared" si="85"/>
        <v>90.232432432432418</v>
      </c>
      <c r="AS53" s="32">
        <f t="shared" si="73"/>
        <v>9.9181852210543819E-2</v>
      </c>
      <c r="AT53" s="28">
        <f t="shared" si="74"/>
        <v>414.11999999999898</v>
      </c>
      <c r="AU53" s="27">
        <f t="shared" si="75"/>
        <v>3.3230941077911136E-2</v>
      </c>
      <c r="AV53" s="27">
        <f t="shared" si="76"/>
        <v>-6.0000000000000046E-2</v>
      </c>
    </row>
    <row r="54" spans="2:48">
      <c r="U54" s="26">
        <v>80000</v>
      </c>
      <c r="V54" s="25" t="s">
        <v>36</v>
      </c>
      <c r="W54" s="26">
        <v>12461.31</v>
      </c>
      <c r="X54" s="27">
        <f t="shared" si="77"/>
        <v>0.1111111111111111</v>
      </c>
      <c r="Y54" s="25">
        <v>174</v>
      </c>
      <c r="Z54" s="26">
        <v>71.62</v>
      </c>
      <c r="AA54" s="48">
        <v>43101</v>
      </c>
      <c r="AB54" s="25">
        <v>77.510000000000005</v>
      </c>
      <c r="AC54" s="25"/>
      <c r="AD54" s="28">
        <f t="shared" si="69"/>
        <v>4.2972000000000001</v>
      </c>
      <c r="AE54" s="29">
        <v>0.06</v>
      </c>
      <c r="AF54" s="28">
        <f t="shared" si="70"/>
        <v>9600</v>
      </c>
      <c r="AG54" s="30">
        <f t="shared" si="78"/>
        <v>2234.0128455738618</v>
      </c>
      <c r="AH54" s="28">
        <f t="shared" si="71"/>
        <v>67.322800000000001</v>
      </c>
      <c r="AI54" s="26">
        <f t="shared" si="79"/>
        <v>9600</v>
      </c>
      <c r="AJ54" s="26">
        <v>75</v>
      </c>
      <c r="AK54" s="48">
        <v>43221</v>
      </c>
      <c r="AL54">
        <f t="shared" si="80"/>
        <v>120</v>
      </c>
      <c r="AM54">
        <f t="shared" si="81"/>
        <v>0.75</v>
      </c>
      <c r="AN54" s="28" t="str">
        <f t="shared" si="72"/>
        <v>0R</v>
      </c>
      <c r="AO54" s="28">
        <f t="shared" si="82"/>
        <v>67.322800000000001</v>
      </c>
      <c r="AP54" s="28">
        <f t="shared" si="83"/>
        <v>70.545699999999997</v>
      </c>
      <c r="AQ54" s="4">
        <f t="shared" si="84"/>
        <v>-5.939066666666671E-2</v>
      </c>
      <c r="AR54" s="4">
        <f t="shared" si="85"/>
        <v>59.390666666666711</v>
      </c>
      <c r="AS54" s="32">
        <f t="shared" si="73"/>
        <v>0.11403566102419981</v>
      </c>
      <c r="AT54" s="28">
        <f t="shared" si="74"/>
        <v>588.11999999999898</v>
      </c>
      <c r="AU54" s="27">
        <f t="shared" si="75"/>
        <v>4.7193521362747771E-2</v>
      </c>
      <c r="AV54" s="27">
        <f t="shared" si="76"/>
        <v>-6.0000000000000046E-2</v>
      </c>
    </row>
    <row r="55" spans="2:48">
      <c r="U55" s="26">
        <v>80000</v>
      </c>
      <c r="V55" s="25" t="s">
        <v>36</v>
      </c>
      <c r="W55" s="26">
        <v>12461.31</v>
      </c>
      <c r="X55" s="27">
        <f t="shared" si="77"/>
        <v>0.1111111111111111</v>
      </c>
      <c r="Y55" s="25">
        <v>174</v>
      </c>
      <c r="Z55" s="26">
        <v>71.62</v>
      </c>
      <c r="AA55" s="48">
        <v>43101</v>
      </c>
      <c r="AB55" s="25">
        <v>77.510000000000005</v>
      </c>
      <c r="AC55" s="25"/>
      <c r="AD55" s="28">
        <f t="shared" si="69"/>
        <v>4.2972000000000001</v>
      </c>
      <c r="AE55" s="29">
        <v>0.06</v>
      </c>
      <c r="AF55" s="28">
        <f t="shared" si="70"/>
        <v>9600</v>
      </c>
      <c r="AG55" s="30">
        <f t="shared" si="78"/>
        <v>2234.0128455738618</v>
      </c>
      <c r="AH55" s="28">
        <f t="shared" si="71"/>
        <v>67.322800000000001</v>
      </c>
      <c r="AI55" s="26">
        <f t="shared" si="79"/>
        <v>9600</v>
      </c>
      <c r="AJ55" s="26">
        <v>76</v>
      </c>
      <c r="AK55" s="48">
        <v>43252</v>
      </c>
      <c r="AL55">
        <f t="shared" si="80"/>
        <v>151</v>
      </c>
      <c r="AM55">
        <f t="shared" si="81"/>
        <v>0.5960264900662251</v>
      </c>
      <c r="AN55" s="28" t="str">
        <f t="shared" si="72"/>
        <v>1R</v>
      </c>
      <c r="AO55" s="28">
        <f t="shared" si="82"/>
        <v>71.62</v>
      </c>
      <c r="AP55" s="28">
        <f t="shared" si="83"/>
        <v>71.62</v>
      </c>
      <c r="AQ55" s="4">
        <f t="shared" si="84"/>
        <v>-5.763157894736836E-2</v>
      </c>
      <c r="AR55" s="4">
        <f t="shared" si="85"/>
        <v>57.631578947368361</v>
      </c>
      <c r="AS55" s="32">
        <f t="shared" si="73"/>
        <v>6.1156101647584407E-2</v>
      </c>
      <c r="AT55" s="28">
        <f t="shared" si="74"/>
        <v>762.11999999999898</v>
      </c>
      <c r="AU55" s="27">
        <f t="shared" si="75"/>
        <v>6.1156101647584407E-2</v>
      </c>
      <c r="AV55" s="27">
        <f t="shared" si="76"/>
        <v>0</v>
      </c>
    </row>
    <row r="56" spans="2:48">
      <c r="U56" s="26">
        <v>80000</v>
      </c>
      <c r="V56" s="25" t="s">
        <v>36</v>
      </c>
      <c r="W56" s="26">
        <v>12461.31</v>
      </c>
      <c r="X56" s="27">
        <f t="shared" si="77"/>
        <v>0.1111111111111111</v>
      </c>
      <c r="Y56" s="25">
        <v>174</v>
      </c>
      <c r="Z56" s="26">
        <v>71.62</v>
      </c>
      <c r="AA56" s="48">
        <v>43101</v>
      </c>
      <c r="AB56" s="25">
        <v>77.510000000000005</v>
      </c>
      <c r="AC56" s="25"/>
      <c r="AD56" s="28">
        <f t="shared" si="69"/>
        <v>4.2972000000000001</v>
      </c>
      <c r="AE56" s="29">
        <v>0.06</v>
      </c>
      <c r="AF56" s="28">
        <f t="shared" si="70"/>
        <v>9600</v>
      </c>
      <c r="AG56" s="30">
        <f t="shared" si="78"/>
        <v>2234.0128455738618</v>
      </c>
      <c r="AH56" s="28">
        <f t="shared" si="71"/>
        <v>67.322800000000001</v>
      </c>
      <c r="AI56" s="26">
        <f t="shared" si="79"/>
        <v>9600</v>
      </c>
      <c r="AJ56" s="26">
        <v>77</v>
      </c>
      <c r="AK56" s="48">
        <v>43282</v>
      </c>
      <c r="AL56">
        <f t="shared" si="80"/>
        <v>181</v>
      </c>
      <c r="AM56">
        <f t="shared" si="81"/>
        <v>0.49723756906077349</v>
      </c>
      <c r="AN56" s="28" t="str">
        <f t="shared" si="72"/>
        <v>1R</v>
      </c>
      <c r="AO56" s="28">
        <f t="shared" si="82"/>
        <v>71.62</v>
      </c>
      <c r="AP56" s="28">
        <f t="shared" si="83"/>
        <v>71.62</v>
      </c>
      <c r="AQ56" s="4">
        <f t="shared" si="84"/>
        <v>-6.9870129870129805E-2</v>
      </c>
      <c r="AR56" s="4">
        <f t="shared" si="85"/>
        <v>69.870129870129801</v>
      </c>
      <c r="AS56" s="32">
        <f t="shared" si="73"/>
        <v>7.511868193242105E-2</v>
      </c>
      <c r="AT56" s="28">
        <f t="shared" si="74"/>
        <v>936.11999999999898</v>
      </c>
      <c r="AU56" s="27">
        <f t="shared" si="75"/>
        <v>7.511868193242105E-2</v>
      </c>
      <c r="AV56" s="27">
        <f t="shared" si="76"/>
        <v>0</v>
      </c>
    </row>
    <row r="57" spans="2:48">
      <c r="U57" s="26">
        <v>80000</v>
      </c>
      <c r="V57" s="25" t="s">
        <v>36</v>
      </c>
      <c r="W57" s="26">
        <v>12461.31</v>
      </c>
      <c r="X57" s="27">
        <f t="shared" si="77"/>
        <v>0.1111111111111111</v>
      </c>
      <c r="Y57" s="25">
        <v>174</v>
      </c>
      <c r="Z57" s="26">
        <v>71.62</v>
      </c>
      <c r="AA57" s="48">
        <v>43101</v>
      </c>
      <c r="AB57" s="25">
        <v>77.510000000000005</v>
      </c>
      <c r="AC57" s="25"/>
      <c r="AD57" s="28">
        <f t="shared" si="69"/>
        <v>4.2972000000000001</v>
      </c>
      <c r="AE57" s="29">
        <v>0.06</v>
      </c>
      <c r="AF57" s="28">
        <f t="shared" si="70"/>
        <v>9600</v>
      </c>
      <c r="AG57" s="30">
        <f t="shared" si="78"/>
        <v>2234.0128455738618</v>
      </c>
      <c r="AH57" s="28">
        <f t="shared" si="71"/>
        <v>67.322800000000001</v>
      </c>
      <c r="AI57" s="26">
        <f t="shared" si="79"/>
        <v>9600</v>
      </c>
      <c r="AJ57" s="26">
        <v>78</v>
      </c>
      <c r="AK57" s="48">
        <v>43313</v>
      </c>
      <c r="AL57">
        <f t="shared" si="80"/>
        <v>212</v>
      </c>
      <c r="AM57">
        <f t="shared" si="81"/>
        <v>0.42452830188679241</v>
      </c>
      <c r="AN57" s="28" t="str">
        <f t="shared" si="72"/>
        <v>1R</v>
      </c>
      <c r="AO57" s="28">
        <f t="shared" si="82"/>
        <v>71.62</v>
      </c>
      <c r="AP57" s="28">
        <f t="shared" si="83"/>
        <v>72.795649056603779</v>
      </c>
      <c r="AQ57" s="4">
        <f t="shared" si="84"/>
        <v>-6.6722447992259251E-2</v>
      </c>
      <c r="AR57" s="4">
        <f t="shared" si="85"/>
        <v>66.722447992259248</v>
      </c>
      <c r="AS57" s="32">
        <f t="shared" si="73"/>
        <v>8.9081262217257678E-2</v>
      </c>
      <c r="AT57" s="28">
        <f t="shared" si="74"/>
        <v>1110.119999999999</v>
      </c>
      <c r="AU57" s="27">
        <f t="shared" si="75"/>
        <v>8.9081262217257678E-2</v>
      </c>
      <c r="AV57" s="27">
        <f t="shared" si="76"/>
        <v>0</v>
      </c>
    </row>
    <row r="58" spans="2:48">
      <c r="U58" s="26">
        <v>80000</v>
      </c>
      <c r="V58" s="25" t="s">
        <v>36</v>
      </c>
      <c r="W58" s="26">
        <v>12461.31</v>
      </c>
      <c r="X58" s="27">
        <f t="shared" si="77"/>
        <v>0.1111111111111111</v>
      </c>
      <c r="Y58" s="25">
        <v>174</v>
      </c>
      <c r="Z58" s="26">
        <v>71.62</v>
      </c>
      <c r="AA58" s="48">
        <v>43101</v>
      </c>
      <c r="AB58" s="25">
        <v>77.510000000000005</v>
      </c>
      <c r="AC58" s="25"/>
      <c r="AD58" s="28">
        <f t="shared" si="69"/>
        <v>4.2972000000000001</v>
      </c>
      <c r="AE58" s="29">
        <v>0.06</v>
      </c>
      <c r="AF58" s="28">
        <f t="shared" si="70"/>
        <v>9600</v>
      </c>
      <c r="AG58" s="30">
        <f t="shared" si="78"/>
        <v>2234.0128455738618</v>
      </c>
      <c r="AH58" s="28">
        <f t="shared" si="71"/>
        <v>67.322800000000001</v>
      </c>
      <c r="AI58" s="26">
        <f t="shared" si="79"/>
        <v>9600</v>
      </c>
      <c r="AJ58" s="26">
        <v>79</v>
      </c>
      <c r="AK58" s="48">
        <v>43344</v>
      </c>
      <c r="AL58">
        <f t="shared" si="80"/>
        <v>243</v>
      </c>
      <c r="AM58">
        <f t="shared" si="81"/>
        <v>0.37037037037037035</v>
      </c>
      <c r="AN58" s="28" t="str">
        <f t="shared" si="72"/>
        <v>1R</v>
      </c>
      <c r="AO58" s="28">
        <f t="shared" si="82"/>
        <v>71.62</v>
      </c>
      <c r="AP58" s="28">
        <f t="shared" si="83"/>
        <v>73.689022222222221</v>
      </c>
      <c r="AQ58" s="4">
        <f t="shared" si="84"/>
        <v>-6.7227566807313663E-2</v>
      </c>
      <c r="AR58" s="4">
        <f t="shared" si="85"/>
        <v>67.227566807313664</v>
      </c>
      <c r="AS58" s="32">
        <f t="shared" si="73"/>
        <v>0.10304384250209432</v>
      </c>
      <c r="AT58" s="28">
        <f t="shared" si="74"/>
        <v>1284.119999999999</v>
      </c>
      <c r="AU58" s="27">
        <f t="shared" si="75"/>
        <v>0.10304384250209432</v>
      </c>
      <c r="AV58" s="27">
        <f t="shared" si="76"/>
        <v>0</v>
      </c>
    </row>
    <row r="59" spans="2:48">
      <c r="U59" s="26">
        <v>80000</v>
      </c>
      <c r="V59" s="25" t="s">
        <v>36</v>
      </c>
      <c r="W59" s="26">
        <v>12461.31</v>
      </c>
      <c r="X59" s="27">
        <f t="shared" si="77"/>
        <v>0.1111111111111111</v>
      </c>
      <c r="Y59" s="25">
        <v>174</v>
      </c>
      <c r="Z59" s="26">
        <v>71.62</v>
      </c>
      <c r="AA59" s="48">
        <v>43101</v>
      </c>
      <c r="AB59" s="25">
        <v>77.510000000000005</v>
      </c>
      <c r="AC59" s="25"/>
      <c r="AD59" s="28">
        <f t="shared" si="69"/>
        <v>4.2972000000000001</v>
      </c>
      <c r="AE59" s="29">
        <v>0.06</v>
      </c>
      <c r="AF59" s="28">
        <f t="shared" si="70"/>
        <v>9600</v>
      </c>
      <c r="AG59" s="30">
        <f t="shared" si="78"/>
        <v>2234.0128455738618</v>
      </c>
      <c r="AH59" s="28">
        <f t="shared" si="71"/>
        <v>67.322800000000001</v>
      </c>
      <c r="AI59" s="26">
        <f t="shared" si="79"/>
        <v>9600</v>
      </c>
      <c r="AJ59" s="26">
        <v>80</v>
      </c>
      <c r="AK59" s="48">
        <v>43374</v>
      </c>
      <c r="AL59">
        <f t="shared" si="80"/>
        <v>273</v>
      </c>
      <c r="AM59">
        <f t="shared" si="81"/>
        <v>0.32967032967032966</v>
      </c>
      <c r="AN59" s="28" t="str">
        <f t="shared" si="72"/>
        <v>1R</v>
      </c>
      <c r="AO59" s="28">
        <f t="shared" si="82"/>
        <v>71.62</v>
      </c>
      <c r="AP59" s="28">
        <f t="shared" si="83"/>
        <v>74.406096703296697</v>
      </c>
      <c r="AQ59" s="4">
        <f t="shared" si="84"/>
        <v>-6.9923791208791289E-2</v>
      </c>
      <c r="AR59" s="4">
        <f t="shared" si="85"/>
        <v>69.923791208791286</v>
      </c>
      <c r="AS59" s="32">
        <f t="shared" si="73"/>
        <v>0.11700642278693095</v>
      </c>
      <c r="AT59" s="28">
        <f t="shared" si="74"/>
        <v>1458.119999999999</v>
      </c>
      <c r="AU59" s="27">
        <f t="shared" si="75"/>
        <v>0.11700642278693095</v>
      </c>
      <c r="AV59" s="27">
        <f t="shared" si="76"/>
        <v>0</v>
      </c>
    </row>
    <row r="60" spans="2:48">
      <c r="U60" s="26">
        <v>80000</v>
      </c>
      <c r="V60" s="25" t="s">
        <v>36</v>
      </c>
      <c r="W60" s="26">
        <v>12461.31</v>
      </c>
      <c r="X60" s="27">
        <f t="shared" si="77"/>
        <v>0.1111111111111111</v>
      </c>
      <c r="Y60" s="25">
        <v>174</v>
      </c>
      <c r="Z60" s="26">
        <v>71.62</v>
      </c>
      <c r="AA60" s="48">
        <v>43101</v>
      </c>
      <c r="AB60" s="25">
        <v>77.510000000000005</v>
      </c>
      <c r="AC60" s="25"/>
      <c r="AD60" s="28">
        <f t="shared" si="69"/>
        <v>4.2972000000000001</v>
      </c>
      <c r="AE60" s="29">
        <v>0.06</v>
      </c>
      <c r="AF60" s="28">
        <f t="shared" si="70"/>
        <v>9600</v>
      </c>
      <c r="AG60" s="30">
        <f t="shared" si="78"/>
        <v>2234.0128455738618</v>
      </c>
      <c r="AH60" s="28">
        <f t="shared" si="71"/>
        <v>67.322800000000001</v>
      </c>
      <c r="AI60" s="26">
        <f t="shared" si="79"/>
        <v>9600</v>
      </c>
      <c r="AJ60" s="26">
        <v>81</v>
      </c>
      <c r="AK60" s="48">
        <v>43405</v>
      </c>
      <c r="AL60">
        <f t="shared" si="80"/>
        <v>304</v>
      </c>
      <c r="AM60">
        <f t="shared" si="81"/>
        <v>0.29605263157894735</v>
      </c>
      <c r="AN60" s="28" t="str">
        <f t="shared" si="72"/>
        <v>2R</v>
      </c>
      <c r="AO60" s="28">
        <f t="shared" si="82"/>
        <v>75.917200000000008</v>
      </c>
      <c r="AP60" s="28">
        <f t="shared" si="83"/>
        <v>76.228181578947371</v>
      </c>
      <c r="AQ60" s="4">
        <f t="shared" si="84"/>
        <v>-5.8911338531513938E-2</v>
      </c>
      <c r="AR60" s="4">
        <f t="shared" si="85"/>
        <v>58.911338531513941</v>
      </c>
      <c r="AS60" s="32">
        <f t="shared" si="73"/>
        <v>6.6951889690346739E-2</v>
      </c>
      <c r="AT60" s="28">
        <f t="shared" si="74"/>
        <v>1632.119999999999</v>
      </c>
      <c r="AU60" s="27">
        <f t="shared" si="75"/>
        <v>0.13096900307176759</v>
      </c>
      <c r="AV60" s="27">
        <f t="shared" si="76"/>
        <v>6.0000000000000046E-2</v>
      </c>
    </row>
    <row r="61" spans="2:48">
      <c r="U61" s="26">
        <v>80000</v>
      </c>
      <c r="V61" s="25" t="s">
        <v>36</v>
      </c>
      <c r="W61" s="26">
        <v>12461.31</v>
      </c>
      <c r="X61" s="27">
        <f t="shared" si="77"/>
        <v>0.1111111111111111</v>
      </c>
      <c r="Y61" s="25">
        <v>174</v>
      </c>
      <c r="Z61" s="26">
        <v>71.62</v>
      </c>
      <c r="AA61" s="48">
        <v>43101</v>
      </c>
      <c r="AB61" s="25">
        <v>77.510000000000005</v>
      </c>
      <c r="AC61" s="25"/>
      <c r="AD61" s="28">
        <f t="shared" si="69"/>
        <v>4.2972000000000001</v>
      </c>
      <c r="AE61" s="29">
        <v>0.06</v>
      </c>
      <c r="AF61" s="28">
        <f t="shared" si="70"/>
        <v>9600</v>
      </c>
      <c r="AG61" s="30">
        <f t="shared" si="78"/>
        <v>2234.0128455738618</v>
      </c>
      <c r="AH61" s="28">
        <f t="shared" si="71"/>
        <v>67.322800000000001</v>
      </c>
      <c r="AI61" s="26">
        <f t="shared" si="79"/>
        <v>9600</v>
      </c>
      <c r="AJ61" s="26">
        <v>82</v>
      </c>
      <c r="AK61" s="48">
        <v>43435</v>
      </c>
      <c r="AL61">
        <f t="shared" si="80"/>
        <v>334</v>
      </c>
      <c r="AM61">
        <f t="shared" si="81"/>
        <v>0.26946107784431139</v>
      </c>
      <c r="AN61" s="28" t="str">
        <f t="shared" si="72"/>
        <v>2R</v>
      </c>
      <c r="AO61" s="28">
        <f t="shared" si="82"/>
        <v>75.917200000000008</v>
      </c>
      <c r="AP61" s="28">
        <f t="shared" si="83"/>
        <v>76.586225149700596</v>
      </c>
      <c r="AQ61" s="4">
        <f t="shared" si="84"/>
        <v>-6.6021644515846398E-2</v>
      </c>
      <c r="AR61" s="4">
        <f t="shared" si="85"/>
        <v>66.021644515846404</v>
      </c>
      <c r="AS61" s="32">
        <f t="shared" si="73"/>
        <v>8.0124135242079411E-2</v>
      </c>
      <c r="AT61" s="28">
        <f t="shared" si="74"/>
        <v>1806.119999999999</v>
      </c>
      <c r="AU61" s="27">
        <f t="shared" si="75"/>
        <v>0.14493158335660422</v>
      </c>
      <c r="AV61" s="27">
        <f t="shared" si="76"/>
        <v>6.0000000000000046E-2</v>
      </c>
    </row>
    <row r="62" spans="2:48">
      <c r="U62" s="26">
        <v>80000</v>
      </c>
      <c r="V62" s="25" t="s">
        <v>36</v>
      </c>
      <c r="W62" s="26">
        <v>12461.31</v>
      </c>
      <c r="X62" s="27">
        <f t="shared" si="77"/>
        <v>0.1111111111111111</v>
      </c>
      <c r="Y62" s="25">
        <v>174</v>
      </c>
      <c r="Z62" s="26">
        <v>71.62</v>
      </c>
      <c r="AA62" s="48">
        <v>43101</v>
      </c>
      <c r="AB62" s="25">
        <v>77.510000000000005</v>
      </c>
      <c r="AC62" s="25"/>
      <c r="AD62" s="28">
        <f t="shared" si="69"/>
        <v>4.2972000000000001</v>
      </c>
      <c r="AE62" s="29">
        <v>0.06</v>
      </c>
      <c r="AF62" s="28">
        <f t="shared" si="70"/>
        <v>9600</v>
      </c>
      <c r="AG62" s="30">
        <f t="shared" si="78"/>
        <v>2234.0128455738618</v>
      </c>
      <c r="AH62" s="28">
        <f t="shared" si="71"/>
        <v>67.322800000000001</v>
      </c>
      <c r="AI62" s="26">
        <f t="shared" si="79"/>
        <v>9600</v>
      </c>
      <c r="AJ62" s="26">
        <v>83</v>
      </c>
      <c r="AK62" s="48">
        <v>43466</v>
      </c>
      <c r="AL62">
        <f t="shared" si="80"/>
        <v>365</v>
      </c>
      <c r="AM62">
        <f t="shared" si="81"/>
        <v>0.24657534246575344</v>
      </c>
      <c r="AN62" s="28" t="str">
        <f t="shared" si="72"/>
        <v>2R</v>
      </c>
      <c r="AO62" s="28">
        <f t="shared" si="82"/>
        <v>75.917200000000008</v>
      </c>
      <c r="AP62" s="28">
        <f t="shared" si="83"/>
        <v>77.918635616438351</v>
      </c>
      <c r="AQ62" s="4">
        <f t="shared" si="84"/>
        <v>-6.122125763327288E-2</v>
      </c>
      <c r="AR62" s="4">
        <f t="shared" si="85"/>
        <v>61.221257633272877</v>
      </c>
      <c r="AS62" s="32">
        <f t="shared" si="73"/>
        <v>9.3296380793812084E-2</v>
      </c>
      <c r="AT62" s="28">
        <f t="shared" si="74"/>
        <v>1980.119999999999</v>
      </c>
      <c r="AU62" s="27">
        <f t="shared" si="75"/>
        <v>0.15889416364144088</v>
      </c>
      <c r="AV62" s="27">
        <f t="shared" si="76"/>
        <v>6.0000000000000046E-2</v>
      </c>
    </row>
    <row r="63" spans="2:48">
      <c r="U63" s="26">
        <v>80000</v>
      </c>
      <c r="V63" s="25" t="s">
        <v>36</v>
      </c>
      <c r="W63" s="26">
        <v>12461.31</v>
      </c>
      <c r="X63" s="27">
        <f t="shared" si="77"/>
        <v>0.1111111111111111</v>
      </c>
      <c r="Y63" s="25">
        <v>174</v>
      </c>
      <c r="Z63" s="26">
        <v>71.62</v>
      </c>
      <c r="AA63" s="48">
        <v>43101</v>
      </c>
      <c r="AB63" s="25">
        <v>77.510000000000005</v>
      </c>
      <c r="AC63" s="25"/>
      <c r="AD63" s="28">
        <f t="shared" si="69"/>
        <v>4.2972000000000001</v>
      </c>
      <c r="AE63" s="29">
        <v>0.06</v>
      </c>
      <c r="AF63" s="28">
        <f t="shared" si="70"/>
        <v>9600</v>
      </c>
      <c r="AG63" s="30">
        <f t="shared" si="78"/>
        <v>2234.0128455738618</v>
      </c>
      <c r="AH63" s="28">
        <f t="shared" si="71"/>
        <v>67.322800000000001</v>
      </c>
      <c r="AI63" s="26">
        <f t="shared" si="79"/>
        <v>9600</v>
      </c>
      <c r="AJ63" s="26">
        <v>84</v>
      </c>
      <c r="AK63" s="48">
        <v>43497</v>
      </c>
      <c r="AL63">
        <f t="shared" si="80"/>
        <v>396</v>
      </c>
      <c r="AM63">
        <f t="shared" si="81"/>
        <v>0.22727272727272727</v>
      </c>
      <c r="AN63" s="28" t="str">
        <f t="shared" si="72"/>
        <v>2R</v>
      </c>
      <c r="AO63" s="28">
        <f t="shared" si="82"/>
        <v>75.917200000000008</v>
      </c>
      <c r="AP63" s="28">
        <f t="shared" si="83"/>
        <v>79.042436363636369</v>
      </c>
      <c r="AQ63" s="4">
        <f t="shared" si="84"/>
        <v>-5.9018614718614651E-2</v>
      </c>
      <c r="AR63" s="4">
        <f t="shared" si="85"/>
        <v>59.01861471861465</v>
      </c>
      <c r="AS63" s="32">
        <f t="shared" si="73"/>
        <v>0.10646862634554476</v>
      </c>
      <c r="AT63" s="28">
        <f t="shared" si="74"/>
        <v>2154.119999999999</v>
      </c>
      <c r="AU63" s="27">
        <f t="shared" si="75"/>
        <v>0.17285674392627751</v>
      </c>
      <c r="AV63" s="27">
        <f t="shared" si="76"/>
        <v>6.0000000000000046E-2</v>
      </c>
    </row>
    <row r="64" spans="2:48">
      <c r="B64" t="s">
        <v>109</v>
      </c>
      <c r="N64" s="2" t="s">
        <v>105</v>
      </c>
      <c r="P64" s="2" t="s">
        <v>105</v>
      </c>
      <c r="U64" s="26">
        <v>80000</v>
      </c>
      <c r="V64" s="25" t="s">
        <v>36</v>
      </c>
      <c r="W64" s="26">
        <v>12461.31</v>
      </c>
      <c r="X64" s="27">
        <f t="shared" si="77"/>
        <v>0.1111111111111111</v>
      </c>
      <c r="Y64" s="25">
        <v>174</v>
      </c>
      <c r="Z64" s="26">
        <v>71.62</v>
      </c>
      <c r="AA64" s="48">
        <v>43101</v>
      </c>
      <c r="AB64" s="25">
        <v>77.510000000000005</v>
      </c>
      <c r="AC64" s="25"/>
      <c r="AD64" s="28">
        <f t="shared" si="69"/>
        <v>4.2972000000000001</v>
      </c>
      <c r="AE64" s="29">
        <v>0.06</v>
      </c>
      <c r="AF64" s="28">
        <f t="shared" si="70"/>
        <v>9600</v>
      </c>
      <c r="AG64" s="30">
        <f t="shared" si="78"/>
        <v>2234.0128455738618</v>
      </c>
      <c r="AH64" s="28">
        <f t="shared" si="71"/>
        <v>67.322800000000001</v>
      </c>
      <c r="AI64" s="26">
        <f t="shared" si="79"/>
        <v>9600</v>
      </c>
      <c r="AJ64" s="26">
        <v>85</v>
      </c>
      <c r="AK64" s="48">
        <v>43525</v>
      </c>
      <c r="AL64">
        <f t="shared" si="80"/>
        <v>424</v>
      </c>
      <c r="AM64">
        <f t="shared" si="81"/>
        <v>0.21226415094339621</v>
      </c>
      <c r="AN64" s="28" t="str">
        <f t="shared" si="72"/>
        <v>3R</v>
      </c>
      <c r="AO64" s="28">
        <f t="shared" si="82"/>
        <v>80.214399999999998</v>
      </c>
      <c r="AP64" s="28">
        <f t="shared" si="83"/>
        <v>80.214399999999998</v>
      </c>
      <c r="AQ64" s="4">
        <f t="shared" si="84"/>
        <v>-5.6301176470588264E-2</v>
      </c>
      <c r="AR64" s="4">
        <f t="shared" si="85"/>
        <v>56.301176470588267</v>
      </c>
      <c r="AS64" s="32">
        <f t="shared" si="73"/>
        <v>5.9660110902780582E-2</v>
      </c>
      <c r="AT64" s="28">
        <f t="shared" si="74"/>
        <v>2328.119999999999</v>
      </c>
      <c r="AU64" s="27">
        <f t="shared" si="75"/>
        <v>0.18681932421111414</v>
      </c>
      <c r="AV64" s="27">
        <f t="shared" si="76"/>
        <v>0.1199999999999999</v>
      </c>
    </row>
    <row r="65" spans="1:48">
      <c r="B65" s="2" t="s">
        <v>53</v>
      </c>
      <c r="C65" s="2" t="s">
        <v>19</v>
      </c>
      <c r="D65" s="52" t="s">
        <v>33</v>
      </c>
      <c r="E65" s="52" t="s">
        <v>66</v>
      </c>
      <c r="F65" s="52" t="s">
        <v>67</v>
      </c>
      <c r="G65" s="52" t="s">
        <v>68</v>
      </c>
      <c r="H65" s="52" t="s">
        <v>101</v>
      </c>
      <c r="I65" s="52" t="s">
        <v>100</v>
      </c>
      <c r="J65" s="52" t="s">
        <v>102</v>
      </c>
      <c r="K65" s="52" t="s">
        <v>103</v>
      </c>
      <c r="L65" s="52" t="s">
        <v>104</v>
      </c>
      <c r="M65" s="52" t="s">
        <v>110</v>
      </c>
      <c r="N65" s="52" t="s">
        <v>48</v>
      </c>
      <c r="O65" s="52" t="s">
        <v>111</v>
      </c>
      <c r="P65" s="52" t="s">
        <v>48</v>
      </c>
      <c r="U65" s="26">
        <v>80000</v>
      </c>
      <c r="V65" s="25" t="s">
        <v>36</v>
      </c>
      <c r="W65" s="26">
        <v>12461.31</v>
      </c>
      <c r="X65" s="27">
        <f t="shared" si="77"/>
        <v>0.1111111111111111</v>
      </c>
      <c r="Y65" s="25">
        <v>174</v>
      </c>
      <c r="Z65" s="26">
        <v>71.62</v>
      </c>
      <c r="AA65" s="48">
        <v>43101</v>
      </c>
      <c r="AB65" s="25">
        <v>77.510000000000005</v>
      </c>
      <c r="AC65" s="25"/>
      <c r="AD65" s="28">
        <f t="shared" si="69"/>
        <v>4.2972000000000001</v>
      </c>
      <c r="AE65" s="29">
        <v>0.06</v>
      </c>
      <c r="AF65" s="28">
        <f t="shared" si="70"/>
        <v>9600</v>
      </c>
      <c r="AG65" s="30">
        <f t="shared" si="78"/>
        <v>2234.0128455738618</v>
      </c>
      <c r="AH65" s="28">
        <f t="shared" si="71"/>
        <v>67.322800000000001</v>
      </c>
      <c r="AI65" s="26">
        <f t="shared" si="79"/>
        <v>9600</v>
      </c>
      <c r="AJ65" s="26">
        <v>86</v>
      </c>
      <c r="AK65" s="48">
        <v>43556</v>
      </c>
      <c r="AL65">
        <f t="shared" si="80"/>
        <v>455</v>
      </c>
      <c r="AM65">
        <f t="shared" si="81"/>
        <v>0.19780219780219782</v>
      </c>
      <c r="AN65" s="28" t="str">
        <f t="shared" si="72"/>
        <v>3R</v>
      </c>
      <c r="AO65" s="28">
        <f t="shared" si="82"/>
        <v>80.214399999999998</v>
      </c>
      <c r="AP65" s="28">
        <f t="shared" si="83"/>
        <v>80.922729670329673</v>
      </c>
      <c r="AQ65" s="4">
        <f t="shared" si="84"/>
        <v>-5.903802708918985E-2</v>
      </c>
      <c r="AR65" s="4">
        <f t="shared" si="85"/>
        <v>59.038027089189853</v>
      </c>
      <c r="AS65" s="32">
        <f t="shared" si="73"/>
        <v>7.2126700442813288E-2</v>
      </c>
      <c r="AT65" s="28">
        <f t="shared" si="74"/>
        <v>2502.119999999999</v>
      </c>
      <c r="AU65" s="27">
        <f t="shared" si="75"/>
        <v>0.20078190449595076</v>
      </c>
      <c r="AV65" s="27">
        <f t="shared" si="76"/>
        <v>0.1199999999999999</v>
      </c>
    </row>
    <row r="66" spans="1:48">
      <c r="A66">
        <v>1</v>
      </c>
      <c r="B66" t="s">
        <v>69</v>
      </c>
      <c r="C66" t="s">
        <v>61</v>
      </c>
      <c r="D66" s="49">
        <v>30.99</v>
      </c>
      <c r="E66" s="49">
        <v>31.47</v>
      </c>
      <c r="F66" s="49">
        <v>29.64</v>
      </c>
      <c r="G66" s="49">
        <v>30.68</v>
      </c>
      <c r="H66" s="53">
        <f>ABS(E66-F66)</f>
        <v>1.8299999999999983</v>
      </c>
      <c r="I66" s="53">
        <f>ABS(E66-G67)</f>
        <v>0.46999999999999886</v>
      </c>
      <c r="J66" s="53">
        <f>ABS(F66-G67)</f>
        <v>1.3599999999999994</v>
      </c>
      <c r="K66" s="53">
        <f>MAX(H66,I66)</f>
        <v>1.8299999999999983</v>
      </c>
      <c r="L66" s="53">
        <f>MAX(K66,J66)</f>
        <v>1.8299999999999983</v>
      </c>
      <c r="M66" s="53">
        <f>AVERAGE(L66:L95)</f>
        <v>1.8350000000000002</v>
      </c>
      <c r="N66" s="53">
        <f>(M66/G66)*2</f>
        <v>0.11962190352020861</v>
      </c>
      <c r="O66" s="53">
        <f>AVERAGE(L66:L79)</f>
        <v>1.9721428571428574</v>
      </c>
      <c r="P66" s="54">
        <f>(O66/G66)*2</f>
        <v>0.12856211585025146</v>
      </c>
      <c r="U66" s="26">
        <v>80000</v>
      </c>
      <c r="V66" s="25" t="s">
        <v>36</v>
      </c>
      <c r="W66" s="26">
        <v>12461.31</v>
      </c>
      <c r="X66" s="27">
        <f t="shared" si="77"/>
        <v>0.1111111111111111</v>
      </c>
      <c r="Y66" s="25">
        <v>174</v>
      </c>
      <c r="Z66" s="26">
        <v>71.62</v>
      </c>
      <c r="AA66" s="48">
        <v>43101</v>
      </c>
      <c r="AB66" s="25">
        <v>77.510000000000005</v>
      </c>
      <c r="AC66" s="25"/>
      <c r="AD66" s="28">
        <f t="shared" si="69"/>
        <v>4.2972000000000001</v>
      </c>
      <c r="AE66" s="29">
        <v>0.06</v>
      </c>
      <c r="AF66" s="28">
        <f t="shared" si="70"/>
        <v>9600</v>
      </c>
      <c r="AG66" s="30">
        <f t="shared" si="78"/>
        <v>2234.0128455738618</v>
      </c>
      <c r="AH66" s="28">
        <f t="shared" si="71"/>
        <v>67.322800000000001</v>
      </c>
      <c r="AI66" s="26">
        <f t="shared" si="79"/>
        <v>9600</v>
      </c>
      <c r="AJ66" s="26">
        <v>87</v>
      </c>
      <c r="AK66" s="48">
        <v>43586</v>
      </c>
      <c r="AL66">
        <f t="shared" si="80"/>
        <v>485</v>
      </c>
      <c r="AM66">
        <f t="shared" si="81"/>
        <v>0.18556701030927833</v>
      </c>
      <c r="AN66" s="28" t="str">
        <f t="shared" si="72"/>
        <v>3R</v>
      </c>
      <c r="AO66" s="28">
        <f t="shared" si="82"/>
        <v>80.214399999999998</v>
      </c>
      <c r="AP66" s="28">
        <f t="shared" si="83"/>
        <v>82.473752577319587</v>
      </c>
      <c r="AQ66" s="4">
        <f t="shared" si="84"/>
        <v>-5.2025832444602446E-2</v>
      </c>
      <c r="AR66" s="4">
        <f t="shared" si="85"/>
        <v>52.025832444602443</v>
      </c>
      <c r="AS66" s="32">
        <f t="shared" si="73"/>
        <v>8.4593289982846001E-2</v>
      </c>
      <c r="AT66" s="28">
        <f t="shared" si="74"/>
        <v>2676.119999999999</v>
      </c>
      <c r="AU66" s="27">
        <f t="shared" si="75"/>
        <v>0.21474448478078742</v>
      </c>
      <c r="AV66" s="27">
        <f t="shared" si="76"/>
        <v>0.1199999999999999</v>
      </c>
    </row>
    <row r="67" spans="1:48">
      <c r="A67">
        <f>A66+1</f>
        <v>2</v>
      </c>
      <c r="B67" t="s">
        <v>70</v>
      </c>
      <c r="C67" t="s">
        <v>61</v>
      </c>
      <c r="D67" s="49">
        <v>30.55</v>
      </c>
      <c r="E67" s="49">
        <v>31.14</v>
      </c>
      <c r="F67" s="49">
        <v>29.99</v>
      </c>
      <c r="G67" s="49">
        <v>31</v>
      </c>
      <c r="H67" s="53">
        <f t="shared" ref="H67:H130" si="86">ABS(E67-F67)</f>
        <v>1.1500000000000021</v>
      </c>
      <c r="I67" s="53">
        <f t="shared" ref="I67:I130" si="87">ABS(E67-G68)</f>
        <v>0.91000000000000014</v>
      </c>
      <c r="J67" s="53">
        <f t="shared" ref="J67:J130" si="88">ABS(F67-G68)</f>
        <v>0.24000000000000199</v>
      </c>
      <c r="K67" s="53">
        <f t="shared" ref="K67:K130" si="89">MAX(H67,I67)</f>
        <v>1.1500000000000021</v>
      </c>
      <c r="L67" s="53">
        <f t="shared" ref="L67:L130" si="90">MAX(K67,J67)</f>
        <v>1.1500000000000021</v>
      </c>
      <c r="U67" s="26">
        <v>80000</v>
      </c>
      <c r="V67" s="25" t="s">
        <v>36</v>
      </c>
      <c r="W67" s="26">
        <v>12461.31</v>
      </c>
      <c r="X67" s="27">
        <f t="shared" si="77"/>
        <v>0.1111111111111111</v>
      </c>
      <c r="Y67" s="25">
        <v>174</v>
      </c>
      <c r="Z67" s="26">
        <v>71.62</v>
      </c>
      <c r="AA67" s="48">
        <v>43101</v>
      </c>
      <c r="AB67" s="25">
        <v>77.510000000000005</v>
      </c>
      <c r="AC67" s="25"/>
      <c r="AD67" s="28">
        <f t="shared" si="69"/>
        <v>4.2972000000000001</v>
      </c>
      <c r="AE67" s="29">
        <v>0.06</v>
      </c>
      <c r="AF67" s="28">
        <f t="shared" si="70"/>
        <v>9600</v>
      </c>
      <c r="AG67" s="30">
        <f t="shared" si="78"/>
        <v>2234.0128455738618</v>
      </c>
      <c r="AH67" s="28">
        <f t="shared" si="71"/>
        <v>67.322800000000001</v>
      </c>
      <c r="AI67" s="26">
        <f t="shared" si="79"/>
        <v>9600</v>
      </c>
      <c r="AJ67" s="26">
        <v>88</v>
      </c>
      <c r="AK67" s="48">
        <v>43617</v>
      </c>
      <c r="AL67">
        <f t="shared" si="80"/>
        <v>516</v>
      </c>
      <c r="AM67">
        <f t="shared" si="81"/>
        <v>0.1744186046511628</v>
      </c>
      <c r="AN67" s="28" t="str">
        <f t="shared" si="72"/>
        <v>3R</v>
      </c>
      <c r="AO67" s="28">
        <f t="shared" si="82"/>
        <v>80.214399999999998</v>
      </c>
      <c r="AP67" s="28">
        <f t="shared" si="83"/>
        <v>83.062544186046509</v>
      </c>
      <c r="AQ67" s="4">
        <f t="shared" si="84"/>
        <v>-5.6107452431289673E-2</v>
      </c>
      <c r="AR67" s="4">
        <f t="shared" si="85"/>
        <v>56.107452431289673</v>
      </c>
      <c r="AS67" s="32">
        <f t="shared" si="73"/>
        <v>9.7059879522878714E-2</v>
      </c>
      <c r="AT67" s="28">
        <f t="shared" si="74"/>
        <v>2850.119999999999</v>
      </c>
      <c r="AU67" s="27">
        <f t="shared" si="75"/>
        <v>0.22870706506562405</v>
      </c>
      <c r="AV67" s="27">
        <f t="shared" si="76"/>
        <v>0.1199999999999999</v>
      </c>
    </row>
    <row r="68" spans="1:48">
      <c r="A68">
        <f t="shared" ref="A68:A131" si="91">A67+1</f>
        <v>3</v>
      </c>
      <c r="B68" t="s">
        <v>71</v>
      </c>
      <c r="C68" t="s">
        <v>61</v>
      </c>
      <c r="D68" s="49">
        <v>28.65</v>
      </c>
      <c r="E68" s="49">
        <v>30.55</v>
      </c>
      <c r="F68" s="49">
        <v>28.65</v>
      </c>
      <c r="G68" s="49">
        <v>30.23</v>
      </c>
      <c r="H68" s="53">
        <f t="shared" si="86"/>
        <v>1.9000000000000021</v>
      </c>
      <c r="I68" s="53">
        <f t="shared" si="87"/>
        <v>1.629999999999999</v>
      </c>
      <c r="J68" s="53">
        <f t="shared" si="88"/>
        <v>0.27000000000000313</v>
      </c>
      <c r="K68" s="53">
        <f t="shared" si="89"/>
        <v>1.9000000000000021</v>
      </c>
      <c r="L68" s="53">
        <f t="shared" si="90"/>
        <v>1.9000000000000021</v>
      </c>
      <c r="U68" s="26">
        <v>80000</v>
      </c>
      <c r="V68" s="25" t="s">
        <v>36</v>
      </c>
      <c r="W68" s="26">
        <v>12461.31</v>
      </c>
      <c r="X68" s="27">
        <f t="shared" si="77"/>
        <v>0.1111111111111111</v>
      </c>
      <c r="Y68" s="25">
        <v>174</v>
      </c>
      <c r="Z68" s="26">
        <v>71.62</v>
      </c>
      <c r="AA68" s="48">
        <v>43101</v>
      </c>
      <c r="AB68" s="25">
        <v>77.510000000000005</v>
      </c>
      <c r="AC68" s="25"/>
      <c r="AD68" s="28">
        <f t="shared" si="69"/>
        <v>4.2972000000000001</v>
      </c>
      <c r="AE68" s="29">
        <v>0.06</v>
      </c>
      <c r="AF68" s="28">
        <f t="shared" si="70"/>
        <v>9600</v>
      </c>
      <c r="AG68" s="30">
        <f t="shared" si="78"/>
        <v>2234.0128455738618</v>
      </c>
      <c r="AH68" s="28">
        <f t="shared" si="71"/>
        <v>67.322800000000001</v>
      </c>
      <c r="AI68" s="26">
        <f t="shared" si="79"/>
        <v>9600</v>
      </c>
      <c r="AJ68" s="26">
        <v>89</v>
      </c>
      <c r="AK68" s="48">
        <v>43647</v>
      </c>
      <c r="AL68">
        <f t="shared" si="80"/>
        <v>546</v>
      </c>
      <c r="AM68">
        <f t="shared" si="81"/>
        <v>0.16483516483516483</v>
      </c>
      <c r="AN68" s="28" t="str">
        <f t="shared" si="72"/>
        <v>4R</v>
      </c>
      <c r="AO68" s="28">
        <f t="shared" si="82"/>
        <v>84.511600000000001</v>
      </c>
      <c r="AP68" s="28">
        <f t="shared" si="83"/>
        <v>84.511600000000001</v>
      </c>
      <c r="AQ68" s="4">
        <f t="shared" si="84"/>
        <v>-5.043146067415729E-2</v>
      </c>
      <c r="AR68" s="4">
        <f t="shared" si="85"/>
        <v>50.431460674157293</v>
      </c>
      <c r="AS68" s="32">
        <f t="shared" si="73"/>
        <v>5.3109868941068429E-2</v>
      </c>
      <c r="AT68" s="28">
        <f t="shared" si="74"/>
        <v>3024.119999999999</v>
      </c>
      <c r="AU68" s="27">
        <f t="shared" si="75"/>
        <v>0.24266964535046068</v>
      </c>
      <c r="AV68" s="27">
        <f t="shared" si="76"/>
        <v>0.17999999999999994</v>
      </c>
    </row>
    <row r="69" spans="1:48">
      <c r="A69">
        <f t="shared" si="91"/>
        <v>4</v>
      </c>
      <c r="B69" t="s">
        <v>72</v>
      </c>
      <c r="C69" t="s">
        <v>61</v>
      </c>
      <c r="D69" s="49">
        <v>28.04</v>
      </c>
      <c r="E69" s="49">
        <v>28.98</v>
      </c>
      <c r="F69" s="49">
        <v>27.76</v>
      </c>
      <c r="G69" s="49">
        <v>28.92</v>
      </c>
      <c r="H69" s="53">
        <f t="shared" si="86"/>
        <v>1.2199999999999989</v>
      </c>
      <c r="I69" s="53">
        <f t="shared" si="87"/>
        <v>0.87999999999999901</v>
      </c>
      <c r="J69" s="53">
        <f t="shared" si="88"/>
        <v>0.33999999999999986</v>
      </c>
      <c r="K69" s="53">
        <f t="shared" si="89"/>
        <v>1.2199999999999989</v>
      </c>
      <c r="L69" s="53">
        <f t="shared" si="90"/>
        <v>1.2199999999999989</v>
      </c>
      <c r="U69" s="26">
        <v>80000</v>
      </c>
      <c r="V69" s="25" t="s">
        <v>36</v>
      </c>
      <c r="W69" s="26">
        <v>12461.31</v>
      </c>
      <c r="X69" s="27">
        <f t="shared" si="77"/>
        <v>0.1111111111111111</v>
      </c>
      <c r="Y69" s="25">
        <v>174</v>
      </c>
      <c r="Z69" s="26">
        <v>71.62</v>
      </c>
      <c r="AA69" s="48">
        <v>43101</v>
      </c>
      <c r="AB69" s="25">
        <v>77.510000000000005</v>
      </c>
      <c r="AC69" s="25"/>
      <c r="AD69" s="28">
        <f t="shared" si="69"/>
        <v>4.2972000000000001</v>
      </c>
      <c r="AE69" s="29">
        <v>0.06</v>
      </c>
      <c r="AF69" s="28">
        <f t="shared" si="70"/>
        <v>9600</v>
      </c>
      <c r="AG69" s="30">
        <f t="shared" si="78"/>
        <v>2234.0128455738618</v>
      </c>
      <c r="AH69" s="28">
        <f t="shared" si="71"/>
        <v>67.322800000000001</v>
      </c>
      <c r="AI69" s="26">
        <f t="shared" si="79"/>
        <v>9600</v>
      </c>
      <c r="AJ69" s="26">
        <v>90</v>
      </c>
      <c r="AK69" s="48">
        <v>43678</v>
      </c>
      <c r="AL69">
        <f t="shared" si="80"/>
        <v>577</v>
      </c>
      <c r="AM69">
        <f t="shared" si="81"/>
        <v>0.15597920277296359</v>
      </c>
      <c r="AN69" s="28" t="str">
        <f t="shared" si="72"/>
        <v>4R</v>
      </c>
      <c r="AO69" s="28">
        <f t="shared" si="82"/>
        <v>84.511600000000001</v>
      </c>
      <c r="AP69" s="28">
        <f t="shared" si="83"/>
        <v>85.42019341421144</v>
      </c>
      <c r="AQ69" s="4">
        <f t="shared" si="84"/>
        <v>-5.0886739842095116E-2</v>
      </c>
      <c r="AR69" s="4">
        <f t="shared" si="85"/>
        <v>50.886739842095118</v>
      </c>
      <c r="AS69" s="32">
        <f t="shared" si="73"/>
        <v>6.494256409770964E-2</v>
      </c>
      <c r="AT69" s="28">
        <f t="shared" si="74"/>
        <v>3198.119999999999</v>
      </c>
      <c r="AU69" s="27">
        <f t="shared" si="75"/>
        <v>0.25663222563529731</v>
      </c>
      <c r="AV69" s="27">
        <f t="shared" si="76"/>
        <v>0.17999999999999994</v>
      </c>
    </row>
    <row r="70" spans="1:48">
      <c r="A70">
        <f t="shared" si="91"/>
        <v>5</v>
      </c>
      <c r="B70" t="s">
        <v>73</v>
      </c>
      <c r="C70" t="s">
        <v>61</v>
      </c>
      <c r="D70" s="49">
        <v>29.38</v>
      </c>
      <c r="E70" s="49">
        <v>29.55</v>
      </c>
      <c r="F70" s="49">
        <v>28.07</v>
      </c>
      <c r="G70" s="49">
        <v>28.1</v>
      </c>
      <c r="H70" s="53">
        <f t="shared" si="86"/>
        <v>1.4800000000000004</v>
      </c>
      <c r="I70" s="53">
        <f t="shared" si="87"/>
        <v>0.53000000000000114</v>
      </c>
      <c r="J70" s="53">
        <f t="shared" si="88"/>
        <v>0.94999999999999929</v>
      </c>
      <c r="K70" s="53">
        <f t="shared" si="89"/>
        <v>1.4800000000000004</v>
      </c>
      <c r="L70" s="53">
        <f t="shared" si="90"/>
        <v>1.4800000000000004</v>
      </c>
      <c r="U70" s="26">
        <v>80000</v>
      </c>
      <c r="V70" s="25" t="s">
        <v>36</v>
      </c>
      <c r="W70" s="26">
        <v>12461.31</v>
      </c>
      <c r="X70" s="27">
        <f t="shared" si="77"/>
        <v>0.1111111111111111</v>
      </c>
      <c r="Y70" s="25">
        <v>174</v>
      </c>
      <c r="Z70" s="26">
        <v>71.62</v>
      </c>
      <c r="AA70" s="48">
        <v>43101</v>
      </c>
      <c r="AB70" s="25">
        <v>77.510000000000005</v>
      </c>
      <c r="AC70" s="25"/>
      <c r="AD70" s="28">
        <f t="shared" si="69"/>
        <v>4.2972000000000001</v>
      </c>
      <c r="AE70" s="29">
        <v>0.06</v>
      </c>
      <c r="AF70" s="28">
        <f t="shared" si="70"/>
        <v>9600</v>
      </c>
      <c r="AG70" s="30">
        <f t="shared" si="78"/>
        <v>2234.0128455738618</v>
      </c>
      <c r="AH70" s="28">
        <f t="shared" si="71"/>
        <v>67.322800000000001</v>
      </c>
      <c r="AI70" s="26">
        <f t="shared" si="79"/>
        <v>9600</v>
      </c>
      <c r="AJ70" s="26">
        <v>91</v>
      </c>
      <c r="AK70" s="48">
        <v>43709</v>
      </c>
      <c r="AL70">
        <f t="shared" si="80"/>
        <v>608</v>
      </c>
      <c r="AM70">
        <f t="shared" si="81"/>
        <v>0.14802631578947367</v>
      </c>
      <c r="AN70" s="28" t="str">
        <f t="shared" si="72"/>
        <v>4R</v>
      </c>
      <c r="AO70" s="28">
        <f t="shared" si="82"/>
        <v>84.511600000000001</v>
      </c>
      <c r="AP70" s="28">
        <f t="shared" si="83"/>
        <v>86.405760526315788</v>
      </c>
      <c r="AQ70" s="4">
        <f t="shared" si="84"/>
        <v>-5.0486148062463869E-2</v>
      </c>
      <c r="AR70" s="4">
        <f t="shared" si="85"/>
        <v>50.486148062463869</v>
      </c>
      <c r="AS70" s="32">
        <f t="shared" si="73"/>
        <v>7.6775259254350858E-2</v>
      </c>
      <c r="AT70" s="28">
        <f t="shared" si="74"/>
        <v>3372.119999999999</v>
      </c>
      <c r="AU70" s="27">
        <f t="shared" si="75"/>
        <v>0.27059480592013396</v>
      </c>
      <c r="AV70" s="27">
        <f t="shared" si="76"/>
        <v>0.17999999999999994</v>
      </c>
    </row>
    <row r="71" spans="1:48">
      <c r="A71">
        <f t="shared" si="91"/>
        <v>6</v>
      </c>
      <c r="B71" t="s">
        <v>74</v>
      </c>
      <c r="C71" t="s">
        <v>61</v>
      </c>
      <c r="D71" s="49">
        <v>29.86</v>
      </c>
      <c r="E71" s="49">
        <v>29.89</v>
      </c>
      <c r="F71" s="49">
        <v>28.17</v>
      </c>
      <c r="G71" s="49">
        <v>29.02</v>
      </c>
      <c r="H71" s="53">
        <f t="shared" si="86"/>
        <v>1.7199999999999989</v>
      </c>
      <c r="I71" s="53">
        <f t="shared" si="87"/>
        <v>0.51000000000000156</v>
      </c>
      <c r="J71" s="53">
        <f t="shared" si="88"/>
        <v>1.2099999999999973</v>
      </c>
      <c r="K71" s="53">
        <f t="shared" si="89"/>
        <v>1.7199999999999989</v>
      </c>
      <c r="L71" s="53">
        <f t="shared" si="90"/>
        <v>1.7199999999999989</v>
      </c>
      <c r="U71" s="26">
        <v>80000</v>
      </c>
      <c r="V71" s="25" t="s">
        <v>36</v>
      </c>
      <c r="W71" s="26">
        <v>12461.31</v>
      </c>
      <c r="X71" s="27">
        <f t="shared" si="77"/>
        <v>0.1111111111111111</v>
      </c>
      <c r="Y71" s="25">
        <v>174</v>
      </c>
      <c r="Z71" s="26">
        <v>71.62</v>
      </c>
      <c r="AA71" s="48">
        <v>43101</v>
      </c>
      <c r="AB71" s="25">
        <v>77.510000000000005</v>
      </c>
      <c r="AC71" s="25"/>
      <c r="AD71" s="28">
        <f t="shared" si="69"/>
        <v>4.2972000000000001</v>
      </c>
      <c r="AE71" s="29">
        <v>0.06</v>
      </c>
      <c r="AF71" s="28">
        <f t="shared" si="70"/>
        <v>9600</v>
      </c>
      <c r="AG71" s="30">
        <f t="shared" ref="AG71" si="92">AF71/AD71</f>
        <v>2234.0128455738618</v>
      </c>
      <c r="AH71" s="28">
        <f t="shared" si="71"/>
        <v>67.322800000000001</v>
      </c>
      <c r="AI71" s="26">
        <f t="shared" ref="AI71" si="93">AD71*AG71</f>
        <v>9600</v>
      </c>
      <c r="AJ71" s="26">
        <v>100</v>
      </c>
      <c r="AK71" s="48">
        <v>44105</v>
      </c>
      <c r="AL71">
        <f t="shared" ref="AL71" si="94">AK71-AA71</f>
        <v>1004</v>
      </c>
      <c r="AM71">
        <f t="shared" si="81"/>
        <v>8.9641434262948211E-2</v>
      </c>
      <c r="AN71" s="28" t="str">
        <f t="shared" si="72"/>
        <v>6R</v>
      </c>
      <c r="AO71" s="28">
        <f t="shared" ref="AO71" si="95">AH71+(ROUNDDOWN((AJ71-Z71)/AD71,0))*AD71</f>
        <v>93.105999999999995</v>
      </c>
      <c r="AP71" s="28">
        <f t="shared" ref="AP71" si="96">MAX(AO71,AH71+(ROUNDDOWN((AJ71-Z71)/(AD71*AM71),0))*(AD71*AM71))</f>
        <v>95.442923505976097</v>
      </c>
      <c r="AQ71" s="4">
        <f t="shared" si="84"/>
        <v>-4.5570764940239032E-2</v>
      </c>
      <c r="AR71" s="4">
        <f t="shared" si="85"/>
        <v>45.57076494023903</v>
      </c>
      <c r="AS71" s="32">
        <f t="shared" si="73"/>
        <v>7.4044637295126045E-2</v>
      </c>
      <c r="AT71" s="28">
        <f t="shared" si="74"/>
        <v>4938.119999999999</v>
      </c>
      <c r="AU71" s="27">
        <f t="shared" si="75"/>
        <v>0.3962580284836637</v>
      </c>
      <c r="AV71" s="27">
        <f t="shared" si="76"/>
        <v>0.29999999999999982</v>
      </c>
    </row>
    <row r="72" spans="1:48">
      <c r="A72">
        <f t="shared" si="91"/>
        <v>7</v>
      </c>
      <c r="B72" t="s">
        <v>75</v>
      </c>
      <c r="C72" t="s">
        <v>61</v>
      </c>
      <c r="D72" s="49">
        <v>27.9</v>
      </c>
      <c r="E72" s="49">
        <v>29.77</v>
      </c>
      <c r="F72" s="49">
        <v>27.83</v>
      </c>
      <c r="G72" s="49">
        <v>29.38</v>
      </c>
      <c r="H72" s="53">
        <f t="shared" si="86"/>
        <v>1.9400000000000013</v>
      </c>
      <c r="I72" s="53">
        <f t="shared" si="87"/>
        <v>2.75</v>
      </c>
      <c r="J72" s="53">
        <f t="shared" si="88"/>
        <v>0.80999999999999872</v>
      </c>
      <c r="K72" s="53">
        <f t="shared" si="89"/>
        <v>2.75</v>
      </c>
      <c r="L72" s="53">
        <f t="shared" si="90"/>
        <v>2.75</v>
      </c>
      <c r="U72" s="26">
        <v>80000</v>
      </c>
      <c r="V72" s="25" t="s">
        <v>36</v>
      </c>
      <c r="W72" s="26">
        <v>12461.31</v>
      </c>
      <c r="X72" s="27">
        <f t="shared" si="77"/>
        <v>0.1111111111111111</v>
      </c>
      <c r="Y72" s="25">
        <v>174</v>
      </c>
      <c r="Z72" s="26">
        <v>71.62</v>
      </c>
      <c r="AA72" s="48">
        <v>43101</v>
      </c>
      <c r="AB72" s="25">
        <v>77.510000000000005</v>
      </c>
      <c r="AC72" s="25"/>
      <c r="AD72" s="28">
        <f t="shared" si="69"/>
        <v>4.2972000000000001</v>
      </c>
      <c r="AE72" s="29">
        <v>0.06</v>
      </c>
      <c r="AF72" s="28">
        <f t="shared" si="70"/>
        <v>9600</v>
      </c>
      <c r="AG72" s="30">
        <f t="shared" ref="AG72" si="97">AF72/AD72</f>
        <v>2234.0128455738618</v>
      </c>
      <c r="AH72" s="28">
        <f t="shared" si="71"/>
        <v>67.322800000000001</v>
      </c>
      <c r="AI72" s="26">
        <f t="shared" ref="AI72" si="98">AD72*AG72</f>
        <v>9600</v>
      </c>
      <c r="AJ72" s="26">
        <v>110</v>
      </c>
      <c r="AK72" s="48">
        <v>45931</v>
      </c>
      <c r="AL72">
        <f t="shared" ref="AL72" si="99">AK72-AA72</f>
        <v>2830</v>
      </c>
      <c r="AM72">
        <f t="shared" si="81"/>
        <v>3.180212014134276E-2</v>
      </c>
      <c r="AN72" s="28" t="str">
        <f t="shared" si="72"/>
        <v>8R</v>
      </c>
      <c r="AO72" s="28">
        <f t="shared" ref="AO72" si="100">AH72+(ROUNDDOWN((AJ72-Z72)/AD72,0))*AD72</f>
        <v>101.7004</v>
      </c>
      <c r="AP72" s="28">
        <f t="shared" ref="AP72" si="101">MAX(AO72,AH72+(ROUNDDOWN((AJ72-Z72)/(AD72*AM72),0))*(AD72*AM72))</f>
        <v>105.58761978798587</v>
      </c>
      <c r="AQ72" s="4">
        <f t="shared" si="84"/>
        <v>-4.0112547381946619E-2</v>
      </c>
      <c r="AR72" s="4">
        <f t="shared" si="85"/>
        <v>40.112547381946619</v>
      </c>
      <c r="AS72" s="32">
        <f t="shared" si="73"/>
        <v>8.1608331923964883E-2</v>
      </c>
      <c r="AT72" s="28">
        <f t="shared" si="74"/>
        <v>6678.119999999999</v>
      </c>
      <c r="AU72" s="27">
        <f t="shared" si="75"/>
        <v>0.5358838313320301</v>
      </c>
      <c r="AV72" s="27">
        <f t="shared" si="76"/>
        <v>0.41999999999999993</v>
      </c>
    </row>
    <row r="73" spans="1:48">
      <c r="A73">
        <f t="shared" si="91"/>
        <v>8</v>
      </c>
      <c r="B73" t="s">
        <v>76</v>
      </c>
      <c r="C73" t="s">
        <v>61</v>
      </c>
      <c r="D73" s="49">
        <v>27.22</v>
      </c>
      <c r="E73" s="49">
        <v>27.89</v>
      </c>
      <c r="F73" s="49">
        <v>26.65</v>
      </c>
      <c r="G73" s="49">
        <v>27.02</v>
      </c>
      <c r="H73" s="53">
        <f t="shared" si="86"/>
        <v>1.240000000000002</v>
      </c>
      <c r="I73" s="53">
        <f t="shared" si="87"/>
        <v>0.90000000000000213</v>
      </c>
      <c r="J73" s="53">
        <f t="shared" si="88"/>
        <v>0.33999999999999986</v>
      </c>
      <c r="K73" s="53">
        <f t="shared" si="89"/>
        <v>1.240000000000002</v>
      </c>
      <c r="L73" s="53">
        <f t="shared" si="90"/>
        <v>1.240000000000002</v>
      </c>
    </row>
    <row r="74" spans="1:48">
      <c r="A74">
        <f t="shared" si="91"/>
        <v>9</v>
      </c>
      <c r="B74" t="s">
        <v>77</v>
      </c>
      <c r="C74" t="s">
        <v>61</v>
      </c>
      <c r="D74" s="49">
        <v>27.64</v>
      </c>
      <c r="E74" s="49">
        <v>27.73</v>
      </c>
      <c r="F74" s="49">
        <v>25.56</v>
      </c>
      <c r="G74" s="49">
        <v>26.99</v>
      </c>
      <c r="H74" s="53">
        <f t="shared" si="86"/>
        <v>2.1700000000000017</v>
      </c>
      <c r="I74" s="53">
        <f t="shared" si="87"/>
        <v>0.98000000000000043</v>
      </c>
      <c r="J74" s="53">
        <f t="shared" si="88"/>
        <v>3.1500000000000021</v>
      </c>
      <c r="K74" s="53">
        <f t="shared" si="89"/>
        <v>2.1700000000000017</v>
      </c>
      <c r="L74" s="53">
        <f t="shared" si="90"/>
        <v>3.1500000000000021</v>
      </c>
    </row>
    <row r="75" spans="1:48">
      <c r="A75">
        <f t="shared" si="91"/>
        <v>10</v>
      </c>
      <c r="B75" t="s">
        <v>78</v>
      </c>
      <c r="C75" t="s">
        <v>61</v>
      </c>
      <c r="D75" s="49">
        <v>29.67</v>
      </c>
      <c r="E75" s="49">
        <v>30.46</v>
      </c>
      <c r="F75" s="49">
        <v>28.55</v>
      </c>
      <c r="G75" s="49">
        <v>28.71</v>
      </c>
      <c r="H75" s="53">
        <f t="shared" si="86"/>
        <v>1.9100000000000001</v>
      </c>
      <c r="I75" s="53">
        <f t="shared" si="87"/>
        <v>1.0500000000000007</v>
      </c>
      <c r="J75" s="53">
        <f t="shared" si="88"/>
        <v>0.85999999999999943</v>
      </c>
      <c r="K75" s="53">
        <f t="shared" si="89"/>
        <v>1.9100000000000001</v>
      </c>
      <c r="L75" s="53">
        <f t="shared" si="90"/>
        <v>1.9100000000000001</v>
      </c>
      <c r="AH75" s="1"/>
    </row>
    <row r="76" spans="1:48">
      <c r="A76">
        <f t="shared" si="91"/>
        <v>11</v>
      </c>
      <c r="B76" t="s">
        <v>79</v>
      </c>
      <c r="C76" t="s">
        <v>61</v>
      </c>
      <c r="D76" s="49">
        <v>30.83</v>
      </c>
      <c r="E76" s="49">
        <v>31.72</v>
      </c>
      <c r="F76" s="49">
        <v>29.3</v>
      </c>
      <c r="G76" s="49">
        <v>29.41</v>
      </c>
      <c r="H76" s="53">
        <f t="shared" si="86"/>
        <v>2.4199999999999982</v>
      </c>
      <c r="I76" s="53">
        <f t="shared" si="87"/>
        <v>1.25</v>
      </c>
      <c r="J76" s="53">
        <f t="shared" si="88"/>
        <v>1.1699999999999982</v>
      </c>
      <c r="K76" s="53">
        <f t="shared" si="89"/>
        <v>2.4199999999999982</v>
      </c>
      <c r="L76" s="53">
        <f t="shared" si="90"/>
        <v>2.4199999999999982</v>
      </c>
      <c r="M76" s="49"/>
      <c r="O76" s="48"/>
      <c r="P76" s="49"/>
      <c r="Q76" s="49"/>
      <c r="R76" s="49"/>
      <c r="S76" s="49"/>
      <c r="T76" s="15"/>
    </row>
    <row r="77" spans="1:48">
      <c r="A77">
        <f t="shared" si="91"/>
        <v>12</v>
      </c>
      <c r="B77" t="s">
        <v>80</v>
      </c>
      <c r="C77" t="s">
        <v>61</v>
      </c>
      <c r="D77" s="49">
        <v>32.049999999999997</v>
      </c>
      <c r="E77" s="49">
        <v>32.409999999999997</v>
      </c>
      <c r="F77" s="49">
        <v>29.95</v>
      </c>
      <c r="G77" s="49">
        <v>30.47</v>
      </c>
      <c r="H77" s="53">
        <f t="shared" si="86"/>
        <v>2.4599999999999973</v>
      </c>
      <c r="I77" s="53">
        <f t="shared" si="87"/>
        <v>0.59999999999999787</v>
      </c>
      <c r="J77" s="53">
        <f t="shared" si="88"/>
        <v>1.8599999999999994</v>
      </c>
      <c r="K77" s="53">
        <f t="shared" si="89"/>
        <v>2.4599999999999973</v>
      </c>
      <c r="L77" s="53">
        <f t="shared" si="90"/>
        <v>2.4599999999999973</v>
      </c>
      <c r="M77" s="49"/>
      <c r="O77" s="48"/>
      <c r="P77" s="49"/>
      <c r="Q77" s="49"/>
      <c r="R77" s="49"/>
      <c r="S77" s="49"/>
      <c r="T77" s="15"/>
    </row>
    <row r="78" spans="1:48">
      <c r="A78">
        <f t="shared" si="91"/>
        <v>13</v>
      </c>
      <c r="B78" t="s">
        <v>81</v>
      </c>
      <c r="C78" t="s">
        <v>61</v>
      </c>
      <c r="D78" s="49">
        <v>31.57</v>
      </c>
      <c r="E78" s="49">
        <v>32.020000000000003</v>
      </c>
      <c r="F78" s="49">
        <v>30.25</v>
      </c>
      <c r="G78" s="49">
        <v>31.81</v>
      </c>
      <c r="H78" s="53">
        <f t="shared" si="86"/>
        <v>1.7700000000000031</v>
      </c>
      <c r="I78" s="53">
        <f t="shared" si="87"/>
        <v>0.31000000000000227</v>
      </c>
      <c r="J78" s="53">
        <f t="shared" si="88"/>
        <v>1.4600000000000009</v>
      </c>
      <c r="K78" s="53">
        <f t="shared" si="89"/>
        <v>1.7700000000000031</v>
      </c>
      <c r="L78" s="53">
        <f t="shared" si="90"/>
        <v>1.7700000000000031</v>
      </c>
      <c r="M78" s="49"/>
      <c r="O78" s="48"/>
      <c r="P78" s="49"/>
      <c r="Q78" s="49"/>
      <c r="R78" s="49"/>
      <c r="S78" s="49"/>
      <c r="T78" s="15"/>
    </row>
    <row r="79" spans="1:48">
      <c r="A79">
        <f t="shared" si="91"/>
        <v>14</v>
      </c>
      <c r="B79" t="s">
        <v>82</v>
      </c>
      <c r="C79" t="s">
        <v>61</v>
      </c>
      <c r="D79" s="49">
        <v>30.69</v>
      </c>
      <c r="E79" s="49">
        <v>32.15</v>
      </c>
      <c r="F79" s="49">
        <v>29.54</v>
      </c>
      <c r="G79" s="49">
        <v>31.71</v>
      </c>
      <c r="H79" s="53">
        <f t="shared" si="86"/>
        <v>2.6099999999999994</v>
      </c>
      <c r="I79" s="53">
        <f t="shared" si="87"/>
        <v>1.6899999999999977</v>
      </c>
      <c r="J79" s="53">
        <f t="shared" si="88"/>
        <v>0.92000000000000171</v>
      </c>
      <c r="K79" s="53">
        <f t="shared" si="89"/>
        <v>2.6099999999999994</v>
      </c>
      <c r="L79" s="53">
        <f t="shared" si="90"/>
        <v>2.6099999999999994</v>
      </c>
      <c r="M79" s="49"/>
      <c r="O79" s="48"/>
      <c r="P79" s="49"/>
      <c r="Q79" s="49"/>
      <c r="R79" s="49"/>
      <c r="S79" s="49"/>
      <c r="T79" s="15"/>
    </row>
    <row r="80" spans="1:48">
      <c r="A80">
        <f t="shared" si="91"/>
        <v>15</v>
      </c>
      <c r="B80" t="s">
        <v>83</v>
      </c>
      <c r="C80" t="s">
        <v>61</v>
      </c>
      <c r="D80" s="49">
        <v>28.31</v>
      </c>
      <c r="E80" s="49">
        <v>30.7</v>
      </c>
      <c r="F80" s="49">
        <v>28.31</v>
      </c>
      <c r="G80" s="49">
        <v>30.46</v>
      </c>
      <c r="H80" s="53">
        <f t="shared" si="86"/>
        <v>2.3900000000000006</v>
      </c>
      <c r="I80" s="53">
        <f t="shared" si="87"/>
        <v>2.5700000000000003</v>
      </c>
      <c r="J80" s="53">
        <f t="shared" si="88"/>
        <v>0.17999999999999972</v>
      </c>
      <c r="K80" s="53">
        <f t="shared" si="89"/>
        <v>2.5700000000000003</v>
      </c>
      <c r="L80" s="53">
        <f t="shared" si="90"/>
        <v>2.5700000000000003</v>
      </c>
      <c r="M80" s="49"/>
      <c r="O80" s="48"/>
      <c r="P80" s="49"/>
      <c r="Q80" s="49"/>
      <c r="R80" s="49"/>
      <c r="S80" s="49"/>
      <c r="T80" s="15"/>
    </row>
    <row r="81" spans="1:20">
      <c r="A81">
        <f t="shared" si="91"/>
        <v>16</v>
      </c>
      <c r="B81" t="s">
        <v>84</v>
      </c>
      <c r="C81" t="s">
        <v>61</v>
      </c>
      <c r="D81" s="49">
        <v>26.93</v>
      </c>
      <c r="E81" s="49">
        <v>28.18</v>
      </c>
      <c r="F81" s="49">
        <v>26.93</v>
      </c>
      <c r="G81" s="49">
        <v>28.13</v>
      </c>
      <c r="H81" s="53">
        <f t="shared" si="86"/>
        <v>1.25</v>
      </c>
      <c r="I81" s="53">
        <f t="shared" si="87"/>
        <v>1.6400000000000006</v>
      </c>
      <c r="J81" s="53">
        <f t="shared" si="88"/>
        <v>0.39000000000000057</v>
      </c>
      <c r="K81" s="53">
        <f t="shared" si="89"/>
        <v>1.6400000000000006</v>
      </c>
      <c r="L81" s="53">
        <f t="shared" si="90"/>
        <v>1.6400000000000006</v>
      </c>
      <c r="M81" s="49"/>
      <c r="O81" s="48"/>
      <c r="P81" s="49"/>
      <c r="Q81" s="49"/>
      <c r="R81" s="49"/>
      <c r="S81" s="49"/>
      <c r="T81" s="15"/>
    </row>
    <row r="82" spans="1:20">
      <c r="A82">
        <f t="shared" si="91"/>
        <v>17</v>
      </c>
      <c r="B82" t="s">
        <v>85</v>
      </c>
      <c r="C82" t="s">
        <v>61</v>
      </c>
      <c r="D82" s="49">
        <v>26.32</v>
      </c>
      <c r="E82" s="49">
        <v>26.87</v>
      </c>
      <c r="F82" s="49">
        <v>25.81</v>
      </c>
      <c r="G82" s="49">
        <v>26.54</v>
      </c>
      <c r="H82" s="53">
        <f t="shared" si="86"/>
        <v>1.0600000000000023</v>
      </c>
      <c r="I82" s="53">
        <f t="shared" si="87"/>
        <v>1.1799999999999997</v>
      </c>
      <c r="J82" s="53">
        <f t="shared" si="88"/>
        <v>0.11999999999999744</v>
      </c>
      <c r="K82" s="53">
        <f t="shared" si="89"/>
        <v>1.1799999999999997</v>
      </c>
      <c r="L82" s="53">
        <f t="shared" si="90"/>
        <v>1.1799999999999997</v>
      </c>
      <c r="M82" s="49"/>
      <c r="O82" s="48"/>
      <c r="P82" s="49"/>
      <c r="Q82" s="49"/>
      <c r="R82" s="49"/>
      <c r="S82" s="49"/>
      <c r="T82" s="15"/>
    </row>
    <row r="83" spans="1:20">
      <c r="A83">
        <f t="shared" si="91"/>
        <v>18</v>
      </c>
      <c r="B83" t="s">
        <v>86</v>
      </c>
      <c r="C83" t="s">
        <v>61</v>
      </c>
      <c r="D83" s="49">
        <v>27.45</v>
      </c>
      <c r="E83" s="49">
        <v>27.86</v>
      </c>
      <c r="F83" s="49">
        <v>25.51</v>
      </c>
      <c r="G83" s="49">
        <v>25.69</v>
      </c>
      <c r="H83" s="53">
        <f t="shared" si="86"/>
        <v>2.3499999999999979</v>
      </c>
      <c r="I83" s="53">
        <f t="shared" si="87"/>
        <v>0.44000000000000128</v>
      </c>
      <c r="J83" s="53">
        <f t="shared" si="88"/>
        <v>2.7899999999999991</v>
      </c>
      <c r="K83" s="53">
        <f t="shared" si="89"/>
        <v>2.3499999999999979</v>
      </c>
      <c r="L83" s="53">
        <f t="shared" si="90"/>
        <v>2.7899999999999991</v>
      </c>
      <c r="M83" s="49"/>
      <c r="O83" s="48"/>
      <c r="P83" s="49"/>
      <c r="Q83" s="49"/>
      <c r="R83" s="49"/>
      <c r="S83" s="49"/>
      <c r="T83" s="15"/>
    </row>
    <row r="84" spans="1:20">
      <c r="A84">
        <f t="shared" si="91"/>
        <v>19</v>
      </c>
      <c r="B84" t="s">
        <v>87</v>
      </c>
      <c r="C84" t="s">
        <v>61</v>
      </c>
      <c r="D84" s="49">
        <v>27.77</v>
      </c>
      <c r="E84" s="49">
        <v>28.68</v>
      </c>
      <c r="F84" s="49">
        <v>27.5</v>
      </c>
      <c r="G84" s="49">
        <v>28.3</v>
      </c>
      <c r="H84" s="53">
        <f t="shared" si="86"/>
        <v>1.1799999999999997</v>
      </c>
      <c r="I84" s="53">
        <f t="shared" si="87"/>
        <v>1.4899999999999984</v>
      </c>
      <c r="J84" s="53">
        <f t="shared" si="88"/>
        <v>0.30999999999999872</v>
      </c>
      <c r="K84" s="53">
        <f t="shared" si="89"/>
        <v>1.4899999999999984</v>
      </c>
      <c r="L84" s="53">
        <f t="shared" si="90"/>
        <v>1.4899999999999984</v>
      </c>
      <c r="M84" s="49"/>
      <c r="O84" s="48"/>
      <c r="P84" s="49"/>
      <c r="Q84" s="49"/>
      <c r="R84" s="49"/>
      <c r="S84" s="49"/>
      <c r="T84" s="15"/>
    </row>
    <row r="85" spans="1:20">
      <c r="A85">
        <f t="shared" si="91"/>
        <v>20</v>
      </c>
      <c r="B85" t="s">
        <v>88</v>
      </c>
      <c r="C85" t="s">
        <v>61</v>
      </c>
      <c r="D85" s="49">
        <v>26.41</v>
      </c>
      <c r="E85" s="49">
        <v>27.5</v>
      </c>
      <c r="F85" s="49">
        <v>26.3</v>
      </c>
      <c r="G85" s="49">
        <v>27.19</v>
      </c>
      <c r="H85" s="53">
        <f t="shared" si="86"/>
        <v>1.1999999999999993</v>
      </c>
      <c r="I85" s="53">
        <f t="shared" si="87"/>
        <v>1.1799999999999997</v>
      </c>
      <c r="J85" s="53">
        <f t="shared" si="88"/>
        <v>1.9999999999999574E-2</v>
      </c>
      <c r="K85" s="53">
        <f t="shared" si="89"/>
        <v>1.1999999999999993</v>
      </c>
      <c r="L85" s="53">
        <f t="shared" si="90"/>
        <v>1.1999999999999993</v>
      </c>
      <c r="M85" s="49"/>
      <c r="O85" s="48"/>
      <c r="P85" s="49"/>
      <c r="Q85" s="49"/>
      <c r="R85" s="49"/>
      <c r="S85" s="49"/>
      <c r="T85" s="15"/>
    </row>
    <row r="86" spans="1:20">
      <c r="A86">
        <f t="shared" si="91"/>
        <v>21</v>
      </c>
      <c r="B86" t="s">
        <v>89</v>
      </c>
      <c r="C86" t="s">
        <v>61</v>
      </c>
      <c r="D86" s="49">
        <v>26.99</v>
      </c>
      <c r="E86" s="49">
        <v>27.45</v>
      </c>
      <c r="F86" s="49">
        <v>26.25</v>
      </c>
      <c r="G86" s="49">
        <v>26.32</v>
      </c>
      <c r="H86" s="53">
        <f t="shared" si="86"/>
        <v>1.1999999999999993</v>
      </c>
      <c r="I86" s="53">
        <f t="shared" si="87"/>
        <v>3.0000000000001137E-2</v>
      </c>
      <c r="J86" s="53">
        <f t="shared" si="88"/>
        <v>1.2300000000000004</v>
      </c>
      <c r="K86" s="53">
        <f t="shared" si="89"/>
        <v>1.1999999999999993</v>
      </c>
      <c r="L86" s="53">
        <f t="shared" si="90"/>
        <v>1.2300000000000004</v>
      </c>
      <c r="M86" s="49"/>
      <c r="O86" s="48"/>
      <c r="P86" s="49"/>
      <c r="Q86" s="49"/>
      <c r="R86" s="49"/>
      <c r="S86" s="49"/>
      <c r="T86" s="15"/>
    </row>
    <row r="87" spans="1:20">
      <c r="A87">
        <f t="shared" si="91"/>
        <v>22</v>
      </c>
      <c r="B87" t="s">
        <v>90</v>
      </c>
      <c r="C87" t="s">
        <v>61</v>
      </c>
      <c r="D87" s="49">
        <v>28.02</v>
      </c>
      <c r="E87" s="49">
        <v>28.89</v>
      </c>
      <c r="F87" s="49">
        <v>27.07</v>
      </c>
      <c r="G87" s="49">
        <v>27.48</v>
      </c>
      <c r="H87" s="53">
        <f t="shared" si="86"/>
        <v>1.8200000000000003</v>
      </c>
      <c r="I87" s="53">
        <f t="shared" si="87"/>
        <v>0.81000000000000227</v>
      </c>
      <c r="J87" s="53">
        <f t="shared" si="88"/>
        <v>1.009999999999998</v>
      </c>
      <c r="K87" s="53">
        <f t="shared" si="89"/>
        <v>1.8200000000000003</v>
      </c>
      <c r="L87" s="53">
        <f t="shared" si="90"/>
        <v>1.8200000000000003</v>
      </c>
      <c r="M87" s="49"/>
      <c r="O87" s="48"/>
      <c r="P87" s="49"/>
      <c r="Q87" s="49"/>
      <c r="R87" s="49"/>
      <c r="S87" s="49"/>
      <c r="T87" s="15"/>
    </row>
    <row r="88" spans="1:20">
      <c r="A88">
        <f t="shared" si="91"/>
        <v>23</v>
      </c>
      <c r="B88" t="s">
        <v>91</v>
      </c>
      <c r="C88" t="s">
        <v>61</v>
      </c>
      <c r="D88" s="49">
        <v>30.35</v>
      </c>
      <c r="E88" s="49">
        <v>30.4</v>
      </c>
      <c r="F88" s="49">
        <v>27.58</v>
      </c>
      <c r="G88" s="49">
        <v>28.08</v>
      </c>
      <c r="H88" s="53">
        <f t="shared" si="86"/>
        <v>2.8200000000000003</v>
      </c>
      <c r="I88" s="53">
        <f t="shared" si="87"/>
        <v>3.9999999999999147E-2</v>
      </c>
      <c r="J88" s="53">
        <f t="shared" si="88"/>
        <v>2.7800000000000011</v>
      </c>
      <c r="K88" s="53">
        <f t="shared" si="89"/>
        <v>2.8200000000000003</v>
      </c>
      <c r="L88" s="53">
        <f t="shared" si="90"/>
        <v>2.8200000000000003</v>
      </c>
      <c r="M88" s="49"/>
      <c r="O88" s="48"/>
      <c r="P88" s="49"/>
      <c r="Q88" s="49"/>
      <c r="R88" s="49"/>
      <c r="S88" s="49"/>
      <c r="T88" s="15"/>
    </row>
    <row r="89" spans="1:20">
      <c r="A89">
        <f t="shared" si="91"/>
        <v>24</v>
      </c>
      <c r="B89" t="s">
        <v>92</v>
      </c>
      <c r="C89" t="s">
        <v>61</v>
      </c>
      <c r="D89" s="49">
        <v>29.79</v>
      </c>
      <c r="E89" s="49">
        <v>30.97</v>
      </c>
      <c r="F89" s="49">
        <v>29.79</v>
      </c>
      <c r="G89" s="49">
        <v>30.36</v>
      </c>
      <c r="H89" s="53">
        <f t="shared" si="86"/>
        <v>1.1799999999999997</v>
      </c>
      <c r="I89" s="53">
        <f t="shared" si="87"/>
        <v>1.2799999999999976</v>
      </c>
      <c r="J89" s="53">
        <f t="shared" si="88"/>
        <v>9.9999999999997868E-2</v>
      </c>
      <c r="K89" s="53">
        <f t="shared" si="89"/>
        <v>1.2799999999999976</v>
      </c>
      <c r="L89" s="53">
        <f t="shared" si="90"/>
        <v>1.2799999999999976</v>
      </c>
      <c r="M89" s="49"/>
      <c r="O89" s="48"/>
      <c r="P89" s="49"/>
      <c r="Q89" s="49"/>
      <c r="R89" s="49"/>
      <c r="S89" s="49"/>
      <c r="T89" s="15"/>
    </row>
    <row r="90" spans="1:20">
      <c r="A90">
        <f t="shared" si="91"/>
        <v>25</v>
      </c>
      <c r="B90" t="s">
        <v>93</v>
      </c>
      <c r="C90" t="s">
        <v>61</v>
      </c>
      <c r="D90" s="49">
        <v>29.68</v>
      </c>
      <c r="E90" s="49">
        <v>30.44</v>
      </c>
      <c r="F90" s="49">
        <v>29.64</v>
      </c>
      <c r="G90" s="49">
        <v>29.69</v>
      </c>
      <c r="H90" s="53">
        <f t="shared" si="86"/>
        <v>0.80000000000000071</v>
      </c>
      <c r="I90" s="53">
        <f t="shared" si="87"/>
        <v>0.67000000000000171</v>
      </c>
      <c r="J90" s="53">
        <f t="shared" si="88"/>
        <v>0.12999999999999901</v>
      </c>
      <c r="K90" s="53">
        <f t="shared" si="89"/>
        <v>0.80000000000000071</v>
      </c>
      <c r="L90" s="53">
        <f t="shared" si="90"/>
        <v>0.80000000000000071</v>
      </c>
      <c r="M90" s="49"/>
      <c r="O90" s="48"/>
      <c r="P90" s="49"/>
      <c r="Q90" s="49"/>
      <c r="R90" s="49"/>
      <c r="S90" s="49"/>
      <c r="T90" s="15"/>
    </row>
    <row r="91" spans="1:20">
      <c r="A91">
        <f t="shared" si="91"/>
        <v>26</v>
      </c>
      <c r="B91" t="s">
        <v>94</v>
      </c>
      <c r="C91" t="s">
        <v>61</v>
      </c>
      <c r="D91" s="49">
        <v>30.01</v>
      </c>
      <c r="E91" s="49">
        <v>30.68</v>
      </c>
      <c r="F91" s="49">
        <v>29.52</v>
      </c>
      <c r="G91" s="49">
        <v>29.77</v>
      </c>
      <c r="H91" s="53">
        <f t="shared" si="86"/>
        <v>1.1600000000000001</v>
      </c>
      <c r="I91" s="53">
        <f t="shared" si="87"/>
        <v>0.67999999999999972</v>
      </c>
      <c r="J91" s="53">
        <f t="shared" si="88"/>
        <v>0.48000000000000043</v>
      </c>
      <c r="K91" s="53">
        <f t="shared" si="89"/>
        <v>1.1600000000000001</v>
      </c>
      <c r="L91" s="53">
        <f t="shared" si="90"/>
        <v>1.1600000000000001</v>
      </c>
      <c r="M91" s="49"/>
      <c r="O91" s="48"/>
      <c r="P91" s="49"/>
      <c r="Q91" s="49"/>
      <c r="R91" s="49"/>
      <c r="S91" s="49"/>
      <c r="T91" s="15"/>
    </row>
    <row r="92" spans="1:20">
      <c r="A92">
        <f t="shared" si="91"/>
        <v>27</v>
      </c>
      <c r="B92" t="s">
        <v>95</v>
      </c>
      <c r="C92" t="s">
        <v>61</v>
      </c>
      <c r="D92" s="49">
        <v>29.5</v>
      </c>
      <c r="E92" s="49">
        <v>30.11</v>
      </c>
      <c r="F92" s="49">
        <v>26.74</v>
      </c>
      <c r="G92" s="49">
        <v>30</v>
      </c>
      <c r="H92" s="53">
        <f t="shared" si="86"/>
        <v>3.370000000000001</v>
      </c>
      <c r="I92" s="53">
        <f t="shared" si="87"/>
        <v>0.60999999999999943</v>
      </c>
      <c r="J92" s="53">
        <f t="shared" si="88"/>
        <v>2.7600000000000016</v>
      </c>
      <c r="K92" s="53">
        <f t="shared" si="89"/>
        <v>3.370000000000001</v>
      </c>
      <c r="L92" s="53">
        <f t="shared" si="90"/>
        <v>3.370000000000001</v>
      </c>
      <c r="M92" s="49"/>
      <c r="O92" s="48"/>
      <c r="P92" s="49"/>
      <c r="Q92" s="49"/>
      <c r="R92" s="49"/>
      <c r="S92" s="49"/>
      <c r="T92" s="15"/>
    </row>
    <row r="93" spans="1:20">
      <c r="A93">
        <f t="shared" si="91"/>
        <v>28</v>
      </c>
      <c r="B93" t="s">
        <v>96</v>
      </c>
      <c r="C93" t="s">
        <v>61</v>
      </c>
      <c r="D93" s="49">
        <v>29.55</v>
      </c>
      <c r="E93" s="49">
        <v>31.37</v>
      </c>
      <c r="F93" s="49">
        <v>29.14</v>
      </c>
      <c r="G93" s="49">
        <v>29.5</v>
      </c>
      <c r="H93" s="53">
        <f t="shared" si="86"/>
        <v>2.2300000000000004</v>
      </c>
      <c r="I93" s="53">
        <f t="shared" si="87"/>
        <v>1.9499999999999993</v>
      </c>
      <c r="J93" s="53">
        <f t="shared" si="88"/>
        <v>0.28000000000000114</v>
      </c>
      <c r="K93" s="53">
        <f t="shared" si="89"/>
        <v>2.2300000000000004</v>
      </c>
      <c r="L93" s="53">
        <f t="shared" si="90"/>
        <v>2.2300000000000004</v>
      </c>
      <c r="M93" s="49"/>
      <c r="O93" s="48"/>
      <c r="P93" s="49"/>
      <c r="Q93" s="49"/>
      <c r="R93" s="49"/>
      <c r="S93" s="49"/>
      <c r="T93" s="15"/>
    </row>
    <row r="94" spans="1:20">
      <c r="A94">
        <f t="shared" si="91"/>
        <v>29</v>
      </c>
      <c r="B94" t="s">
        <v>97</v>
      </c>
      <c r="C94" t="s">
        <v>61</v>
      </c>
      <c r="D94" s="49">
        <v>29.36</v>
      </c>
      <c r="E94" s="49">
        <v>29.97</v>
      </c>
      <c r="F94" s="49">
        <v>29.01</v>
      </c>
      <c r="G94" s="49">
        <v>29.42</v>
      </c>
      <c r="H94" s="53">
        <f t="shared" si="86"/>
        <v>0.9599999999999973</v>
      </c>
      <c r="I94" s="53">
        <f t="shared" si="87"/>
        <v>0.39000000000000057</v>
      </c>
      <c r="J94" s="53">
        <f t="shared" si="88"/>
        <v>0.56999999999999673</v>
      </c>
      <c r="K94" s="53">
        <f t="shared" si="89"/>
        <v>0.9599999999999973</v>
      </c>
      <c r="L94" s="53">
        <f t="shared" si="90"/>
        <v>0.9599999999999973</v>
      </c>
      <c r="M94" s="49"/>
      <c r="O94" s="48"/>
      <c r="P94" s="49"/>
      <c r="Q94" s="49"/>
      <c r="R94" s="49"/>
      <c r="S94" s="49"/>
      <c r="T94" s="15"/>
    </row>
    <row r="95" spans="1:20">
      <c r="A95">
        <f t="shared" si="91"/>
        <v>30</v>
      </c>
      <c r="B95" t="s">
        <v>98</v>
      </c>
      <c r="C95" t="s">
        <v>61</v>
      </c>
      <c r="D95" s="49">
        <v>29.6</v>
      </c>
      <c r="E95" s="49">
        <v>29.7</v>
      </c>
      <c r="F95" s="49">
        <v>28.8</v>
      </c>
      <c r="G95" s="49">
        <v>29.58</v>
      </c>
      <c r="H95" s="53">
        <f t="shared" si="86"/>
        <v>0.89999999999999858</v>
      </c>
      <c r="I95" s="53">
        <f t="shared" si="87"/>
        <v>8.9999999999999858E-2</v>
      </c>
      <c r="J95" s="53">
        <f t="shared" si="88"/>
        <v>0.80999999999999872</v>
      </c>
      <c r="K95" s="53">
        <f t="shared" si="89"/>
        <v>0.89999999999999858</v>
      </c>
      <c r="L95" s="53">
        <f t="shared" si="90"/>
        <v>0.89999999999999858</v>
      </c>
      <c r="M95" s="49"/>
      <c r="O95" s="48"/>
      <c r="P95" s="49"/>
      <c r="Q95" s="49"/>
      <c r="R95" s="49"/>
      <c r="S95" s="49"/>
      <c r="T95" s="15"/>
    </row>
    <row r="96" spans="1:20">
      <c r="A96">
        <f t="shared" si="91"/>
        <v>31</v>
      </c>
      <c r="B96" t="s">
        <v>99</v>
      </c>
      <c r="C96" t="s">
        <v>61</v>
      </c>
      <c r="D96" s="49">
        <v>29.11</v>
      </c>
      <c r="E96" s="49">
        <v>30.3</v>
      </c>
      <c r="F96" s="49">
        <v>28.92</v>
      </c>
      <c r="G96" s="49">
        <v>29.61</v>
      </c>
      <c r="H96" s="53">
        <f t="shared" si="86"/>
        <v>1.379999999999999</v>
      </c>
      <c r="I96" s="53">
        <f t="shared" si="87"/>
        <v>30.3</v>
      </c>
      <c r="J96" s="53">
        <f t="shared" si="88"/>
        <v>28.92</v>
      </c>
      <c r="K96" s="53">
        <f t="shared" si="89"/>
        <v>30.3</v>
      </c>
      <c r="L96" s="53">
        <f t="shared" si="90"/>
        <v>30.3</v>
      </c>
      <c r="M96" s="49"/>
      <c r="O96" s="48"/>
      <c r="P96" s="49"/>
      <c r="Q96" s="49"/>
      <c r="R96" s="49"/>
      <c r="S96" s="49"/>
      <c r="T96" s="15"/>
    </row>
    <row r="97" spans="4:20">
      <c r="D97" s="49"/>
      <c r="E97" s="49"/>
      <c r="F97" s="49"/>
      <c r="G97" s="49"/>
      <c r="H97" s="53"/>
      <c r="I97" s="53"/>
      <c r="J97" s="53"/>
      <c r="K97" s="53"/>
      <c r="L97" s="53"/>
      <c r="M97" s="49"/>
      <c r="O97" s="48"/>
      <c r="P97" s="49"/>
      <c r="Q97" s="49"/>
      <c r="R97" s="49"/>
      <c r="S97" s="49"/>
      <c r="T97" s="15"/>
    </row>
    <row r="98" spans="4:20">
      <c r="D98" s="49"/>
      <c r="E98" s="49"/>
      <c r="F98" s="49"/>
      <c r="G98" s="49"/>
      <c r="H98" s="53"/>
      <c r="I98" s="53"/>
      <c r="J98" s="53"/>
      <c r="K98" s="53"/>
      <c r="L98" s="53"/>
      <c r="M98" s="49"/>
      <c r="O98" s="48"/>
      <c r="P98" s="49"/>
      <c r="Q98" s="49"/>
      <c r="R98" s="49"/>
      <c r="S98" s="49"/>
      <c r="T98" s="15"/>
    </row>
    <row r="99" spans="4:20">
      <c r="D99" s="49"/>
      <c r="E99" s="49"/>
      <c r="F99" s="49"/>
      <c r="G99" s="49"/>
      <c r="H99" s="53"/>
      <c r="I99" s="53"/>
      <c r="J99" s="53"/>
      <c r="K99" s="53"/>
      <c r="L99" s="53"/>
      <c r="M99" s="49"/>
      <c r="O99" s="48"/>
      <c r="P99" s="49"/>
      <c r="Q99" s="49"/>
      <c r="R99" s="49"/>
      <c r="S99" s="49"/>
      <c r="T99" s="15"/>
    </row>
    <row r="100" spans="4:20">
      <c r="D100" s="49"/>
      <c r="E100" s="49"/>
      <c r="F100" s="49"/>
      <c r="G100" s="49"/>
      <c r="H100" s="53"/>
      <c r="I100" s="53"/>
      <c r="J100" s="53"/>
      <c r="K100" s="53"/>
      <c r="L100" s="53"/>
      <c r="M100" s="49"/>
      <c r="O100" s="48"/>
      <c r="P100" s="49"/>
      <c r="Q100" s="49"/>
      <c r="R100" s="49"/>
      <c r="S100" s="49"/>
      <c r="T100" s="15"/>
    </row>
    <row r="101" spans="4:20">
      <c r="D101" s="49"/>
      <c r="E101" s="49"/>
      <c r="F101" s="49"/>
      <c r="G101" s="49"/>
      <c r="H101" s="53"/>
      <c r="I101" s="53"/>
      <c r="J101" s="53"/>
      <c r="K101" s="53"/>
      <c r="L101" s="53"/>
      <c r="M101" s="49"/>
      <c r="O101" s="48"/>
      <c r="P101" s="49"/>
      <c r="Q101" s="49"/>
      <c r="R101" s="49"/>
      <c r="S101" s="49"/>
      <c r="T101" s="15"/>
    </row>
    <row r="102" spans="4:20">
      <c r="D102" s="49"/>
      <c r="E102" s="49"/>
      <c r="F102" s="49"/>
      <c r="G102" s="49"/>
      <c r="H102" s="53"/>
      <c r="I102" s="53"/>
      <c r="J102" s="53"/>
      <c r="K102" s="53"/>
      <c r="L102" s="53"/>
      <c r="M102" s="49"/>
      <c r="O102" s="48"/>
      <c r="P102" s="49"/>
      <c r="Q102" s="49"/>
      <c r="R102" s="49"/>
      <c r="S102" s="49"/>
      <c r="T102" s="15"/>
    </row>
    <row r="103" spans="4:20">
      <c r="D103" s="49"/>
      <c r="E103" s="49"/>
      <c r="F103" s="49"/>
      <c r="G103" s="49"/>
      <c r="H103" s="53"/>
      <c r="I103" s="53"/>
      <c r="J103" s="53"/>
      <c r="K103" s="53"/>
      <c r="L103" s="53"/>
      <c r="M103" s="49"/>
      <c r="O103" s="48"/>
      <c r="P103" s="49"/>
      <c r="Q103" s="49"/>
      <c r="R103" s="49"/>
      <c r="S103" s="49"/>
      <c r="T103" s="15"/>
    </row>
    <row r="104" spans="4:20">
      <c r="D104" s="49"/>
      <c r="E104" s="49"/>
      <c r="F104" s="49"/>
      <c r="G104" s="49"/>
      <c r="H104" s="53"/>
      <c r="I104" s="53"/>
      <c r="J104" s="53"/>
      <c r="K104" s="53"/>
      <c r="L104" s="53"/>
      <c r="M104" s="49"/>
      <c r="O104" s="48"/>
      <c r="P104" s="49"/>
      <c r="Q104" s="49"/>
      <c r="R104" s="49"/>
      <c r="S104" s="49"/>
      <c r="T104" s="15"/>
    </row>
    <row r="105" spans="4:20">
      <c r="D105" s="49"/>
      <c r="E105" s="49"/>
      <c r="F105" s="49"/>
      <c r="G105" s="49"/>
      <c r="H105" s="53"/>
      <c r="I105" s="53"/>
      <c r="J105" s="53"/>
      <c r="K105" s="53"/>
      <c r="L105" s="53"/>
      <c r="M105" s="49"/>
      <c r="O105" s="48"/>
      <c r="P105" s="49"/>
      <c r="Q105" s="49"/>
      <c r="R105" s="49"/>
      <c r="S105" s="49"/>
      <c r="T105" s="15"/>
    </row>
    <row r="106" spans="4:20">
      <c r="D106" s="49"/>
      <c r="E106" s="49"/>
      <c r="F106" s="49"/>
      <c r="G106" s="49"/>
      <c r="H106" s="53"/>
      <c r="I106" s="53"/>
      <c r="J106" s="53"/>
      <c r="K106" s="53"/>
      <c r="L106" s="53"/>
      <c r="M106" s="49"/>
      <c r="O106" s="48"/>
      <c r="P106" s="49"/>
      <c r="Q106" s="49"/>
      <c r="R106" s="49"/>
      <c r="S106" s="49"/>
      <c r="T106" s="15"/>
    </row>
    <row r="107" spans="4:20">
      <c r="D107" s="49"/>
      <c r="E107" s="49"/>
      <c r="F107" s="49"/>
      <c r="G107" s="49"/>
      <c r="H107" s="53"/>
      <c r="I107" s="53"/>
      <c r="J107" s="53"/>
      <c r="K107" s="53"/>
      <c r="L107" s="53"/>
      <c r="M107" s="49"/>
      <c r="O107" s="48"/>
      <c r="P107" s="49"/>
      <c r="Q107" s="49"/>
      <c r="R107" s="49"/>
      <c r="S107" s="49"/>
      <c r="T107" s="15"/>
    </row>
    <row r="108" spans="4:20">
      <c r="D108" s="49"/>
      <c r="E108" s="49"/>
      <c r="F108" s="49"/>
      <c r="G108" s="49"/>
      <c r="H108" s="53"/>
      <c r="I108" s="53"/>
      <c r="J108" s="53"/>
      <c r="K108" s="53"/>
      <c r="L108" s="53"/>
      <c r="M108" s="49"/>
      <c r="O108" s="48"/>
      <c r="P108" s="49"/>
      <c r="Q108" s="49"/>
      <c r="R108" s="49"/>
      <c r="S108" s="49"/>
      <c r="T108" s="15"/>
    </row>
    <row r="109" spans="4:20">
      <c r="D109" s="49"/>
      <c r="E109" s="49"/>
      <c r="F109" s="49"/>
      <c r="G109" s="49"/>
      <c r="H109" s="53"/>
      <c r="I109" s="53"/>
      <c r="J109" s="53"/>
      <c r="K109" s="53"/>
      <c r="L109" s="53"/>
      <c r="M109" s="49"/>
      <c r="O109" s="48"/>
      <c r="P109" s="49"/>
      <c r="Q109" s="49"/>
      <c r="R109" s="49"/>
      <c r="S109" s="49"/>
      <c r="T109" s="15"/>
    </row>
    <row r="110" spans="4:20">
      <c r="D110" s="49"/>
      <c r="E110" s="49"/>
      <c r="F110" s="49"/>
      <c r="G110" s="49"/>
      <c r="H110" s="53"/>
      <c r="I110" s="53"/>
      <c r="J110" s="53"/>
      <c r="K110" s="53"/>
      <c r="L110" s="53"/>
      <c r="M110" s="49"/>
      <c r="O110" s="48"/>
      <c r="P110" s="49"/>
      <c r="Q110" s="49"/>
      <c r="R110" s="49"/>
      <c r="S110" s="49"/>
      <c r="T110" s="15"/>
    </row>
    <row r="111" spans="4:20">
      <c r="D111" s="49"/>
      <c r="E111" s="49"/>
      <c r="F111" s="49"/>
      <c r="G111" s="49"/>
      <c r="H111" s="53"/>
      <c r="I111" s="53"/>
      <c r="J111" s="53"/>
      <c r="K111" s="53"/>
      <c r="L111" s="53"/>
      <c r="M111" s="49"/>
      <c r="O111" s="48"/>
      <c r="P111" s="49"/>
      <c r="Q111" s="49"/>
      <c r="R111" s="49"/>
      <c r="S111" s="49"/>
      <c r="T111" s="15"/>
    </row>
    <row r="112" spans="4:20">
      <c r="D112" s="49"/>
      <c r="E112" s="49"/>
      <c r="F112" s="49"/>
      <c r="G112" s="49"/>
      <c r="H112" s="53"/>
      <c r="I112" s="53"/>
      <c r="J112" s="53"/>
      <c r="K112" s="53"/>
      <c r="L112" s="53"/>
      <c r="M112" s="49"/>
      <c r="O112" s="48"/>
      <c r="P112" s="49"/>
      <c r="Q112" s="49"/>
      <c r="R112" s="49"/>
      <c r="S112" s="49"/>
      <c r="T112" s="15"/>
    </row>
    <row r="113" spans="4:20">
      <c r="D113" s="49"/>
      <c r="E113" s="49"/>
      <c r="F113" s="49"/>
      <c r="G113" s="49"/>
      <c r="H113" s="53"/>
      <c r="I113" s="53"/>
      <c r="J113" s="53"/>
      <c r="K113" s="53"/>
      <c r="L113" s="53"/>
      <c r="M113" s="49"/>
      <c r="O113" s="48"/>
      <c r="P113" s="49"/>
      <c r="Q113" s="49"/>
      <c r="R113" s="49"/>
      <c r="S113" s="49"/>
      <c r="T113" s="15"/>
    </row>
    <row r="114" spans="4:20">
      <c r="D114" s="49"/>
      <c r="E114" s="49"/>
      <c r="F114" s="49"/>
      <c r="G114" s="49"/>
      <c r="H114" s="53"/>
      <c r="I114" s="53"/>
      <c r="J114" s="53"/>
      <c r="K114" s="53"/>
      <c r="L114" s="53"/>
      <c r="M114" s="49"/>
      <c r="O114" s="48"/>
      <c r="P114" s="49"/>
      <c r="Q114" s="49"/>
      <c r="R114" s="49"/>
      <c r="S114" s="49"/>
      <c r="T114" s="15"/>
    </row>
    <row r="115" spans="4:20">
      <c r="D115" s="49"/>
      <c r="E115" s="49"/>
      <c r="F115" s="49"/>
      <c r="G115" s="49"/>
      <c r="H115" s="53"/>
      <c r="I115" s="53"/>
      <c r="J115" s="53"/>
      <c r="K115" s="53"/>
      <c r="L115" s="53"/>
      <c r="M115" s="49"/>
      <c r="O115" s="48"/>
      <c r="P115" s="49"/>
      <c r="Q115" s="49"/>
      <c r="R115" s="49"/>
      <c r="S115" s="49"/>
      <c r="T115" s="15"/>
    </row>
    <row r="116" spans="4:20">
      <c r="D116" s="49"/>
      <c r="E116" s="49"/>
      <c r="F116" s="49"/>
      <c r="G116" s="49"/>
      <c r="H116" s="53"/>
      <c r="I116" s="53"/>
      <c r="J116" s="53"/>
      <c r="K116" s="53"/>
      <c r="L116" s="53"/>
      <c r="M116" s="49"/>
      <c r="O116" s="48"/>
      <c r="P116" s="49"/>
      <c r="Q116" s="49"/>
      <c r="R116" s="49"/>
      <c r="S116" s="49"/>
      <c r="T116" s="15"/>
    </row>
    <row r="117" spans="4:20">
      <c r="D117" s="49"/>
      <c r="E117" s="49"/>
      <c r="F117" s="49"/>
      <c r="G117" s="49"/>
      <c r="H117" s="53"/>
      <c r="I117" s="53"/>
      <c r="J117" s="53"/>
      <c r="K117" s="53"/>
      <c r="L117" s="53"/>
      <c r="M117" s="49"/>
      <c r="O117" s="48"/>
      <c r="P117" s="49"/>
      <c r="Q117" s="49"/>
      <c r="R117" s="49"/>
      <c r="S117" s="49"/>
      <c r="T117" s="15"/>
    </row>
    <row r="118" spans="4:20">
      <c r="D118" s="49"/>
      <c r="E118" s="49"/>
      <c r="F118" s="49"/>
      <c r="G118" s="49"/>
      <c r="H118" s="53"/>
      <c r="I118" s="53"/>
      <c r="J118" s="53"/>
      <c r="K118" s="53"/>
      <c r="L118" s="53"/>
      <c r="M118" s="49"/>
      <c r="O118" s="48"/>
      <c r="P118" s="49"/>
      <c r="Q118" s="49"/>
      <c r="R118" s="49"/>
      <c r="S118" s="49"/>
      <c r="T118" s="15"/>
    </row>
    <row r="119" spans="4:20">
      <c r="D119" s="49"/>
      <c r="E119" s="49"/>
      <c r="F119" s="49"/>
      <c r="G119" s="49"/>
      <c r="H119" s="53"/>
      <c r="I119" s="53"/>
      <c r="J119" s="53"/>
      <c r="K119" s="53"/>
      <c r="L119" s="53"/>
      <c r="M119" s="49"/>
      <c r="O119" s="48"/>
      <c r="P119" s="49"/>
      <c r="Q119" s="49"/>
      <c r="R119" s="49"/>
      <c r="S119" s="49"/>
      <c r="T119" s="15"/>
    </row>
    <row r="120" spans="4:20">
      <c r="D120" s="49"/>
      <c r="E120" s="49"/>
      <c r="F120" s="49"/>
      <c r="G120" s="49"/>
      <c r="H120" s="53"/>
      <c r="I120" s="53"/>
      <c r="J120" s="53"/>
      <c r="K120" s="53"/>
      <c r="L120" s="53"/>
      <c r="M120" s="49"/>
      <c r="O120" s="48"/>
      <c r="P120" s="49"/>
      <c r="Q120" s="49"/>
      <c r="R120" s="49"/>
      <c r="S120" s="49"/>
      <c r="T120" s="15"/>
    </row>
    <row r="121" spans="4:20">
      <c r="D121" s="49"/>
      <c r="E121" s="49"/>
      <c r="F121" s="49"/>
      <c r="G121" s="49"/>
      <c r="H121" s="53"/>
      <c r="I121" s="53"/>
      <c r="J121" s="53"/>
      <c r="K121" s="53"/>
      <c r="L121" s="53"/>
      <c r="M121" s="49"/>
      <c r="O121" s="48"/>
      <c r="P121" s="49"/>
      <c r="Q121" s="49"/>
      <c r="R121" s="49"/>
      <c r="S121" s="49"/>
      <c r="T121" s="15"/>
    </row>
    <row r="122" spans="4:20">
      <c r="D122" s="49"/>
      <c r="E122" s="49"/>
      <c r="F122" s="49"/>
      <c r="G122" s="49"/>
      <c r="H122" s="53"/>
      <c r="I122" s="53"/>
      <c r="J122" s="53"/>
      <c r="K122" s="53"/>
      <c r="L122" s="53"/>
      <c r="M122" s="49"/>
      <c r="O122" s="48"/>
      <c r="P122" s="49"/>
      <c r="Q122" s="49"/>
      <c r="R122" s="49"/>
      <c r="S122" s="49"/>
      <c r="T122" s="15"/>
    </row>
    <row r="123" spans="4:20">
      <c r="D123" s="49"/>
      <c r="E123" s="49"/>
      <c r="F123" s="49"/>
      <c r="G123" s="49"/>
      <c r="H123" s="53"/>
      <c r="I123" s="53"/>
      <c r="J123" s="53"/>
      <c r="K123" s="53"/>
      <c r="L123" s="53"/>
      <c r="M123" s="49"/>
      <c r="O123" s="48"/>
      <c r="P123" s="49"/>
      <c r="Q123" s="49"/>
      <c r="R123" s="49"/>
      <c r="S123" s="49"/>
      <c r="T123" s="15"/>
    </row>
    <row r="124" spans="4:20">
      <c r="D124" s="49"/>
      <c r="E124" s="49"/>
      <c r="F124" s="49"/>
      <c r="G124" s="49"/>
      <c r="H124" s="53"/>
      <c r="I124" s="53"/>
      <c r="J124" s="53"/>
      <c r="K124" s="53"/>
      <c r="L124" s="53"/>
      <c r="M124" s="49"/>
      <c r="O124" s="48"/>
      <c r="P124" s="49"/>
      <c r="Q124" s="49"/>
      <c r="R124" s="49"/>
      <c r="S124" s="49"/>
      <c r="T124" s="15"/>
    </row>
    <row r="125" spans="4:20">
      <c r="D125" s="49"/>
      <c r="E125" s="49"/>
      <c r="F125" s="49"/>
      <c r="G125" s="49"/>
      <c r="H125" s="53"/>
      <c r="I125" s="53"/>
      <c r="J125" s="53"/>
      <c r="K125" s="53"/>
      <c r="L125" s="53"/>
      <c r="M125" s="49"/>
      <c r="O125" s="48"/>
      <c r="P125" s="49"/>
      <c r="Q125" s="49"/>
      <c r="R125" s="49"/>
      <c r="S125" s="49"/>
      <c r="T125" s="15"/>
    </row>
    <row r="126" spans="4:20">
      <c r="D126" s="49"/>
      <c r="E126" s="49"/>
      <c r="F126" s="49"/>
      <c r="G126" s="49"/>
      <c r="H126" s="53"/>
      <c r="I126" s="53"/>
      <c r="J126" s="53"/>
      <c r="K126" s="53"/>
      <c r="L126" s="53"/>
      <c r="M126" s="49"/>
      <c r="O126" s="48"/>
      <c r="P126" s="49"/>
      <c r="Q126" s="49"/>
      <c r="R126" s="49"/>
      <c r="S126" s="49"/>
      <c r="T126" s="15"/>
    </row>
    <row r="127" spans="4:20">
      <c r="D127" s="49"/>
      <c r="E127" s="49"/>
      <c r="F127" s="49"/>
      <c r="G127" s="49"/>
      <c r="H127" s="53"/>
      <c r="I127" s="53"/>
      <c r="J127" s="53"/>
      <c r="K127" s="53"/>
      <c r="L127" s="53"/>
      <c r="M127" s="49"/>
      <c r="O127" s="48"/>
      <c r="P127" s="49"/>
      <c r="Q127" s="49"/>
      <c r="R127" s="49"/>
      <c r="S127" s="49"/>
      <c r="T127" s="15"/>
    </row>
    <row r="128" spans="4:20">
      <c r="D128" s="49"/>
      <c r="E128" s="49"/>
      <c r="F128" s="49"/>
      <c r="G128" s="49"/>
      <c r="H128" s="53"/>
      <c r="I128" s="53"/>
      <c r="J128" s="53"/>
      <c r="K128" s="53"/>
      <c r="L128" s="53"/>
      <c r="M128" s="49"/>
      <c r="O128" s="48"/>
      <c r="P128" s="49"/>
      <c r="Q128" s="49"/>
      <c r="R128" s="49"/>
      <c r="S128" s="49"/>
      <c r="T128" s="15"/>
    </row>
    <row r="129" spans="4:20">
      <c r="D129" s="49"/>
      <c r="E129" s="49"/>
      <c r="F129" s="49"/>
      <c r="G129" s="49"/>
      <c r="H129" s="53"/>
      <c r="I129" s="53"/>
      <c r="J129" s="53"/>
      <c r="K129" s="53"/>
      <c r="L129" s="53"/>
      <c r="M129" s="49"/>
      <c r="O129" s="48"/>
      <c r="P129" s="49"/>
      <c r="Q129" s="49"/>
      <c r="R129" s="49"/>
      <c r="S129" s="49"/>
      <c r="T129" s="15"/>
    </row>
    <row r="130" spans="4:20">
      <c r="D130" s="49"/>
      <c r="E130" s="49"/>
      <c r="F130" s="49"/>
      <c r="G130" s="49"/>
      <c r="H130" s="53"/>
      <c r="I130" s="53"/>
      <c r="J130" s="53"/>
      <c r="K130" s="53"/>
      <c r="L130" s="53"/>
      <c r="M130" s="49"/>
      <c r="O130" s="48"/>
      <c r="P130" s="49"/>
      <c r="Q130" s="49"/>
      <c r="R130" s="49"/>
      <c r="S130" s="49"/>
      <c r="T130" s="15"/>
    </row>
    <row r="131" spans="4:20">
      <c r="D131" s="49"/>
      <c r="E131" s="49"/>
      <c r="F131" s="49"/>
      <c r="G131" s="49"/>
      <c r="H131" s="53"/>
      <c r="I131" s="53"/>
      <c r="J131" s="53"/>
      <c r="K131" s="53"/>
      <c r="L131" s="53"/>
      <c r="M131" s="49"/>
      <c r="O131" s="48"/>
      <c r="P131" s="49"/>
      <c r="Q131" s="49"/>
      <c r="R131" s="49"/>
      <c r="S131" s="49"/>
      <c r="T131" s="15"/>
    </row>
    <row r="132" spans="4:20">
      <c r="D132" s="49"/>
      <c r="E132" s="49"/>
      <c r="F132" s="49"/>
      <c r="G132" s="49"/>
      <c r="H132" s="53"/>
      <c r="I132" s="53"/>
      <c r="J132" s="53"/>
      <c r="K132" s="53"/>
      <c r="L132" s="53"/>
      <c r="M132" s="49"/>
      <c r="O132" s="48"/>
      <c r="P132" s="49"/>
      <c r="Q132" s="49"/>
      <c r="R132" s="49"/>
      <c r="S132" s="49"/>
      <c r="T132" s="15"/>
    </row>
    <row r="133" spans="4:20">
      <c r="D133" s="49"/>
      <c r="E133" s="49"/>
      <c r="F133" s="49"/>
      <c r="G133" s="49"/>
      <c r="H133" s="53"/>
      <c r="I133" s="53"/>
      <c r="J133" s="53"/>
      <c r="K133" s="53"/>
      <c r="L133" s="53"/>
      <c r="M133" s="49"/>
      <c r="O133" s="48"/>
      <c r="P133" s="49"/>
      <c r="Q133" s="49"/>
      <c r="R133" s="49"/>
      <c r="S133" s="49"/>
      <c r="T133" s="15"/>
    </row>
    <row r="134" spans="4:20">
      <c r="D134" s="49"/>
      <c r="E134" s="49"/>
      <c r="F134" s="49"/>
      <c r="G134" s="49"/>
      <c r="H134" s="53"/>
      <c r="I134" s="53"/>
      <c r="J134" s="53"/>
      <c r="K134" s="53"/>
      <c r="L134" s="53"/>
      <c r="M134" s="49"/>
      <c r="O134" s="48"/>
      <c r="P134" s="49"/>
      <c r="Q134" s="49"/>
      <c r="R134" s="49"/>
      <c r="S134" s="49"/>
      <c r="T134" s="15"/>
    </row>
    <row r="135" spans="4:20">
      <c r="D135" s="49"/>
      <c r="E135" s="49"/>
      <c r="F135" s="49"/>
      <c r="G135" s="49"/>
      <c r="H135" s="53"/>
      <c r="I135" s="53"/>
      <c r="J135" s="53"/>
      <c r="K135" s="53"/>
      <c r="L135" s="53"/>
      <c r="M135" s="49"/>
      <c r="O135" s="48"/>
      <c r="P135" s="49"/>
      <c r="Q135" s="49"/>
      <c r="R135" s="49"/>
      <c r="S135" s="49"/>
      <c r="T135" s="15"/>
    </row>
    <row r="136" spans="4:20">
      <c r="D136" s="49"/>
      <c r="E136" s="49"/>
      <c r="F136" s="49"/>
      <c r="G136" s="49"/>
      <c r="H136" s="53"/>
      <c r="I136" s="53"/>
      <c r="J136" s="53"/>
      <c r="K136" s="53"/>
      <c r="L136" s="53"/>
      <c r="M136" s="49"/>
      <c r="O136" s="48"/>
      <c r="P136" s="49"/>
      <c r="Q136" s="49"/>
      <c r="R136" s="49"/>
      <c r="S136" s="49"/>
      <c r="T136" s="15"/>
    </row>
    <row r="137" spans="4:20">
      <c r="D137" s="49"/>
      <c r="E137" s="49"/>
      <c r="F137" s="49"/>
      <c r="G137" s="49"/>
      <c r="H137" s="53"/>
      <c r="I137" s="53"/>
      <c r="J137" s="53"/>
      <c r="K137" s="53"/>
      <c r="L137" s="53"/>
      <c r="M137" s="49"/>
      <c r="O137" s="48"/>
      <c r="P137" s="49"/>
      <c r="Q137" s="49"/>
      <c r="R137" s="49"/>
      <c r="S137" s="49"/>
      <c r="T137" s="15"/>
    </row>
    <row r="138" spans="4:20">
      <c r="D138" s="49"/>
      <c r="E138" s="49"/>
      <c r="F138" s="49"/>
      <c r="G138" s="49"/>
      <c r="H138" s="53"/>
      <c r="I138" s="53"/>
      <c r="J138" s="53"/>
      <c r="K138" s="53"/>
      <c r="L138" s="53"/>
      <c r="M138" s="49"/>
      <c r="O138" s="48"/>
      <c r="P138" s="49"/>
      <c r="Q138" s="49"/>
      <c r="R138" s="49"/>
      <c r="S138" s="49"/>
      <c r="T138" s="15"/>
    </row>
    <row r="139" spans="4:20">
      <c r="D139" s="49"/>
      <c r="E139" s="49"/>
      <c r="F139" s="49"/>
      <c r="G139" s="49"/>
      <c r="H139" s="53"/>
      <c r="I139" s="53"/>
      <c r="J139" s="53"/>
      <c r="K139" s="53"/>
      <c r="L139" s="53"/>
      <c r="M139" s="49"/>
      <c r="O139" s="48"/>
      <c r="P139" s="49"/>
      <c r="Q139" s="49"/>
      <c r="R139" s="49"/>
      <c r="S139" s="49"/>
      <c r="T139" s="15"/>
    </row>
    <row r="140" spans="4:20">
      <c r="D140" s="49"/>
      <c r="E140" s="49"/>
      <c r="F140" s="49"/>
      <c r="G140" s="49"/>
      <c r="H140" s="53"/>
      <c r="I140" s="53"/>
      <c r="J140" s="53"/>
      <c r="K140" s="53"/>
      <c r="L140" s="53"/>
      <c r="M140" s="49"/>
      <c r="O140" s="48"/>
      <c r="P140" s="49"/>
      <c r="Q140" s="49"/>
      <c r="R140" s="49"/>
      <c r="S140" s="49"/>
      <c r="T140" s="15"/>
    </row>
    <row r="141" spans="4:20">
      <c r="D141" s="49"/>
      <c r="E141" s="49"/>
      <c r="F141" s="49"/>
      <c r="G141" s="49"/>
      <c r="H141" s="53"/>
      <c r="I141" s="53"/>
      <c r="J141" s="53"/>
      <c r="K141" s="53"/>
      <c r="L141" s="53"/>
      <c r="M141" s="49"/>
      <c r="O141" s="48"/>
      <c r="P141" s="49"/>
      <c r="Q141" s="49"/>
      <c r="R141" s="49"/>
      <c r="S141" s="49"/>
      <c r="T141" s="15"/>
    </row>
    <row r="142" spans="4:20">
      <c r="D142" s="49"/>
      <c r="E142" s="49"/>
      <c r="F142" s="49"/>
      <c r="G142" s="49"/>
      <c r="H142" s="53"/>
      <c r="I142" s="53"/>
      <c r="J142" s="53"/>
      <c r="K142" s="53"/>
      <c r="L142" s="53"/>
      <c r="M142" s="49"/>
      <c r="O142" s="48"/>
      <c r="P142" s="49"/>
      <c r="Q142" s="49"/>
      <c r="R142" s="49"/>
      <c r="S142" s="49"/>
      <c r="T142" s="15"/>
    </row>
    <row r="143" spans="4:20">
      <c r="D143" s="49"/>
      <c r="E143" s="49"/>
      <c r="F143" s="49"/>
      <c r="G143" s="49"/>
      <c r="H143" s="53"/>
      <c r="I143" s="53"/>
      <c r="J143" s="53"/>
      <c r="K143" s="53"/>
      <c r="L143" s="53"/>
      <c r="M143" s="49"/>
      <c r="O143" s="48"/>
      <c r="P143" s="49"/>
      <c r="Q143" s="49"/>
      <c r="R143" s="49"/>
      <c r="S143" s="49"/>
      <c r="T143" s="15"/>
    </row>
    <row r="144" spans="4:20">
      <c r="D144" s="49"/>
      <c r="E144" s="49"/>
      <c r="F144" s="49"/>
      <c r="G144" s="49"/>
      <c r="H144" s="53"/>
      <c r="I144" s="53"/>
      <c r="J144" s="53"/>
      <c r="K144" s="53"/>
      <c r="L144" s="53"/>
      <c r="M144" s="49"/>
      <c r="O144" s="48"/>
      <c r="P144" s="49"/>
      <c r="Q144" s="49"/>
      <c r="R144" s="49"/>
      <c r="S144" s="49"/>
      <c r="T144" s="15"/>
    </row>
    <row r="145" spans="4:20">
      <c r="D145" s="49"/>
      <c r="E145" s="49"/>
      <c r="F145" s="49"/>
      <c r="G145" s="49"/>
      <c r="H145" s="53"/>
      <c r="I145" s="53"/>
      <c r="J145" s="53"/>
      <c r="K145" s="53"/>
      <c r="L145" s="53"/>
      <c r="M145" s="49"/>
      <c r="O145" s="48"/>
      <c r="P145" s="49"/>
      <c r="Q145" s="49"/>
      <c r="R145" s="49"/>
      <c r="S145" s="49"/>
      <c r="T145" s="15"/>
    </row>
    <row r="146" spans="4:20">
      <c r="D146" s="49"/>
      <c r="E146" s="49"/>
      <c r="F146" s="49"/>
      <c r="G146" s="49"/>
      <c r="H146" s="53"/>
      <c r="I146" s="53"/>
      <c r="J146" s="53"/>
      <c r="K146" s="53"/>
      <c r="L146" s="53"/>
      <c r="M146" s="49"/>
      <c r="O146" s="48"/>
      <c r="P146" s="49"/>
      <c r="Q146" s="49"/>
      <c r="R146" s="49"/>
      <c r="S146" s="49"/>
      <c r="T146" s="15"/>
    </row>
    <row r="147" spans="4:20">
      <c r="D147" s="49"/>
      <c r="E147" s="49"/>
      <c r="F147" s="49"/>
      <c r="G147" s="49"/>
      <c r="H147" s="53"/>
      <c r="I147" s="53"/>
      <c r="J147" s="53"/>
      <c r="K147" s="53"/>
      <c r="L147" s="53"/>
      <c r="M147" s="49"/>
      <c r="O147" s="48"/>
      <c r="P147" s="49"/>
      <c r="Q147" s="49"/>
      <c r="R147" s="49"/>
      <c r="S147" s="49"/>
      <c r="T147" s="15"/>
    </row>
    <row r="148" spans="4:20">
      <c r="D148" s="49"/>
      <c r="E148" s="49"/>
      <c r="F148" s="49"/>
      <c r="G148" s="49"/>
      <c r="H148" s="53"/>
      <c r="I148" s="53"/>
      <c r="J148" s="53"/>
      <c r="K148" s="53"/>
      <c r="L148" s="53"/>
      <c r="M148" s="49"/>
      <c r="O148" s="48"/>
      <c r="P148" s="49"/>
      <c r="Q148" s="49"/>
      <c r="R148" s="49"/>
      <c r="S148" s="49"/>
      <c r="T148" s="15"/>
    </row>
    <row r="149" spans="4:20">
      <c r="D149" s="49"/>
      <c r="E149" s="49"/>
      <c r="F149" s="49"/>
      <c r="G149" s="49"/>
      <c r="H149" s="53"/>
      <c r="I149" s="53"/>
      <c r="J149" s="53"/>
      <c r="K149" s="53"/>
      <c r="L149" s="53"/>
      <c r="M149" s="49"/>
      <c r="O149" s="48"/>
      <c r="P149" s="49"/>
      <c r="Q149" s="49"/>
      <c r="R149" s="49"/>
      <c r="S149" s="49"/>
      <c r="T149" s="15"/>
    </row>
    <row r="150" spans="4:20">
      <c r="D150" s="49"/>
      <c r="E150" s="49"/>
      <c r="F150" s="49"/>
      <c r="G150" s="49"/>
      <c r="H150" s="53"/>
      <c r="I150" s="53"/>
      <c r="J150" s="53"/>
      <c r="K150" s="53"/>
      <c r="L150" s="53"/>
      <c r="M150" s="49"/>
      <c r="O150" s="48"/>
      <c r="P150" s="49"/>
      <c r="Q150" s="49"/>
      <c r="R150" s="49"/>
      <c r="S150" s="49"/>
      <c r="T150" s="15"/>
    </row>
    <row r="151" spans="4:20">
      <c r="D151" s="49"/>
      <c r="E151" s="49"/>
      <c r="F151" s="49"/>
      <c r="G151" s="49"/>
      <c r="H151" s="53"/>
      <c r="I151" s="53"/>
      <c r="J151" s="53"/>
      <c r="K151" s="53"/>
      <c r="L151" s="53"/>
      <c r="M151" s="49"/>
      <c r="O151" s="48"/>
      <c r="P151" s="49"/>
      <c r="Q151" s="49"/>
      <c r="R151" s="49"/>
      <c r="S151" s="49"/>
      <c r="T151" s="15"/>
    </row>
    <row r="152" spans="4:20">
      <c r="D152" s="49"/>
      <c r="E152" s="49"/>
      <c r="F152" s="49"/>
      <c r="G152" s="49"/>
      <c r="H152" s="53"/>
      <c r="I152" s="53"/>
      <c r="J152" s="53"/>
      <c r="K152" s="53"/>
      <c r="L152" s="53"/>
      <c r="M152" s="49"/>
      <c r="O152" s="48"/>
      <c r="P152" s="49"/>
      <c r="Q152" s="49"/>
      <c r="R152" s="49"/>
      <c r="S152" s="49"/>
      <c r="T152" s="15"/>
    </row>
    <row r="153" spans="4:20">
      <c r="D153" s="49"/>
      <c r="E153" s="49"/>
      <c r="F153" s="49"/>
      <c r="G153" s="49"/>
      <c r="H153" s="53"/>
      <c r="I153" s="53"/>
      <c r="J153" s="53"/>
      <c r="K153" s="53"/>
      <c r="L153" s="53"/>
      <c r="M153" s="49"/>
      <c r="O153" s="48"/>
      <c r="P153" s="49"/>
      <c r="Q153" s="49"/>
      <c r="R153" s="49"/>
      <c r="S153" s="49"/>
      <c r="T153" s="15"/>
    </row>
    <row r="154" spans="4:20">
      <c r="D154" s="49"/>
      <c r="E154" s="49"/>
      <c r="F154" s="49"/>
      <c r="G154" s="49"/>
      <c r="H154" s="53"/>
      <c r="I154" s="53"/>
      <c r="J154" s="53"/>
      <c r="K154" s="53"/>
      <c r="L154" s="53"/>
    </row>
    <row r="155" spans="4:20">
      <c r="D155" s="49"/>
      <c r="E155" s="49"/>
      <c r="F155" s="49"/>
      <c r="G155" s="49"/>
      <c r="H155" s="53"/>
      <c r="I155" s="53"/>
      <c r="J155" s="53"/>
      <c r="K155" s="53"/>
      <c r="L155" s="53"/>
    </row>
    <row r="156" spans="4:20">
      <c r="E156" s="51"/>
      <c r="F156" s="51"/>
      <c r="G156" s="51"/>
      <c r="H156" s="53"/>
      <c r="I156" s="53"/>
      <c r="J156" s="53"/>
      <c r="K156" s="53"/>
      <c r="L156" s="53"/>
    </row>
  </sheetData>
  <sortState ref="B66:H155">
    <sortCondition ref="C76:C153"/>
  </sortState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2020-07-18T19:11:46Z</dcterms:created>
  <dcterms:modified xsi:type="dcterms:W3CDTF">2022-05-06T13:24:13Z</dcterms:modified>
</cp:coreProperties>
</file>