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M16" i="4"/>
  <c r="M17" i="4" s="1"/>
  <c r="M18" i="4" s="1"/>
  <c r="K16" i="4"/>
  <c r="D16" i="4"/>
  <c r="H16" i="4" s="1"/>
  <c r="M15" i="4"/>
  <c r="K10" i="4"/>
  <c r="J10" i="4"/>
  <c r="D10" i="4"/>
  <c r="H10" i="4" s="1"/>
  <c r="K9" i="4"/>
  <c r="J9" i="4"/>
  <c r="D9" i="4"/>
  <c r="L8" i="4"/>
  <c r="L9" i="4" s="1"/>
  <c r="L10" i="4" s="1"/>
  <c r="L16" i="4" s="1"/>
  <c r="L17" i="4" s="1"/>
  <c r="L18" i="4" s="1"/>
  <c r="K8" i="4"/>
  <c r="J8" i="4"/>
  <c r="D8" i="4"/>
  <c r="H8" i="4" s="1"/>
  <c r="J11" i="4" l="1"/>
  <c r="M20" i="4"/>
  <c r="D19" i="4"/>
  <c r="D11" i="4"/>
  <c r="H17" i="4"/>
  <c r="H19" i="4" s="1"/>
  <c r="D26" i="4" s="1"/>
  <c r="H9" i="4"/>
  <c r="H11" i="4" s="1"/>
  <c r="D24" i="4" s="1"/>
  <c r="D25" i="4" s="1"/>
  <c r="K47" i="4"/>
  <c r="D47" i="4"/>
  <c r="H47" i="4" s="1"/>
  <c r="K46" i="4"/>
  <c r="D46" i="4"/>
  <c r="M45" i="4"/>
  <c r="M46" i="4" s="1"/>
  <c r="M47" i="4" s="1"/>
  <c r="K45" i="4"/>
  <c r="D45" i="4"/>
  <c r="H45" i="4" s="1"/>
  <c r="M44" i="4"/>
  <c r="K39" i="4"/>
  <c r="J39" i="4"/>
  <c r="D39" i="4"/>
  <c r="H39" i="4" s="1"/>
  <c r="K38" i="4"/>
  <c r="J38" i="4"/>
  <c r="D38" i="4"/>
  <c r="L37" i="4"/>
  <c r="L38" i="4" s="1"/>
  <c r="L39" i="4" s="1"/>
  <c r="L45" i="4" s="1"/>
  <c r="L46" i="4" s="1"/>
  <c r="L47" i="4" s="1"/>
  <c r="K37" i="4"/>
  <c r="J37" i="4"/>
  <c r="D37" i="4"/>
  <c r="H37" i="4" s="1"/>
  <c r="D27" i="4" l="1"/>
  <c r="J40" i="4"/>
  <c r="M49" i="4"/>
  <c r="D48" i="4"/>
  <c r="D40" i="4"/>
  <c r="H46" i="4"/>
  <c r="H48" i="4" s="1"/>
  <c r="D55" i="4" s="1"/>
  <c r="H38" i="4"/>
  <c r="H40" i="4" s="1"/>
  <c r="D53" i="4" s="1"/>
  <c r="D54" i="4" s="1"/>
  <c r="K76" i="4"/>
  <c r="D76" i="4"/>
  <c r="H76" i="4" s="1"/>
  <c r="K75" i="4"/>
  <c r="D75" i="4"/>
  <c r="M74" i="4"/>
  <c r="M75" i="4" s="1"/>
  <c r="M76" i="4" s="1"/>
  <c r="K74" i="4"/>
  <c r="D74" i="4"/>
  <c r="H74" i="4" s="1"/>
  <c r="M73" i="4"/>
  <c r="K68" i="4"/>
  <c r="J68" i="4"/>
  <c r="D68" i="4"/>
  <c r="H68" i="4" s="1"/>
  <c r="K67" i="4"/>
  <c r="J67" i="4"/>
  <c r="D67" i="4"/>
  <c r="L66" i="4"/>
  <c r="L67" i="4" s="1"/>
  <c r="L68" i="4" s="1"/>
  <c r="L74" i="4" s="1"/>
  <c r="L75" i="4" s="1"/>
  <c r="L76" i="4" s="1"/>
  <c r="K66" i="4"/>
  <c r="J66" i="4"/>
  <c r="D66" i="4"/>
  <c r="H66" i="4" s="1"/>
  <c r="D56" i="4" l="1"/>
  <c r="J69" i="4"/>
  <c r="M78" i="4" s="1"/>
  <c r="D77" i="4"/>
  <c r="D69" i="4"/>
  <c r="H75" i="4"/>
  <c r="H77" i="4" s="1"/>
  <c r="D84" i="4" s="1"/>
  <c r="H67" i="4"/>
  <c r="H69" i="4" s="1"/>
  <c r="D82" i="4" s="1"/>
  <c r="D83" i="4" s="1"/>
  <c r="K105" i="4"/>
  <c r="D105" i="4"/>
  <c r="H105" i="4" s="1"/>
  <c r="K104" i="4"/>
  <c r="D104" i="4"/>
  <c r="H104" i="4" s="1"/>
  <c r="M103" i="4"/>
  <c r="M104" i="4" s="1"/>
  <c r="M105" i="4" s="1"/>
  <c r="K103" i="4"/>
  <c r="D103" i="4"/>
  <c r="M102" i="4"/>
  <c r="K97" i="4"/>
  <c r="J97" i="4"/>
  <c r="D97" i="4"/>
  <c r="H97" i="4" s="1"/>
  <c r="K96" i="4"/>
  <c r="J96" i="4"/>
  <c r="D96" i="4"/>
  <c r="H96" i="4" s="1"/>
  <c r="L95" i="4"/>
  <c r="L96" i="4" s="1"/>
  <c r="L97" i="4" s="1"/>
  <c r="L103" i="4" s="1"/>
  <c r="L104" i="4" s="1"/>
  <c r="L105" i="4" s="1"/>
  <c r="K95" i="4"/>
  <c r="J95" i="4"/>
  <c r="D95" i="4"/>
  <c r="D98" i="4" l="1"/>
  <c r="J98" i="4"/>
  <c r="D85" i="4"/>
  <c r="D106" i="4"/>
  <c r="M107" i="4"/>
  <c r="H103" i="4"/>
  <c r="H106" i="4" s="1"/>
  <c r="D113" i="4" s="1"/>
  <c r="H95" i="4"/>
  <c r="H98" i="4" s="1"/>
  <c r="D111" i="4" s="1"/>
  <c r="D112" i="4" s="1"/>
  <c r="K134" i="4"/>
  <c r="D134" i="4"/>
  <c r="H134" i="4" s="1"/>
  <c r="K133" i="4"/>
  <c r="D133" i="4"/>
  <c r="M132" i="4"/>
  <c r="M133" i="4" s="1"/>
  <c r="M134" i="4" s="1"/>
  <c r="K132" i="4"/>
  <c r="D132" i="4"/>
  <c r="H132" i="4" s="1"/>
  <c r="M131" i="4"/>
  <c r="K126" i="4"/>
  <c r="J126" i="4"/>
  <c r="D126" i="4"/>
  <c r="H126" i="4" s="1"/>
  <c r="K125" i="4"/>
  <c r="J125" i="4"/>
  <c r="D125" i="4"/>
  <c r="H125" i="4" s="1"/>
  <c r="L124" i="4"/>
  <c r="L125" i="4" s="1"/>
  <c r="L126" i="4" s="1"/>
  <c r="L132" i="4" s="1"/>
  <c r="L133" i="4" s="1"/>
  <c r="L134" i="4" s="1"/>
  <c r="K124" i="4"/>
  <c r="J124" i="4"/>
  <c r="D124" i="4"/>
  <c r="J127" i="4" l="1"/>
  <c r="D114" i="4"/>
  <c r="D127" i="4"/>
  <c r="D135" i="4"/>
  <c r="M136" i="4"/>
  <c r="H124" i="4"/>
  <c r="H127" i="4" s="1"/>
  <c r="D140" i="4" s="1"/>
  <c r="D141" i="4" s="1"/>
  <c r="H133" i="4"/>
  <c r="H135" i="4" s="1"/>
  <c r="D142" i="4" s="1"/>
  <c r="K162" i="4"/>
  <c r="D162" i="4"/>
  <c r="H162" i="4" s="1"/>
  <c r="K161" i="4"/>
  <c r="D161" i="4"/>
  <c r="H161" i="4" s="1"/>
  <c r="M160" i="4"/>
  <c r="M161" i="4" s="1"/>
  <c r="M162" i="4" s="1"/>
  <c r="K160" i="4"/>
  <c r="D160" i="4"/>
  <c r="H160" i="4" s="1"/>
  <c r="M159" i="4"/>
  <c r="K154" i="4"/>
  <c r="J154" i="4"/>
  <c r="D154" i="4"/>
  <c r="H154" i="4" s="1"/>
  <c r="K153" i="4"/>
  <c r="J153" i="4"/>
  <c r="D153" i="4"/>
  <c r="H153" i="4" s="1"/>
  <c r="L152" i="4"/>
  <c r="L153" i="4" s="1"/>
  <c r="L154" i="4" s="1"/>
  <c r="L160" i="4" s="1"/>
  <c r="L161" i="4" s="1"/>
  <c r="L162" i="4" s="1"/>
  <c r="K152" i="4"/>
  <c r="J152" i="4"/>
  <c r="D152" i="4"/>
  <c r="H152" i="4" s="1"/>
  <c r="D143" i="4" l="1"/>
  <c r="H163" i="4"/>
  <c r="D170" i="4" s="1"/>
  <c r="H155" i="4"/>
  <c r="D168" i="4" s="1"/>
  <c r="D169" i="4" s="1"/>
  <c r="D163" i="4"/>
  <c r="J155" i="4"/>
  <c r="M164" i="4" s="1"/>
  <c r="D155" i="4"/>
  <c r="K191" i="4"/>
  <c r="D191" i="4"/>
  <c r="H191" i="4" s="1"/>
  <c r="K190" i="4"/>
  <c r="D190" i="4"/>
  <c r="H190" i="4" s="1"/>
  <c r="M189" i="4"/>
  <c r="M190" i="4" s="1"/>
  <c r="M191" i="4" s="1"/>
  <c r="K189" i="4"/>
  <c r="D189" i="4"/>
  <c r="H189" i="4" s="1"/>
  <c r="M188" i="4"/>
  <c r="K183" i="4"/>
  <c r="J183" i="4"/>
  <c r="D183" i="4"/>
  <c r="H183" i="4" s="1"/>
  <c r="K182" i="4"/>
  <c r="J182" i="4"/>
  <c r="D182" i="4"/>
  <c r="H182" i="4" s="1"/>
  <c r="L181" i="4"/>
  <c r="L182" i="4" s="1"/>
  <c r="L183" i="4" s="1"/>
  <c r="L189" i="4" s="1"/>
  <c r="L190" i="4" s="1"/>
  <c r="L191" i="4" s="1"/>
  <c r="K181" i="4"/>
  <c r="J181" i="4"/>
  <c r="D181" i="4"/>
  <c r="H181" i="4" s="1"/>
  <c r="D171" i="4" l="1"/>
  <c r="H192" i="4"/>
  <c r="D199" i="4" s="1"/>
  <c r="D184" i="4"/>
  <c r="J184" i="4"/>
  <c r="M193" i="4" s="1"/>
  <c r="H184" i="4"/>
  <c r="D197" i="4" s="1"/>
  <c r="D198" i="4" s="1"/>
  <c r="D192" i="4"/>
  <c r="K218" i="4"/>
  <c r="D218" i="4"/>
  <c r="H218" i="4" s="1"/>
  <c r="K217" i="4"/>
  <c r="D217" i="4"/>
  <c r="H217" i="4" s="1"/>
  <c r="M216" i="4"/>
  <c r="M217" i="4" s="1"/>
  <c r="M218" i="4" s="1"/>
  <c r="K216" i="4"/>
  <c r="D216" i="4"/>
  <c r="H216" i="4" s="1"/>
  <c r="M215" i="4"/>
  <c r="K210" i="4"/>
  <c r="J210" i="4"/>
  <c r="D210" i="4"/>
  <c r="H210" i="4" s="1"/>
  <c r="K209" i="4"/>
  <c r="J209" i="4"/>
  <c r="D209" i="4"/>
  <c r="H209" i="4" s="1"/>
  <c r="L208" i="4"/>
  <c r="L209" i="4" s="1"/>
  <c r="L210" i="4" s="1"/>
  <c r="L216" i="4" s="1"/>
  <c r="L217" i="4" s="1"/>
  <c r="L218" i="4" s="1"/>
  <c r="K208" i="4"/>
  <c r="J208" i="4"/>
  <c r="D208" i="4"/>
  <c r="H208" i="4" s="1"/>
  <c r="D200" i="4" l="1"/>
  <c r="H219" i="4"/>
  <c r="D226" i="4" s="1"/>
  <c r="D219" i="4"/>
  <c r="H211" i="4"/>
  <c r="D224" i="4" s="1"/>
  <c r="D225" i="4" s="1"/>
  <c r="J211" i="4"/>
  <c r="M220" i="4" s="1"/>
  <c r="D211" i="4"/>
  <c r="K245" i="4"/>
  <c r="D245" i="4"/>
  <c r="H245" i="4" s="1"/>
  <c r="K244" i="4"/>
  <c r="D244" i="4"/>
  <c r="H244" i="4" s="1"/>
  <c r="M243" i="4"/>
  <c r="M244" i="4" s="1"/>
  <c r="M245" i="4" s="1"/>
  <c r="K243" i="4"/>
  <c r="D243" i="4"/>
  <c r="H243" i="4" s="1"/>
  <c r="M242" i="4"/>
  <c r="K237" i="4"/>
  <c r="J237" i="4"/>
  <c r="D237" i="4"/>
  <c r="H237" i="4" s="1"/>
  <c r="K236" i="4"/>
  <c r="J236" i="4"/>
  <c r="D236" i="4"/>
  <c r="H236" i="4" s="1"/>
  <c r="L235" i="4"/>
  <c r="L236" i="4" s="1"/>
  <c r="L237" i="4" s="1"/>
  <c r="L243" i="4" s="1"/>
  <c r="L244" i="4" s="1"/>
  <c r="L245" i="4" s="1"/>
  <c r="K235" i="4"/>
  <c r="J235" i="4"/>
  <c r="D235" i="4"/>
  <c r="H246" i="4" l="1"/>
  <c r="D253" i="4" s="1"/>
  <c r="D238" i="4"/>
  <c r="D227" i="4"/>
  <c r="J238" i="4"/>
  <c r="M247" i="4" s="1"/>
  <c r="H235" i="4"/>
  <c r="H238" i="4" s="1"/>
  <c r="D251" i="4" s="1"/>
  <c r="D252" i="4" s="1"/>
  <c r="D254" i="4" s="1"/>
  <c r="D246" i="4"/>
  <c r="K272" i="4"/>
  <c r="D272" i="4"/>
  <c r="H272" i="4" s="1"/>
  <c r="K271" i="4"/>
  <c r="D271" i="4"/>
  <c r="M270" i="4"/>
  <c r="M271" i="4" s="1"/>
  <c r="M272" i="4" s="1"/>
  <c r="K270" i="4"/>
  <c r="D270" i="4"/>
  <c r="H270" i="4" s="1"/>
  <c r="M269" i="4"/>
  <c r="K264" i="4"/>
  <c r="J264" i="4"/>
  <c r="D264" i="4"/>
  <c r="H264" i="4" s="1"/>
  <c r="K263" i="4"/>
  <c r="J263" i="4"/>
  <c r="D263" i="4"/>
  <c r="L262" i="4"/>
  <c r="L263" i="4" s="1"/>
  <c r="L264" i="4" s="1"/>
  <c r="L270" i="4" s="1"/>
  <c r="L271" i="4" s="1"/>
  <c r="L272" i="4" s="1"/>
  <c r="K262" i="4"/>
  <c r="J262" i="4"/>
  <c r="D262" i="4"/>
  <c r="H262" i="4" s="1"/>
  <c r="D273" i="4" l="1"/>
  <c r="J265" i="4"/>
  <c r="M274" i="4" s="1"/>
  <c r="D265" i="4"/>
  <c r="H271" i="4"/>
  <c r="H273" i="4" s="1"/>
  <c r="D280" i="4" s="1"/>
  <c r="H263" i="4"/>
  <c r="H265" i="4" s="1"/>
  <c r="D278" i="4" s="1"/>
  <c r="D279" i="4" s="1"/>
  <c r="D290" i="4"/>
  <c r="D281" i="4" l="1"/>
  <c r="K300" i="4"/>
  <c r="D300" i="4"/>
  <c r="H300" i="4" s="1"/>
  <c r="K299" i="4"/>
  <c r="D299" i="4"/>
  <c r="H299" i="4" s="1"/>
  <c r="M298" i="4"/>
  <c r="M299" i="4" s="1"/>
  <c r="M300" i="4" s="1"/>
  <c r="K298" i="4"/>
  <c r="D298" i="4"/>
  <c r="H298" i="4" s="1"/>
  <c r="M297" i="4"/>
  <c r="K292" i="4"/>
  <c r="J292" i="4"/>
  <c r="D292" i="4"/>
  <c r="H292" i="4" s="1"/>
  <c r="K291" i="4"/>
  <c r="J291" i="4"/>
  <c r="D291" i="4"/>
  <c r="H291" i="4" s="1"/>
  <c r="L290" i="4"/>
  <c r="L291" i="4" s="1"/>
  <c r="L292" i="4" s="1"/>
  <c r="L298" i="4" s="1"/>
  <c r="L299" i="4" s="1"/>
  <c r="L300" i="4" s="1"/>
  <c r="K290" i="4"/>
  <c r="J290" i="4"/>
  <c r="H290" i="4"/>
  <c r="H293" i="4" s="1"/>
  <c r="D306" i="4" s="1"/>
  <c r="D307" i="4" s="1"/>
  <c r="H301" i="4" l="1"/>
  <c r="D308" i="4" s="1"/>
  <c r="D309" i="4" s="1"/>
  <c r="D301" i="4"/>
  <c r="J293" i="4"/>
  <c r="M302" i="4" s="1"/>
  <c r="D293" i="4"/>
  <c r="K328" i="4"/>
  <c r="D328" i="4"/>
  <c r="H328" i="4" s="1"/>
  <c r="K327" i="4"/>
  <c r="D327" i="4"/>
  <c r="M326" i="4"/>
  <c r="M327" i="4" s="1"/>
  <c r="M328" i="4" s="1"/>
  <c r="K326" i="4"/>
  <c r="D326" i="4"/>
  <c r="H326" i="4" s="1"/>
  <c r="M325" i="4"/>
  <c r="K320" i="4"/>
  <c r="J320" i="4"/>
  <c r="D320" i="4"/>
  <c r="H320" i="4" s="1"/>
  <c r="K319" i="4"/>
  <c r="J319" i="4"/>
  <c r="D319" i="4"/>
  <c r="L318" i="4"/>
  <c r="L319" i="4" s="1"/>
  <c r="L320" i="4" s="1"/>
  <c r="L326" i="4" s="1"/>
  <c r="L327" i="4" s="1"/>
  <c r="L328" i="4" s="1"/>
  <c r="K318" i="4"/>
  <c r="J318" i="4"/>
  <c r="D318" i="4"/>
  <c r="H318" i="4" s="1"/>
  <c r="K1231" i="4"/>
  <c r="D1231" i="4"/>
  <c r="H1231" i="4" s="1"/>
  <c r="K1230" i="4"/>
  <c r="D1230" i="4"/>
  <c r="M1229" i="4"/>
  <c r="M1230" i="4" s="1"/>
  <c r="M1231" i="4" s="1"/>
  <c r="N1231" i="4" s="1"/>
  <c r="K1229" i="4"/>
  <c r="D1229" i="4"/>
  <c r="H1229" i="4" s="1"/>
  <c r="M1228" i="4"/>
  <c r="K1223" i="4"/>
  <c r="J1223" i="4"/>
  <c r="D1223" i="4"/>
  <c r="H1223" i="4" s="1"/>
  <c r="K1222" i="4"/>
  <c r="J1222" i="4"/>
  <c r="D1222" i="4"/>
  <c r="H1222" i="4" s="1"/>
  <c r="L1221" i="4"/>
  <c r="L1222" i="4" s="1"/>
  <c r="L1223" i="4" s="1"/>
  <c r="L1229" i="4" s="1"/>
  <c r="L1230" i="4" s="1"/>
  <c r="L1231" i="4" s="1"/>
  <c r="K1221" i="4"/>
  <c r="J1221" i="4"/>
  <c r="D1221" i="4"/>
  <c r="H1221" i="4" s="1"/>
  <c r="K1205" i="4"/>
  <c r="D1205" i="4"/>
  <c r="H1205" i="4" s="1"/>
  <c r="K1204" i="4"/>
  <c r="D1204" i="4"/>
  <c r="H1204" i="4" s="1"/>
  <c r="M1203" i="4"/>
  <c r="M1204" i="4" s="1"/>
  <c r="M1205" i="4" s="1"/>
  <c r="N1205" i="4" s="1"/>
  <c r="K1203" i="4"/>
  <c r="D1203" i="4"/>
  <c r="H1203" i="4" s="1"/>
  <c r="M1202" i="4"/>
  <c r="K1197" i="4"/>
  <c r="J1197" i="4"/>
  <c r="D1197" i="4"/>
  <c r="K1196" i="4"/>
  <c r="J1196" i="4"/>
  <c r="D1196" i="4"/>
  <c r="H1196" i="4" s="1"/>
  <c r="L1195" i="4"/>
  <c r="L1196" i="4" s="1"/>
  <c r="L1197" i="4" s="1"/>
  <c r="L1203" i="4" s="1"/>
  <c r="L1204" i="4" s="1"/>
  <c r="L1205" i="4" s="1"/>
  <c r="K1195" i="4"/>
  <c r="J1195" i="4"/>
  <c r="D1195" i="4"/>
  <c r="H1195" i="4" s="1"/>
  <c r="K1179" i="4"/>
  <c r="D1179" i="4"/>
  <c r="H1179" i="4" s="1"/>
  <c r="K1178" i="4"/>
  <c r="D1178" i="4"/>
  <c r="H1178" i="4" s="1"/>
  <c r="M1177" i="4"/>
  <c r="M1178" i="4" s="1"/>
  <c r="M1179" i="4" s="1"/>
  <c r="N1179" i="4" s="1"/>
  <c r="K1177" i="4"/>
  <c r="D1177" i="4"/>
  <c r="H1177" i="4" s="1"/>
  <c r="M1176" i="4"/>
  <c r="K1171" i="4"/>
  <c r="J1171" i="4"/>
  <c r="D1171" i="4"/>
  <c r="K1170" i="4"/>
  <c r="J1170" i="4"/>
  <c r="D1170" i="4"/>
  <c r="H1170" i="4" s="1"/>
  <c r="L1169" i="4"/>
  <c r="L1170" i="4" s="1"/>
  <c r="L1171" i="4" s="1"/>
  <c r="L1177" i="4" s="1"/>
  <c r="L1178" i="4" s="1"/>
  <c r="L1179" i="4" s="1"/>
  <c r="K1169" i="4"/>
  <c r="J1169" i="4"/>
  <c r="D1169" i="4"/>
  <c r="H1169" i="4" s="1"/>
  <c r="K1153" i="4"/>
  <c r="D1153" i="4"/>
  <c r="H1153" i="4" s="1"/>
  <c r="K1152" i="4"/>
  <c r="D1152" i="4"/>
  <c r="H1152" i="4" s="1"/>
  <c r="M1151" i="4"/>
  <c r="M1152" i="4" s="1"/>
  <c r="M1153" i="4" s="1"/>
  <c r="N1153" i="4" s="1"/>
  <c r="K1151" i="4"/>
  <c r="D1151" i="4"/>
  <c r="M1150" i="4"/>
  <c r="K1145" i="4"/>
  <c r="J1145" i="4"/>
  <c r="D1145" i="4"/>
  <c r="H1145" i="4" s="1"/>
  <c r="K1144" i="4"/>
  <c r="J1144" i="4"/>
  <c r="D1144" i="4"/>
  <c r="H1144" i="4" s="1"/>
  <c r="L1143" i="4"/>
  <c r="L1144" i="4" s="1"/>
  <c r="L1145" i="4" s="1"/>
  <c r="L1151" i="4" s="1"/>
  <c r="L1152" i="4" s="1"/>
  <c r="L1153" i="4" s="1"/>
  <c r="K1143" i="4"/>
  <c r="J1143" i="4"/>
  <c r="D1143" i="4"/>
  <c r="K1127" i="4"/>
  <c r="D1127" i="4"/>
  <c r="H1127" i="4" s="1"/>
  <c r="K1126" i="4"/>
  <c r="D1126" i="4"/>
  <c r="H1126" i="4" s="1"/>
  <c r="M1125" i="4"/>
  <c r="M1126" i="4" s="1"/>
  <c r="M1127" i="4" s="1"/>
  <c r="N1127" i="4" s="1"/>
  <c r="K1125" i="4"/>
  <c r="D1125" i="4"/>
  <c r="H1125" i="4" s="1"/>
  <c r="M1124" i="4"/>
  <c r="K1119" i="4"/>
  <c r="J1119" i="4"/>
  <c r="D1119" i="4"/>
  <c r="H1119" i="4" s="1"/>
  <c r="K1118" i="4"/>
  <c r="J1118" i="4"/>
  <c r="D1118" i="4"/>
  <c r="L1117" i="4"/>
  <c r="L1118" i="4" s="1"/>
  <c r="L1119" i="4" s="1"/>
  <c r="L1125" i="4" s="1"/>
  <c r="L1126" i="4" s="1"/>
  <c r="L1127" i="4" s="1"/>
  <c r="K1117" i="4"/>
  <c r="J1117" i="4"/>
  <c r="D1117" i="4"/>
  <c r="H1117" i="4" s="1"/>
  <c r="K1101" i="4"/>
  <c r="D1101" i="4"/>
  <c r="H1101" i="4" s="1"/>
  <c r="K1100" i="4"/>
  <c r="D1100" i="4"/>
  <c r="H1100" i="4" s="1"/>
  <c r="M1099" i="4"/>
  <c r="M1100" i="4" s="1"/>
  <c r="M1101" i="4" s="1"/>
  <c r="K1099" i="4"/>
  <c r="D1099" i="4"/>
  <c r="M1098" i="4"/>
  <c r="K1093" i="4"/>
  <c r="J1093" i="4"/>
  <c r="D1093" i="4"/>
  <c r="H1093" i="4" s="1"/>
  <c r="K1092" i="4"/>
  <c r="J1092" i="4"/>
  <c r="D1092" i="4"/>
  <c r="H1092" i="4" s="1"/>
  <c r="L1091" i="4"/>
  <c r="L1092" i="4" s="1"/>
  <c r="L1093" i="4" s="1"/>
  <c r="L1099" i="4" s="1"/>
  <c r="L1100" i="4" s="1"/>
  <c r="L1101" i="4" s="1"/>
  <c r="K1091" i="4"/>
  <c r="J1091" i="4"/>
  <c r="D1091" i="4"/>
  <c r="K1075" i="4"/>
  <c r="D1075" i="4"/>
  <c r="H1075" i="4" s="1"/>
  <c r="K1074" i="4"/>
  <c r="D1074" i="4"/>
  <c r="H1074" i="4" s="1"/>
  <c r="M1073" i="4"/>
  <c r="M1074" i="4" s="1"/>
  <c r="M1075" i="4" s="1"/>
  <c r="N1075" i="4" s="1"/>
  <c r="K1073" i="4"/>
  <c r="D1073" i="4"/>
  <c r="H1073" i="4" s="1"/>
  <c r="M1072" i="4"/>
  <c r="K1067" i="4"/>
  <c r="J1067" i="4"/>
  <c r="D1067" i="4"/>
  <c r="H1067" i="4" s="1"/>
  <c r="K1066" i="4"/>
  <c r="J1066" i="4"/>
  <c r="D1066" i="4"/>
  <c r="L1065" i="4"/>
  <c r="L1066" i="4" s="1"/>
  <c r="L1067" i="4" s="1"/>
  <c r="L1073" i="4" s="1"/>
  <c r="L1074" i="4" s="1"/>
  <c r="L1075" i="4" s="1"/>
  <c r="K1065" i="4"/>
  <c r="J1065" i="4"/>
  <c r="D1065" i="4"/>
  <c r="H1065" i="4" s="1"/>
  <c r="K1049" i="4"/>
  <c r="D1049" i="4"/>
  <c r="H1049" i="4" s="1"/>
  <c r="K1048" i="4"/>
  <c r="D1048" i="4"/>
  <c r="M1047" i="4"/>
  <c r="M1048" i="4" s="1"/>
  <c r="M1049" i="4" s="1"/>
  <c r="N1049" i="4" s="1"/>
  <c r="K1047" i="4"/>
  <c r="D1047" i="4"/>
  <c r="H1047" i="4" s="1"/>
  <c r="M1046" i="4"/>
  <c r="K1041" i="4"/>
  <c r="J1041" i="4"/>
  <c r="D1041" i="4"/>
  <c r="H1041" i="4" s="1"/>
  <c r="K1040" i="4"/>
  <c r="J1040" i="4"/>
  <c r="D1040" i="4"/>
  <c r="L1039" i="4"/>
  <c r="L1040" i="4" s="1"/>
  <c r="L1041" i="4" s="1"/>
  <c r="L1047" i="4" s="1"/>
  <c r="L1048" i="4" s="1"/>
  <c r="L1049" i="4" s="1"/>
  <c r="K1039" i="4"/>
  <c r="J1039" i="4"/>
  <c r="D1039" i="4"/>
  <c r="H1039" i="4" s="1"/>
  <c r="K1022" i="4"/>
  <c r="D1022" i="4"/>
  <c r="H1022" i="4" s="1"/>
  <c r="K1021" i="4"/>
  <c r="D1021" i="4"/>
  <c r="H1021" i="4" s="1"/>
  <c r="M1020" i="4"/>
  <c r="M1021" i="4" s="1"/>
  <c r="M1022" i="4" s="1"/>
  <c r="N1022" i="4" s="1"/>
  <c r="K1020" i="4"/>
  <c r="D1020" i="4"/>
  <c r="H1020" i="4" s="1"/>
  <c r="M1019" i="4"/>
  <c r="K1014" i="4"/>
  <c r="J1014" i="4"/>
  <c r="D1014" i="4"/>
  <c r="K1013" i="4"/>
  <c r="J1013" i="4"/>
  <c r="D1013" i="4"/>
  <c r="H1013" i="4" s="1"/>
  <c r="L1012" i="4"/>
  <c r="L1013" i="4" s="1"/>
  <c r="L1014" i="4" s="1"/>
  <c r="L1020" i="4" s="1"/>
  <c r="L1021" i="4" s="1"/>
  <c r="L1022" i="4" s="1"/>
  <c r="K1012" i="4"/>
  <c r="J1012" i="4"/>
  <c r="D1012" i="4"/>
  <c r="H1012" i="4" s="1"/>
  <c r="K995" i="4"/>
  <c r="D995" i="4"/>
  <c r="H995" i="4" s="1"/>
  <c r="K994" i="4"/>
  <c r="D994" i="4"/>
  <c r="H994" i="4" s="1"/>
  <c r="M993" i="4"/>
  <c r="M994" i="4" s="1"/>
  <c r="M995" i="4" s="1"/>
  <c r="N995" i="4" s="1"/>
  <c r="K993" i="4"/>
  <c r="D993" i="4"/>
  <c r="H993" i="4" s="1"/>
  <c r="M992" i="4"/>
  <c r="K987" i="4"/>
  <c r="J987" i="4"/>
  <c r="D987" i="4"/>
  <c r="K986" i="4"/>
  <c r="J986" i="4"/>
  <c r="D986" i="4"/>
  <c r="H986" i="4" s="1"/>
  <c r="L985" i="4"/>
  <c r="L986" i="4" s="1"/>
  <c r="L987" i="4" s="1"/>
  <c r="L993" i="4" s="1"/>
  <c r="L994" i="4" s="1"/>
  <c r="L995" i="4" s="1"/>
  <c r="K985" i="4"/>
  <c r="J985" i="4"/>
  <c r="D985" i="4"/>
  <c r="H985" i="4" s="1"/>
  <c r="K967" i="4"/>
  <c r="D967" i="4"/>
  <c r="H967" i="4" s="1"/>
  <c r="K966" i="4"/>
  <c r="D966" i="4"/>
  <c r="H966" i="4" s="1"/>
  <c r="M965" i="4"/>
  <c r="M966" i="4" s="1"/>
  <c r="M967" i="4" s="1"/>
  <c r="N967" i="4" s="1"/>
  <c r="K965" i="4"/>
  <c r="D965" i="4"/>
  <c r="M964" i="4"/>
  <c r="K959" i="4"/>
  <c r="J959" i="4"/>
  <c r="D959" i="4"/>
  <c r="H959" i="4" s="1"/>
  <c r="K958" i="4"/>
  <c r="J958" i="4"/>
  <c r="D958" i="4"/>
  <c r="H958" i="4" s="1"/>
  <c r="L957" i="4"/>
  <c r="L958" i="4" s="1"/>
  <c r="L959" i="4" s="1"/>
  <c r="L965" i="4" s="1"/>
  <c r="L966" i="4" s="1"/>
  <c r="L967" i="4" s="1"/>
  <c r="K957" i="4"/>
  <c r="J957" i="4"/>
  <c r="D957" i="4"/>
  <c r="K940" i="4"/>
  <c r="D940" i="4"/>
  <c r="H940" i="4" s="1"/>
  <c r="K939" i="4"/>
  <c r="D939" i="4"/>
  <c r="H939" i="4" s="1"/>
  <c r="M938" i="4"/>
  <c r="M939" i="4" s="1"/>
  <c r="M940" i="4" s="1"/>
  <c r="K938" i="4"/>
  <c r="D938" i="4"/>
  <c r="M937" i="4"/>
  <c r="K932" i="4"/>
  <c r="J932" i="4"/>
  <c r="D932" i="4"/>
  <c r="H932" i="4" s="1"/>
  <c r="K931" i="4"/>
  <c r="J931" i="4"/>
  <c r="D931" i="4"/>
  <c r="H931" i="4" s="1"/>
  <c r="L930" i="4"/>
  <c r="L931" i="4" s="1"/>
  <c r="L932" i="4" s="1"/>
  <c r="L938" i="4" s="1"/>
  <c r="L939" i="4" s="1"/>
  <c r="L940" i="4" s="1"/>
  <c r="K930" i="4"/>
  <c r="J930" i="4"/>
  <c r="D930" i="4"/>
  <c r="H930" i="4" s="1"/>
  <c r="K912" i="4"/>
  <c r="D912" i="4"/>
  <c r="H912" i="4" s="1"/>
  <c r="K911" i="4"/>
  <c r="D911" i="4"/>
  <c r="H911" i="4" s="1"/>
  <c r="M910" i="4"/>
  <c r="M911" i="4" s="1"/>
  <c r="M912" i="4" s="1"/>
  <c r="K910" i="4"/>
  <c r="D910" i="4"/>
  <c r="M909" i="4"/>
  <c r="K904" i="4"/>
  <c r="J904" i="4"/>
  <c r="D904" i="4"/>
  <c r="H904" i="4" s="1"/>
  <c r="K903" i="4"/>
  <c r="J903" i="4"/>
  <c r="D903" i="4"/>
  <c r="H903" i="4" s="1"/>
  <c r="L902" i="4"/>
  <c r="L903" i="4" s="1"/>
  <c r="L904" i="4" s="1"/>
  <c r="L910" i="4" s="1"/>
  <c r="L911" i="4" s="1"/>
  <c r="L912" i="4" s="1"/>
  <c r="K902" i="4"/>
  <c r="J902" i="4"/>
  <c r="D902" i="4"/>
  <c r="H902" i="4" s="1"/>
  <c r="K884" i="4"/>
  <c r="D884" i="4"/>
  <c r="H884" i="4" s="1"/>
  <c r="K883" i="4"/>
  <c r="D883" i="4"/>
  <c r="H883" i="4" s="1"/>
  <c r="M882" i="4"/>
  <c r="M883" i="4" s="1"/>
  <c r="M884" i="4" s="1"/>
  <c r="K882" i="4"/>
  <c r="D882" i="4"/>
  <c r="M881" i="4"/>
  <c r="K876" i="4"/>
  <c r="J876" i="4"/>
  <c r="D876" i="4"/>
  <c r="H876" i="4" s="1"/>
  <c r="K875" i="4"/>
  <c r="J875" i="4"/>
  <c r="D875" i="4"/>
  <c r="H875" i="4" s="1"/>
  <c r="L874" i="4"/>
  <c r="L875" i="4" s="1"/>
  <c r="L876" i="4" s="1"/>
  <c r="L882" i="4" s="1"/>
  <c r="L883" i="4" s="1"/>
  <c r="L884" i="4" s="1"/>
  <c r="K874" i="4"/>
  <c r="J874" i="4"/>
  <c r="D874" i="4"/>
  <c r="K856" i="4"/>
  <c r="D856" i="4"/>
  <c r="H856" i="4" s="1"/>
  <c r="K855" i="4"/>
  <c r="D855" i="4"/>
  <c r="H855" i="4" s="1"/>
  <c r="M854" i="4"/>
  <c r="M855" i="4" s="1"/>
  <c r="M856" i="4" s="1"/>
  <c r="K854" i="4"/>
  <c r="D854" i="4"/>
  <c r="M853" i="4"/>
  <c r="K848" i="4"/>
  <c r="J848" i="4"/>
  <c r="D848" i="4"/>
  <c r="H848" i="4" s="1"/>
  <c r="K847" i="4"/>
  <c r="J847" i="4"/>
  <c r="D847" i="4"/>
  <c r="H847" i="4" s="1"/>
  <c r="L846" i="4"/>
  <c r="L847" i="4" s="1"/>
  <c r="L848" i="4" s="1"/>
  <c r="L854" i="4" s="1"/>
  <c r="L855" i="4" s="1"/>
  <c r="L856" i="4" s="1"/>
  <c r="K846" i="4"/>
  <c r="J846" i="4"/>
  <c r="D846" i="4"/>
  <c r="K829" i="4"/>
  <c r="D829" i="4"/>
  <c r="H829" i="4" s="1"/>
  <c r="K828" i="4"/>
  <c r="D828" i="4"/>
  <c r="H828" i="4" s="1"/>
  <c r="M827" i="4"/>
  <c r="M828" i="4" s="1"/>
  <c r="M829" i="4" s="1"/>
  <c r="K827" i="4"/>
  <c r="D827" i="4"/>
  <c r="M826" i="4"/>
  <c r="K821" i="4"/>
  <c r="J821" i="4"/>
  <c r="D821" i="4"/>
  <c r="H821" i="4" s="1"/>
  <c r="K820" i="4"/>
  <c r="J820" i="4"/>
  <c r="D820" i="4"/>
  <c r="H820" i="4" s="1"/>
  <c r="L819" i="4"/>
  <c r="L820" i="4" s="1"/>
  <c r="L821" i="4" s="1"/>
  <c r="L827" i="4" s="1"/>
  <c r="L828" i="4" s="1"/>
  <c r="L829" i="4" s="1"/>
  <c r="K819" i="4"/>
  <c r="J819" i="4"/>
  <c r="D819" i="4"/>
  <c r="K801" i="4"/>
  <c r="D801" i="4"/>
  <c r="H801" i="4" s="1"/>
  <c r="K800" i="4"/>
  <c r="D800" i="4"/>
  <c r="H800" i="4" s="1"/>
  <c r="M799" i="4"/>
  <c r="M800" i="4" s="1"/>
  <c r="M801" i="4" s="1"/>
  <c r="K799" i="4"/>
  <c r="D799" i="4"/>
  <c r="M798" i="4"/>
  <c r="K793" i="4"/>
  <c r="J793" i="4"/>
  <c r="D793" i="4"/>
  <c r="H793" i="4" s="1"/>
  <c r="K792" i="4"/>
  <c r="J792" i="4"/>
  <c r="D792" i="4"/>
  <c r="H792" i="4" s="1"/>
  <c r="L791" i="4"/>
  <c r="L792" i="4" s="1"/>
  <c r="L793" i="4" s="1"/>
  <c r="L799" i="4" s="1"/>
  <c r="L800" i="4" s="1"/>
  <c r="L801" i="4" s="1"/>
  <c r="K791" i="4"/>
  <c r="J791" i="4"/>
  <c r="D791" i="4"/>
  <c r="K773" i="4"/>
  <c r="D773" i="4"/>
  <c r="H773" i="4" s="1"/>
  <c r="K772" i="4"/>
  <c r="D772" i="4"/>
  <c r="M771" i="4"/>
  <c r="M772" i="4" s="1"/>
  <c r="M773" i="4" s="1"/>
  <c r="K771" i="4"/>
  <c r="D771" i="4"/>
  <c r="H771" i="4" s="1"/>
  <c r="M770" i="4"/>
  <c r="K765" i="4"/>
  <c r="J765" i="4"/>
  <c r="D765" i="4"/>
  <c r="H765" i="4" s="1"/>
  <c r="K764" i="4"/>
  <c r="J764" i="4"/>
  <c r="D764" i="4"/>
  <c r="H764" i="4" s="1"/>
  <c r="L763" i="4"/>
  <c r="L764" i="4" s="1"/>
  <c r="L765" i="4" s="1"/>
  <c r="L771" i="4" s="1"/>
  <c r="L772" i="4" s="1"/>
  <c r="L773" i="4" s="1"/>
  <c r="K763" i="4"/>
  <c r="J763" i="4"/>
  <c r="D763" i="4"/>
  <c r="H763" i="4" s="1"/>
  <c r="K745" i="4"/>
  <c r="D745" i="4"/>
  <c r="H745" i="4" s="1"/>
  <c r="K744" i="4"/>
  <c r="D744" i="4"/>
  <c r="M743" i="4"/>
  <c r="M744" i="4" s="1"/>
  <c r="M745" i="4" s="1"/>
  <c r="K743" i="4"/>
  <c r="D743" i="4"/>
  <c r="H743" i="4" s="1"/>
  <c r="M742" i="4"/>
  <c r="K737" i="4"/>
  <c r="J737" i="4"/>
  <c r="D737" i="4"/>
  <c r="H737" i="4" s="1"/>
  <c r="K736" i="4"/>
  <c r="J736" i="4"/>
  <c r="D736" i="4"/>
  <c r="L735" i="4"/>
  <c r="L736" i="4" s="1"/>
  <c r="L737" i="4" s="1"/>
  <c r="L743" i="4" s="1"/>
  <c r="L744" i="4" s="1"/>
  <c r="L745" i="4" s="1"/>
  <c r="K735" i="4"/>
  <c r="J735" i="4"/>
  <c r="D735" i="4"/>
  <c r="H735" i="4" s="1"/>
  <c r="K717" i="4"/>
  <c r="D717" i="4"/>
  <c r="H717" i="4" s="1"/>
  <c r="K716" i="4"/>
  <c r="D716" i="4"/>
  <c r="M715" i="4"/>
  <c r="M716" i="4" s="1"/>
  <c r="M717" i="4" s="1"/>
  <c r="K715" i="4"/>
  <c r="D715" i="4"/>
  <c r="H715" i="4" s="1"/>
  <c r="M714" i="4"/>
  <c r="K709" i="4"/>
  <c r="J709" i="4"/>
  <c r="D709" i="4"/>
  <c r="H709" i="4" s="1"/>
  <c r="K708" i="4"/>
  <c r="J708" i="4"/>
  <c r="D708" i="4"/>
  <c r="L707" i="4"/>
  <c r="L708" i="4" s="1"/>
  <c r="L709" i="4" s="1"/>
  <c r="L715" i="4" s="1"/>
  <c r="L716" i="4" s="1"/>
  <c r="L717" i="4" s="1"/>
  <c r="K707" i="4"/>
  <c r="J707" i="4"/>
  <c r="D707" i="4"/>
  <c r="H707" i="4" s="1"/>
  <c r="K689" i="4"/>
  <c r="D689" i="4"/>
  <c r="H689" i="4" s="1"/>
  <c r="K688" i="4"/>
  <c r="D688" i="4"/>
  <c r="H688" i="4" s="1"/>
  <c r="M687" i="4"/>
  <c r="M688" i="4" s="1"/>
  <c r="M689" i="4" s="1"/>
  <c r="K687" i="4"/>
  <c r="D687" i="4"/>
  <c r="H687" i="4" s="1"/>
  <c r="M686" i="4"/>
  <c r="K681" i="4"/>
  <c r="J681" i="4"/>
  <c r="D681" i="4"/>
  <c r="H681" i="4" s="1"/>
  <c r="K680" i="4"/>
  <c r="J680" i="4"/>
  <c r="D680" i="4"/>
  <c r="L679" i="4"/>
  <c r="L680" i="4" s="1"/>
  <c r="L681" i="4" s="1"/>
  <c r="L687" i="4" s="1"/>
  <c r="L688" i="4" s="1"/>
  <c r="L689" i="4" s="1"/>
  <c r="K679" i="4"/>
  <c r="J679" i="4"/>
  <c r="D679" i="4"/>
  <c r="H679" i="4" s="1"/>
  <c r="K661" i="4"/>
  <c r="D661" i="4"/>
  <c r="H661" i="4" s="1"/>
  <c r="K660" i="4"/>
  <c r="D660" i="4"/>
  <c r="M659" i="4"/>
  <c r="M660" i="4" s="1"/>
  <c r="M661" i="4" s="1"/>
  <c r="K659" i="4"/>
  <c r="D659" i="4"/>
  <c r="H659" i="4" s="1"/>
  <c r="M658" i="4"/>
  <c r="K653" i="4"/>
  <c r="J653" i="4"/>
  <c r="D653" i="4"/>
  <c r="H653" i="4" s="1"/>
  <c r="K652" i="4"/>
  <c r="J652" i="4"/>
  <c r="D652" i="4"/>
  <c r="L651" i="4"/>
  <c r="L652" i="4" s="1"/>
  <c r="L653" i="4" s="1"/>
  <c r="L659" i="4" s="1"/>
  <c r="L660" i="4" s="1"/>
  <c r="L661" i="4" s="1"/>
  <c r="K651" i="4"/>
  <c r="J651" i="4"/>
  <c r="D651" i="4"/>
  <c r="H651" i="4" s="1"/>
  <c r="K634" i="4"/>
  <c r="D634" i="4"/>
  <c r="H634" i="4" s="1"/>
  <c r="K633" i="4"/>
  <c r="D633" i="4"/>
  <c r="M632" i="4"/>
  <c r="M633" i="4" s="1"/>
  <c r="M634" i="4" s="1"/>
  <c r="K632" i="4"/>
  <c r="D632" i="4"/>
  <c r="H632" i="4" s="1"/>
  <c r="M631" i="4"/>
  <c r="K626" i="4"/>
  <c r="J626" i="4"/>
  <c r="D626" i="4"/>
  <c r="H626" i="4" s="1"/>
  <c r="K625" i="4"/>
  <c r="J625" i="4"/>
  <c r="D625" i="4"/>
  <c r="H625" i="4" s="1"/>
  <c r="L624" i="4"/>
  <c r="L625" i="4" s="1"/>
  <c r="L626" i="4" s="1"/>
  <c r="L632" i="4" s="1"/>
  <c r="L633" i="4" s="1"/>
  <c r="L634" i="4" s="1"/>
  <c r="K624" i="4"/>
  <c r="J624" i="4"/>
  <c r="D624" i="4"/>
  <c r="H624" i="4" s="1"/>
  <c r="K606" i="4"/>
  <c r="D606" i="4"/>
  <c r="K605" i="4"/>
  <c r="D605" i="4"/>
  <c r="H605" i="4" s="1"/>
  <c r="M604" i="4"/>
  <c r="M605" i="4" s="1"/>
  <c r="M606" i="4" s="1"/>
  <c r="K604" i="4"/>
  <c r="D604" i="4"/>
  <c r="H604" i="4" s="1"/>
  <c r="M603" i="4"/>
  <c r="K598" i="4"/>
  <c r="J598" i="4"/>
  <c r="D598" i="4"/>
  <c r="K597" i="4"/>
  <c r="J597" i="4"/>
  <c r="D597" i="4"/>
  <c r="H597" i="4" s="1"/>
  <c r="L596" i="4"/>
  <c r="L597" i="4" s="1"/>
  <c r="L598" i="4" s="1"/>
  <c r="L604" i="4" s="1"/>
  <c r="L605" i="4" s="1"/>
  <c r="L606" i="4" s="1"/>
  <c r="K596" i="4"/>
  <c r="J596" i="4"/>
  <c r="D596" i="4"/>
  <c r="H596" i="4" s="1"/>
  <c r="K578" i="4"/>
  <c r="D578" i="4"/>
  <c r="K577" i="4"/>
  <c r="D577" i="4"/>
  <c r="H577" i="4" s="1"/>
  <c r="M576" i="4"/>
  <c r="M577" i="4" s="1"/>
  <c r="M578" i="4" s="1"/>
  <c r="K576" i="4"/>
  <c r="D576" i="4"/>
  <c r="H576" i="4" s="1"/>
  <c r="M575" i="4"/>
  <c r="K570" i="4"/>
  <c r="J570" i="4"/>
  <c r="D570" i="4"/>
  <c r="H570" i="4" s="1"/>
  <c r="K569" i="4"/>
  <c r="J569" i="4"/>
  <c r="D569" i="4"/>
  <c r="H569" i="4" s="1"/>
  <c r="L568" i="4"/>
  <c r="L569" i="4" s="1"/>
  <c r="L570" i="4" s="1"/>
  <c r="L576" i="4" s="1"/>
  <c r="L577" i="4" s="1"/>
  <c r="L578" i="4" s="1"/>
  <c r="K568" i="4"/>
  <c r="J568" i="4"/>
  <c r="D568" i="4"/>
  <c r="H568" i="4" s="1"/>
  <c r="K551" i="4"/>
  <c r="D551" i="4"/>
  <c r="K550" i="4"/>
  <c r="D550" i="4"/>
  <c r="H550" i="4" s="1"/>
  <c r="M549" i="4"/>
  <c r="M550" i="4" s="1"/>
  <c r="M551" i="4" s="1"/>
  <c r="K549" i="4"/>
  <c r="D549" i="4"/>
  <c r="H549" i="4" s="1"/>
  <c r="M548" i="4"/>
  <c r="K543" i="4"/>
  <c r="J543" i="4"/>
  <c r="D543" i="4"/>
  <c r="H543" i="4" s="1"/>
  <c r="K542" i="4"/>
  <c r="J542" i="4"/>
  <c r="D542" i="4"/>
  <c r="H542" i="4" s="1"/>
  <c r="L541" i="4"/>
  <c r="L542" i="4" s="1"/>
  <c r="L543" i="4" s="1"/>
  <c r="L549" i="4" s="1"/>
  <c r="L550" i="4" s="1"/>
  <c r="L551" i="4" s="1"/>
  <c r="K541" i="4"/>
  <c r="J541" i="4"/>
  <c r="D541" i="4"/>
  <c r="H541" i="4" s="1"/>
  <c r="K523" i="4"/>
  <c r="D523" i="4"/>
  <c r="H523" i="4" s="1"/>
  <c r="K522" i="4"/>
  <c r="D522" i="4"/>
  <c r="H522" i="4" s="1"/>
  <c r="M521" i="4"/>
  <c r="M522" i="4" s="1"/>
  <c r="M523" i="4" s="1"/>
  <c r="K521" i="4"/>
  <c r="D521" i="4"/>
  <c r="H521" i="4" s="1"/>
  <c r="M520" i="4"/>
  <c r="K515" i="4"/>
  <c r="J515" i="4"/>
  <c r="D515" i="4"/>
  <c r="K514" i="4"/>
  <c r="J514" i="4"/>
  <c r="D514" i="4"/>
  <c r="H514" i="4" s="1"/>
  <c r="L513" i="4"/>
  <c r="L514" i="4" s="1"/>
  <c r="L515" i="4" s="1"/>
  <c r="L521" i="4" s="1"/>
  <c r="L522" i="4" s="1"/>
  <c r="L523" i="4" s="1"/>
  <c r="K513" i="4"/>
  <c r="J513" i="4"/>
  <c r="D513" i="4"/>
  <c r="H513" i="4" s="1"/>
  <c r="K496" i="4"/>
  <c r="D496" i="4"/>
  <c r="H496" i="4" s="1"/>
  <c r="K495" i="4"/>
  <c r="D495" i="4"/>
  <c r="H495" i="4" s="1"/>
  <c r="M494" i="4"/>
  <c r="M495" i="4" s="1"/>
  <c r="M496" i="4" s="1"/>
  <c r="K494" i="4"/>
  <c r="D494" i="4"/>
  <c r="H494" i="4" s="1"/>
  <c r="M493" i="4"/>
  <c r="K488" i="4"/>
  <c r="J488" i="4"/>
  <c r="D488" i="4"/>
  <c r="H488" i="4" s="1"/>
  <c r="K487" i="4"/>
  <c r="J487" i="4"/>
  <c r="D487" i="4"/>
  <c r="H487" i="4" s="1"/>
  <c r="L486" i="4"/>
  <c r="L487" i="4" s="1"/>
  <c r="L488" i="4" s="1"/>
  <c r="L494" i="4" s="1"/>
  <c r="L495" i="4" s="1"/>
  <c r="L496" i="4" s="1"/>
  <c r="K486" i="4"/>
  <c r="J486" i="4"/>
  <c r="D486" i="4"/>
  <c r="K468" i="4"/>
  <c r="D468" i="4"/>
  <c r="H468" i="4" s="1"/>
  <c r="K467" i="4"/>
  <c r="D467" i="4"/>
  <c r="H467" i="4" s="1"/>
  <c r="M466" i="4"/>
  <c r="M467" i="4" s="1"/>
  <c r="M468" i="4" s="1"/>
  <c r="K466" i="4"/>
  <c r="D466" i="4"/>
  <c r="M465" i="4"/>
  <c r="K460" i="4"/>
  <c r="J460" i="4"/>
  <c r="D460" i="4"/>
  <c r="H460" i="4" s="1"/>
  <c r="K459" i="4"/>
  <c r="J459" i="4"/>
  <c r="D459" i="4"/>
  <c r="H459" i="4" s="1"/>
  <c r="L458" i="4"/>
  <c r="L459" i="4" s="1"/>
  <c r="L460" i="4" s="1"/>
  <c r="L466" i="4" s="1"/>
  <c r="L467" i="4" s="1"/>
  <c r="L468" i="4" s="1"/>
  <c r="K458" i="4"/>
  <c r="J458" i="4"/>
  <c r="D458" i="4"/>
  <c r="K440" i="4"/>
  <c r="D440" i="4"/>
  <c r="H440" i="4" s="1"/>
  <c r="K439" i="4"/>
  <c r="D439" i="4"/>
  <c r="H439" i="4" s="1"/>
  <c r="M438" i="4"/>
  <c r="M439" i="4" s="1"/>
  <c r="M440" i="4" s="1"/>
  <c r="K438" i="4"/>
  <c r="D438" i="4"/>
  <c r="M437" i="4"/>
  <c r="K432" i="4"/>
  <c r="J432" i="4"/>
  <c r="D432" i="4"/>
  <c r="H432" i="4" s="1"/>
  <c r="K431" i="4"/>
  <c r="J431" i="4"/>
  <c r="D431" i="4"/>
  <c r="H431" i="4" s="1"/>
  <c r="L430" i="4"/>
  <c r="L431" i="4" s="1"/>
  <c r="L432" i="4" s="1"/>
  <c r="L438" i="4" s="1"/>
  <c r="L439" i="4" s="1"/>
  <c r="L440" i="4" s="1"/>
  <c r="K430" i="4"/>
  <c r="J430" i="4"/>
  <c r="D430" i="4"/>
  <c r="H430" i="4" s="1"/>
  <c r="K412" i="4"/>
  <c r="D412" i="4"/>
  <c r="H412" i="4" s="1"/>
  <c r="K411" i="4"/>
  <c r="D411" i="4"/>
  <c r="H411" i="4" s="1"/>
  <c r="M410" i="4"/>
  <c r="M411" i="4" s="1"/>
  <c r="M412" i="4" s="1"/>
  <c r="K410" i="4"/>
  <c r="D410" i="4"/>
  <c r="H410" i="4" s="1"/>
  <c r="M409" i="4"/>
  <c r="K404" i="4"/>
  <c r="J404" i="4"/>
  <c r="D404" i="4"/>
  <c r="H404" i="4" s="1"/>
  <c r="K403" i="4"/>
  <c r="J403" i="4"/>
  <c r="D403" i="4"/>
  <c r="H403" i="4" s="1"/>
  <c r="L402" i="4"/>
  <c r="L403" i="4" s="1"/>
  <c r="L404" i="4" s="1"/>
  <c r="L410" i="4" s="1"/>
  <c r="L411" i="4" s="1"/>
  <c r="L412" i="4" s="1"/>
  <c r="K402" i="4"/>
  <c r="J402" i="4"/>
  <c r="D402" i="4"/>
  <c r="H402" i="4" s="1"/>
  <c r="K384" i="4"/>
  <c r="D384" i="4"/>
  <c r="H384" i="4" s="1"/>
  <c r="K383" i="4"/>
  <c r="D383" i="4"/>
  <c r="H383" i="4" s="1"/>
  <c r="M382" i="4"/>
  <c r="M383" i="4" s="1"/>
  <c r="M384" i="4" s="1"/>
  <c r="K382" i="4"/>
  <c r="D382" i="4"/>
  <c r="H382" i="4" s="1"/>
  <c r="M381" i="4"/>
  <c r="K376" i="4"/>
  <c r="J376" i="4"/>
  <c r="D376" i="4"/>
  <c r="H376" i="4" s="1"/>
  <c r="K375" i="4"/>
  <c r="J375" i="4"/>
  <c r="D375" i="4"/>
  <c r="H375" i="4" s="1"/>
  <c r="L374" i="4"/>
  <c r="L375" i="4" s="1"/>
  <c r="L376" i="4" s="1"/>
  <c r="L382" i="4" s="1"/>
  <c r="L383" i="4" s="1"/>
  <c r="L384" i="4" s="1"/>
  <c r="K374" i="4"/>
  <c r="J374" i="4"/>
  <c r="J377" i="4" s="1"/>
  <c r="M386" i="4" s="1"/>
  <c r="D374" i="4"/>
  <c r="D822" i="4" l="1"/>
  <c r="H413" i="4"/>
  <c r="D420" i="4" s="1"/>
  <c r="D461" i="4"/>
  <c r="D413" i="4"/>
  <c r="J461" i="4"/>
  <c r="M470" i="4" s="1"/>
  <c r="D1154" i="4"/>
  <c r="H405" i="4"/>
  <c r="D418" i="4" s="1"/>
  <c r="D419" i="4" s="1"/>
  <c r="D421" i="4" s="1"/>
  <c r="D857" i="4"/>
  <c r="J405" i="4"/>
  <c r="M414" i="4" s="1"/>
  <c r="D830" i="4"/>
  <c r="H433" i="4"/>
  <c r="D446" i="4" s="1"/>
  <c r="D447" i="4" s="1"/>
  <c r="J933" i="4"/>
  <c r="M942" i="4" s="1"/>
  <c r="D1146" i="4"/>
  <c r="D877" i="4"/>
  <c r="D469" i="4"/>
  <c r="J1146" i="4"/>
  <c r="M1155" i="4" s="1"/>
  <c r="J849" i="4"/>
  <c r="M858" i="4" s="1"/>
  <c r="J1120" i="4"/>
  <c r="N1129" i="4" s="1"/>
  <c r="D1094" i="4"/>
  <c r="D968" i="4"/>
  <c r="J1094" i="4"/>
  <c r="N1103" i="4" s="1"/>
  <c r="D941" i="4"/>
  <c r="J489" i="4"/>
  <c r="M498" i="4" s="1"/>
  <c r="D913" i="4"/>
  <c r="D885" i="4"/>
  <c r="J433" i="4"/>
  <c r="M442" i="4" s="1"/>
  <c r="J988" i="4"/>
  <c r="M997" i="4" s="1"/>
  <c r="J516" i="4"/>
  <c r="M525" i="4" s="1"/>
  <c r="D635" i="4"/>
  <c r="D1198" i="4"/>
  <c r="D441" i="4"/>
  <c r="J1172" i="4"/>
  <c r="D1172" i="4"/>
  <c r="H385" i="4"/>
  <c r="D392" i="4" s="1"/>
  <c r="H1128" i="4"/>
  <c r="D1135" i="4" s="1"/>
  <c r="J877" i="4"/>
  <c r="M886" i="4" s="1"/>
  <c r="D933" i="4"/>
  <c r="H933" i="4"/>
  <c r="D946" i="4" s="1"/>
  <c r="D947" i="4" s="1"/>
  <c r="D988" i="4"/>
  <c r="H1180" i="4"/>
  <c r="D1187" i="4" s="1"/>
  <c r="H905" i="4"/>
  <c r="D918" i="4" s="1"/>
  <c r="D919" i="4" s="1"/>
  <c r="D329" i="4"/>
  <c r="J321" i="4"/>
  <c r="M330" i="4" s="1"/>
  <c r="D321" i="4"/>
  <c r="H327" i="4"/>
  <c r="H329" i="4" s="1"/>
  <c r="D336" i="4" s="1"/>
  <c r="H319" i="4"/>
  <c r="H321" i="4" s="1"/>
  <c r="D334" i="4" s="1"/>
  <c r="D335" i="4" s="1"/>
  <c r="H633" i="4"/>
  <c r="H635" i="4" s="1"/>
  <c r="D642" i="4" s="1"/>
  <c r="D1042" i="4"/>
  <c r="H524" i="4"/>
  <c r="D531" i="4" s="1"/>
  <c r="H996" i="4"/>
  <c r="D1003" i="4" s="1"/>
  <c r="H1143" i="4"/>
  <c r="H1146" i="4" s="1"/>
  <c r="D1159" i="4" s="1"/>
  <c r="D1160" i="4" s="1"/>
  <c r="H1197" i="4"/>
  <c r="H1198" i="4" s="1"/>
  <c r="D1211" i="4" s="1"/>
  <c r="D1212" i="4" s="1"/>
  <c r="D599" i="4"/>
  <c r="D996" i="4"/>
  <c r="D1050" i="4"/>
  <c r="D1128" i="4"/>
  <c r="D662" i="4"/>
  <c r="H497" i="4"/>
  <c r="D504" i="4" s="1"/>
  <c r="J1015" i="4"/>
  <c r="N1024" i="4" s="1"/>
  <c r="J960" i="4"/>
  <c r="N969" i="4" s="1"/>
  <c r="J794" i="4"/>
  <c r="M803" i="4" s="1"/>
  <c r="D433" i="4"/>
  <c r="D552" i="4"/>
  <c r="D710" i="4"/>
  <c r="D738" i="4"/>
  <c r="J544" i="4"/>
  <c r="M553" i="4" s="1"/>
  <c r="J571" i="4"/>
  <c r="M580" i="4" s="1"/>
  <c r="H965" i="4"/>
  <c r="H968" i="4" s="1"/>
  <c r="D975" i="4" s="1"/>
  <c r="J1042" i="4"/>
  <c r="N1051" i="4" s="1"/>
  <c r="J599" i="4"/>
  <c r="M608" i="4" s="1"/>
  <c r="D746" i="4"/>
  <c r="D497" i="4"/>
  <c r="H766" i="4"/>
  <c r="D779" i="4" s="1"/>
  <c r="D780" i="4" s="1"/>
  <c r="J822" i="4"/>
  <c r="M831" i="4" s="1"/>
  <c r="J905" i="4"/>
  <c r="M914" i="4" s="1"/>
  <c r="D524" i="4"/>
  <c r="H1023" i="4"/>
  <c r="D1030" i="4" s="1"/>
  <c r="D627" i="4"/>
  <c r="J654" i="4"/>
  <c r="M663" i="4" s="1"/>
  <c r="D579" i="4"/>
  <c r="H544" i="4"/>
  <c r="D557" i="4" s="1"/>
  <c r="D558" i="4" s="1"/>
  <c r="D1068" i="4"/>
  <c r="D544" i="4"/>
  <c r="D774" i="4"/>
  <c r="D405" i="4"/>
  <c r="H1206" i="4"/>
  <c r="D1213" i="4" s="1"/>
  <c r="J710" i="4"/>
  <c r="M719" i="4" s="1"/>
  <c r="D1232" i="4"/>
  <c r="D654" i="4"/>
  <c r="H571" i="4"/>
  <c r="D584" i="4" s="1"/>
  <c r="D585" i="4" s="1"/>
  <c r="D1023" i="4"/>
  <c r="J1198" i="4"/>
  <c r="N1207" i="4" s="1"/>
  <c r="H1118" i="4"/>
  <c r="H1120" i="4" s="1"/>
  <c r="D1133" i="4" s="1"/>
  <c r="D1134" i="4" s="1"/>
  <c r="D1120" i="4"/>
  <c r="N1181" i="4"/>
  <c r="M1181" i="4"/>
  <c r="H466" i="4"/>
  <c r="H469" i="4" s="1"/>
  <c r="D476" i="4" s="1"/>
  <c r="D377" i="4"/>
  <c r="H374" i="4"/>
  <c r="H377" i="4" s="1"/>
  <c r="D390" i="4" s="1"/>
  <c r="D391" i="4" s="1"/>
  <c r="H1066" i="4"/>
  <c r="H1068" i="4" s="1"/>
  <c r="D1081" i="4" s="1"/>
  <c r="D1082" i="4" s="1"/>
  <c r="H515" i="4"/>
  <c r="H516" i="4" s="1"/>
  <c r="D529" i="4" s="1"/>
  <c r="D530" i="4" s="1"/>
  <c r="D516" i="4"/>
  <c r="N1101" i="4"/>
  <c r="H486" i="4"/>
  <c r="H489" i="4" s="1"/>
  <c r="D502" i="4" s="1"/>
  <c r="D503" i="4" s="1"/>
  <c r="D489" i="4"/>
  <c r="D794" i="4"/>
  <c r="H791" i="4"/>
  <c r="H794" i="4" s="1"/>
  <c r="D807" i="4" s="1"/>
  <c r="D808" i="4" s="1"/>
  <c r="D960" i="4"/>
  <c r="H957" i="4"/>
  <c r="H960" i="4" s="1"/>
  <c r="D973" i="4" s="1"/>
  <c r="D974" i="4" s="1"/>
  <c r="D607" i="4"/>
  <c r="H606" i="4"/>
  <c r="H607" i="4" s="1"/>
  <c r="D614" i="4" s="1"/>
  <c r="H660" i="4"/>
  <c r="H662" i="4" s="1"/>
  <c r="D669" i="4" s="1"/>
  <c r="H1014" i="4"/>
  <c r="H1015" i="4" s="1"/>
  <c r="D1028" i="4" s="1"/>
  <c r="D1029" i="4" s="1"/>
  <c r="D1015" i="4"/>
  <c r="H987" i="4"/>
  <c r="H988" i="4" s="1"/>
  <c r="D1001" i="4" s="1"/>
  <c r="D1002" i="4" s="1"/>
  <c r="H1048" i="4"/>
  <c r="H1050" i="4" s="1"/>
  <c r="D1057" i="4" s="1"/>
  <c r="H1091" i="4"/>
  <c r="H1094" i="4" s="1"/>
  <c r="D1107" i="4" s="1"/>
  <c r="D1108" i="4" s="1"/>
  <c r="H1151" i="4"/>
  <c r="H1154" i="4" s="1"/>
  <c r="D1161" i="4" s="1"/>
  <c r="H438" i="4"/>
  <c r="H441" i="4" s="1"/>
  <c r="D448" i="4" s="1"/>
  <c r="H652" i="4"/>
  <c r="H654" i="4" s="1"/>
  <c r="D667" i="4" s="1"/>
  <c r="D668" i="4" s="1"/>
  <c r="H744" i="4"/>
  <c r="H746" i="4" s="1"/>
  <c r="D753" i="4" s="1"/>
  <c r="H938" i="4"/>
  <c r="H941" i="4" s="1"/>
  <c r="D948" i="4" s="1"/>
  <c r="H598" i="4"/>
  <c r="H599" i="4" s="1"/>
  <c r="D612" i="4" s="1"/>
  <c r="D613" i="4" s="1"/>
  <c r="H874" i="4"/>
  <c r="H877" i="4" s="1"/>
  <c r="D890" i="4" s="1"/>
  <c r="D891" i="4" s="1"/>
  <c r="D385" i="4"/>
  <c r="H578" i="4"/>
  <c r="H579" i="4" s="1"/>
  <c r="D586" i="4" s="1"/>
  <c r="D690" i="4"/>
  <c r="J738" i="4"/>
  <c r="M747" i="4" s="1"/>
  <c r="D905" i="4"/>
  <c r="H458" i="4"/>
  <c r="H461" i="4" s="1"/>
  <c r="D474" i="4" s="1"/>
  <c r="D475" i="4" s="1"/>
  <c r="H708" i="4"/>
  <c r="H710" i="4" s="1"/>
  <c r="D723" i="4" s="1"/>
  <c r="D724" i="4" s="1"/>
  <c r="H690" i="4"/>
  <c r="D697" i="4" s="1"/>
  <c r="H819" i="4"/>
  <c r="H822" i="4" s="1"/>
  <c r="D835" i="4" s="1"/>
  <c r="D836" i="4" s="1"/>
  <c r="D1180" i="4"/>
  <c r="D1076" i="4"/>
  <c r="H1171" i="4"/>
  <c r="H1172" i="4" s="1"/>
  <c r="D1185" i="4" s="1"/>
  <c r="D1186" i="4" s="1"/>
  <c r="H827" i="4"/>
  <c r="H830" i="4" s="1"/>
  <c r="D837" i="4" s="1"/>
  <c r="H882" i="4"/>
  <c r="H885" i="4" s="1"/>
  <c r="D892" i="4" s="1"/>
  <c r="H627" i="4"/>
  <c r="D640" i="4" s="1"/>
  <c r="D641" i="4" s="1"/>
  <c r="D1206" i="4"/>
  <c r="H854" i="4"/>
  <c r="H857" i="4" s="1"/>
  <c r="D864" i="4" s="1"/>
  <c r="D766" i="4"/>
  <c r="H772" i="4"/>
  <c r="H774" i="4" s="1"/>
  <c r="D781" i="4" s="1"/>
  <c r="H910" i="4"/>
  <c r="H913" i="4" s="1"/>
  <c r="D920" i="4" s="1"/>
  <c r="J627" i="4"/>
  <c r="M636" i="4" s="1"/>
  <c r="D682" i="4"/>
  <c r="J766" i="4"/>
  <c r="M775" i="4" s="1"/>
  <c r="D802" i="4"/>
  <c r="D571" i="4"/>
  <c r="H680" i="4"/>
  <c r="H682" i="4" s="1"/>
  <c r="D695" i="4" s="1"/>
  <c r="D696" i="4" s="1"/>
  <c r="H799" i="4"/>
  <c r="H802" i="4" s="1"/>
  <c r="D809" i="4" s="1"/>
  <c r="D1224" i="4"/>
  <c r="H1230" i="4"/>
  <c r="H1232" i="4" s="1"/>
  <c r="D1239" i="4" s="1"/>
  <c r="H1076" i="4"/>
  <c r="D1083" i="4" s="1"/>
  <c r="H1040" i="4"/>
  <c r="H1042" i="4" s="1"/>
  <c r="D1055" i="4" s="1"/>
  <c r="D1056" i="4" s="1"/>
  <c r="H736" i="4"/>
  <c r="H738" i="4" s="1"/>
  <c r="D751" i="4" s="1"/>
  <c r="D752" i="4" s="1"/>
  <c r="H551" i="4"/>
  <c r="H552" i="4" s="1"/>
  <c r="D559" i="4" s="1"/>
  <c r="J682" i="4"/>
  <c r="M691" i="4" s="1"/>
  <c r="D718" i="4"/>
  <c r="D849" i="4"/>
  <c r="J1068" i="4"/>
  <c r="D1102" i="4"/>
  <c r="H1224" i="4"/>
  <c r="D1237" i="4" s="1"/>
  <c r="D1238" i="4" s="1"/>
  <c r="H716" i="4"/>
  <c r="H718" i="4" s="1"/>
  <c r="D725" i="4" s="1"/>
  <c r="H846" i="4"/>
  <c r="H849" i="4" s="1"/>
  <c r="D862" i="4" s="1"/>
  <c r="D863" i="4" s="1"/>
  <c r="H1099" i="4"/>
  <c r="H1102" i="4" s="1"/>
  <c r="D1109" i="4" s="1"/>
  <c r="J1224" i="4"/>
  <c r="K356" i="4"/>
  <c r="D356" i="4"/>
  <c r="H356" i="4" s="1"/>
  <c r="K355" i="4"/>
  <c r="D355" i="4"/>
  <c r="M354" i="4"/>
  <c r="M355" i="4" s="1"/>
  <c r="M356" i="4" s="1"/>
  <c r="K354" i="4"/>
  <c r="D354" i="4"/>
  <c r="H354" i="4" s="1"/>
  <c r="M353" i="4"/>
  <c r="K348" i="4"/>
  <c r="J348" i="4"/>
  <c r="D348" i="4"/>
  <c r="H348" i="4" s="1"/>
  <c r="K347" i="4"/>
  <c r="J347" i="4"/>
  <c r="D347" i="4"/>
  <c r="L346" i="4"/>
  <c r="L347" i="4" s="1"/>
  <c r="L348" i="4" s="1"/>
  <c r="L354" i="4" s="1"/>
  <c r="L355" i="4" s="1"/>
  <c r="L356" i="4" s="1"/>
  <c r="K346" i="4"/>
  <c r="J346" i="4"/>
  <c r="D346" i="4"/>
  <c r="H346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N1155" i="4" l="1"/>
  <c r="D1214" i="4"/>
  <c r="D976" i="4"/>
  <c r="D1136" i="4"/>
  <c r="D782" i="4"/>
  <c r="M1129" i="4"/>
  <c r="D449" i="4"/>
  <c r="D921" i="4"/>
  <c r="M1103" i="4"/>
  <c r="D949" i="4"/>
  <c r="N997" i="4"/>
  <c r="D1004" i="4"/>
  <c r="D560" i="4"/>
  <c r="D1188" i="4"/>
  <c r="M1207" i="4"/>
  <c r="D1162" i="4"/>
  <c r="D477" i="4"/>
  <c r="D587" i="4"/>
  <c r="D532" i="4"/>
  <c r="D1084" i="4"/>
  <c r="D865" i="4"/>
  <c r="D393" i="4"/>
  <c r="D337" i="4"/>
  <c r="M969" i="4"/>
  <c r="D505" i="4"/>
  <c r="D1031" i="4"/>
  <c r="M1051" i="4"/>
  <c r="D643" i="4"/>
  <c r="M1024" i="4"/>
  <c r="D670" i="4"/>
  <c r="D726" i="4"/>
  <c r="D838" i="4"/>
  <c r="D1110" i="4"/>
  <c r="D893" i="4"/>
  <c r="D698" i="4"/>
  <c r="D1058" i="4"/>
  <c r="D810" i="4"/>
  <c r="D1240" i="4"/>
  <c r="N1077" i="4"/>
  <c r="M1077" i="4"/>
  <c r="D615" i="4"/>
  <c r="N1233" i="4"/>
  <c r="M1233" i="4"/>
  <c r="D754" i="4"/>
  <c r="J349" i="4"/>
  <c r="M358" i="4" s="1"/>
  <c r="D357" i="4"/>
  <c r="D349" i="4"/>
  <c r="H355" i="4"/>
  <c r="H357" i="4" s="1"/>
  <c r="D364" i="4" s="1"/>
  <c r="H347" i="4"/>
  <c r="H349" i="4" s="1"/>
  <c r="D362" i="4" s="1"/>
  <c r="D363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365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<sst xmlns="http://schemas.openxmlformats.org/spreadsheetml/2006/main" count="4588" uniqueCount="281">
  <si>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</si>
  <si>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</si>
  <si>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</si>
  <si>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</si>
  <si>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</si>
  <si>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</si>
  <si>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</si>
  <si>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</si>
  <si>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</si>
  <si>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</si>
  <si>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</si>
  <si>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</si>
  <si>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</si>
  <si>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</si>
  <si>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</si>
  <si>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</si>
  <si>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</si>
  <si>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</si>
  <si>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</si>
  <si>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</si>
  <si>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</si>
  <si>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</si>
  <si>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</si>
  <si>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</si>
  <si>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</si>
  <si>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</si>
  <si>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</si>
  <si>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</si>
  <si>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</si>
  <si>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</si>
  <si>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</si>
  <si>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</si>
  <si>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</si>
  <si>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</si>
  <si>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</si>
  <si>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</si>
  <si>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</si>
  <si>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</si>
  <si>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</si>
  <si>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</si>
  <si>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</si>
  <si>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</si>
  <si>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</si>
  <si>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</si>
  <si>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</si>
  <si>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</si>
  <si>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</si>
  <si>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</si>
  <si>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</si>
  <si>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</si>
  <si>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</si>
  <si>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</si>
  <si>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</si>
  <si>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</si>
  <si>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</si>
  <si>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</si>
  <si>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</si>
  <si>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</si>
  <si>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</si>
  <si>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</si>
  <si>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</si>
  <si>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</si>
  <si>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</si>
  <si>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</si>
  <si>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</si>
  <si>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</si>
  <si>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</si>
  <si>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</si>
  <si>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</si>
  <si>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</si>
  <si>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</si>
  <si>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</si>
  <si>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</si>
  <si>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</si>
  <si>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</si>
  <si>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</si>
  <si>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</si>
  <si>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</si>
  <si>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</si>
  <si>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</si>
  <si>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</si>
  <si>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</si>
  <si>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</si>
  <si>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</si>
  <si>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</si>
  <si>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</si>
  <si>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</si>
  <si>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</si>
  <si>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</si>
  <si>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</si>
  <si>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</si>
  <si>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</si>
  <si>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</si>
  <si>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</si>
  <si>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</si>
  <si>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</si>
  <si>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</si>
  <si>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</si>
  <si>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</si>
  <si>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</si>
  <si>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</si>
  <si>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</si>
  <si>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</si>
  <si>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</si>
  <si>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</si>
  <si>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</si>
  <si>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</si>
  <si>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</si>
  <si>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</si>
  <si>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</si>
  <si>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</si>
  <si>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</si>
  <si>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</si>
  <si>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</si>
  <si>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</si>
  <si>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</si>
  <si>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</si>
  <si>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</si>
  <si>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</si>
  <si>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</si>
  <si>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</si>
  <si>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</si>
  <si>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</si>
  <si>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</si>
  <si>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</si>
  <si>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</si>
  <si>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</si>
  <si>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</si>
  <si>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</si>
  <si>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</si>
  <si>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</si>
  <si>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</si>
  <si>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</si>
  <si>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</si>
  <si>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</si>
  <si>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</si>
  <si>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</si>
  <si>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</si>
  <si>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</si>
  <si>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</si>
  <si>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</si>
  <si>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</si>
  <si>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</si>
  <si>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</si>
  <si>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</si>
  <si>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</si>
  <si>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</si>
  <si>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</si>
  <si>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</si>
  <si>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</si>
  <si>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</si>
  <si>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</si>
  <si>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</si>
  <si>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</si>
  <si>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</si>
  <si>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</si>
  <si>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</si>
  <si>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</si>
  <si>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</si>
  <si>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</si>
  <si>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</si>
  <si>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</si>
  <si>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</si>
  <si>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</si>
  <si>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</si>
  <si>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</si>
  <si>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</si>
  <si>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</si>
  <si>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</si>
  <si>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</si>
  <si>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</si>
  <si>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</si>
  <si>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</si>
  <si>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</si>
  <si>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</si>
  <si>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</si>
  <si>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</si>
  <si>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</si>
  <si>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</si>
  <si>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</si>
  <si>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</si>
  <si>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</si>
  <si>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</si>
  <si>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</si>
  <si>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</si>
  <si>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</si>
  <si>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</si>
  <si>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</si>
  <si>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</si>
  <si>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</si>
  <si>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</si>
  <si>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</si>
  <si>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</si>
  <si>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</si>
  <si>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</si>
  <si>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</si>
  <si>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</si>
  <si>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</si>
  <si>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</si>
  <si>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</si>
  <si>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</si>
  <si>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</si>
  <si>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</si>
  <si>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</si>
  <si>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</si>
  <si>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</si>
  <si>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</si>
  <si>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</si>
  <si>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</si>
  <si>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</si>
  <si>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</si>
  <si>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</si>
  <si>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</si>
  <si>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</si>
  <si>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</si>
  <si>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</si>
  <si>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</si>
  <si>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</si>
  <si>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</si>
  <si>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</si>
  <si>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</si>
  <si>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</si>
  <si>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</si>
  <si>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</si>
  <si>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</si>
  <si>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</si>
  <si>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</si>
  <si>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</si>
  <si>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</si>
  <si>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</si>
  <si>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</si>
  <si>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</si>
  <si>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</si>
  <si>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</si>
  <si>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</si>
  <si>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</si>
  <si>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</si>
  <si>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</si>
  <si>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</si>
  <si>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</si>
  <si>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</si>
  <si>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</si>
  <si>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</si>
  <si>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</si>
  <si>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</si>
  <si>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</si>
  <si>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</si>
  <si>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</si>
  <si>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</si>
  <si>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</si>
  <si>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</si>
  <si>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</si>
  <si>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</si>
  <si>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</si>
  <si>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</si>
  <si>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</si>
  <si>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</si>
  <si>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</si>
  <si>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</si>
  <si>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</si>
  <si>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</si>
  <si>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</si>
  <si>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</si>
  <si>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</si>
  <si>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</si>
  <si>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</si>
  <si>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</si>
  <si>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</si>
  <si>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</si>
  <si>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</si>
  <si>
    <t>ATAI</t>
  </si>
  <si>
    <t>GH</t>
  </si>
  <si>
    <t>TRVI</t>
  </si>
  <si>
    <t>NFG</t>
  </si>
  <si>
    <t>RKLB</t>
  </si>
  <si>
    <t>DHC</t>
  </si>
  <si>
    <t>DCO</t>
  </si>
  <si>
    <t>MDT</t>
  </si>
  <si>
    <t>GTX</t>
  </si>
  <si>
    <t>ALLE</t>
  </si>
  <si>
    <t>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</si>
</sst>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  <xf numFmtId="0" fontId="2" fillId="0" borderId="1" xfId="0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5" xfId="0" applyFont="1" applyBorder="1"/>
    <xf numFmtId="44" fontId="2" fillId="2" borderId="0" xfId="1" applyFont="1" applyFill="1" applyBorder="1"/>
    <xf numFmtId="44" fontId="2" fillId="0" borderId="0" xfId="1" applyNumberFormat="1" applyFont="1" applyBorder="1"/>
    <xf numFmtId="44" fontId="2" fillId="0" borderId="0" xfId="0" applyNumberFormat="1" applyFont="1" applyFill="1" applyBorder="1"/>
    <xf numFmtId="39" fontId="2" fillId="0" borderId="0" xfId="1" applyNumberFormat="1" applyFont="1" applyBorder="1"/>
    <xf numFmtId="8" fontId="2" fillId="0" borderId="0" xfId="1" applyNumberFormat="1" applyFont="1" applyBorder="1"/>
    <xf numFmtId="0" fontId="2" fillId="0" borderId="0" xfId="0" applyFont="1" applyFill="1" applyBorder="1"/>
    <xf numFmtId="0" fontId="6" fillId="0" borderId="4" xfId="0" applyFont="1" applyBorder="1"/>
    <xf numFmtId="0" fontId="6" fillId="0" borderId="0" xfId="0" applyFont="1" applyBorder="1"/>
    <xf numFmtId="44" fontId="6" fillId="0" borderId="0" xfId="1" applyFont="1" applyBorder="1"/>
    <xf numFmtId="44" fontId="2" fillId="2" borderId="0" xfId="0" applyNumberFormat="1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44" fontId="2" fillId="0" borderId="0" xfId="1" applyNumberFormat="1" applyFont="1" applyBorder="1" applyAlignment="1">
      <alignment horizontal="right"/>
    </xf>
    <xf numFmtId="44" fontId="2" fillId="3" borderId="0" xfId="1" applyFont="1" applyFill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0" fontId="2" fillId="0" borderId="8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242"/>
  <sheetViews>
    <sheetView tabSelected="1" zoomScale="80" zoomScaleNormal="80" workbookViewId="0">
      <selection activeCell="A19" sqref="A19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52"/>
      <c r="B5" s="21"/>
      <c r="C5" s="5">
        <v>46080</v>
      </c>
      <c r="D5" s="53"/>
      <c r="E5" s="21"/>
      <c r="F5" s="21"/>
      <c r="G5" s="53"/>
      <c r="H5" s="53"/>
      <c r="I5" s="21"/>
      <c r="J5" s="21"/>
      <c r="K5" s="21"/>
      <c r="L5" s="21" t="s">
        <v>40</v>
      </c>
      <c r="M5" s="21"/>
      <c r="N5" s="21"/>
      <c r="O5" s="21"/>
      <c r="P5" s="21"/>
      <c r="Q5" s="54"/>
    </row>
    <row r="6" spans="1:17" x14ac:dyDescent="0.45">
      <c r="A6" s="8" t="s">
        <v>11</v>
      </c>
      <c r="B6" s="12"/>
      <c r="C6" s="13"/>
      <c r="D6" s="13"/>
      <c r="E6" s="12"/>
      <c r="F6" s="12"/>
      <c r="G6" s="13"/>
      <c r="H6" s="13"/>
      <c r="I6" s="12"/>
      <c r="J6" s="12" t="s">
        <v>68</v>
      </c>
      <c r="K6" s="12"/>
      <c r="L6" s="12" t="s">
        <v>21</v>
      </c>
      <c r="M6" s="12"/>
      <c r="N6" s="12"/>
      <c r="O6" s="12"/>
      <c r="P6" s="12"/>
      <c r="Q6" s="55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12"/>
      <c r="G7" s="13" t="s">
        <v>18</v>
      </c>
      <c r="H7" s="13" t="s">
        <v>19</v>
      </c>
      <c r="I7" s="43" t="s">
        <v>133</v>
      </c>
      <c r="J7" s="12" t="s">
        <v>67</v>
      </c>
      <c r="K7" s="12"/>
      <c r="L7" s="56">
        <v>39556.74</v>
      </c>
      <c r="M7" s="12" t="s">
        <v>135</v>
      </c>
      <c r="N7" s="12"/>
      <c r="O7" s="12"/>
      <c r="P7" s="12"/>
      <c r="Q7" s="55"/>
    </row>
    <row r="8" spans="1:17" x14ac:dyDescent="0.45">
      <c r="A8" s="8" t="s">
        <v>272</v>
      </c>
      <c r="B8" s="12">
        <v>188</v>
      </c>
      <c r="C8" s="13">
        <v>11.92</v>
      </c>
      <c r="D8" s="13">
        <f>C8*B8</f>
        <v>2240.96</v>
      </c>
      <c r="E8" s="23" t="s">
        <v>17</v>
      </c>
      <c r="F8" s="12"/>
      <c r="G8" s="13">
        <v>11.75</v>
      </c>
      <c r="H8" s="13">
        <f>(B8*G8)-D8</f>
        <v>-31.960000000000036</v>
      </c>
      <c r="I8" s="12" t="s">
        <v>134</v>
      </c>
      <c r="J8" s="23">
        <f>G8*B8</f>
        <v>2209</v>
      </c>
      <c r="K8" s="12" t="str">
        <f>IF(B8&lt;&gt;0,"sell "&amp;B8&amp;" "&amp;A8&amp;" @ $"&amp;G8,"")</f>
        <v>sell 188 TRVI @ $11.75</v>
      </c>
      <c r="L8" s="57">
        <f>L7+(G8*B8)</f>
        <v>41765.74</v>
      </c>
      <c r="M8" s="12"/>
      <c r="N8" s="12"/>
      <c r="O8" s="12"/>
      <c r="P8" s="12"/>
      <c r="Q8" s="55"/>
    </row>
    <row r="9" spans="1:17" x14ac:dyDescent="0.45">
      <c r="A9" s="8" t="s">
        <v>116</v>
      </c>
      <c r="B9" s="12">
        <v>82</v>
      </c>
      <c r="C9" s="13">
        <v>38.9</v>
      </c>
      <c r="D9" s="13">
        <f>C9*B9</f>
        <v>3189.7999999999997</v>
      </c>
      <c r="E9" s="23" t="s">
        <v>17</v>
      </c>
      <c r="F9" s="12"/>
      <c r="G9" s="13">
        <v>38.479999999999997</v>
      </c>
      <c r="H9" s="13">
        <f>(B9*G9)-D9</f>
        <v>-34.440000000000055</v>
      </c>
      <c r="I9" s="12" t="s">
        <v>134</v>
      </c>
      <c r="J9" s="23">
        <f>G9*B9</f>
        <v>3155.3599999999997</v>
      </c>
      <c r="K9" s="12" t="str">
        <f t="shared" ref="K9:K10" si="0">IF(B9&lt;&gt;0,"sell "&amp;B9&amp;" "&amp;A9&amp;" @ $"&amp;G9,"")</f>
        <v>sell 82 DRD @ $38.48</v>
      </c>
      <c r="L9" s="57">
        <f>L8+(G9*B9)</f>
        <v>44921.1</v>
      </c>
      <c r="M9" s="12"/>
      <c r="N9" s="12"/>
      <c r="O9" s="12"/>
      <c r="P9" s="12"/>
      <c r="Q9" s="55"/>
    </row>
    <row r="10" spans="1:17" x14ac:dyDescent="0.45">
      <c r="A10" s="8" t="s">
        <v>273</v>
      </c>
      <c r="B10" s="12">
        <v>30</v>
      </c>
      <c r="C10" s="13">
        <v>91.03</v>
      </c>
      <c r="D10" s="13">
        <f>C10*B10</f>
        <v>2730.9</v>
      </c>
      <c r="E10" s="23" t="s">
        <v>17</v>
      </c>
      <c r="F10" s="12"/>
      <c r="G10" s="13">
        <v>91.99</v>
      </c>
      <c r="H10" s="13">
        <f>(B10*G10)-D10</f>
        <v>28.799999999999727</v>
      </c>
      <c r="I10" s="12" t="s">
        <v>134</v>
      </c>
      <c r="J10" s="23">
        <f>G10*B10</f>
        <v>2759.7</v>
      </c>
      <c r="K10" s="12" t="str">
        <f t="shared" si="0"/>
        <v>sell 30 NFG @ $91.99</v>
      </c>
      <c r="L10" s="13">
        <f>L9+(G10*B10)</f>
        <v>47680.799999999996</v>
      </c>
      <c r="M10" s="12" t="s">
        <v>44</v>
      </c>
      <c r="N10" s="12"/>
      <c r="O10" s="12"/>
      <c r="P10" s="12"/>
      <c r="Q10" s="55"/>
    </row>
    <row r="11" spans="1:17" x14ac:dyDescent="0.45">
      <c r="A11" s="8"/>
      <c r="B11" s="12"/>
      <c r="C11" s="13" t="s">
        <v>20</v>
      </c>
      <c r="D11" s="13">
        <f>SUM(D8:D10)</f>
        <v>8161.66</v>
      </c>
      <c r="E11" s="12"/>
      <c r="F11" s="12"/>
      <c r="G11" s="43"/>
      <c r="H11" s="13">
        <f>SUM(H8:H10)</f>
        <v>-37.600000000000364</v>
      </c>
      <c r="I11" s="12"/>
      <c r="J11" s="23">
        <f>SUM(J8:J10)</f>
        <v>8124.0599999999995</v>
      </c>
      <c r="K11" s="12"/>
      <c r="L11" s="13"/>
      <c r="M11" s="12"/>
      <c r="N11" s="12"/>
      <c r="O11" s="12"/>
      <c r="P11" s="12"/>
      <c r="Q11" s="55"/>
    </row>
    <row r="12" spans="1:17" x14ac:dyDescent="0.45">
      <c r="A12" s="8"/>
      <c r="B12" s="12"/>
      <c r="C12" s="13"/>
      <c r="D12" s="13"/>
      <c r="E12" s="12"/>
      <c r="F12" s="12"/>
      <c r="G12" s="58"/>
      <c r="H12" s="59"/>
      <c r="I12" s="12"/>
      <c r="J12" s="12"/>
      <c r="K12" s="12"/>
      <c r="L12" s="13"/>
      <c r="M12" s="12"/>
      <c r="N12" s="12"/>
      <c r="O12" s="12"/>
      <c r="P12" s="12"/>
      <c r="Q12" s="55"/>
    </row>
    <row r="13" spans="1:17" x14ac:dyDescent="0.45">
      <c r="A13" s="8"/>
      <c r="B13" s="12"/>
      <c r="C13" s="13"/>
      <c r="D13" s="60"/>
      <c r="E13" s="58"/>
      <c r="F13" s="12"/>
      <c r="G13" s="43"/>
      <c r="H13" s="13"/>
      <c r="I13" s="12"/>
      <c r="J13" s="12"/>
      <c r="K13" s="12"/>
      <c r="L13" s="13"/>
      <c r="M13" s="12" t="s">
        <v>41</v>
      </c>
      <c r="N13" s="12"/>
      <c r="O13" s="12"/>
      <c r="P13" s="12"/>
      <c r="Q13" s="55"/>
    </row>
    <row r="14" spans="1:17" x14ac:dyDescent="0.45">
      <c r="A14" s="8"/>
      <c r="B14" s="12"/>
      <c r="C14" s="13"/>
      <c r="D14" s="13"/>
      <c r="E14" s="61"/>
      <c r="F14" s="12"/>
      <c r="G14" s="43"/>
      <c r="H14" s="13"/>
      <c r="I14" s="12"/>
      <c r="J14" s="12"/>
      <c r="K14" s="12"/>
      <c r="L14" s="13"/>
      <c r="M14" s="12" t="s">
        <v>42</v>
      </c>
      <c r="N14" s="12"/>
      <c r="O14" s="12"/>
      <c r="P14" s="12"/>
      <c r="Q14" s="55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12"/>
      <c r="G15" s="43" t="s">
        <v>18</v>
      </c>
      <c r="H15" s="13" t="s">
        <v>19</v>
      </c>
      <c r="I15" s="12"/>
      <c r="J15" s="12"/>
      <c r="K15" s="12"/>
      <c r="L15" s="13"/>
      <c r="M15" s="23">
        <f>L7</f>
        <v>39556.74</v>
      </c>
      <c r="N15" s="12"/>
      <c r="O15" s="12"/>
      <c r="P15" s="12"/>
      <c r="Q15" s="55"/>
    </row>
    <row r="16" spans="1:17" x14ac:dyDescent="0.45">
      <c r="A16" s="8" t="s">
        <v>278</v>
      </c>
      <c r="B16" s="12">
        <v>123</v>
      </c>
      <c r="C16" s="13">
        <v>20.36</v>
      </c>
      <c r="D16" s="13">
        <f>C16*B16</f>
        <v>2504.2799999999997</v>
      </c>
      <c r="E16" s="23" t="s">
        <v>17</v>
      </c>
      <c r="F16" s="12"/>
      <c r="G16" s="13">
        <v>19.63</v>
      </c>
      <c r="H16" s="13">
        <f>(B16*G16)-D16</f>
        <v>-89.789999999999964</v>
      </c>
      <c r="I16" s="12" t="s">
        <v>134</v>
      </c>
      <c r="J16" s="12"/>
      <c r="K16" s="12" t="str">
        <f>IF(B16&lt;&gt;0,"buy "&amp;B16&amp;" "&amp;A16&amp;" @ $"&amp;G16,"")</f>
        <v>buy 123 GTX @ $19.63</v>
      </c>
      <c r="L16" s="13">
        <f>L10-(G16*B16)</f>
        <v>45266.31</v>
      </c>
      <c r="M16" s="23">
        <f>L7-(G16*B16)</f>
        <v>37142.25</v>
      </c>
      <c r="N16" s="12"/>
      <c r="O16" s="12"/>
      <c r="P16" s="12"/>
      <c r="Q16" s="55"/>
    </row>
    <row r="17" spans="1:17" x14ac:dyDescent="0.45">
      <c r="A17" s="8" t="s">
        <v>279</v>
      </c>
      <c r="B17" s="12">
        <v>15</v>
      </c>
      <c r="C17" s="13">
        <v>161.15</v>
      </c>
      <c r="D17" s="13">
        <f>C17*B17</f>
        <v>2417.25</v>
      </c>
      <c r="E17" s="23" t="s">
        <v>17</v>
      </c>
      <c r="F17" s="12"/>
      <c r="G17" s="13">
        <v>160.87</v>
      </c>
      <c r="H17" s="13">
        <f>(B17*G17)-D17</f>
        <v>-4.1999999999998181</v>
      </c>
      <c r="I17" s="12" t="s">
        <v>134</v>
      </c>
      <c r="J17" s="12"/>
      <c r="K17" s="12" t="str">
        <f>IF(B17&lt;&gt;0,"buy "&amp;B17&amp;" "&amp;A17&amp;" @ $"&amp;G17,"")</f>
        <v>buy 15 ALLE @ $160.87</v>
      </c>
      <c r="L17" s="13">
        <f>L16-(G17*B17)</f>
        <v>42853.259999999995</v>
      </c>
      <c r="M17" s="23">
        <f>M16-(G17*B17)</f>
        <v>34729.199999999997</v>
      </c>
      <c r="N17" s="12"/>
      <c r="O17" s="12"/>
      <c r="P17" s="12"/>
      <c r="Q17" s="55"/>
    </row>
    <row r="18" spans="1:17" x14ac:dyDescent="0.45">
      <c r="A18" s="62" t="s">
        <v>280</v>
      </c>
      <c r="B18" s="63">
        <v>33</v>
      </c>
      <c r="C18" s="64">
        <v>75.52</v>
      </c>
      <c r="D18" s="64">
        <f>C18*B18</f>
        <v>2492.16</v>
      </c>
      <c r="E18" s="23" t="s">
        <v>17</v>
      </c>
      <c r="F18" s="63"/>
      <c r="G18" s="64">
        <v>73.61</v>
      </c>
      <c r="H18" s="64">
        <f>(B18*G18)-D18</f>
        <v>-63.029999999999745</v>
      </c>
      <c r="I18" s="12" t="s">
        <v>134</v>
      </c>
      <c r="J18" s="12"/>
      <c r="K18" s="12" t="str">
        <f>IF(B18&lt;&gt;0,"buy "&amp;B18&amp;" "&amp;A18&amp;" @ $"&amp;G18,"")</f>
        <v>buy 33 TARS @ $73.61</v>
      </c>
      <c r="L18" s="13">
        <f>L17-(G18*B18)</f>
        <v>40424.129999999997</v>
      </c>
      <c r="M18" s="65">
        <f>M17-(G18*B18)</f>
        <v>32300.069999999996</v>
      </c>
      <c r="N18" s="66"/>
      <c r="O18" s="66"/>
      <c r="P18" s="66"/>
      <c r="Q18" s="67"/>
    </row>
    <row r="19" spans="1:17" x14ac:dyDescent="0.45">
      <c r="A19" s="8"/>
      <c r="B19" s="12"/>
      <c r="C19" s="13" t="s">
        <v>20</v>
      </c>
      <c r="D19" s="13">
        <f>SUM(D16:D18)</f>
        <v>7413.69</v>
      </c>
      <c r="E19" s="12"/>
      <c r="F19" s="12"/>
      <c r="G19" s="13"/>
      <c r="H19" s="13">
        <f>SUM(H16:H18)</f>
        <v>-157.01999999999953</v>
      </c>
      <c r="I19" s="12"/>
      <c r="J19" s="12"/>
      <c r="K19" s="12"/>
      <c r="L19" s="13"/>
      <c r="M19" s="12"/>
      <c r="N19" s="12"/>
      <c r="O19" s="12"/>
      <c r="P19" s="12"/>
      <c r="Q19" s="55"/>
    </row>
    <row r="20" spans="1:17" x14ac:dyDescent="0.45">
      <c r="A20" s="8"/>
      <c r="B20" s="12"/>
      <c r="C20" s="13"/>
      <c r="D20" s="13"/>
      <c r="E20" s="12"/>
      <c r="F20" s="12"/>
      <c r="G20" s="13"/>
      <c r="H20" s="13"/>
      <c r="I20" s="12"/>
      <c r="J20" s="12"/>
      <c r="K20" s="12"/>
      <c r="L20" s="13"/>
      <c r="M20" s="12" t="str">
        <f>IF(J11+M18&gt;0,"Credit Surplus","Credit Shortage")</f>
        <v>Credit Surplus</v>
      </c>
      <c r="N20" s="23"/>
      <c r="O20" s="12"/>
      <c r="P20" s="12"/>
      <c r="Q20" s="55"/>
    </row>
    <row r="21" spans="1:17" x14ac:dyDescent="0.45">
      <c r="A21" s="8"/>
      <c r="B21" s="12"/>
      <c r="C21" s="13"/>
      <c r="D21" s="13"/>
      <c r="E21" s="12"/>
      <c r="F21" s="12"/>
      <c r="G21" s="13"/>
      <c r="H21" s="13"/>
      <c r="I21" s="12"/>
      <c r="J21" s="12"/>
      <c r="K21" s="12"/>
      <c r="L21" s="13"/>
      <c r="M21" s="12"/>
      <c r="N21" s="12"/>
      <c r="O21" s="12"/>
      <c r="P21" s="12"/>
      <c r="Q21" s="55"/>
    </row>
    <row r="22" spans="1:17" x14ac:dyDescent="0.45">
      <c r="A22" s="8"/>
      <c r="B22" s="12"/>
      <c r="C22" s="13"/>
      <c r="D22" s="13"/>
      <c r="E22" s="12"/>
      <c r="F22" s="12"/>
      <c r="G22" s="13"/>
      <c r="H22" s="13"/>
      <c r="I22" s="12"/>
      <c r="J22" s="12"/>
      <c r="K22" s="12"/>
      <c r="L22" s="12"/>
      <c r="M22" s="12"/>
      <c r="N22" s="12"/>
      <c r="O22" s="12"/>
      <c r="P22" s="12"/>
      <c r="Q22" s="55"/>
    </row>
    <row r="23" spans="1:17" x14ac:dyDescent="0.45">
      <c r="A23" s="8" t="s">
        <v>23</v>
      </c>
      <c r="B23" s="12"/>
      <c r="C23" s="13"/>
      <c r="D23" s="56">
        <v>8445.7099999999991</v>
      </c>
      <c r="E23" s="12" t="s">
        <v>111</v>
      </c>
      <c r="F23" s="12"/>
      <c r="G23" s="13"/>
      <c r="H23" s="13"/>
      <c r="I23" s="12"/>
      <c r="J23" s="12"/>
      <c r="K23" s="12"/>
      <c r="L23" s="12"/>
      <c r="M23" s="12"/>
      <c r="N23" s="12"/>
      <c r="O23" s="12"/>
      <c r="P23" s="12"/>
      <c r="Q23" s="55"/>
    </row>
    <row r="24" spans="1:17" x14ac:dyDescent="0.45">
      <c r="A24" s="8" t="s">
        <v>24</v>
      </c>
      <c r="B24" s="12"/>
      <c r="C24" s="13"/>
      <c r="D24" s="68">
        <f>H11</f>
        <v>-37.600000000000364</v>
      </c>
      <c r="E24" s="12" t="s">
        <v>36</v>
      </c>
      <c r="F24" s="12"/>
      <c r="G24" s="13"/>
      <c r="H24" s="13"/>
      <c r="I24" s="12"/>
      <c r="J24" s="12"/>
      <c r="K24" s="12"/>
      <c r="L24" s="12"/>
      <c r="M24" s="12"/>
      <c r="N24" s="12"/>
      <c r="O24" s="12"/>
      <c r="P24" s="12"/>
      <c r="Q24" s="55"/>
    </row>
    <row r="25" spans="1:17" x14ac:dyDescent="0.45">
      <c r="A25" s="8" t="s">
        <v>25</v>
      </c>
      <c r="B25" s="12"/>
      <c r="C25" s="13"/>
      <c r="D25" s="13">
        <f>D23+D24</f>
        <v>8408.1099999999988</v>
      </c>
      <c r="E25" s="12"/>
      <c r="F25" s="12"/>
      <c r="G25" s="13"/>
      <c r="H25" s="13"/>
      <c r="I25" s="12"/>
      <c r="J25" s="12"/>
      <c r="K25" s="12"/>
      <c r="L25" s="12"/>
      <c r="M25" s="12"/>
      <c r="N25" s="12"/>
      <c r="O25" s="12"/>
      <c r="P25" s="12"/>
      <c r="Q25" s="55"/>
    </row>
    <row r="26" spans="1:17" x14ac:dyDescent="0.45">
      <c r="A26" s="8" t="s">
        <v>27</v>
      </c>
      <c r="B26" s="12"/>
      <c r="C26" s="13"/>
      <c r="D26" s="13">
        <f>H19</f>
        <v>-157.01999999999953</v>
      </c>
      <c r="E26" s="12" t="s">
        <v>37</v>
      </c>
      <c r="F26" s="12"/>
      <c r="G26" s="13"/>
      <c r="H26" s="13"/>
      <c r="I26" s="12"/>
      <c r="J26" s="12"/>
      <c r="K26" s="12"/>
      <c r="L26" s="12"/>
      <c r="M26" s="12"/>
      <c r="N26" s="12"/>
      <c r="O26" s="12"/>
      <c r="P26" s="12"/>
      <c r="Q26" s="55"/>
    </row>
    <row r="27" spans="1:17" x14ac:dyDescent="0.45">
      <c r="A27" s="8" t="s">
        <v>25</v>
      </c>
      <c r="B27" s="12"/>
      <c r="C27" s="13"/>
      <c r="D27" s="69">
        <f>D25-D26</f>
        <v>8565.1299999999974</v>
      </c>
      <c r="E27" s="61" t="s">
        <v>38</v>
      </c>
      <c r="F27" s="12"/>
      <c r="G27" s="13"/>
      <c r="H27" s="13"/>
      <c r="I27" s="12"/>
      <c r="J27" s="12"/>
      <c r="K27" s="12"/>
      <c r="L27" s="12"/>
      <c r="M27" s="12"/>
      <c r="N27" s="12"/>
      <c r="O27" s="12"/>
      <c r="P27" s="12"/>
      <c r="Q27" s="55"/>
    </row>
    <row r="28" spans="1:17" ht="14.65" thickBot="1" x14ac:dyDescent="0.5">
      <c r="A28" s="70"/>
      <c r="B28" s="71"/>
      <c r="C28" s="72"/>
      <c r="D28" s="72"/>
      <c r="E28" s="71"/>
      <c r="F28" s="71"/>
      <c r="G28" s="72"/>
      <c r="H28" s="72"/>
      <c r="I28" s="71"/>
      <c r="J28" s="71"/>
      <c r="K28" s="71"/>
      <c r="L28" s="71"/>
      <c r="M28" s="71"/>
      <c r="N28" s="71"/>
      <c r="O28" s="71"/>
      <c r="P28" s="71"/>
      <c r="Q28" s="73"/>
    </row>
    <row r="29" spans="1:17" ht="14.65" thickTop="1" x14ac:dyDescent="0.45"/>
    <row r="33" spans="1:17" ht="14.65" thickBot="1" x14ac:dyDescent="0.5"/>
    <row r="34" spans="1:17" ht="14.65" thickTop="1" x14ac:dyDescent="0.45">
      <c r="A34" s="52"/>
      <c r="B34" s="21"/>
      <c r="C34" s="5">
        <v>46052</v>
      </c>
      <c r="D34" s="53"/>
      <c r="E34" s="21"/>
      <c r="F34" s="21"/>
      <c r="G34" s="53"/>
      <c r="H34" s="53"/>
      <c r="I34" s="21"/>
      <c r="J34" s="21"/>
      <c r="K34" s="21"/>
      <c r="L34" s="21" t="s">
        <v>40</v>
      </c>
      <c r="M34" s="21"/>
      <c r="N34" s="21"/>
      <c r="O34" s="21"/>
      <c r="P34" s="21"/>
      <c r="Q34" s="54"/>
    </row>
    <row r="35" spans="1:17" x14ac:dyDescent="0.45">
      <c r="A35" s="8" t="s">
        <v>11</v>
      </c>
      <c r="B35" s="12"/>
      <c r="C35" s="13"/>
      <c r="D35" s="13"/>
      <c r="E35" s="12"/>
      <c r="F35" s="12"/>
      <c r="G35" s="13"/>
      <c r="H35" s="13"/>
      <c r="I35" s="12"/>
      <c r="J35" s="12" t="s">
        <v>68</v>
      </c>
      <c r="K35" s="12"/>
      <c r="L35" s="12" t="s">
        <v>21</v>
      </c>
      <c r="M35" s="12"/>
      <c r="N35" s="12"/>
      <c r="O35" s="12"/>
      <c r="P35" s="12"/>
      <c r="Q35" s="55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12"/>
      <c r="G36" s="13" t="s">
        <v>18</v>
      </c>
      <c r="H36" s="13" t="s">
        <v>19</v>
      </c>
      <c r="I36" s="43" t="s">
        <v>133</v>
      </c>
      <c r="J36" s="12" t="s">
        <v>67</v>
      </c>
      <c r="K36" s="12"/>
      <c r="L36" s="56">
        <v>39182.5</v>
      </c>
      <c r="M36" s="12" t="s">
        <v>135</v>
      </c>
      <c r="N36" s="12"/>
      <c r="O36" s="12"/>
      <c r="P36" s="12"/>
      <c r="Q36" s="55"/>
    </row>
    <row r="37" spans="1:17" x14ac:dyDescent="0.45">
      <c r="A37" s="8" t="s">
        <v>270</v>
      </c>
      <c r="B37" s="12">
        <v>421</v>
      </c>
      <c r="C37" s="13">
        <v>3.76</v>
      </c>
      <c r="D37" s="13">
        <f>C37*B37</f>
        <v>1582.9599999999998</v>
      </c>
      <c r="E37" s="23" t="s">
        <v>17</v>
      </c>
      <c r="F37" s="12"/>
      <c r="G37" s="13">
        <v>3.74</v>
      </c>
      <c r="H37" s="13">
        <f>(B37*G37)-D37</f>
        <v>-8.419999999999618</v>
      </c>
      <c r="I37" s="12" t="s">
        <v>134</v>
      </c>
      <c r="J37" s="23">
        <f>G37*B37</f>
        <v>1574.5400000000002</v>
      </c>
      <c r="K37" s="12" t="str">
        <f>IF(B37&lt;&gt;0,"sell "&amp;B37&amp;" "&amp;A37&amp;" @ $"&amp;G37,"")</f>
        <v>sell 421 ATAI @ $3.74</v>
      </c>
      <c r="L37" s="57">
        <f>L36+(G37*B37)</f>
        <v>40757.040000000001</v>
      </c>
      <c r="M37" s="12"/>
      <c r="N37" s="12"/>
      <c r="O37" s="12"/>
      <c r="P37" s="12"/>
      <c r="Q37" s="55"/>
    </row>
    <row r="38" spans="1:17" x14ac:dyDescent="0.45">
      <c r="A38" s="8" t="s">
        <v>271</v>
      </c>
      <c r="B38" s="12">
        <v>26</v>
      </c>
      <c r="C38" s="13">
        <v>114.04</v>
      </c>
      <c r="D38" s="13">
        <f>C38*B38</f>
        <v>2965.04</v>
      </c>
      <c r="E38" s="23" t="s">
        <v>17</v>
      </c>
      <c r="F38" s="12"/>
      <c r="G38" s="13">
        <v>113.68</v>
      </c>
      <c r="H38" s="13">
        <f>(B38*G38)-D38</f>
        <v>-9.3599999999996726</v>
      </c>
      <c r="I38" s="12" t="s">
        <v>134</v>
      </c>
      <c r="J38" s="23">
        <f>G38*B38</f>
        <v>2955.6800000000003</v>
      </c>
      <c r="K38" s="12" t="str">
        <f t="shared" ref="K38:K39" si="1">IF(B38&lt;&gt;0,"sell "&amp;B38&amp;" "&amp;A38&amp;" @ $"&amp;G38,"")</f>
        <v>sell 26 GH @ $113.68</v>
      </c>
      <c r="L38" s="57">
        <f>L37+(G38*B38)</f>
        <v>43712.72</v>
      </c>
      <c r="M38" s="12"/>
      <c r="N38" s="12"/>
      <c r="O38" s="12"/>
      <c r="P38" s="12"/>
      <c r="Q38" s="55"/>
    </row>
    <row r="39" spans="1:17" x14ac:dyDescent="0.45">
      <c r="A39" s="8" t="s">
        <v>32</v>
      </c>
      <c r="B39" s="12">
        <v>43</v>
      </c>
      <c r="C39" s="13">
        <v>54.85</v>
      </c>
      <c r="D39" s="13">
        <f>C39*B39</f>
        <v>2358.5500000000002</v>
      </c>
      <c r="E39" s="23" t="s">
        <v>17</v>
      </c>
      <c r="F39" s="12"/>
      <c r="G39" s="13">
        <v>55.87</v>
      </c>
      <c r="H39" s="13">
        <f>(B39*G39)-D39</f>
        <v>43.859999999999673</v>
      </c>
      <c r="I39" s="12" t="s">
        <v>134</v>
      </c>
      <c r="J39" s="23">
        <f>G39*B39</f>
        <v>2402.41</v>
      </c>
      <c r="K39" s="12" t="str">
        <f t="shared" si="1"/>
        <v>sell 43 WOR @ $55.87</v>
      </c>
      <c r="L39" s="13">
        <f>L38+(G39*B39)</f>
        <v>46115.130000000005</v>
      </c>
      <c r="M39" s="12" t="s">
        <v>44</v>
      </c>
      <c r="N39" s="12"/>
      <c r="O39" s="12"/>
      <c r="P39" s="12"/>
      <c r="Q39" s="55"/>
    </row>
    <row r="40" spans="1:17" x14ac:dyDescent="0.45">
      <c r="A40" s="8"/>
      <c r="B40" s="12"/>
      <c r="C40" s="13" t="s">
        <v>20</v>
      </c>
      <c r="D40" s="13">
        <f>SUM(D37:D39)</f>
        <v>6906.55</v>
      </c>
      <c r="E40" s="12"/>
      <c r="F40" s="12"/>
      <c r="G40" s="43"/>
      <c r="H40" s="13">
        <f>SUM(H37:H39)</f>
        <v>26.080000000000382</v>
      </c>
      <c r="I40" s="12"/>
      <c r="J40" s="23">
        <f>SUM(J37:J39)</f>
        <v>6932.63</v>
      </c>
      <c r="K40" s="12"/>
      <c r="L40" s="13"/>
      <c r="M40" s="12"/>
      <c r="N40" s="12"/>
      <c r="O40" s="12"/>
      <c r="P40" s="12"/>
      <c r="Q40" s="55"/>
    </row>
    <row r="41" spans="1:17" x14ac:dyDescent="0.45">
      <c r="A41" s="8"/>
      <c r="B41" s="12"/>
      <c r="C41" s="13"/>
      <c r="D41" s="13"/>
      <c r="E41" s="12"/>
      <c r="F41" s="12"/>
      <c r="G41" s="58"/>
      <c r="H41" s="59"/>
      <c r="I41" s="12"/>
      <c r="J41" s="12"/>
      <c r="K41" s="12"/>
      <c r="L41" s="13"/>
      <c r="M41" s="12"/>
      <c r="N41" s="12"/>
      <c r="O41" s="12"/>
      <c r="P41" s="12"/>
      <c r="Q41" s="55"/>
    </row>
    <row r="42" spans="1:17" x14ac:dyDescent="0.45">
      <c r="A42" s="8"/>
      <c r="B42" s="12"/>
      <c r="C42" s="13"/>
      <c r="D42" s="60"/>
      <c r="E42" s="58"/>
      <c r="F42" s="12"/>
      <c r="G42" s="43"/>
      <c r="H42" s="13"/>
      <c r="I42" s="12"/>
      <c r="J42" s="12"/>
      <c r="K42" s="12"/>
      <c r="L42" s="13"/>
      <c r="M42" s="12" t="s">
        <v>41</v>
      </c>
      <c r="N42" s="12"/>
      <c r="O42" s="12"/>
      <c r="P42" s="12"/>
      <c r="Q42" s="55"/>
    </row>
    <row r="43" spans="1:17" x14ac:dyDescent="0.45">
      <c r="A43" s="8"/>
      <c r="B43" s="12"/>
      <c r="C43" s="13"/>
      <c r="D43" s="13"/>
      <c r="E43" s="61"/>
      <c r="F43" s="12"/>
      <c r="G43" s="43"/>
      <c r="H43" s="13"/>
      <c r="I43" s="12"/>
      <c r="J43" s="12"/>
      <c r="K43" s="12"/>
      <c r="L43" s="13"/>
      <c r="M43" s="12" t="s">
        <v>42</v>
      </c>
      <c r="N43" s="12"/>
      <c r="O43" s="12"/>
      <c r="P43" s="12"/>
      <c r="Q43" s="55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12"/>
      <c r="G44" s="43" t="s">
        <v>18</v>
      </c>
      <c r="H44" s="13" t="s">
        <v>19</v>
      </c>
      <c r="I44" s="12"/>
      <c r="J44" s="12"/>
      <c r="K44" s="12"/>
      <c r="L44" s="13"/>
      <c r="M44" s="23">
        <f>L36</f>
        <v>39182.5</v>
      </c>
      <c r="N44" s="12"/>
      <c r="O44" s="12"/>
      <c r="P44" s="12"/>
      <c r="Q44" s="55"/>
    </row>
    <row r="45" spans="1:17" x14ac:dyDescent="0.45">
      <c r="A45" s="8" t="s">
        <v>276</v>
      </c>
      <c r="B45" s="12"/>
      <c r="C45" s="13">
        <v>110.95</v>
      </c>
      <c r="D45" s="13">
        <f>C45*B45</f>
        <v>0</v>
      </c>
      <c r="E45" s="23" t="s">
        <v>17</v>
      </c>
      <c r="F45" s="12"/>
      <c r="G45" s="13">
        <v>111.96</v>
      </c>
      <c r="H45" s="13">
        <f>(B45*G45)-D45</f>
        <v>0</v>
      </c>
      <c r="I45" s="12" t="s">
        <v>134</v>
      </c>
      <c r="J45" s="12"/>
      <c r="K45" s="12" t="str">
        <f>IF(B45&lt;&gt;0,"buy "&amp;B45&amp;" "&amp;A45&amp;" @ $"&amp;G45,"")</f>
        <v/>
      </c>
      <c r="L45" s="13">
        <f>L39-(G45*B45)</f>
        <v>46115.130000000005</v>
      </c>
      <c r="M45" s="23">
        <f>L36-(G45*B45)</f>
        <v>39182.5</v>
      </c>
      <c r="N45" s="12"/>
      <c r="O45" s="12"/>
      <c r="P45" s="12"/>
      <c r="Q45" s="55"/>
    </row>
    <row r="46" spans="1:17" x14ac:dyDescent="0.45">
      <c r="A46" s="8" t="s">
        <v>74</v>
      </c>
      <c r="B46" s="12"/>
      <c r="C46" s="13">
        <v>171.66</v>
      </c>
      <c r="D46" s="13">
        <f>C46*B46</f>
        <v>0</v>
      </c>
      <c r="E46" s="23" t="s">
        <v>17</v>
      </c>
      <c r="F46" s="12"/>
      <c r="G46" s="13">
        <v>171.54</v>
      </c>
      <c r="H46" s="13">
        <f>(B46*G46)-D46</f>
        <v>0</v>
      </c>
      <c r="I46" s="12" t="s">
        <v>134</v>
      </c>
      <c r="J46" s="12"/>
      <c r="K46" s="12" t="str">
        <f>IF(B46&lt;&gt;0,"buy "&amp;B46&amp;" "&amp;A46&amp;" @ $"&amp;G46,"")</f>
        <v/>
      </c>
      <c r="L46" s="13">
        <f>L45-(G46*B46)</f>
        <v>46115.130000000005</v>
      </c>
      <c r="M46" s="23">
        <f>M45-(G46*B46)</f>
        <v>39182.5</v>
      </c>
      <c r="N46" s="12"/>
      <c r="O46" s="12"/>
      <c r="P46" s="12"/>
      <c r="Q46" s="55"/>
    </row>
    <row r="47" spans="1:17" x14ac:dyDescent="0.45">
      <c r="A47" s="62" t="s">
        <v>277</v>
      </c>
      <c r="B47" s="63"/>
      <c r="C47" s="64">
        <v>102.96</v>
      </c>
      <c r="D47" s="64">
        <f>C47*B47</f>
        <v>0</v>
      </c>
      <c r="E47" s="23" t="s">
        <v>17</v>
      </c>
      <c r="F47" s="63"/>
      <c r="G47" s="64">
        <v>102.85</v>
      </c>
      <c r="H47" s="64">
        <f>(B47*G47)-D47</f>
        <v>0</v>
      </c>
      <c r="I47" s="12" t="s">
        <v>134</v>
      </c>
      <c r="J47" s="12"/>
      <c r="K47" s="12" t="str">
        <f>IF(B47&lt;&gt;0,"buy "&amp;B47&amp;" "&amp;A47&amp;" @ $"&amp;G47,"")</f>
        <v/>
      </c>
      <c r="L47" s="13">
        <f>L46-(G47*B47)</f>
        <v>46115.130000000005</v>
      </c>
      <c r="M47" s="65">
        <f>M46-(G47*B47)</f>
        <v>39182.5</v>
      </c>
      <c r="N47" s="66"/>
      <c r="O47" s="66"/>
      <c r="P47" s="66"/>
      <c r="Q47" s="67"/>
    </row>
    <row r="48" spans="1:17" x14ac:dyDescent="0.45">
      <c r="A48" s="8"/>
      <c r="B48" s="12"/>
      <c r="C48" s="13" t="s">
        <v>20</v>
      </c>
      <c r="D48" s="13">
        <f>SUM(D45:D47)</f>
        <v>0</v>
      </c>
      <c r="E48" s="12"/>
      <c r="F48" s="12"/>
      <c r="G48" s="13"/>
      <c r="H48" s="13">
        <f>SUM(H45:H47)</f>
        <v>0</v>
      </c>
      <c r="I48" s="12"/>
      <c r="J48" s="12"/>
      <c r="K48" s="12"/>
      <c r="L48" s="13"/>
      <c r="M48" s="12"/>
      <c r="N48" s="12"/>
      <c r="O48" s="12"/>
      <c r="P48" s="12"/>
      <c r="Q48" s="55"/>
    </row>
    <row r="49" spans="1:17" x14ac:dyDescent="0.45">
      <c r="A49" s="8"/>
      <c r="B49" s="12"/>
      <c r="C49" s="13"/>
      <c r="D49" s="13"/>
      <c r="E49" s="12"/>
      <c r="F49" s="12"/>
      <c r="G49" s="13"/>
      <c r="H49" s="13"/>
      <c r="I49" s="12"/>
      <c r="J49" s="12"/>
      <c r="K49" s="12"/>
      <c r="L49" s="13"/>
      <c r="M49" s="12" t="str">
        <f>IF(J40+M47&gt;0,"Credit Surplus","Credit Shortage")</f>
        <v>Credit Surplus</v>
      </c>
      <c r="N49" s="23"/>
      <c r="O49" s="12"/>
      <c r="P49" s="12"/>
      <c r="Q49" s="55"/>
    </row>
    <row r="50" spans="1:17" x14ac:dyDescent="0.45">
      <c r="A50" s="8"/>
      <c r="B50" s="12"/>
      <c r="C50" s="13"/>
      <c r="D50" s="13"/>
      <c r="E50" s="12"/>
      <c r="F50" s="12"/>
      <c r="G50" s="13"/>
      <c r="H50" s="13"/>
      <c r="I50" s="12"/>
      <c r="J50" s="12"/>
      <c r="K50" s="12"/>
      <c r="L50" s="13"/>
      <c r="M50" s="12"/>
      <c r="N50" s="12"/>
      <c r="O50" s="12"/>
      <c r="P50" s="12"/>
      <c r="Q50" s="55"/>
    </row>
    <row r="51" spans="1:17" x14ac:dyDescent="0.45">
      <c r="A51" s="8"/>
      <c r="B51" s="12"/>
      <c r="C51" s="13"/>
      <c r="D51" s="13"/>
      <c r="E51" s="12"/>
      <c r="F51" s="12"/>
      <c r="G51" s="13"/>
      <c r="H51" s="13"/>
      <c r="I51" s="12"/>
      <c r="J51" s="12"/>
      <c r="K51" s="12"/>
      <c r="L51" s="12"/>
      <c r="M51" s="12"/>
      <c r="N51" s="12"/>
      <c r="O51" s="12"/>
      <c r="P51" s="12"/>
      <c r="Q51" s="55"/>
    </row>
    <row r="52" spans="1:17" x14ac:dyDescent="0.45">
      <c r="A52" s="8" t="s">
        <v>23</v>
      </c>
      <c r="B52" s="12"/>
      <c r="C52" s="13"/>
      <c r="D52" s="56">
        <v>275.2</v>
      </c>
      <c r="E52" s="12" t="s">
        <v>111</v>
      </c>
      <c r="F52" s="12"/>
      <c r="G52" s="13"/>
      <c r="H52" s="13"/>
      <c r="I52" s="12"/>
      <c r="J52" s="12"/>
      <c r="K52" s="12"/>
      <c r="L52" s="12"/>
      <c r="M52" s="12"/>
      <c r="N52" s="12"/>
      <c r="O52" s="12"/>
      <c r="P52" s="12"/>
      <c r="Q52" s="55"/>
    </row>
    <row r="53" spans="1:17" x14ac:dyDescent="0.45">
      <c r="A53" s="8" t="s">
        <v>24</v>
      </c>
      <c r="B53" s="12"/>
      <c r="C53" s="13"/>
      <c r="D53" s="68">
        <f>H40</f>
        <v>26.080000000000382</v>
      </c>
      <c r="E53" s="12" t="s">
        <v>36</v>
      </c>
      <c r="F53" s="12"/>
      <c r="G53" s="13"/>
      <c r="H53" s="13"/>
      <c r="I53" s="12"/>
      <c r="J53" s="12"/>
      <c r="K53" s="12"/>
      <c r="L53" s="12"/>
      <c r="M53" s="12"/>
      <c r="N53" s="12"/>
      <c r="O53" s="12"/>
      <c r="P53" s="12"/>
      <c r="Q53" s="55"/>
    </row>
    <row r="54" spans="1:17" x14ac:dyDescent="0.45">
      <c r="A54" s="8" t="s">
        <v>25</v>
      </c>
      <c r="B54" s="12"/>
      <c r="C54" s="13"/>
      <c r="D54" s="13">
        <f>D52+D53</f>
        <v>301.28000000000037</v>
      </c>
      <c r="E54" s="12"/>
      <c r="F54" s="12"/>
      <c r="G54" s="13"/>
      <c r="H54" s="13"/>
      <c r="I54" s="12"/>
      <c r="J54" s="12"/>
      <c r="K54" s="12"/>
      <c r="L54" s="12"/>
      <c r="M54" s="12"/>
      <c r="N54" s="12"/>
      <c r="O54" s="12"/>
      <c r="P54" s="12"/>
      <c r="Q54" s="55"/>
    </row>
    <row r="55" spans="1:17" x14ac:dyDescent="0.45">
      <c r="A55" s="8" t="s">
        <v>27</v>
      </c>
      <c r="B55" s="12"/>
      <c r="C55" s="13"/>
      <c r="D55" s="13">
        <f>H48</f>
        <v>0</v>
      </c>
      <c r="E55" s="12" t="s">
        <v>37</v>
      </c>
      <c r="F55" s="12"/>
      <c r="G55" s="13"/>
      <c r="H55" s="13"/>
      <c r="I55" s="12"/>
      <c r="J55" s="12"/>
      <c r="K55" s="12"/>
      <c r="L55" s="12"/>
      <c r="M55" s="12"/>
      <c r="N55" s="12"/>
      <c r="O55" s="12"/>
      <c r="P55" s="12"/>
      <c r="Q55" s="55"/>
    </row>
    <row r="56" spans="1:17" x14ac:dyDescent="0.45">
      <c r="A56" s="8" t="s">
        <v>25</v>
      </c>
      <c r="B56" s="12"/>
      <c r="C56" s="13"/>
      <c r="D56" s="69">
        <f>D54-D55</f>
        <v>301.28000000000037</v>
      </c>
      <c r="E56" s="61" t="s">
        <v>38</v>
      </c>
      <c r="F56" s="12"/>
      <c r="G56" s="13"/>
      <c r="H56" s="13"/>
      <c r="I56" s="12"/>
      <c r="J56" s="12"/>
      <c r="K56" s="12"/>
      <c r="L56" s="12"/>
      <c r="M56" s="12"/>
      <c r="N56" s="12"/>
      <c r="O56" s="12"/>
      <c r="P56" s="12"/>
      <c r="Q56" s="55"/>
    </row>
    <row r="57" spans="1:17" ht="14.65" thickBot="1" x14ac:dyDescent="0.5">
      <c r="A57" s="70"/>
      <c r="B57" s="71"/>
      <c r="C57" s="72"/>
      <c r="D57" s="72"/>
      <c r="E57" s="71"/>
      <c r="F57" s="71"/>
      <c r="G57" s="72"/>
      <c r="H57" s="72"/>
      <c r="I57" s="71"/>
      <c r="J57" s="71"/>
      <c r="K57" s="71"/>
      <c r="L57" s="71"/>
      <c r="M57" s="71"/>
      <c r="N57" s="71"/>
      <c r="O57" s="71"/>
      <c r="P57" s="71"/>
      <c r="Q57" s="73"/>
    </row>
    <row r="58" spans="1:17" ht="14.65" thickTop="1" x14ac:dyDescent="0.45"/>
    <row r="62" spans="1:17" ht="14.65" thickBot="1" x14ac:dyDescent="0.5"/>
    <row r="63" spans="1:17" ht="14.65" thickTop="1" x14ac:dyDescent="0.45">
      <c r="A63" s="3"/>
      <c r="B63" s="4"/>
      <c r="C63" s="5">
        <v>46022</v>
      </c>
      <c r="D63" s="6"/>
      <c r="E63" s="4"/>
      <c r="F63" s="4"/>
      <c r="G63" s="6"/>
      <c r="H63" s="6"/>
      <c r="I63" s="4"/>
      <c r="J63" s="4"/>
      <c r="K63" s="4"/>
      <c r="L63" s="21" t="s">
        <v>40</v>
      </c>
      <c r="M63" s="4"/>
      <c r="N63" s="4"/>
      <c r="O63" s="4"/>
      <c r="P63" s="4"/>
      <c r="Q63" s="7"/>
    </row>
    <row r="64" spans="1:17" x14ac:dyDescent="0.45">
      <c r="A64" s="8" t="s">
        <v>11</v>
      </c>
      <c r="B64" s="9"/>
      <c r="C64" s="10"/>
      <c r="D64" s="10"/>
      <c r="E64" s="9"/>
      <c r="F64" s="9"/>
      <c r="G64" s="10"/>
      <c r="H64" s="10"/>
      <c r="I64" s="9"/>
      <c r="J64" s="12" t="s">
        <v>68</v>
      </c>
      <c r="K64" s="9"/>
      <c r="L64" s="12" t="s">
        <v>21</v>
      </c>
      <c r="M64" s="12"/>
      <c r="N64" s="9"/>
      <c r="O64" s="9"/>
      <c r="P64" s="9"/>
      <c r="Q64" s="11"/>
    </row>
    <row r="65" spans="1:17" x14ac:dyDescent="0.45">
      <c r="A65" s="8" t="s">
        <v>3</v>
      </c>
      <c r="B65" s="12" t="s">
        <v>6</v>
      </c>
      <c r="C65" s="13" t="s">
        <v>4</v>
      </c>
      <c r="D65" s="13" t="s">
        <v>7</v>
      </c>
      <c r="E65" s="12" t="s">
        <v>16</v>
      </c>
      <c r="F65" s="9"/>
      <c r="G65" s="13" t="s">
        <v>18</v>
      </c>
      <c r="H65" s="13" t="s">
        <v>19</v>
      </c>
      <c r="I65" s="43" t="s">
        <v>133</v>
      </c>
      <c r="J65" s="12" t="s">
        <v>67</v>
      </c>
      <c r="K65" s="9"/>
      <c r="L65" s="22">
        <v>39407.480000000003</v>
      </c>
      <c r="M65" s="9" t="s">
        <v>135</v>
      </c>
      <c r="N65" s="9"/>
      <c r="O65" s="9"/>
      <c r="P65" s="9"/>
      <c r="Q65" s="11"/>
    </row>
    <row r="66" spans="1:17" x14ac:dyDescent="0.45">
      <c r="A66" s="14" t="s">
        <v>267</v>
      </c>
      <c r="B66" s="9">
        <v>153</v>
      </c>
      <c r="C66" s="10">
        <v>16.239999999999998</v>
      </c>
      <c r="D66" s="10">
        <f>C66*B66</f>
        <v>2484.7199999999998</v>
      </c>
      <c r="E66" s="38" t="s">
        <v>17</v>
      </c>
      <c r="F66" s="9"/>
      <c r="G66" s="10">
        <v>16.27</v>
      </c>
      <c r="H66" s="10">
        <f>(B66*G66)-D66</f>
        <v>4.5900000000001455</v>
      </c>
      <c r="I66" s="9" t="s">
        <v>134</v>
      </c>
      <c r="J66" s="38">
        <f>G66*B66</f>
        <v>2489.31</v>
      </c>
      <c r="K66" s="9" t="str">
        <f>IF(B66&lt;&gt;0,"sell "&amp;B66&amp;" "&amp;A66&amp;" @ $"&amp;G66,"")</f>
        <v>sell 153 ADPT @ $16.27</v>
      </c>
      <c r="L66" s="50">
        <f>L65+(G66*B66)</f>
        <v>41896.79</v>
      </c>
      <c r="M66" s="9"/>
      <c r="N66" s="9"/>
      <c r="O66" s="9"/>
      <c r="P66" s="9"/>
      <c r="Q66" s="11"/>
    </row>
    <row r="67" spans="1:17" x14ac:dyDescent="0.45">
      <c r="A67" s="14" t="s">
        <v>268</v>
      </c>
      <c r="B67" s="9">
        <v>98</v>
      </c>
      <c r="C67" s="10">
        <v>17.61</v>
      </c>
      <c r="D67" s="10">
        <f>C67*B67</f>
        <v>1725.78</v>
      </c>
      <c r="E67" s="38" t="s">
        <v>17</v>
      </c>
      <c r="F67" s="9"/>
      <c r="G67" s="10">
        <v>17.93</v>
      </c>
      <c r="H67" s="10">
        <f>(B67*G67)-D67</f>
        <v>31.3599999999999</v>
      </c>
      <c r="I67" s="9" t="s">
        <v>134</v>
      </c>
      <c r="J67" s="38">
        <f>G67*B67</f>
        <v>1757.1399999999999</v>
      </c>
      <c r="K67" s="9" t="str">
        <f t="shared" ref="K67:K68" si="2">IF(B67&lt;&gt;0,"sell "&amp;B67&amp;" "&amp;A67&amp;" @ $"&amp;G67,"")</f>
        <v>sell 98 GRPN @ $17.93</v>
      </c>
      <c r="L67" s="50">
        <f>L66+(G67*B67)</f>
        <v>43653.93</v>
      </c>
      <c r="M67" s="9"/>
      <c r="N67" s="9"/>
      <c r="O67" s="9"/>
      <c r="P67" s="9"/>
      <c r="Q67" s="11"/>
    </row>
    <row r="68" spans="1:17" x14ac:dyDescent="0.45">
      <c r="A68" s="14" t="s">
        <v>269</v>
      </c>
      <c r="B68" s="9">
        <v>92</v>
      </c>
      <c r="C68" s="10">
        <v>28.16</v>
      </c>
      <c r="D68" s="10">
        <f>C68*B68</f>
        <v>2590.7199999999998</v>
      </c>
      <c r="E68" s="38" t="s">
        <v>17</v>
      </c>
      <c r="F68" s="9"/>
      <c r="G68" s="10">
        <v>28.45</v>
      </c>
      <c r="H68" s="10">
        <f>(B68*G68)-D68</f>
        <v>26.680000000000291</v>
      </c>
      <c r="I68" s="9" t="s">
        <v>134</v>
      </c>
      <c r="J68" s="38">
        <f>G68*B68</f>
        <v>2617.4</v>
      </c>
      <c r="K68" s="9" t="str">
        <f t="shared" si="2"/>
        <v>sell 92 KGC @ $28.45</v>
      </c>
      <c r="L68" s="10">
        <f>L67+(G68*B68)</f>
        <v>46271.33</v>
      </c>
      <c r="M68" s="9" t="s">
        <v>44</v>
      </c>
      <c r="N68" s="9"/>
      <c r="O68" s="9"/>
      <c r="P68" s="9"/>
      <c r="Q68" s="11"/>
    </row>
    <row r="69" spans="1:17" x14ac:dyDescent="0.45">
      <c r="A69" s="14"/>
      <c r="B69" s="9"/>
      <c r="C69" s="10" t="s">
        <v>20</v>
      </c>
      <c r="D69" s="10">
        <f>SUM(D66:D68)</f>
        <v>6801.2199999999993</v>
      </c>
      <c r="E69" s="9"/>
      <c r="F69" s="9"/>
      <c r="G69" s="41"/>
      <c r="H69" s="10">
        <f>SUM(H66:H68)</f>
        <v>62.630000000000337</v>
      </c>
      <c r="I69" s="9"/>
      <c r="J69" s="38">
        <f>SUM(J66:J68)</f>
        <v>6863.85</v>
      </c>
      <c r="K69" s="9"/>
      <c r="L69" s="10"/>
      <c r="M69" s="9"/>
      <c r="N69" s="9"/>
      <c r="O69" s="9"/>
      <c r="P69" s="9"/>
      <c r="Q69" s="11"/>
    </row>
    <row r="70" spans="1:17" x14ac:dyDescent="0.45">
      <c r="A70" s="14"/>
      <c r="B70" s="9"/>
      <c r="C70" s="10"/>
      <c r="D70" s="10"/>
      <c r="E70" s="9"/>
      <c r="F70" s="9"/>
      <c r="G70" s="42"/>
      <c r="H70" s="39"/>
      <c r="I70" s="9"/>
      <c r="J70" s="9"/>
      <c r="K70" s="9"/>
      <c r="L70" s="10"/>
      <c r="M70" s="9"/>
      <c r="N70" s="9"/>
      <c r="O70" s="9"/>
      <c r="P70" s="9"/>
      <c r="Q70" s="11"/>
    </row>
    <row r="71" spans="1:17" x14ac:dyDescent="0.45">
      <c r="A71" s="14"/>
      <c r="B71" s="9"/>
      <c r="C71" s="10"/>
      <c r="D71" s="51"/>
      <c r="E71" s="42"/>
      <c r="F71" s="9"/>
      <c r="G71" s="41"/>
      <c r="H71" s="10"/>
      <c r="I71" s="9"/>
      <c r="J71" s="9"/>
      <c r="K71" s="9"/>
      <c r="L71" s="10"/>
      <c r="M71" s="12" t="s">
        <v>41</v>
      </c>
      <c r="N71" s="9"/>
      <c r="O71" s="9"/>
      <c r="P71" s="9"/>
      <c r="Q71" s="11"/>
    </row>
    <row r="72" spans="1:17" x14ac:dyDescent="0.45">
      <c r="A72" s="8"/>
      <c r="B72" s="9"/>
      <c r="C72" s="10"/>
      <c r="D72" s="10"/>
      <c r="E72" s="20"/>
      <c r="F72" s="9"/>
      <c r="G72" s="41"/>
      <c r="H72" s="10"/>
      <c r="I72" s="9"/>
      <c r="J72" s="9"/>
      <c r="K72" s="9"/>
      <c r="L72" s="10"/>
      <c r="M72" s="12" t="s">
        <v>42</v>
      </c>
      <c r="N72" s="9"/>
      <c r="O72" s="9"/>
      <c r="P72" s="9"/>
      <c r="Q72" s="11"/>
    </row>
    <row r="73" spans="1:17" x14ac:dyDescent="0.45">
      <c r="A73" s="8"/>
      <c r="B73" s="12" t="s">
        <v>6</v>
      </c>
      <c r="C73" s="13" t="s">
        <v>4</v>
      </c>
      <c r="D73" s="13" t="s">
        <v>5</v>
      </c>
      <c r="E73" s="23" t="s">
        <v>16</v>
      </c>
      <c r="F73" s="9"/>
      <c r="G73" s="43" t="s">
        <v>18</v>
      </c>
      <c r="H73" s="13" t="s">
        <v>19</v>
      </c>
      <c r="I73" s="9"/>
      <c r="J73" s="9"/>
      <c r="K73" s="9"/>
      <c r="L73" s="10"/>
      <c r="M73" s="38">
        <f>L65</f>
        <v>39407.480000000003</v>
      </c>
      <c r="N73" s="9"/>
      <c r="O73" s="9"/>
      <c r="P73" s="9"/>
      <c r="Q73" s="11"/>
    </row>
    <row r="74" spans="1:17" x14ac:dyDescent="0.45">
      <c r="A74" s="14" t="s">
        <v>274</v>
      </c>
      <c r="B74" s="9">
        <v>35</v>
      </c>
      <c r="C74" s="10">
        <v>69.760000000000005</v>
      </c>
      <c r="D74" s="10">
        <f>C74*B74</f>
        <v>2441.6000000000004</v>
      </c>
      <c r="E74" s="38" t="s">
        <v>17</v>
      </c>
      <c r="F74" s="9"/>
      <c r="G74" s="10">
        <v>70.63</v>
      </c>
      <c r="H74" s="10">
        <f>(B74*G74)-D74</f>
        <v>30.449999999999363</v>
      </c>
      <c r="I74" s="9" t="s">
        <v>134</v>
      </c>
      <c r="J74" s="9"/>
      <c r="K74" s="9" t="str">
        <f>IF(B74&lt;&gt;0,"buy "&amp;B74&amp;" "&amp;A74&amp;" @ $"&amp;G74,"")</f>
        <v>buy 35 RKLB @ $70.63</v>
      </c>
      <c r="L74" s="10">
        <f>L68-(G74*B74)</f>
        <v>43799.28</v>
      </c>
      <c r="M74" s="38">
        <f>L65-(G74*B74)</f>
        <v>36935.43</v>
      </c>
      <c r="N74" s="9"/>
      <c r="O74" s="9"/>
      <c r="P74" s="9"/>
      <c r="Q74" s="11"/>
    </row>
    <row r="75" spans="1:17" x14ac:dyDescent="0.45">
      <c r="A75" s="14" t="s">
        <v>252</v>
      </c>
      <c r="B75" s="9">
        <v>22</v>
      </c>
      <c r="C75" s="10">
        <v>108.4</v>
      </c>
      <c r="D75" s="10">
        <f>C75*B75</f>
        <v>2384.8000000000002</v>
      </c>
      <c r="E75" s="38" t="s">
        <v>17</v>
      </c>
      <c r="F75" s="9"/>
      <c r="G75" s="10">
        <v>109</v>
      </c>
      <c r="H75" s="10">
        <f>(B75*G75)-D75</f>
        <v>13.199999999999818</v>
      </c>
      <c r="I75" s="9" t="s">
        <v>134</v>
      </c>
      <c r="J75" s="9"/>
      <c r="K75" s="9" t="str">
        <f>IF(B75&lt;&gt;0,"buy "&amp;B75&amp;" "&amp;A75&amp;" @ $"&amp;G75,"")</f>
        <v>buy 22 TPB @ $109</v>
      </c>
      <c r="L75" s="10">
        <f>L74-(G75*B75)</f>
        <v>41401.279999999999</v>
      </c>
      <c r="M75" s="38">
        <f>M74-(G75*B75)</f>
        <v>34537.43</v>
      </c>
      <c r="N75" s="9"/>
      <c r="O75" s="9"/>
      <c r="P75" s="9"/>
      <c r="Q75" s="11"/>
    </row>
    <row r="76" spans="1:17" x14ac:dyDescent="0.45">
      <c r="A76" s="28" t="s">
        <v>275</v>
      </c>
      <c r="B76" s="29">
        <v>508</v>
      </c>
      <c r="C76" s="30">
        <v>4.8499999999999996</v>
      </c>
      <c r="D76" s="30">
        <f>C76*B76</f>
        <v>2463.7999999999997</v>
      </c>
      <c r="E76" s="38" t="s">
        <v>17</v>
      </c>
      <c r="F76" s="29"/>
      <c r="G76" s="30">
        <v>4.8600000000000003</v>
      </c>
      <c r="H76" s="30">
        <f>(B76*G76)-D76</f>
        <v>5.080000000000382</v>
      </c>
      <c r="I76" s="9" t="s">
        <v>134</v>
      </c>
      <c r="J76" s="9"/>
      <c r="K76" s="9" t="str">
        <f>IF(B76&lt;&gt;0,"buy "&amp;B76&amp;" "&amp;A76&amp;" @ $"&amp;G76,"")</f>
        <v>buy 508 DHC @ $4.86</v>
      </c>
      <c r="L76" s="10">
        <f>L75-(G76*B76)</f>
        <v>38932.400000000001</v>
      </c>
      <c r="M76" s="46">
        <f>M75-(G76*B76)</f>
        <v>32068.55</v>
      </c>
      <c r="N76" s="47"/>
      <c r="O76" s="47"/>
      <c r="P76" s="47"/>
      <c r="Q76" s="48"/>
    </row>
    <row r="77" spans="1:17" x14ac:dyDescent="0.45">
      <c r="A77" s="14"/>
      <c r="B77" s="9"/>
      <c r="C77" s="10" t="s">
        <v>20</v>
      </c>
      <c r="D77" s="10">
        <f>SUM(D74:D76)</f>
        <v>7290.2000000000007</v>
      </c>
      <c r="E77" s="9"/>
      <c r="F77" s="9"/>
      <c r="G77" s="10"/>
      <c r="H77" s="10">
        <f>SUM(H74:H76)</f>
        <v>48.729999999999563</v>
      </c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10"/>
      <c r="M78" s="12" t="str">
        <f>IF(J69+M76&gt;0,"Credit Surplus","Credit Shortage")</f>
        <v>Credit Surplus</v>
      </c>
      <c r="N78" s="38"/>
      <c r="O78" s="9"/>
      <c r="P78" s="9"/>
      <c r="Q78" s="11"/>
    </row>
    <row r="79" spans="1:17" x14ac:dyDescent="0.45">
      <c r="A79" s="14"/>
      <c r="B79" s="9"/>
      <c r="C79" s="10"/>
      <c r="D79" s="10"/>
      <c r="E79" s="9"/>
      <c r="F79" s="9"/>
      <c r="G79" s="10"/>
      <c r="H79" s="10"/>
      <c r="I79" s="9"/>
      <c r="J79" s="9"/>
      <c r="K79" s="9"/>
      <c r="L79" s="10"/>
      <c r="M79" s="9"/>
      <c r="N79" s="9"/>
      <c r="O79" s="9"/>
      <c r="P79" s="9"/>
      <c r="Q79" s="11"/>
    </row>
    <row r="80" spans="1:17" x14ac:dyDescent="0.45">
      <c r="A80" s="14"/>
      <c r="B80" s="9"/>
      <c r="C80" s="10"/>
      <c r="D80" s="10"/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23</v>
      </c>
      <c r="B81" s="9"/>
      <c r="C81" s="10"/>
      <c r="D81" s="22">
        <v>181.4</v>
      </c>
      <c r="E81" s="9" t="s">
        <v>111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24</v>
      </c>
      <c r="B82" s="9"/>
      <c r="C82" s="10"/>
      <c r="D82" s="49">
        <f>H69</f>
        <v>62.630000000000337</v>
      </c>
      <c r="E82" s="9" t="s">
        <v>36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10">
        <f>D81+D82</f>
        <v>244.03000000000034</v>
      </c>
      <c r="E83" s="9"/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x14ac:dyDescent="0.45">
      <c r="A84" s="14" t="s">
        <v>27</v>
      </c>
      <c r="B84" s="9"/>
      <c r="C84" s="10"/>
      <c r="D84" s="10">
        <f>H77</f>
        <v>48.729999999999563</v>
      </c>
      <c r="E84" s="9" t="s">
        <v>37</v>
      </c>
      <c r="F84" s="9"/>
      <c r="G84" s="10"/>
      <c r="H84" s="10"/>
      <c r="I84" s="9"/>
      <c r="J84" s="9"/>
      <c r="K84" s="9"/>
      <c r="L84" s="9"/>
      <c r="M84" s="9"/>
      <c r="N84" s="9"/>
      <c r="O84" s="9"/>
      <c r="P84" s="9"/>
      <c r="Q84" s="11"/>
    </row>
    <row r="85" spans="1:17" x14ac:dyDescent="0.45">
      <c r="A85" s="14" t="s">
        <v>25</v>
      </c>
      <c r="B85" s="9"/>
      <c r="C85" s="10"/>
      <c r="D85" s="32">
        <f>D83-D84</f>
        <v>195.30000000000078</v>
      </c>
      <c r="E85" s="20" t="s">
        <v>38</v>
      </c>
      <c r="F85" s="9"/>
      <c r="G85" s="10"/>
      <c r="H85" s="10"/>
      <c r="I85" s="9"/>
      <c r="J85" s="9"/>
      <c r="K85" s="9"/>
      <c r="L85" s="9"/>
      <c r="M85" s="9"/>
      <c r="N85" s="9"/>
      <c r="O85" s="9"/>
      <c r="P85" s="9"/>
      <c r="Q85" s="11"/>
    </row>
    <row r="86" spans="1:17" ht="14.65" thickBot="1" x14ac:dyDescent="0.5">
      <c r="A86" s="16"/>
      <c r="B86" s="17"/>
      <c r="C86" s="18"/>
      <c r="D86" s="18"/>
      <c r="E86" s="17"/>
      <c r="F86" s="17"/>
      <c r="G86" s="18"/>
      <c r="H86" s="18"/>
      <c r="I86" s="17"/>
      <c r="J86" s="17"/>
      <c r="K86" s="17"/>
      <c r="L86" s="17"/>
      <c r="M86" s="17"/>
      <c r="N86" s="17"/>
      <c r="O86" s="17"/>
      <c r="P86" s="17"/>
      <c r="Q86" s="19"/>
    </row>
    <row r="87" spans="1:17" ht="14.65" thickTop="1" x14ac:dyDescent="0.45"/>
    <row r="91" spans="1:17" ht="14.65" thickBot="1" x14ac:dyDescent="0.5"/>
    <row r="92" spans="1:17" ht="14.65" thickTop="1" x14ac:dyDescent="0.45">
      <c r="A92" s="3"/>
      <c r="B92" s="4"/>
      <c r="C92" s="5">
        <v>45989</v>
      </c>
      <c r="D92" s="6"/>
      <c r="E92" s="4"/>
      <c r="F92" s="4"/>
      <c r="G92" s="6"/>
      <c r="H92" s="6"/>
      <c r="I92" s="4"/>
      <c r="J92" s="4"/>
      <c r="K92" s="4"/>
      <c r="L92" s="21" t="s">
        <v>40</v>
      </c>
      <c r="M92" s="4"/>
      <c r="N92" s="4"/>
      <c r="O92" s="4"/>
      <c r="P92" s="4"/>
      <c r="Q92" s="7"/>
    </row>
    <row r="93" spans="1:17" x14ac:dyDescent="0.45">
      <c r="A93" s="8" t="s">
        <v>11</v>
      </c>
      <c r="B93" s="9"/>
      <c r="C93" s="10"/>
      <c r="D93" s="10"/>
      <c r="E93" s="9"/>
      <c r="F93" s="9"/>
      <c r="G93" s="10"/>
      <c r="H93" s="10"/>
      <c r="I93" s="9"/>
      <c r="J93" s="12" t="s">
        <v>68</v>
      </c>
      <c r="K93" s="9"/>
      <c r="L93" s="12" t="s">
        <v>21</v>
      </c>
      <c r="M93" s="12"/>
      <c r="N93" s="9"/>
      <c r="O93" s="9"/>
      <c r="P93" s="9"/>
      <c r="Q93" s="11"/>
    </row>
    <row r="94" spans="1:17" x14ac:dyDescent="0.45">
      <c r="A94" s="8" t="s">
        <v>3</v>
      </c>
      <c r="B94" s="12" t="s">
        <v>6</v>
      </c>
      <c r="C94" s="13" t="s">
        <v>4</v>
      </c>
      <c r="D94" s="13" t="s">
        <v>7</v>
      </c>
      <c r="E94" s="12" t="s">
        <v>16</v>
      </c>
      <c r="F94" s="9"/>
      <c r="G94" s="13" t="s">
        <v>18</v>
      </c>
      <c r="H94" s="13" t="s">
        <v>19</v>
      </c>
      <c r="I94" s="43" t="s">
        <v>133</v>
      </c>
      <c r="J94" s="12" t="s">
        <v>67</v>
      </c>
      <c r="K94" s="9"/>
      <c r="L94" s="22">
        <v>41780.94</v>
      </c>
      <c r="M94" s="9" t="s">
        <v>135</v>
      </c>
      <c r="N94" s="9"/>
      <c r="O94" s="9"/>
      <c r="P94" s="9"/>
      <c r="Q94" s="11"/>
    </row>
    <row r="95" spans="1:17" x14ac:dyDescent="0.45">
      <c r="A95" s="14" t="s">
        <v>264</v>
      </c>
      <c r="B95" s="9">
        <v>307</v>
      </c>
      <c r="C95" s="10">
        <v>7.1</v>
      </c>
      <c r="D95" s="10">
        <f>C95*B95</f>
        <v>2179.6999999999998</v>
      </c>
      <c r="E95" s="38" t="s">
        <v>17</v>
      </c>
      <c r="F95" s="9"/>
      <c r="G95" s="10">
        <v>7.1</v>
      </c>
      <c r="H95" s="10">
        <f>(B95*G95)-D95</f>
        <v>0</v>
      </c>
      <c r="I95" s="9" t="s">
        <v>134</v>
      </c>
      <c r="J95" s="38">
        <f>G95*B95</f>
        <v>2179.6999999999998</v>
      </c>
      <c r="K95" s="9" t="str">
        <f>IF(B95&lt;&gt;0,"sell "&amp;B95&amp;" "&amp;A95&amp;" @ $"&amp;G95,"")</f>
        <v>sell 307 IHS @ $7.1</v>
      </c>
      <c r="L95" s="50">
        <f>L94+(G95*B95)</f>
        <v>43960.639999999999</v>
      </c>
      <c r="M95" s="9"/>
      <c r="N95" s="9"/>
      <c r="O95" s="9"/>
      <c r="P95" s="9"/>
      <c r="Q95" s="11"/>
    </row>
    <row r="96" spans="1:17" x14ac:dyDescent="0.45">
      <c r="A96" s="14" t="s">
        <v>265</v>
      </c>
      <c r="B96" s="9">
        <v>136</v>
      </c>
      <c r="C96" s="10">
        <v>19.21</v>
      </c>
      <c r="D96" s="10">
        <f>C96*B96</f>
        <v>2612.56</v>
      </c>
      <c r="E96" s="38" t="s">
        <v>17</v>
      </c>
      <c r="F96" s="9"/>
      <c r="G96" s="10">
        <v>19.21</v>
      </c>
      <c r="H96" s="10">
        <f>(B96*G96)-D96</f>
        <v>0</v>
      </c>
      <c r="I96" s="9" t="s">
        <v>134</v>
      </c>
      <c r="J96" s="38">
        <f>G96*B96</f>
        <v>2612.56</v>
      </c>
      <c r="K96" s="9" t="str">
        <f t="shared" ref="K96:K97" si="3">IF(B96&lt;&gt;0,"sell "&amp;B96&amp;" "&amp;A96&amp;" @ $"&amp;G96,"")</f>
        <v>sell 136 ALHC @ $19.21</v>
      </c>
      <c r="L96" s="50">
        <f>L95+(G96*B96)</f>
        <v>46573.2</v>
      </c>
      <c r="M96" s="9"/>
      <c r="N96" s="9"/>
      <c r="O96" s="9"/>
      <c r="P96" s="9"/>
      <c r="Q96" s="11"/>
    </row>
    <row r="97" spans="1:17" x14ac:dyDescent="0.45">
      <c r="A97" s="14" t="s">
        <v>266</v>
      </c>
      <c r="B97" s="9">
        <v>39</v>
      </c>
      <c r="C97" s="10">
        <v>52.76</v>
      </c>
      <c r="D97" s="10">
        <f>C97*B97</f>
        <v>2057.64</v>
      </c>
      <c r="E97" s="38" t="s">
        <v>17</v>
      </c>
      <c r="F97" s="9"/>
      <c r="G97" s="10">
        <v>52.76</v>
      </c>
      <c r="H97" s="10">
        <f>(B97*G97)-D97</f>
        <v>0</v>
      </c>
      <c r="I97" s="9" t="s">
        <v>134</v>
      </c>
      <c r="J97" s="38">
        <f>G97*B97</f>
        <v>2057.64</v>
      </c>
      <c r="K97" s="9" t="str">
        <f t="shared" si="3"/>
        <v>sell 39 UVV @ $52.76</v>
      </c>
      <c r="L97" s="10">
        <f>L96+(G97*B97)</f>
        <v>48630.84</v>
      </c>
      <c r="M97" s="9" t="s">
        <v>44</v>
      </c>
      <c r="N97" s="9"/>
      <c r="O97" s="9"/>
      <c r="P97" s="9"/>
      <c r="Q97" s="11"/>
    </row>
    <row r="98" spans="1:17" x14ac:dyDescent="0.45">
      <c r="A98" s="14"/>
      <c r="B98" s="9"/>
      <c r="C98" s="10" t="s">
        <v>20</v>
      </c>
      <c r="D98" s="10">
        <f>SUM(D95:D97)</f>
        <v>6849.9</v>
      </c>
      <c r="E98" s="9"/>
      <c r="F98" s="9"/>
      <c r="G98" s="41"/>
      <c r="H98" s="10">
        <f>SUM(H95:H97)</f>
        <v>0</v>
      </c>
      <c r="I98" s="9"/>
      <c r="J98" s="38">
        <f>SUM(J95:J97)</f>
        <v>6849.9</v>
      </c>
      <c r="K98" s="9"/>
      <c r="L98" s="10"/>
      <c r="M98" s="9"/>
      <c r="N98" s="9"/>
      <c r="O98" s="9"/>
      <c r="P98" s="9"/>
      <c r="Q98" s="11"/>
    </row>
    <row r="99" spans="1:17" x14ac:dyDescent="0.45">
      <c r="A99" s="14"/>
      <c r="B99" s="9"/>
      <c r="C99" s="10"/>
      <c r="D99" s="10"/>
      <c r="E99" s="9"/>
      <c r="F99" s="9"/>
      <c r="G99" s="42"/>
      <c r="H99" s="39"/>
      <c r="I99" s="9"/>
      <c r="J99" s="9"/>
      <c r="K99" s="9"/>
      <c r="L99" s="10"/>
      <c r="M99" s="9"/>
      <c r="N99" s="9"/>
      <c r="O99" s="9"/>
      <c r="P99" s="9"/>
      <c r="Q99" s="11"/>
    </row>
    <row r="100" spans="1:17" x14ac:dyDescent="0.45">
      <c r="A100" s="14"/>
      <c r="B100" s="9"/>
      <c r="C100" s="10"/>
      <c r="D100" s="51"/>
      <c r="E100" s="42"/>
      <c r="F100" s="9"/>
      <c r="G100" s="41"/>
      <c r="H100" s="10"/>
      <c r="I100" s="9"/>
      <c r="J100" s="9"/>
      <c r="K100" s="9"/>
      <c r="L100" s="10"/>
      <c r="M100" s="12" t="s">
        <v>41</v>
      </c>
      <c r="N100" s="9"/>
      <c r="O100" s="9"/>
      <c r="P100" s="9"/>
      <c r="Q100" s="11"/>
    </row>
    <row r="101" spans="1:17" x14ac:dyDescent="0.45">
      <c r="A101" s="8"/>
      <c r="B101" s="9"/>
      <c r="C101" s="10"/>
      <c r="D101" s="10"/>
      <c r="E101" s="20"/>
      <c r="F101" s="9"/>
      <c r="G101" s="41"/>
      <c r="H101" s="10"/>
      <c r="I101" s="9"/>
      <c r="J101" s="9"/>
      <c r="K101" s="9"/>
      <c r="L101" s="10"/>
      <c r="M101" s="12" t="s">
        <v>42</v>
      </c>
      <c r="N101" s="9"/>
      <c r="O101" s="9"/>
      <c r="P101" s="9"/>
      <c r="Q101" s="11"/>
    </row>
    <row r="102" spans="1:17" x14ac:dyDescent="0.45">
      <c r="A102" s="8"/>
      <c r="B102" s="12" t="s">
        <v>6</v>
      </c>
      <c r="C102" s="13" t="s">
        <v>4</v>
      </c>
      <c r="D102" s="13" t="s">
        <v>5</v>
      </c>
      <c r="E102" s="23" t="s">
        <v>16</v>
      </c>
      <c r="F102" s="9"/>
      <c r="G102" s="43" t="s">
        <v>18</v>
      </c>
      <c r="H102" s="13" t="s">
        <v>19</v>
      </c>
      <c r="I102" s="9"/>
      <c r="J102" s="9"/>
      <c r="K102" s="9"/>
      <c r="L102" s="10"/>
      <c r="M102" s="38">
        <f>L94</f>
        <v>41780.94</v>
      </c>
      <c r="N102" s="9"/>
      <c r="O102" s="9"/>
      <c r="P102" s="9"/>
      <c r="Q102" s="11"/>
    </row>
    <row r="103" spans="1:17" x14ac:dyDescent="0.45">
      <c r="A103" s="14" t="s">
        <v>272</v>
      </c>
      <c r="B103" s="9">
        <v>188</v>
      </c>
      <c r="C103" s="10">
        <v>13.19</v>
      </c>
      <c r="D103" s="10">
        <f>C103*B103</f>
        <v>2479.7199999999998</v>
      </c>
      <c r="E103" s="38" t="s">
        <v>17</v>
      </c>
      <c r="F103" s="9"/>
      <c r="G103" s="10">
        <v>13.19</v>
      </c>
      <c r="H103" s="10">
        <f>(B103*G103)-D103</f>
        <v>0</v>
      </c>
      <c r="I103" s="9" t="s">
        <v>134</v>
      </c>
      <c r="J103" s="9"/>
      <c r="K103" s="9" t="str">
        <f>IF(B103&lt;&gt;0,"buy "&amp;B103&amp;" "&amp;A103&amp;" @ $"&amp;G103,"")</f>
        <v>buy 188 TRVI @ $13.19</v>
      </c>
      <c r="L103" s="10">
        <f>L97-(G103*B103)</f>
        <v>46151.119999999995</v>
      </c>
      <c r="M103" s="38">
        <f>L94-(G103*B103)</f>
        <v>39301.22</v>
      </c>
      <c r="N103" s="9"/>
      <c r="O103" s="9"/>
      <c r="P103" s="9"/>
      <c r="Q103" s="11"/>
    </row>
    <row r="104" spans="1:17" x14ac:dyDescent="0.45">
      <c r="A104" s="14" t="s">
        <v>116</v>
      </c>
      <c r="B104" s="9">
        <v>82</v>
      </c>
      <c r="C104" s="10">
        <v>30.18</v>
      </c>
      <c r="D104" s="10">
        <f>C104*B104</f>
        <v>2474.7599999999998</v>
      </c>
      <c r="E104" s="38" t="s">
        <v>17</v>
      </c>
      <c r="F104" s="9"/>
      <c r="G104" s="10">
        <v>30.18</v>
      </c>
      <c r="H104" s="10">
        <f>(B104*G104)-D104</f>
        <v>0</v>
      </c>
      <c r="I104" s="9" t="s">
        <v>134</v>
      </c>
      <c r="J104" s="9"/>
      <c r="K104" s="9" t="str">
        <f>IF(B104&lt;&gt;0,"buy "&amp;B104&amp;" "&amp;A104&amp;" @ $"&amp;G104,"")</f>
        <v>buy 82 DRD @ $30.18</v>
      </c>
      <c r="L104" s="10">
        <f>L103-(G104*B104)</f>
        <v>43676.359999999993</v>
      </c>
      <c r="M104" s="38">
        <f>M103-(G104*B104)</f>
        <v>36826.46</v>
      </c>
      <c r="N104" s="9"/>
      <c r="O104" s="9"/>
      <c r="P104" s="9"/>
      <c r="Q104" s="11"/>
    </row>
    <row r="105" spans="1:17" x14ac:dyDescent="0.45">
      <c r="A105" s="28" t="s">
        <v>273</v>
      </c>
      <c r="B105" s="29">
        <v>30</v>
      </c>
      <c r="C105" s="30">
        <v>83.45</v>
      </c>
      <c r="D105" s="30">
        <f>C105*B105</f>
        <v>2503.5</v>
      </c>
      <c r="E105" s="38" t="s">
        <v>17</v>
      </c>
      <c r="F105" s="29"/>
      <c r="G105" s="30">
        <v>83.45</v>
      </c>
      <c r="H105" s="30">
        <f>(B105*G105)-D105</f>
        <v>0</v>
      </c>
      <c r="I105" s="9" t="s">
        <v>134</v>
      </c>
      <c r="J105" s="9"/>
      <c r="K105" s="9" t="str">
        <f>IF(B105&lt;&gt;0,"buy "&amp;B105&amp;" "&amp;A105&amp;" @ $"&amp;G105,"")</f>
        <v>buy 30 NFG @ $83.45</v>
      </c>
      <c r="L105" s="10">
        <f>L104-(G105*B105)</f>
        <v>41172.859999999993</v>
      </c>
      <c r="M105" s="46">
        <f>M104-(G105*B105)</f>
        <v>34322.959999999999</v>
      </c>
      <c r="N105" s="47"/>
      <c r="O105" s="47"/>
      <c r="P105" s="47"/>
      <c r="Q105" s="48"/>
    </row>
    <row r="106" spans="1:17" x14ac:dyDescent="0.45">
      <c r="A106" s="14"/>
      <c r="B106" s="9"/>
      <c r="C106" s="10" t="s">
        <v>20</v>
      </c>
      <c r="D106" s="10">
        <f>SUM(D103:D105)</f>
        <v>7457.98</v>
      </c>
      <c r="E106" s="9"/>
      <c r="F106" s="9"/>
      <c r="G106" s="10"/>
      <c r="H106" s="10">
        <f>SUM(H103:H105)</f>
        <v>0</v>
      </c>
      <c r="I106" s="9"/>
      <c r="J106" s="9"/>
      <c r="K106" s="9"/>
      <c r="L106" s="10"/>
      <c r="M106" s="9"/>
      <c r="N106" s="9"/>
      <c r="O106" s="9"/>
      <c r="P106" s="9"/>
      <c r="Q106" s="11"/>
    </row>
    <row r="107" spans="1:17" x14ac:dyDescent="0.45">
      <c r="A107" s="14"/>
      <c r="B107" s="9"/>
      <c r="C107" s="10"/>
      <c r="D107" s="10"/>
      <c r="E107" s="9"/>
      <c r="F107" s="9"/>
      <c r="G107" s="10"/>
      <c r="H107" s="10"/>
      <c r="I107" s="9"/>
      <c r="J107" s="9"/>
      <c r="K107" s="9"/>
      <c r="L107" s="10"/>
      <c r="M107" s="12" t="str">
        <f>IF(J98+M105&gt;0,"Credit Surplus","Credit Shortage")</f>
        <v>Credit Surplus</v>
      </c>
      <c r="N107" s="38"/>
      <c r="O107" s="9"/>
      <c r="P107" s="9"/>
      <c r="Q107" s="11"/>
    </row>
    <row r="108" spans="1:17" x14ac:dyDescent="0.45">
      <c r="A108" s="14"/>
      <c r="B108" s="9"/>
      <c r="C108" s="10"/>
      <c r="D108" s="10"/>
      <c r="E108" s="9"/>
      <c r="F108" s="9"/>
      <c r="G108" s="10"/>
      <c r="H108" s="10"/>
      <c r="I108" s="9"/>
      <c r="J108" s="9"/>
      <c r="K108" s="9"/>
      <c r="L108" s="10"/>
      <c r="M108" s="9"/>
      <c r="N108" s="9"/>
      <c r="O108" s="9"/>
      <c r="P108" s="9"/>
      <c r="Q108" s="11"/>
    </row>
    <row r="109" spans="1:17" x14ac:dyDescent="0.45">
      <c r="A109" s="14"/>
      <c r="B109" s="9"/>
      <c r="C109" s="10"/>
      <c r="D109" s="10"/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23</v>
      </c>
      <c r="B110" s="9"/>
      <c r="C110" s="10"/>
      <c r="D110" s="22">
        <v>743.08</v>
      </c>
      <c r="E110" s="9" t="s">
        <v>111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24</v>
      </c>
      <c r="B111" s="9"/>
      <c r="C111" s="10"/>
      <c r="D111" s="49">
        <f>H98</f>
        <v>0</v>
      </c>
      <c r="E111" s="9" t="s">
        <v>36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x14ac:dyDescent="0.45">
      <c r="A112" s="14" t="s">
        <v>25</v>
      </c>
      <c r="B112" s="9"/>
      <c r="C112" s="10"/>
      <c r="D112" s="10">
        <f>D110+D111</f>
        <v>743.08</v>
      </c>
      <c r="E112" s="9"/>
      <c r="F112" s="9"/>
      <c r="G112" s="10"/>
      <c r="H112" s="10"/>
      <c r="I112" s="9"/>
      <c r="J112" s="9"/>
      <c r="K112" s="9"/>
      <c r="L112" s="9"/>
      <c r="M112" s="9"/>
      <c r="N112" s="9"/>
      <c r="O112" s="9"/>
      <c r="P112" s="9"/>
      <c r="Q112" s="11"/>
    </row>
    <row r="113" spans="1:17" x14ac:dyDescent="0.45">
      <c r="A113" s="14" t="s">
        <v>27</v>
      </c>
      <c r="B113" s="9"/>
      <c r="C113" s="10"/>
      <c r="D113" s="10">
        <f>H106</f>
        <v>0</v>
      </c>
      <c r="E113" s="9" t="s">
        <v>37</v>
      </c>
      <c r="F113" s="9"/>
      <c r="G113" s="10"/>
      <c r="H113" s="10"/>
      <c r="I113" s="9"/>
      <c r="J113" s="9"/>
      <c r="K113" s="9"/>
      <c r="L113" s="9"/>
      <c r="M113" s="9"/>
      <c r="N113" s="9"/>
      <c r="O113" s="9"/>
      <c r="P113" s="9"/>
      <c r="Q113" s="11"/>
    </row>
    <row r="114" spans="1:17" x14ac:dyDescent="0.45">
      <c r="A114" s="14" t="s">
        <v>25</v>
      </c>
      <c r="B114" s="9"/>
      <c r="C114" s="10"/>
      <c r="D114" s="32">
        <f>D112-D113</f>
        <v>743.08</v>
      </c>
      <c r="E114" s="20" t="s">
        <v>38</v>
      </c>
      <c r="F114" s="9"/>
      <c r="G114" s="10"/>
      <c r="H114" s="10"/>
      <c r="I114" s="9"/>
      <c r="J114" s="9"/>
      <c r="K114" s="9"/>
      <c r="L114" s="9"/>
      <c r="M114" s="9"/>
      <c r="N114" s="9"/>
      <c r="O114" s="9"/>
      <c r="P114" s="9"/>
      <c r="Q114" s="11"/>
    </row>
    <row r="115" spans="1:17" ht="14.65" thickBot="1" x14ac:dyDescent="0.5">
      <c r="A115" s="16"/>
      <c r="B115" s="17"/>
      <c r="C115" s="18"/>
      <c r="D115" s="18"/>
      <c r="E115" s="17"/>
      <c r="F115" s="17"/>
      <c r="G115" s="18"/>
      <c r="H115" s="18"/>
      <c r="I115" s="17"/>
      <c r="J115" s="17"/>
      <c r="K115" s="17"/>
      <c r="L115" s="17"/>
      <c r="M115" s="17"/>
      <c r="N115" s="17"/>
      <c r="O115" s="17"/>
      <c r="P115" s="17"/>
      <c r="Q115" s="19"/>
    </row>
    <row r="116" spans="1:17" ht="14.65" thickTop="1" x14ac:dyDescent="0.45"/>
    <row r="120" spans="1:17" ht="14.65" thickBot="1" x14ac:dyDescent="0.5"/>
    <row r="121" spans="1:17" ht="14.65" thickTop="1" x14ac:dyDescent="0.45">
      <c r="A121" s="3"/>
      <c r="B121" s="4"/>
      <c r="C121" s="5">
        <v>45961</v>
      </c>
      <c r="D121" s="6"/>
      <c r="E121" s="4"/>
      <c r="F121" s="4"/>
      <c r="G121" s="6"/>
      <c r="H121" s="6"/>
      <c r="I121" s="4"/>
      <c r="J121" s="4"/>
      <c r="K121" s="4"/>
      <c r="L121" s="21" t="s">
        <v>40</v>
      </c>
      <c r="M121" s="4"/>
      <c r="N121" s="4"/>
      <c r="O121" s="4"/>
      <c r="P121" s="4"/>
      <c r="Q121" s="7"/>
    </row>
    <row r="122" spans="1:17" x14ac:dyDescent="0.45">
      <c r="A122" s="8" t="s">
        <v>11</v>
      </c>
      <c r="B122" s="9"/>
      <c r="C122" s="10"/>
      <c r="D122" s="10"/>
      <c r="E122" s="9"/>
      <c r="F122" s="9"/>
      <c r="G122" s="10"/>
      <c r="H122" s="10"/>
      <c r="I122" s="9"/>
      <c r="J122" s="12" t="s">
        <v>68</v>
      </c>
      <c r="K122" s="9"/>
      <c r="L122" s="12" t="s">
        <v>21</v>
      </c>
      <c r="M122" s="12"/>
      <c r="N122" s="9"/>
      <c r="O122" s="9"/>
      <c r="P122" s="9"/>
      <c r="Q122" s="11"/>
    </row>
    <row r="123" spans="1:17" x14ac:dyDescent="0.45">
      <c r="A123" s="8" t="s">
        <v>3</v>
      </c>
      <c r="B123" s="12" t="s">
        <v>6</v>
      </c>
      <c r="C123" s="13" t="s">
        <v>4</v>
      </c>
      <c r="D123" s="13" t="s">
        <v>7</v>
      </c>
      <c r="E123" s="12" t="s">
        <v>16</v>
      </c>
      <c r="F123" s="9"/>
      <c r="G123" s="13" t="s">
        <v>18</v>
      </c>
      <c r="H123" s="13" t="s">
        <v>19</v>
      </c>
      <c r="I123" s="43" t="s">
        <v>133</v>
      </c>
      <c r="J123" s="12" t="s">
        <v>67</v>
      </c>
      <c r="K123" s="9"/>
      <c r="L123" s="22">
        <v>38173.120000000003</v>
      </c>
      <c r="M123" s="9" t="s">
        <v>135</v>
      </c>
      <c r="N123" s="9"/>
      <c r="O123" s="9"/>
      <c r="P123" s="9"/>
      <c r="Q123" s="11"/>
    </row>
    <row r="124" spans="1:17" x14ac:dyDescent="0.45">
      <c r="A124" s="14" t="s">
        <v>261</v>
      </c>
      <c r="B124" s="9">
        <v>13</v>
      </c>
      <c r="C124" s="10">
        <v>78.959999999999994</v>
      </c>
      <c r="D124" s="10">
        <f>C124*B124</f>
        <v>1026.48</v>
      </c>
      <c r="E124" s="38" t="s">
        <v>17</v>
      </c>
      <c r="F124" s="9"/>
      <c r="G124" s="10">
        <v>78.83</v>
      </c>
      <c r="H124" s="10">
        <f>(B124*G124)-D124</f>
        <v>-1.6900000000000546</v>
      </c>
      <c r="I124" s="9" t="s">
        <v>134</v>
      </c>
      <c r="J124" s="38">
        <f>G124*B124</f>
        <v>1024.79</v>
      </c>
      <c r="K124" s="9" t="str">
        <f>IF(B124&lt;&gt;0,"sell "&amp;B124&amp;" "&amp;A124&amp;" @ $"&amp;G124,"")</f>
        <v>sell 13 SFM @ $78.83</v>
      </c>
      <c r="L124" s="50">
        <f>L123+(G124*B124)</f>
        <v>39197.910000000003</v>
      </c>
      <c r="M124" s="9"/>
      <c r="N124" s="9"/>
      <c r="O124" s="9"/>
      <c r="P124" s="9"/>
      <c r="Q124" s="11"/>
    </row>
    <row r="125" spans="1:17" x14ac:dyDescent="0.45">
      <c r="A125" s="14" t="s">
        <v>262</v>
      </c>
      <c r="B125" s="9">
        <v>127</v>
      </c>
      <c r="C125" s="10">
        <v>35.159999999999997</v>
      </c>
      <c r="D125" s="10">
        <f>C125*B125</f>
        <v>4465.32</v>
      </c>
      <c r="E125" s="38" t="s">
        <v>17</v>
      </c>
      <c r="F125" s="9"/>
      <c r="G125" s="10">
        <v>34.58</v>
      </c>
      <c r="H125" s="10">
        <f>(B125*G125)-D125</f>
        <v>-73.659999999999854</v>
      </c>
      <c r="I125" s="9" t="s">
        <v>134</v>
      </c>
      <c r="J125" s="38">
        <f>G125*B125</f>
        <v>4391.66</v>
      </c>
      <c r="K125" s="9" t="str">
        <f t="shared" ref="K125:K126" si="4">IF(B125&lt;&gt;0,"sell "&amp;B125&amp;" "&amp;A125&amp;" @ $"&amp;G125,"")</f>
        <v>sell 127 TVTX @ $34.58</v>
      </c>
      <c r="L125" s="50">
        <f>L124+(G125*B125)</f>
        <v>43589.570000000007</v>
      </c>
      <c r="M125" s="9"/>
      <c r="N125" s="9"/>
      <c r="O125" s="9"/>
      <c r="P125" s="9"/>
      <c r="Q125" s="11"/>
    </row>
    <row r="126" spans="1:17" x14ac:dyDescent="0.45">
      <c r="A126" s="14" t="s">
        <v>263</v>
      </c>
      <c r="B126" s="9">
        <v>92</v>
      </c>
      <c r="C126" s="10">
        <v>21.27</v>
      </c>
      <c r="D126" s="10">
        <f>C126*B126</f>
        <v>1956.84</v>
      </c>
      <c r="E126" s="38" t="s">
        <v>17</v>
      </c>
      <c r="F126" s="9"/>
      <c r="G126" s="10">
        <v>21.27</v>
      </c>
      <c r="H126" s="10">
        <f>(B126*G126)-D126</f>
        <v>0</v>
      </c>
      <c r="I126" s="9" t="s">
        <v>134</v>
      </c>
      <c r="J126" s="38">
        <f>G126*B126</f>
        <v>1956.84</v>
      </c>
      <c r="K126" s="9" t="str">
        <f t="shared" si="4"/>
        <v>sell 92 CPRX @ $21.27</v>
      </c>
      <c r="L126" s="10">
        <f>L125+(G126*B126)</f>
        <v>45546.41</v>
      </c>
      <c r="M126" s="9" t="s">
        <v>44</v>
      </c>
      <c r="N126" s="9"/>
      <c r="O126" s="9"/>
      <c r="P126" s="9"/>
      <c r="Q126" s="11"/>
    </row>
    <row r="127" spans="1:17" x14ac:dyDescent="0.45">
      <c r="A127" s="14"/>
      <c r="B127" s="9"/>
      <c r="C127" s="10" t="s">
        <v>20</v>
      </c>
      <c r="D127" s="10">
        <f>SUM(D124:D126)</f>
        <v>7448.6399999999994</v>
      </c>
      <c r="E127" s="9"/>
      <c r="F127" s="9"/>
      <c r="G127" s="41"/>
      <c r="H127" s="10">
        <f>SUM(H124:H126)</f>
        <v>-75.349999999999909</v>
      </c>
      <c r="I127" s="9"/>
      <c r="J127" s="38">
        <f>SUM(J124:J126)</f>
        <v>7373.29</v>
      </c>
      <c r="K127" s="9"/>
      <c r="L127" s="10"/>
      <c r="M127" s="9"/>
      <c r="N127" s="9"/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42"/>
      <c r="H128" s="39"/>
      <c r="I128" s="9"/>
      <c r="J128" s="9"/>
      <c r="K128" s="9"/>
      <c r="L128" s="10"/>
      <c r="M128" s="9"/>
      <c r="N128" s="9"/>
      <c r="O128" s="9"/>
      <c r="P128" s="9"/>
      <c r="Q128" s="11"/>
    </row>
    <row r="129" spans="1:17" x14ac:dyDescent="0.45">
      <c r="A129" s="14"/>
      <c r="B129" s="9"/>
      <c r="C129" s="10"/>
      <c r="D129" s="51"/>
      <c r="E129" s="42"/>
      <c r="F129" s="9"/>
      <c r="G129" s="41"/>
      <c r="H129" s="10"/>
      <c r="I129" s="9"/>
      <c r="J129" s="9"/>
      <c r="K129" s="9"/>
      <c r="L129" s="10"/>
      <c r="M129" s="12" t="s">
        <v>41</v>
      </c>
      <c r="N129" s="9"/>
      <c r="O129" s="9"/>
      <c r="P129" s="9"/>
      <c r="Q129" s="11"/>
    </row>
    <row r="130" spans="1:17" x14ac:dyDescent="0.45">
      <c r="A130" s="8"/>
      <c r="B130" s="9"/>
      <c r="C130" s="10"/>
      <c r="D130" s="10"/>
      <c r="E130" s="20"/>
      <c r="F130" s="9"/>
      <c r="G130" s="41"/>
      <c r="H130" s="10"/>
      <c r="I130" s="9"/>
      <c r="J130" s="9"/>
      <c r="K130" s="9"/>
      <c r="L130" s="10"/>
      <c r="M130" s="12" t="s">
        <v>42</v>
      </c>
      <c r="N130" s="9"/>
      <c r="O130" s="9"/>
      <c r="P130" s="9"/>
      <c r="Q130" s="11"/>
    </row>
    <row r="131" spans="1:17" x14ac:dyDescent="0.45">
      <c r="A131" s="8"/>
      <c r="B131" s="12" t="s">
        <v>6</v>
      </c>
      <c r="C131" s="13" t="s">
        <v>4</v>
      </c>
      <c r="D131" s="13" t="s">
        <v>5</v>
      </c>
      <c r="E131" s="23" t="s">
        <v>16</v>
      </c>
      <c r="F131" s="9"/>
      <c r="G131" s="43" t="s">
        <v>18</v>
      </c>
      <c r="H131" s="13" t="s">
        <v>19</v>
      </c>
      <c r="I131" s="9"/>
      <c r="J131" s="9"/>
      <c r="K131" s="9"/>
      <c r="L131" s="10"/>
      <c r="M131" s="38">
        <f>L123</f>
        <v>38173.120000000003</v>
      </c>
      <c r="N131" s="9"/>
      <c r="O131" s="9"/>
      <c r="P131" s="9"/>
      <c r="Q131" s="11"/>
    </row>
    <row r="132" spans="1:17" x14ac:dyDescent="0.45">
      <c r="A132" s="14" t="s">
        <v>270</v>
      </c>
      <c r="B132" s="9">
        <v>421</v>
      </c>
      <c r="C132" s="10">
        <v>5.84</v>
      </c>
      <c r="D132" s="10">
        <f>C132*B132</f>
        <v>2458.64</v>
      </c>
      <c r="E132" s="38" t="s">
        <v>17</v>
      </c>
      <c r="F132" s="9"/>
      <c r="G132" s="10">
        <v>5.85</v>
      </c>
      <c r="H132" s="10">
        <f>(B132*G132)-D132</f>
        <v>4.2100000000000364</v>
      </c>
      <c r="I132" s="9" t="s">
        <v>134</v>
      </c>
      <c r="J132" s="9"/>
      <c r="K132" s="9" t="str">
        <f>IF(B132&lt;&gt;0,"buy "&amp;B132&amp;" "&amp;A132&amp;" @ $"&amp;G132,"")</f>
        <v>buy 421 ATAI @ $5.85</v>
      </c>
      <c r="L132" s="10">
        <f>L126-(G132*B132)</f>
        <v>43083.560000000005</v>
      </c>
      <c r="M132" s="38">
        <f>L123-(G132*B132)</f>
        <v>35710.270000000004</v>
      </c>
      <c r="N132" s="9"/>
      <c r="O132" s="9"/>
      <c r="P132" s="9"/>
      <c r="Q132" s="11"/>
    </row>
    <row r="133" spans="1:17" x14ac:dyDescent="0.45">
      <c r="A133" s="14" t="s">
        <v>271</v>
      </c>
      <c r="B133" s="9">
        <v>26</v>
      </c>
      <c r="C133" s="10">
        <v>93.02</v>
      </c>
      <c r="D133" s="10">
        <f>C133*B133</f>
        <v>2418.52</v>
      </c>
      <c r="E133" s="38" t="s">
        <v>17</v>
      </c>
      <c r="F133" s="9"/>
      <c r="G133" s="10">
        <v>94.07</v>
      </c>
      <c r="H133" s="10">
        <f>(B133*G133)-D133</f>
        <v>27.299999999999727</v>
      </c>
      <c r="I133" s="9" t="s">
        <v>134</v>
      </c>
      <c r="J133" s="9"/>
      <c r="K133" s="9" t="str">
        <f>IF(B133&lt;&gt;0,"buy "&amp;B133&amp;" "&amp;A133&amp;" @ $"&amp;G133,"")</f>
        <v>buy 26 GH @ $94.07</v>
      </c>
      <c r="L133" s="10">
        <f>L132-(G133*B133)</f>
        <v>40637.740000000005</v>
      </c>
      <c r="M133" s="38">
        <f>M132-(G133*B133)</f>
        <v>33264.450000000004</v>
      </c>
      <c r="N133" s="9"/>
      <c r="O133" s="9"/>
      <c r="P133" s="9"/>
      <c r="Q133" s="11"/>
    </row>
    <row r="134" spans="1:17" x14ac:dyDescent="0.45">
      <c r="A134" s="28" t="s">
        <v>32</v>
      </c>
      <c r="B134" s="29">
        <v>43</v>
      </c>
      <c r="C134" s="30">
        <v>56.09</v>
      </c>
      <c r="D134" s="30">
        <f>C134*B134</f>
        <v>2411.8700000000003</v>
      </c>
      <c r="E134" s="38" t="s">
        <v>17</v>
      </c>
      <c r="F134" s="29"/>
      <c r="G134" s="30">
        <v>55.65</v>
      </c>
      <c r="H134" s="30">
        <f>(B134*G134)-D134</f>
        <v>-18.920000000000528</v>
      </c>
      <c r="I134" s="9" t="s">
        <v>134</v>
      </c>
      <c r="J134" s="9"/>
      <c r="K134" s="9" t="str">
        <f>IF(B134&lt;&gt;0,"buy "&amp;B134&amp;" "&amp;A134&amp;" @ $"&amp;G134,"")</f>
        <v>buy 43 WOR @ $55.65</v>
      </c>
      <c r="L134" s="10">
        <f>L133-(G134*B134)</f>
        <v>38244.790000000008</v>
      </c>
      <c r="M134" s="46">
        <f>M133-(G134*B134)</f>
        <v>30871.500000000004</v>
      </c>
      <c r="N134" s="47"/>
      <c r="O134" s="47"/>
      <c r="P134" s="47"/>
      <c r="Q134" s="48"/>
    </row>
    <row r="135" spans="1:17" x14ac:dyDescent="0.45">
      <c r="A135" s="14"/>
      <c r="B135" s="9"/>
      <c r="C135" s="10" t="s">
        <v>20</v>
      </c>
      <c r="D135" s="10">
        <f>SUM(D132:D134)</f>
        <v>7289.0300000000007</v>
      </c>
      <c r="E135" s="9"/>
      <c r="F135" s="9"/>
      <c r="G135" s="10"/>
      <c r="H135" s="10">
        <f>SUM(H132:H134)</f>
        <v>12.589999999999236</v>
      </c>
      <c r="I135" s="9"/>
      <c r="J135" s="9"/>
      <c r="K135" s="9"/>
      <c r="L135" s="10"/>
      <c r="M135" s="9"/>
      <c r="N135" s="9"/>
      <c r="O135" s="9"/>
      <c r="P135" s="9"/>
      <c r="Q135" s="11"/>
    </row>
    <row r="136" spans="1:17" x14ac:dyDescent="0.45">
      <c r="A136" s="14"/>
      <c r="B136" s="9"/>
      <c r="C136" s="10"/>
      <c r="D136" s="10"/>
      <c r="E136" s="9"/>
      <c r="F136" s="9"/>
      <c r="G136" s="10"/>
      <c r="H136" s="10"/>
      <c r="I136" s="9"/>
      <c r="J136" s="9"/>
      <c r="K136" s="9"/>
      <c r="L136" s="10"/>
      <c r="M136" s="12" t="str">
        <f>IF(J127+M134&gt;0,"Credit Surplus","Credit Shortage")</f>
        <v>Credit Surplus</v>
      </c>
      <c r="N136" s="38"/>
      <c r="O136" s="9"/>
      <c r="P136" s="9"/>
      <c r="Q136" s="11"/>
    </row>
    <row r="137" spans="1:17" x14ac:dyDescent="0.45">
      <c r="A137" s="14"/>
      <c r="B137" s="9"/>
      <c r="C137" s="10"/>
      <c r="D137" s="10"/>
      <c r="E137" s="9"/>
      <c r="F137" s="9"/>
      <c r="G137" s="10"/>
      <c r="H137" s="10"/>
      <c r="I137" s="9"/>
      <c r="J137" s="9"/>
      <c r="K137" s="9"/>
      <c r="L137" s="10"/>
      <c r="M137" s="9"/>
      <c r="N137" s="9"/>
      <c r="O137" s="9"/>
      <c r="P137" s="9"/>
      <c r="Q137" s="11"/>
    </row>
    <row r="138" spans="1:17" x14ac:dyDescent="0.45">
      <c r="A138" s="14"/>
      <c r="B138" s="9"/>
      <c r="C138" s="10"/>
      <c r="D138" s="10"/>
      <c r="E138" s="9"/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23</v>
      </c>
      <c r="B139" s="9"/>
      <c r="C139" s="10"/>
      <c r="D139" s="22">
        <v>1409.1</v>
      </c>
      <c r="E139" s="9" t="s">
        <v>111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x14ac:dyDescent="0.45">
      <c r="A140" s="14" t="s">
        <v>24</v>
      </c>
      <c r="B140" s="9"/>
      <c r="C140" s="10"/>
      <c r="D140" s="49">
        <f>H127</f>
        <v>-75.349999999999909</v>
      </c>
      <c r="E140" s="9" t="s">
        <v>36</v>
      </c>
      <c r="F140" s="9"/>
      <c r="G140" s="10"/>
      <c r="H140" s="10"/>
      <c r="I140" s="9"/>
      <c r="J140" s="9"/>
      <c r="K140" s="9"/>
      <c r="L140" s="9"/>
      <c r="M140" s="9"/>
      <c r="N140" s="9"/>
      <c r="O140" s="9"/>
      <c r="P140" s="9"/>
      <c r="Q140" s="11"/>
    </row>
    <row r="141" spans="1:17" x14ac:dyDescent="0.45">
      <c r="A141" s="14" t="s">
        <v>25</v>
      </c>
      <c r="B141" s="9"/>
      <c r="C141" s="10"/>
      <c r="D141" s="10">
        <f>D139+D140</f>
        <v>1333.75</v>
      </c>
      <c r="E141" s="9"/>
      <c r="F141" s="9"/>
      <c r="G141" s="10"/>
      <c r="H141" s="10"/>
      <c r="I141" s="9"/>
      <c r="J141" s="9"/>
      <c r="K141" s="9"/>
      <c r="L141" s="9"/>
      <c r="M141" s="9"/>
      <c r="N141" s="9"/>
      <c r="O141" s="9"/>
      <c r="P141" s="9"/>
      <c r="Q141" s="11"/>
    </row>
    <row r="142" spans="1:17" x14ac:dyDescent="0.45">
      <c r="A142" s="14" t="s">
        <v>27</v>
      </c>
      <c r="B142" s="9"/>
      <c r="C142" s="10"/>
      <c r="D142" s="10">
        <f>H135</f>
        <v>12.589999999999236</v>
      </c>
      <c r="E142" s="9" t="s">
        <v>37</v>
      </c>
      <c r="F142" s="9"/>
      <c r="G142" s="10"/>
      <c r="H142" s="10"/>
      <c r="I142" s="9"/>
      <c r="J142" s="9"/>
      <c r="K142" s="9"/>
      <c r="L142" s="9"/>
      <c r="M142" s="9"/>
      <c r="N142" s="9"/>
      <c r="O142" s="9"/>
      <c r="P142" s="9"/>
      <c r="Q142" s="11"/>
    </row>
    <row r="143" spans="1:17" x14ac:dyDescent="0.45">
      <c r="A143" s="14" t="s">
        <v>25</v>
      </c>
      <c r="B143" s="9"/>
      <c r="C143" s="10"/>
      <c r="D143" s="32">
        <f>D141-D142</f>
        <v>1321.1600000000008</v>
      </c>
      <c r="E143" s="20" t="s">
        <v>38</v>
      </c>
      <c r="F143" s="9"/>
      <c r="G143" s="10"/>
      <c r="H143" s="10"/>
      <c r="I143" s="9"/>
      <c r="J143" s="9"/>
      <c r="K143" s="9"/>
      <c r="L143" s="9"/>
      <c r="M143" s="9"/>
      <c r="N143" s="9"/>
      <c r="O143" s="9"/>
      <c r="P143" s="9"/>
      <c r="Q143" s="11"/>
    </row>
    <row r="144" spans="1:17" ht="14.65" thickBot="1" x14ac:dyDescent="0.5">
      <c r="A144" s="16"/>
      <c r="B144" s="17"/>
      <c r="C144" s="18"/>
      <c r="D144" s="18"/>
      <c r="E144" s="17"/>
      <c r="F144" s="17"/>
      <c r="G144" s="18"/>
      <c r="H144" s="18"/>
      <c r="I144" s="17"/>
      <c r="J144" s="17"/>
      <c r="K144" s="17"/>
      <c r="L144" s="17"/>
      <c r="M144" s="17"/>
      <c r="N144" s="17"/>
      <c r="O144" s="17"/>
      <c r="P144" s="17"/>
      <c r="Q144" s="19"/>
    </row>
    <row r="145" spans="1:17" ht="14.65" thickTop="1" x14ac:dyDescent="0.45"/>
    <row r="148" spans="1:17" ht="14.65" thickBot="1" x14ac:dyDescent="0.5"/>
    <row r="149" spans="1:17" ht="14.65" thickTop="1" x14ac:dyDescent="0.45">
      <c r="A149" s="3"/>
      <c r="B149" s="4"/>
      <c r="C149" s="5">
        <v>45930</v>
      </c>
      <c r="D149" s="6"/>
      <c r="E149" s="4"/>
      <c r="F149" s="4"/>
      <c r="G149" s="6"/>
      <c r="H149" s="6"/>
      <c r="I149" s="4"/>
      <c r="J149" s="4"/>
      <c r="K149" s="4"/>
      <c r="L149" s="21" t="s">
        <v>40</v>
      </c>
      <c r="M149" s="4"/>
      <c r="N149" s="4"/>
      <c r="O149" s="4"/>
      <c r="P149" s="4"/>
      <c r="Q149" s="7"/>
    </row>
    <row r="150" spans="1:17" x14ac:dyDescent="0.45">
      <c r="A150" s="8" t="s">
        <v>11</v>
      </c>
      <c r="B150" s="9"/>
      <c r="C150" s="10"/>
      <c r="D150" s="10"/>
      <c r="E150" s="9"/>
      <c r="F150" s="9"/>
      <c r="G150" s="10"/>
      <c r="H150" s="10"/>
      <c r="I150" s="9"/>
      <c r="J150" s="12" t="s">
        <v>68</v>
      </c>
      <c r="K150" s="9"/>
      <c r="L150" s="12" t="s">
        <v>21</v>
      </c>
      <c r="M150" s="12"/>
      <c r="N150" s="9"/>
      <c r="O150" s="9"/>
      <c r="P150" s="9"/>
      <c r="Q150" s="11"/>
    </row>
    <row r="151" spans="1:17" x14ac:dyDescent="0.45">
      <c r="A151" s="8" t="s">
        <v>3</v>
      </c>
      <c r="B151" s="12" t="s">
        <v>6</v>
      </c>
      <c r="C151" s="13" t="s">
        <v>4</v>
      </c>
      <c r="D151" s="13" t="s">
        <v>7</v>
      </c>
      <c r="E151" s="12" t="s">
        <v>16</v>
      </c>
      <c r="F151" s="9"/>
      <c r="G151" s="13" t="s">
        <v>18</v>
      </c>
      <c r="H151" s="13" t="s">
        <v>19</v>
      </c>
      <c r="I151" s="43" t="s">
        <v>133</v>
      </c>
      <c r="J151" s="12" t="s">
        <v>67</v>
      </c>
      <c r="K151" s="9"/>
      <c r="L151" s="22">
        <v>44200.93</v>
      </c>
      <c r="M151" s="9" t="s">
        <v>135</v>
      </c>
      <c r="N151" s="9"/>
      <c r="O151" s="9"/>
      <c r="P151" s="9"/>
      <c r="Q151" s="11"/>
    </row>
    <row r="152" spans="1:17" x14ac:dyDescent="0.45">
      <c r="A152" s="14" t="s">
        <v>252</v>
      </c>
      <c r="B152" s="9">
        <v>25</v>
      </c>
      <c r="C152" s="10">
        <v>98.86</v>
      </c>
      <c r="D152" s="10">
        <f>C152*B152</f>
        <v>2471.5</v>
      </c>
      <c r="E152" s="38" t="s">
        <v>17</v>
      </c>
      <c r="F152" s="9"/>
      <c r="G152" s="10">
        <v>98.23</v>
      </c>
      <c r="H152" s="10">
        <f>(B152*G152)-D152</f>
        <v>-15.75</v>
      </c>
      <c r="I152" s="9" t="s">
        <v>134</v>
      </c>
      <c r="J152" s="38">
        <f>G152*B152</f>
        <v>2455.75</v>
      </c>
      <c r="K152" s="9" t="str">
        <f>IF(B152&lt;&gt;0,"sell "&amp;B152&amp;" "&amp;A152&amp;" @ $"&amp;G152,"")</f>
        <v>sell 25 TPB @ $98.23</v>
      </c>
      <c r="L152" s="50">
        <f>L151+(G152*B152)</f>
        <v>46656.68</v>
      </c>
      <c r="M152" s="9"/>
      <c r="N152" s="9"/>
      <c r="O152" s="9"/>
      <c r="P152" s="9"/>
      <c r="Q152" s="11"/>
    </row>
    <row r="153" spans="1:17" x14ac:dyDescent="0.45">
      <c r="A153" s="14" t="s">
        <v>253</v>
      </c>
      <c r="B153" s="9">
        <v>67</v>
      </c>
      <c r="C153" s="10">
        <v>28.24</v>
      </c>
      <c r="D153" s="10">
        <f>C153*B153</f>
        <v>1892.08</v>
      </c>
      <c r="E153" s="38" t="s">
        <v>17</v>
      </c>
      <c r="F153" s="9"/>
      <c r="G153" s="10">
        <v>28.05</v>
      </c>
      <c r="H153" s="10">
        <f>(B153*G153)-D153</f>
        <v>-12.729999999999791</v>
      </c>
      <c r="I153" s="9" t="s">
        <v>134</v>
      </c>
      <c r="J153" s="38">
        <f>G153*B153</f>
        <v>1879.3500000000001</v>
      </c>
      <c r="K153" s="9" t="str">
        <f t="shared" ref="K153:K154" si="5">IF(B153&lt;&gt;0,"sell "&amp;B153&amp;" "&amp;A153&amp;" @ $"&amp;G153,"")</f>
        <v>sell 67 T @ $28.05</v>
      </c>
      <c r="L153" s="50">
        <f>L152+(G153*B153)</f>
        <v>48536.03</v>
      </c>
      <c r="M153" s="9"/>
      <c r="N153" s="9"/>
      <c r="O153" s="9"/>
      <c r="P153" s="9"/>
      <c r="Q153" s="11"/>
    </row>
    <row r="154" spans="1:17" x14ac:dyDescent="0.45">
      <c r="A154" s="14" t="s">
        <v>175</v>
      </c>
      <c r="B154" s="9">
        <v>49</v>
      </c>
      <c r="C154" s="10">
        <v>42.6</v>
      </c>
      <c r="D154" s="10">
        <f>C154*B154</f>
        <v>2087.4</v>
      </c>
      <c r="E154" s="38" t="s">
        <v>17</v>
      </c>
      <c r="F154" s="9"/>
      <c r="G154" s="10">
        <v>41.84</v>
      </c>
      <c r="H154" s="10">
        <f>(B154*G154)-D154</f>
        <v>-37.239999999999782</v>
      </c>
      <c r="I154" s="9" t="s">
        <v>134</v>
      </c>
      <c r="J154" s="38">
        <f>G154*B154</f>
        <v>2050.1600000000003</v>
      </c>
      <c r="K154" s="9" t="str">
        <f t="shared" si="5"/>
        <v>sell 49 IMBBY @ $41.84</v>
      </c>
      <c r="L154" s="10">
        <f>L153+(G154*B154)</f>
        <v>50586.19</v>
      </c>
      <c r="M154" s="9" t="s">
        <v>44</v>
      </c>
      <c r="N154" s="9"/>
      <c r="O154" s="9"/>
      <c r="P154" s="9"/>
      <c r="Q154" s="11"/>
    </row>
    <row r="155" spans="1:17" x14ac:dyDescent="0.45">
      <c r="A155" s="14"/>
      <c r="B155" s="9"/>
      <c r="C155" s="10" t="s">
        <v>20</v>
      </c>
      <c r="D155" s="10">
        <f>SUM(D152:D154)</f>
        <v>6450.98</v>
      </c>
      <c r="E155" s="9"/>
      <c r="F155" s="9"/>
      <c r="G155" s="41"/>
      <c r="H155" s="10">
        <f>SUM(H152:H154)</f>
        <v>-65.719999999999573</v>
      </c>
      <c r="I155" s="9"/>
      <c r="J155" s="38">
        <f>SUM(J152:J154)</f>
        <v>6385.26</v>
      </c>
      <c r="K155" s="9"/>
      <c r="L155" s="10"/>
      <c r="M155" s="9"/>
      <c r="N155" s="9"/>
      <c r="O155" s="9"/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42"/>
      <c r="H156" s="39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51"/>
      <c r="E157" s="42"/>
      <c r="F157" s="9"/>
      <c r="G157" s="41"/>
      <c r="H157" s="10"/>
      <c r="I157" s="9"/>
      <c r="J157" s="9"/>
      <c r="K157" s="9"/>
      <c r="L157" s="10"/>
      <c r="M157" s="12" t="s">
        <v>41</v>
      </c>
      <c r="N157" s="9"/>
      <c r="O157" s="9"/>
      <c r="P157" s="9"/>
      <c r="Q157" s="11"/>
    </row>
    <row r="158" spans="1:17" x14ac:dyDescent="0.45">
      <c r="A158" s="8"/>
      <c r="B158" s="9"/>
      <c r="C158" s="10"/>
      <c r="D158" s="10"/>
      <c r="E158" s="20"/>
      <c r="F158" s="9"/>
      <c r="G158" s="41"/>
      <c r="H158" s="10"/>
      <c r="I158" s="9"/>
      <c r="J158" s="9"/>
      <c r="K158" s="9"/>
      <c r="L158" s="10"/>
      <c r="M158" s="12" t="s">
        <v>42</v>
      </c>
      <c r="N158" s="9"/>
      <c r="O158" s="9"/>
      <c r="P158" s="9"/>
      <c r="Q158" s="11"/>
    </row>
    <row r="159" spans="1:17" x14ac:dyDescent="0.45">
      <c r="A159" s="8"/>
      <c r="B159" s="12" t="s">
        <v>6</v>
      </c>
      <c r="C159" s="13" t="s">
        <v>4</v>
      </c>
      <c r="D159" s="13" t="s">
        <v>5</v>
      </c>
      <c r="E159" s="23" t="s">
        <v>16</v>
      </c>
      <c r="F159" s="9"/>
      <c r="G159" s="43" t="s">
        <v>18</v>
      </c>
      <c r="H159" s="13" t="s">
        <v>19</v>
      </c>
      <c r="I159" s="9"/>
      <c r="J159" s="9"/>
      <c r="K159" s="9"/>
      <c r="L159" s="10"/>
      <c r="M159" s="38">
        <f>L151</f>
        <v>44200.93</v>
      </c>
      <c r="N159" s="9"/>
      <c r="O159" s="9"/>
      <c r="P159" s="9"/>
      <c r="Q159" s="11"/>
    </row>
    <row r="160" spans="1:17" x14ac:dyDescent="0.45">
      <c r="A160" s="14" t="s">
        <v>267</v>
      </c>
      <c r="B160" s="9">
        <v>153</v>
      </c>
      <c r="C160" s="10">
        <v>14.96</v>
      </c>
      <c r="D160" s="10">
        <f>C160*B160</f>
        <v>2288.88</v>
      </c>
      <c r="E160" s="38" t="s">
        <v>17</v>
      </c>
      <c r="F160" s="9"/>
      <c r="G160" s="10">
        <v>14.92</v>
      </c>
      <c r="H160" s="10">
        <f>(B160*G160)-D160</f>
        <v>-6.1200000000003456</v>
      </c>
      <c r="I160" s="9" t="s">
        <v>134</v>
      </c>
      <c r="J160" s="9"/>
      <c r="K160" s="9" t="str">
        <f>IF(B160&lt;&gt;0,"buy "&amp;B160&amp;" "&amp;A160&amp;" @ $"&amp;G160,"")</f>
        <v>buy 153 ADPT @ $14.92</v>
      </c>
      <c r="L160" s="10">
        <f>L154-(G160*B160)</f>
        <v>48303.43</v>
      </c>
      <c r="M160" s="38">
        <f>L151-(G160*B160)</f>
        <v>41918.17</v>
      </c>
      <c r="N160" s="9"/>
      <c r="O160" s="9"/>
      <c r="P160" s="9"/>
      <c r="Q160" s="11"/>
    </row>
    <row r="161" spans="1:17" x14ac:dyDescent="0.45">
      <c r="A161" s="14" t="s">
        <v>268</v>
      </c>
      <c r="B161" s="9">
        <v>98</v>
      </c>
      <c r="C161" s="10">
        <v>23.35</v>
      </c>
      <c r="D161" s="10">
        <f>C161*B161</f>
        <v>2288.3000000000002</v>
      </c>
      <c r="E161" s="38" t="s">
        <v>17</v>
      </c>
      <c r="F161" s="9"/>
      <c r="G161" s="10">
        <v>23.33</v>
      </c>
      <c r="H161" s="10">
        <f>(B161*G161)-D161</f>
        <v>-1.9600000000004911</v>
      </c>
      <c r="I161" s="9" t="s">
        <v>134</v>
      </c>
      <c r="J161" s="9"/>
      <c r="K161" s="9" t="str">
        <f>IF(B161&lt;&gt;0,"buy "&amp;B161&amp;" "&amp;A161&amp;" @ $"&amp;G161,"")</f>
        <v>buy 98 GRPN @ $23.33</v>
      </c>
      <c r="L161" s="10">
        <f>L160-(G161*B161)</f>
        <v>46017.090000000004</v>
      </c>
      <c r="M161" s="38">
        <f>M160-(G161*B161)</f>
        <v>39631.83</v>
      </c>
      <c r="N161" s="9"/>
      <c r="O161" s="9"/>
      <c r="P161" s="9"/>
      <c r="Q161" s="11"/>
    </row>
    <row r="162" spans="1:17" x14ac:dyDescent="0.45">
      <c r="A162" s="28" t="s">
        <v>269</v>
      </c>
      <c r="B162" s="29">
        <v>92</v>
      </c>
      <c r="C162" s="30">
        <v>24.85</v>
      </c>
      <c r="D162" s="30">
        <f>C162*B162</f>
        <v>2286.2000000000003</v>
      </c>
      <c r="E162" s="38" t="s">
        <v>17</v>
      </c>
      <c r="F162" s="29"/>
      <c r="G162" s="30">
        <v>25.17</v>
      </c>
      <c r="H162" s="30">
        <f>(B162*G162)-D162</f>
        <v>29.440000000000055</v>
      </c>
      <c r="I162" s="9" t="s">
        <v>134</v>
      </c>
      <c r="J162" s="9"/>
      <c r="K162" s="9" t="str">
        <f>IF(B162&lt;&gt;0,"buy "&amp;B162&amp;" "&amp;A162&amp;" @ $"&amp;G162,"")</f>
        <v>buy 92 KGC @ $25.17</v>
      </c>
      <c r="L162" s="10">
        <f>L161-(G162*B162)</f>
        <v>43701.450000000004</v>
      </c>
      <c r="M162" s="46">
        <f>M161-(G162*B162)</f>
        <v>37316.19</v>
      </c>
      <c r="N162" s="47"/>
      <c r="O162" s="47"/>
      <c r="P162" s="47"/>
      <c r="Q162" s="48"/>
    </row>
    <row r="163" spans="1:17" x14ac:dyDescent="0.45">
      <c r="A163" s="14"/>
      <c r="B163" s="9"/>
      <c r="C163" s="10" t="s">
        <v>20</v>
      </c>
      <c r="D163" s="10">
        <f>SUM(D160:D162)</f>
        <v>6863.380000000001</v>
      </c>
      <c r="E163" s="9"/>
      <c r="F163" s="9"/>
      <c r="G163" s="10"/>
      <c r="H163" s="10">
        <f>SUM(H160:H162)</f>
        <v>21.359999999999218</v>
      </c>
      <c r="I163" s="9"/>
      <c r="J163" s="9"/>
      <c r="K163" s="9"/>
      <c r="L163" s="10"/>
      <c r="M163" s="9"/>
      <c r="N163" s="9"/>
      <c r="O163" s="9"/>
      <c r="P163" s="9"/>
      <c r="Q163" s="11"/>
    </row>
    <row r="164" spans="1:17" x14ac:dyDescent="0.45">
      <c r="A164" s="14"/>
      <c r="B164" s="9"/>
      <c r="C164" s="10"/>
      <c r="D164" s="10"/>
      <c r="E164" s="9"/>
      <c r="F164" s="9"/>
      <c r="G164" s="10"/>
      <c r="H164" s="10"/>
      <c r="I164" s="9"/>
      <c r="J164" s="9"/>
      <c r="K164" s="9"/>
      <c r="L164" s="10"/>
      <c r="M164" s="12" t="str">
        <f>IF(J155+M162&gt;0,"Credit Surplus","Credit Shortage")</f>
        <v>Credit Surplus</v>
      </c>
      <c r="N164" s="38"/>
      <c r="O164" s="9"/>
      <c r="P164" s="9"/>
      <c r="Q164" s="11"/>
    </row>
    <row r="165" spans="1:17" x14ac:dyDescent="0.45">
      <c r="A165" s="14"/>
      <c r="B165" s="9"/>
      <c r="C165" s="10"/>
      <c r="D165" s="10"/>
      <c r="E165" s="9"/>
      <c r="F165" s="9"/>
      <c r="G165" s="10"/>
      <c r="H165" s="10"/>
      <c r="I165" s="9"/>
      <c r="J165" s="9"/>
      <c r="K165" s="9"/>
      <c r="L165" s="10"/>
      <c r="M165" s="9"/>
      <c r="N165" s="9"/>
      <c r="O165" s="9"/>
      <c r="P165" s="9"/>
      <c r="Q165" s="11"/>
    </row>
    <row r="166" spans="1:17" x14ac:dyDescent="0.45">
      <c r="A166" s="14"/>
      <c r="B166" s="9"/>
      <c r="C166" s="10"/>
      <c r="D166" s="10"/>
      <c r="E166" s="9"/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23</v>
      </c>
      <c r="B167" s="9"/>
      <c r="C167" s="10"/>
      <c r="D167" s="22">
        <v>1336.57</v>
      </c>
      <c r="E167" s="9" t="s">
        <v>111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x14ac:dyDescent="0.45">
      <c r="A168" s="14" t="s">
        <v>24</v>
      </c>
      <c r="B168" s="9"/>
      <c r="C168" s="10"/>
      <c r="D168" s="49">
        <f>H155</f>
        <v>-65.719999999999573</v>
      </c>
      <c r="E168" s="9" t="s">
        <v>36</v>
      </c>
      <c r="F168" s="9"/>
      <c r="G168" s="10"/>
      <c r="H168" s="10"/>
      <c r="I168" s="9"/>
      <c r="J168" s="9"/>
      <c r="K168" s="9"/>
      <c r="L168" s="9"/>
      <c r="M168" s="9"/>
      <c r="N168" s="9"/>
      <c r="O168" s="9"/>
      <c r="P168" s="9"/>
      <c r="Q168" s="11"/>
    </row>
    <row r="169" spans="1:17" x14ac:dyDescent="0.45">
      <c r="A169" s="14" t="s">
        <v>25</v>
      </c>
      <c r="B169" s="9"/>
      <c r="C169" s="10"/>
      <c r="D169" s="10">
        <f>D167+D168</f>
        <v>1270.8500000000004</v>
      </c>
      <c r="E169" s="9"/>
      <c r="F169" s="9"/>
      <c r="G169" s="10"/>
      <c r="H169" s="10"/>
      <c r="I169" s="9"/>
      <c r="J169" s="9"/>
      <c r="K169" s="9"/>
      <c r="L169" s="9"/>
      <c r="M169" s="9"/>
      <c r="N169" s="9"/>
      <c r="O169" s="9"/>
      <c r="P169" s="9"/>
      <c r="Q169" s="11"/>
    </row>
    <row r="170" spans="1:17" x14ac:dyDescent="0.45">
      <c r="A170" s="14" t="s">
        <v>27</v>
      </c>
      <c r="B170" s="9"/>
      <c r="C170" s="10"/>
      <c r="D170" s="10">
        <f>H163</f>
        <v>21.359999999999218</v>
      </c>
      <c r="E170" s="9" t="s">
        <v>37</v>
      </c>
      <c r="F170" s="9"/>
      <c r="G170" s="10"/>
      <c r="H170" s="10"/>
      <c r="I170" s="9"/>
      <c r="J170" s="9"/>
      <c r="K170" s="9"/>
      <c r="L170" s="9"/>
      <c r="M170" s="9"/>
      <c r="N170" s="9"/>
      <c r="O170" s="9"/>
      <c r="P170" s="9"/>
      <c r="Q170" s="11"/>
    </row>
    <row r="171" spans="1:17" x14ac:dyDescent="0.45">
      <c r="A171" s="14" t="s">
        <v>25</v>
      </c>
      <c r="B171" s="9"/>
      <c r="C171" s="10"/>
      <c r="D171" s="32">
        <f>D169-D170</f>
        <v>1249.4900000000011</v>
      </c>
      <c r="E171" s="20" t="s">
        <v>38</v>
      </c>
      <c r="F171" s="9"/>
      <c r="G171" s="10"/>
      <c r="H171" s="10"/>
      <c r="I171" s="9"/>
      <c r="J171" s="9"/>
      <c r="K171" s="9"/>
      <c r="L171" s="9"/>
      <c r="M171" s="9"/>
      <c r="N171" s="9"/>
      <c r="O171" s="9"/>
      <c r="P171" s="9"/>
      <c r="Q171" s="11"/>
    </row>
    <row r="172" spans="1:17" ht="14.65" thickBot="1" x14ac:dyDescent="0.5">
      <c r="A172" s="16"/>
      <c r="B172" s="17"/>
      <c r="C172" s="18"/>
      <c r="D172" s="18"/>
      <c r="E172" s="17"/>
      <c r="F172" s="17"/>
      <c r="G172" s="18"/>
      <c r="H172" s="18"/>
      <c r="I172" s="17"/>
      <c r="J172" s="17"/>
      <c r="K172" s="17"/>
      <c r="L172" s="17"/>
      <c r="M172" s="17"/>
      <c r="N172" s="17"/>
      <c r="O172" s="17"/>
      <c r="P172" s="17"/>
      <c r="Q172" s="19"/>
    </row>
    <row r="173" spans="1:17" ht="14.65" thickTop="1" x14ac:dyDescent="0.45"/>
    <row r="177" spans="1:17" ht="14.65" thickBot="1" x14ac:dyDescent="0.5"/>
    <row r="178" spans="1:17" ht="14.65" thickTop="1" x14ac:dyDescent="0.45">
      <c r="A178" s="3"/>
      <c r="B178" s="4"/>
      <c r="C178" s="5">
        <v>45898</v>
      </c>
      <c r="D178" s="6"/>
      <c r="E178" s="4"/>
      <c r="F178" s="4"/>
      <c r="G178" s="6"/>
      <c r="H178" s="6"/>
      <c r="I178" s="4"/>
      <c r="J178" s="4"/>
      <c r="K178" s="4"/>
      <c r="L178" s="21" t="s">
        <v>40</v>
      </c>
      <c r="M178" s="4"/>
      <c r="N178" s="4"/>
      <c r="O178" s="4"/>
      <c r="P178" s="4"/>
      <c r="Q178" s="7"/>
    </row>
    <row r="179" spans="1:17" x14ac:dyDescent="0.45">
      <c r="A179" s="8" t="s">
        <v>11</v>
      </c>
      <c r="B179" s="9"/>
      <c r="C179" s="10"/>
      <c r="D179" s="10"/>
      <c r="E179" s="9"/>
      <c r="F179" s="9"/>
      <c r="G179" s="10"/>
      <c r="H179" s="10"/>
      <c r="I179" s="9"/>
      <c r="J179" s="12" t="s">
        <v>68</v>
      </c>
      <c r="K179" s="9"/>
      <c r="L179" s="12" t="s">
        <v>21</v>
      </c>
      <c r="M179" s="12"/>
      <c r="N179" s="9"/>
      <c r="O179" s="9"/>
      <c r="P179" s="9"/>
      <c r="Q179" s="11"/>
    </row>
    <row r="180" spans="1:17" x14ac:dyDescent="0.45">
      <c r="A180" s="8" t="s">
        <v>3</v>
      </c>
      <c r="B180" s="12" t="s">
        <v>6</v>
      </c>
      <c r="C180" s="13" t="s">
        <v>4</v>
      </c>
      <c r="D180" s="13" t="s">
        <v>7</v>
      </c>
      <c r="E180" s="12" t="s">
        <v>16</v>
      </c>
      <c r="F180" s="9"/>
      <c r="G180" s="13" t="s">
        <v>18</v>
      </c>
      <c r="H180" s="13" t="s">
        <v>19</v>
      </c>
      <c r="I180" s="43" t="s">
        <v>133</v>
      </c>
      <c r="J180" s="12" t="s">
        <v>67</v>
      </c>
      <c r="K180" s="9"/>
      <c r="L180" s="22">
        <v>45580.76</v>
      </c>
      <c r="M180" s="9" t="s">
        <v>135</v>
      </c>
      <c r="N180" s="9"/>
      <c r="O180" s="9"/>
      <c r="P180" s="9"/>
      <c r="Q180" s="11"/>
    </row>
    <row r="181" spans="1:17" x14ac:dyDescent="0.45">
      <c r="A181" s="14" t="s">
        <v>259</v>
      </c>
      <c r="B181" s="9">
        <v>139</v>
      </c>
      <c r="C181" s="10">
        <v>17.21</v>
      </c>
      <c r="D181" s="10">
        <f>C181*B181</f>
        <v>2392.19</v>
      </c>
      <c r="E181" s="38" t="s">
        <v>17</v>
      </c>
      <c r="F181" s="9"/>
      <c r="G181" s="10">
        <v>17</v>
      </c>
      <c r="H181" s="10">
        <f>(B181*G181)-D181</f>
        <v>-29.190000000000055</v>
      </c>
      <c r="I181" s="9" t="s">
        <v>134</v>
      </c>
      <c r="J181" s="38">
        <f>G181*B181</f>
        <v>2363</v>
      </c>
      <c r="K181" s="9" t="str">
        <f>IF(B181&lt;&gt;0,"sell "&amp;B181&amp;" "&amp;A181&amp;" @ $"&amp;G181,"")</f>
        <v>sell 139 MD @ $17</v>
      </c>
      <c r="L181" s="50">
        <f>L180+(G181*B181)</f>
        <v>47943.76</v>
      </c>
      <c r="M181" s="9"/>
      <c r="N181" s="9"/>
      <c r="O181" s="9"/>
      <c r="P181" s="9"/>
      <c r="Q181" s="11"/>
    </row>
    <row r="182" spans="1:17" x14ac:dyDescent="0.45">
      <c r="A182" s="14" t="s">
        <v>260</v>
      </c>
      <c r="B182" s="9">
        <v>15</v>
      </c>
      <c r="C182" s="10">
        <v>161.79</v>
      </c>
      <c r="D182" s="10">
        <f>C182*B182</f>
        <v>2426.85</v>
      </c>
      <c r="E182" s="38" t="s">
        <v>17</v>
      </c>
      <c r="F182" s="9"/>
      <c r="G182" s="10">
        <v>160.07</v>
      </c>
      <c r="H182" s="10">
        <f>(B182*G182)-D182</f>
        <v>-25.800000000000182</v>
      </c>
      <c r="I182" s="9" t="s">
        <v>134</v>
      </c>
      <c r="J182" s="38">
        <f>G182*B182</f>
        <v>2401.0499999999997</v>
      </c>
      <c r="K182" s="9" t="str">
        <f t="shared" ref="K182:K183" si="6">IF(B182&lt;&gt;0,"sell "&amp;B182&amp;" "&amp;A182&amp;" @ $"&amp;G182,"")</f>
        <v>sell 15 DORM @ $160.07</v>
      </c>
      <c r="L182" s="50">
        <f>L181+(G182*B182)</f>
        <v>50344.810000000005</v>
      </c>
      <c r="M182" s="9"/>
      <c r="N182" s="9"/>
      <c r="O182" s="9"/>
      <c r="P182" s="9"/>
      <c r="Q182" s="11"/>
    </row>
    <row r="183" spans="1:17" x14ac:dyDescent="0.45">
      <c r="A183" s="14" t="s">
        <v>251</v>
      </c>
      <c r="B183" s="9">
        <v>27</v>
      </c>
      <c r="C183" s="10">
        <v>118.55</v>
      </c>
      <c r="D183" s="10">
        <f>C183*B183</f>
        <v>3200.85</v>
      </c>
      <c r="E183" s="38" t="s">
        <v>17</v>
      </c>
      <c r="F183" s="9"/>
      <c r="G183" s="10">
        <v>115.97</v>
      </c>
      <c r="H183" s="10">
        <f>(B183*G183)-D183</f>
        <v>-69.659999999999854</v>
      </c>
      <c r="I183" s="9" t="s">
        <v>134</v>
      </c>
      <c r="J183" s="38">
        <f>G183*B183</f>
        <v>3131.19</v>
      </c>
      <c r="K183" s="9" t="str">
        <f t="shared" si="6"/>
        <v>sell 27 PRIM @ $115.97</v>
      </c>
      <c r="L183" s="10">
        <f>L182+(G183*B183)</f>
        <v>53476.000000000007</v>
      </c>
      <c r="M183" s="9" t="s">
        <v>44</v>
      </c>
      <c r="N183" s="9"/>
      <c r="O183" s="9"/>
      <c r="P183" s="9"/>
      <c r="Q183" s="11"/>
    </row>
    <row r="184" spans="1:17" x14ac:dyDescent="0.45">
      <c r="A184" s="14"/>
      <c r="B184" s="9"/>
      <c r="C184" s="10" t="s">
        <v>20</v>
      </c>
      <c r="D184" s="10">
        <f>SUM(D181:D183)</f>
        <v>8019.8899999999994</v>
      </c>
      <c r="E184" s="9"/>
      <c r="F184" s="9"/>
      <c r="G184" s="41"/>
      <c r="H184" s="10">
        <f>SUM(H181:H183)</f>
        <v>-124.65000000000009</v>
      </c>
      <c r="I184" s="9"/>
      <c r="J184" s="38">
        <f>SUM(J181:J183)</f>
        <v>7895.24</v>
      </c>
      <c r="K184" s="9"/>
      <c r="L184" s="10"/>
      <c r="M184" s="9"/>
      <c r="N184" s="9"/>
      <c r="O184" s="9"/>
      <c r="P184" s="9"/>
      <c r="Q184" s="11"/>
    </row>
    <row r="185" spans="1:17" x14ac:dyDescent="0.45">
      <c r="A185" s="14"/>
      <c r="B185" s="9"/>
      <c r="C185" s="10"/>
      <c r="D185" s="10"/>
      <c r="E185" s="9"/>
      <c r="F185" s="9"/>
      <c r="G185" s="42"/>
      <c r="H185" s="39"/>
      <c r="I185" s="9"/>
      <c r="J185" s="9"/>
      <c r="K185" s="9"/>
      <c r="L185" s="10"/>
      <c r="M185" s="9"/>
      <c r="N185" s="9"/>
      <c r="O185" s="9"/>
      <c r="P185" s="9"/>
      <c r="Q185" s="11"/>
    </row>
    <row r="186" spans="1:17" x14ac:dyDescent="0.45">
      <c r="A186" s="14"/>
      <c r="B186" s="9"/>
      <c r="C186" s="10"/>
      <c r="D186" s="51"/>
      <c r="E186" s="42"/>
      <c r="F186" s="9"/>
      <c r="G186" s="41"/>
      <c r="H186" s="10"/>
      <c r="I186" s="9"/>
      <c r="J186" s="9"/>
      <c r="K186" s="9"/>
      <c r="L186" s="10"/>
      <c r="M186" s="12" t="s">
        <v>41</v>
      </c>
      <c r="N186" s="9"/>
      <c r="O186" s="9"/>
      <c r="P186" s="9"/>
      <c r="Q186" s="11"/>
    </row>
    <row r="187" spans="1:17" x14ac:dyDescent="0.45">
      <c r="A187" s="8"/>
      <c r="B187" s="9"/>
      <c r="C187" s="10"/>
      <c r="D187" s="10"/>
      <c r="E187" s="20"/>
      <c r="F187" s="9"/>
      <c r="G187" s="41"/>
      <c r="H187" s="10"/>
      <c r="I187" s="9"/>
      <c r="J187" s="9"/>
      <c r="K187" s="9"/>
      <c r="L187" s="10"/>
      <c r="M187" s="12" t="s">
        <v>42</v>
      </c>
      <c r="N187" s="9"/>
      <c r="O187" s="9"/>
      <c r="P187" s="9"/>
      <c r="Q187" s="11"/>
    </row>
    <row r="188" spans="1:17" x14ac:dyDescent="0.45">
      <c r="A188" s="8"/>
      <c r="B188" s="12" t="s">
        <v>6</v>
      </c>
      <c r="C188" s="13" t="s">
        <v>4</v>
      </c>
      <c r="D188" s="13" t="s">
        <v>5</v>
      </c>
      <c r="E188" s="23" t="s">
        <v>16</v>
      </c>
      <c r="F188" s="9"/>
      <c r="G188" s="43" t="s">
        <v>18</v>
      </c>
      <c r="H188" s="13" t="s">
        <v>19</v>
      </c>
      <c r="I188" s="9"/>
      <c r="J188" s="9"/>
      <c r="K188" s="9"/>
      <c r="L188" s="10"/>
      <c r="M188" s="38">
        <f>L180</f>
        <v>45580.76</v>
      </c>
      <c r="N188" s="9"/>
      <c r="O188" s="9"/>
      <c r="P188" s="9"/>
      <c r="Q188" s="11"/>
    </row>
    <row r="189" spans="1:17" x14ac:dyDescent="0.45">
      <c r="A189" s="14" t="s">
        <v>264</v>
      </c>
      <c r="B189" s="9">
        <v>307</v>
      </c>
      <c r="C189" s="10">
        <v>7.25</v>
      </c>
      <c r="D189" s="10">
        <f>C189*B189</f>
        <v>2225.75</v>
      </c>
      <c r="E189" s="38" t="s">
        <v>17</v>
      </c>
      <c r="F189" s="9"/>
      <c r="G189" s="10">
        <v>7.12</v>
      </c>
      <c r="H189" s="10">
        <f>(B189*G189)-D189</f>
        <v>-39.909999999999854</v>
      </c>
      <c r="I189" s="9" t="s">
        <v>134</v>
      </c>
      <c r="J189" s="9"/>
      <c r="K189" s="9" t="str">
        <f>IF(B189&lt;&gt;0,"buy "&amp;B189&amp;" "&amp;A189&amp;" @ $"&amp;G189,"")</f>
        <v>buy 307 IHS @ $7.12</v>
      </c>
      <c r="L189" s="10">
        <f>L183-(G189*B189)</f>
        <v>51290.16</v>
      </c>
      <c r="M189" s="38">
        <f>L180-(G189*B189)</f>
        <v>43394.92</v>
      </c>
      <c r="N189" s="9"/>
      <c r="O189" s="9"/>
      <c r="P189" s="9"/>
      <c r="Q189" s="11"/>
    </row>
    <row r="190" spans="1:17" x14ac:dyDescent="0.45">
      <c r="A190" s="14" t="s">
        <v>265</v>
      </c>
      <c r="B190" s="9">
        <v>136</v>
      </c>
      <c r="C190" s="10">
        <v>16.36</v>
      </c>
      <c r="D190" s="10">
        <f>C190*B190</f>
        <v>2224.96</v>
      </c>
      <c r="E190" s="38" t="s">
        <v>17</v>
      </c>
      <c r="F190" s="9"/>
      <c r="G190" s="10">
        <v>16.36</v>
      </c>
      <c r="H190" s="10">
        <f>(B190*G190)-D190</f>
        <v>0</v>
      </c>
      <c r="I190" s="9" t="s">
        <v>134</v>
      </c>
      <c r="J190" s="9"/>
      <c r="K190" s="9" t="str">
        <f>IF(B190&lt;&gt;0,"buy "&amp;B190&amp;" "&amp;A190&amp;" @ $"&amp;G190,"")</f>
        <v>buy 136 ALHC @ $16.36</v>
      </c>
      <c r="L190" s="10">
        <f>L189-(G190*B190)</f>
        <v>49065.200000000004</v>
      </c>
      <c r="M190" s="38">
        <f>M189-(G190*B190)</f>
        <v>41169.96</v>
      </c>
      <c r="N190" s="9"/>
      <c r="O190" s="9"/>
      <c r="P190" s="9"/>
      <c r="Q190" s="11"/>
    </row>
    <row r="191" spans="1:17" x14ac:dyDescent="0.45">
      <c r="A191" s="28" t="s">
        <v>266</v>
      </c>
      <c r="B191" s="29">
        <v>39</v>
      </c>
      <c r="C191" s="30">
        <v>55.95</v>
      </c>
      <c r="D191" s="30">
        <f>C191*B191</f>
        <v>2182.0500000000002</v>
      </c>
      <c r="E191" s="38" t="s">
        <v>17</v>
      </c>
      <c r="F191" s="29"/>
      <c r="G191" s="30">
        <v>55.56</v>
      </c>
      <c r="H191" s="30">
        <f>(B191*G191)-D191</f>
        <v>-15.210000000000036</v>
      </c>
      <c r="I191" s="9" t="s">
        <v>134</v>
      </c>
      <c r="J191" s="9"/>
      <c r="K191" s="9" t="str">
        <f>IF(B191&lt;&gt;0,"buy "&amp;B191&amp;" "&amp;A191&amp;" @ $"&amp;G191,"")</f>
        <v>buy 39 UVV @ $55.56</v>
      </c>
      <c r="L191" s="10">
        <f>L190-(G191*B191)</f>
        <v>46898.36</v>
      </c>
      <c r="M191" s="46">
        <f>M190-(G191*B191)</f>
        <v>39003.119999999995</v>
      </c>
      <c r="N191" s="47"/>
      <c r="O191" s="47"/>
      <c r="P191" s="47"/>
      <c r="Q191" s="48"/>
    </row>
    <row r="192" spans="1:17" x14ac:dyDescent="0.45">
      <c r="A192" s="14"/>
      <c r="B192" s="9"/>
      <c r="C192" s="10" t="s">
        <v>20</v>
      </c>
      <c r="D192" s="10">
        <f>SUM(D189:D191)</f>
        <v>6632.76</v>
      </c>
      <c r="E192" s="9"/>
      <c r="F192" s="9"/>
      <c r="G192" s="10"/>
      <c r="H192" s="10">
        <f>SUM(H189:H191)</f>
        <v>-55.119999999999891</v>
      </c>
      <c r="I192" s="9"/>
      <c r="J192" s="9"/>
      <c r="K192" s="9"/>
      <c r="L192" s="10"/>
      <c r="M192" s="9"/>
      <c r="N192" s="9"/>
      <c r="O192" s="9"/>
      <c r="P192" s="9"/>
      <c r="Q192" s="11"/>
    </row>
    <row r="193" spans="1:17" x14ac:dyDescent="0.45">
      <c r="A193" s="14"/>
      <c r="B193" s="9"/>
      <c r="C193" s="10"/>
      <c r="D193" s="10"/>
      <c r="E193" s="9"/>
      <c r="F193" s="9"/>
      <c r="G193" s="10"/>
      <c r="H193" s="10"/>
      <c r="I193" s="9"/>
      <c r="J193" s="9"/>
      <c r="K193" s="9"/>
      <c r="L193" s="10"/>
      <c r="M193" s="12" t="str">
        <f>IF(J184+M191&gt;0,"Credit Surplus","Credit Shortage")</f>
        <v>Credit Surplus</v>
      </c>
      <c r="N193" s="38"/>
      <c r="O193" s="9"/>
      <c r="P193" s="9"/>
      <c r="Q193" s="11"/>
    </row>
    <row r="194" spans="1:17" x14ac:dyDescent="0.45">
      <c r="A194" s="14"/>
      <c r="B194" s="9"/>
      <c r="C194" s="10"/>
      <c r="D194" s="10"/>
      <c r="E194" s="9"/>
      <c r="F194" s="9"/>
      <c r="G194" s="10"/>
      <c r="H194" s="10"/>
      <c r="I194" s="9"/>
      <c r="J194" s="9"/>
      <c r="K194" s="9"/>
      <c r="L194" s="10"/>
      <c r="M194" s="9"/>
      <c r="N194" s="9"/>
      <c r="O194" s="9"/>
      <c r="P194" s="9"/>
      <c r="Q194" s="11"/>
    </row>
    <row r="195" spans="1:17" x14ac:dyDescent="0.45">
      <c r="A195" s="14"/>
      <c r="B195" s="9"/>
      <c r="C195" s="10"/>
      <c r="D195" s="10"/>
      <c r="E195" s="9"/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x14ac:dyDescent="0.45">
      <c r="A196" s="14" t="s">
        <v>23</v>
      </c>
      <c r="B196" s="9"/>
      <c r="C196" s="10"/>
      <c r="D196" s="22">
        <v>1818.5</v>
      </c>
      <c r="E196" s="9" t="s">
        <v>111</v>
      </c>
      <c r="F196" s="9"/>
      <c r="G196" s="10"/>
      <c r="H196" s="10"/>
      <c r="I196" s="9"/>
      <c r="J196" s="9"/>
      <c r="K196" s="9"/>
      <c r="L196" s="9"/>
      <c r="M196" s="9"/>
      <c r="N196" s="9"/>
      <c r="O196" s="9"/>
      <c r="P196" s="9"/>
      <c r="Q196" s="11"/>
    </row>
    <row r="197" spans="1:17" x14ac:dyDescent="0.45">
      <c r="A197" s="14" t="s">
        <v>24</v>
      </c>
      <c r="B197" s="9"/>
      <c r="C197" s="10"/>
      <c r="D197" s="49">
        <f>H184</f>
        <v>-124.65000000000009</v>
      </c>
      <c r="E197" s="9" t="s">
        <v>36</v>
      </c>
      <c r="F197" s="9"/>
      <c r="G197" s="10"/>
      <c r="H197" s="10"/>
      <c r="I197" s="9"/>
      <c r="J197" s="9"/>
      <c r="K197" s="9"/>
      <c r="L197" s="9"/>
      <c r="M197" s="9"/>
      <c r="N197" s="9"/>
      <c r="O197" s="9"/>
      <c r="P197" s="9"/>
      <c r="Q197" s="11"/>
    </row>
    <row r="198" spans="1:17" x14ac:dyDescent="0.45">
      <c r="A198" s="14" t="s">
        <v>25</v>
      </c>
      <c r="B198" s="9"/>
      <c r="C198" s="10"/>
      <c r="D198" s="10">
        <f>D196+D197</f>
        <v>1693.85</v>
      </c>
      <c r="E198" s="9"/>
      <c r="F198" s="9"/>
      <c r="G198" s="10"/>
      <c r="H198" s="10"/>
      <c r="I198" s="9"/>
      <c r="J198" s="9"/>
      <c r="K198" s="9"/>
      <c r="L198" s="9"/>
      <c r="M198" s="9"/>
      <c r="N198" s="9"/>
      <c r="O198" s="9"/>
      <c r="P198" s="9"/>
      <c r="Q198" s="11"/>
    </row>
    <row r="199" spans="1:17" x14ac:dyDescent="0.45">
      <c r="A199" s="14" t="s">
        <v>27</v>
      </c>
      <c r="B199" s="9"/>
      <c r="C199" s="10"/>
      <c r="D199" s="10">
        <f>H192</f>
        <v>-55.119999999999891</v>
      </c>
      <c r="E199" s="9" t="s">
        <v>37</v>
      </c>
      <c r="F199" s="9"/>
      <c r="G199" s="10"/>
      <c r="H199" s="10"/>
      <c r="I199" s="9"/>
      <c r="J199" s="9"/>
      <c r="K199" s="9"/>
      <c r="L199" s="9"/>
      <c r="M199" s="9"/>
      <c r="N199" s="9"/>
      <c r="O199" s="9"/>
      <c r="P199" s="9"/>
      <c r="Q199" s="11"/>
    </row>
    <row r="200" spans="1:17" x14ac:dyDescent="0.45">
      <c r="A200" s="14" t="s">
        <v>25</v>
      </c>
      <c r="B200" s="9"/>
      <c r="C200" s="10"/>
      <c r="D200" s="32">
        <f>D198-D199</f>
        <v>1748.9699999999998</v>
      </c>
      <c r="E200" s="20" t="s">
        <v>38</v>
      </c>
      <c r="F200" s="9"/>
      <c r="G200" s="10"/>
      <c r="H200" s="10"/>
      <c r="I200" s="9"/>
      <c r="J200" s="9"/>
      <c r="K200" s="9"/>
      <c r="L200" s="9"/>
      <c r="M200" s="9"/>
      <c r="N200" s="9"/>
      <c r="O200" s="9"/>
      <c r="P200" s="9"/>
      <c r="Q200" s="11"/>
    </row>
    <row r="201" spans="1:17" ht="14.65" thickBot="1" x14ac:dyDescent="0.5">
      <c r="A201" s="16"/>
      <c r="B201" s="17"/>
      <c r="C201" s="18"/>
      <c r="D201" s="18"/>
      <c r="E201" s="17"/>
      <c r="F201" s="17"/>
      <c r="G201" s="18"/>
      <c r="H201" s="18"/>
      <c r="I201" s="17"/>
      <c r="J201" s="17"/>
      <c r="K201" s="17"/>
      <c r="L201" s="17"/>
      <c r="M201" s="17"/>
      <c r="N201" s="17"/>
      <c r="O201" s="17"/>
      <c r="P201" s="17"/>
      <c r="Q201" s="19"/>
    </row>
    <row r="202" spans="1:17" ht="14.65" thickTop="1" x14ac:dyDescent="0.45"/>
    <row r="204" spans="1:17" ht="14.65" thickBot="1" x14ac:dyDescent="0.5"/>
    <row r="205" spans="1:17" ht="14.65" thickTop="1" x14ac:dyDescent="0.45">
      <c r="A205" s="3"/>
      <c r="B205" s="4"/>
      <c r="C205" s="5">
        <v>45869</v>
      </c>
      <c r="D205" s="6"/>
      <c r="E205" s="4"/>
      <c r="F205" s="4"/>
      <c r="G205" s="6"/>
      <c r="H205" s="6"/>
      <c r="I205" s="4"/>
      <c r="J205" s="4"/>
      <c r="K205" s="4"/>
      <c r="L205" s="21" t="s">
        <v>40</v>
      </c>
      <c r="M205" s="4"/>
      <c r="N205" s="4"/>
      <c r="O205" s="4"/>
      <c r="P205" s="4"/>
      <c r="Q205" s="7"/>
    </row>
    <row r="206" spans="1:17" x14ac:dyDescent="0.45">
      <c r="A206" s="8" t="s">
        <v>11</v>
      </c>
      <c r="B206" s="9"/>
      <c r="C206" s="10"/>
      <c r="D206" s="10"/>
      <c r="E206" s="9"/>
      <c r="F206" s="9"/>
      <c r="G206" s="10"/>
      <c r="H206" s="10"/>
      <c r="I206" s="9"/>
      <c r="J206" s="12" t="s">
        <v>68</v>
      </c>
      <c r="K206" s="9"/>
      <c r="L206" s="12" t="s">
        <v>21</v>
      </c>
      <c r="M206" s="12"/>
      <c r="N206" s="9"/>
      <c r="O206" s="9"/>
      <c r="P206" s="9"/>
      <c r="Q206" s="11"/>
    </row>
    <row r="207" spans="1:17" x14ac:dyDescent="0.45">
      <c r="A207" s="8" t="s">
        <v>3</v>
      </c>
      <c r="B207" s="12" t="s">
        <v>6</v>
      </c>
      <c r="C207" s="13" t="s">
        <v>4</v>
      </c>
      <c r="D207" s="13" t="s">
        <v>7</v>
      </c>
      <c r="E207" s="12" t="s">
        <v>16</v>
      </c>
      <c r="F207" s="9"/>
      <c r="G207" s="13" t="s">
        <v>18</v>
      </c>
      <c r="H207" s="13" t="s">
        <v>19</v>
      </c>
      <c r="I207" s="43" t="s">
        <v>133</v>
      </c>
      <c r="J207" s="12" t="s">
        <v>67</v>
      </c>
      <c r="K207" s="9"/>
      <c r="L207" s="22">
        <v>42967.47</v>
      </c>
      <c r="M207" s="9" t="s">
        <v>135</v>
      </c>
      <c r="N207" s="9"/>
      <c r="O207" s="9"/>
      <c r="P207" s="9"/>
      <c r="Q207" s="11"/>
    </row>
    <row r="208" spans="1:17" x14ac:dyDescent="0.45">
      <c r="A208" s="14" t="s">
        <v>255</v>
      </c>
      <c r="B208" s="9">
        <v>116</v>
      </c>
      <c r="C208" s="10">
        <v>14.23</v>
      </c>
      <c r="D208" s="10">
        <f>C208*B208</f>
        <v>1650.68</v>
      </c>
      <c r="E208" s="38" t="s">
        <v>17</v>
      </c>
      <c r="F208" s="9"/>
      <c r="G208" s="10">
        <v>15.24</v>
      </c>
      <c r="H208" s="10">
        <f>(B208*G208)-D208</f>
        <v>117.15999999999985</v>
      </c>
      <c r="I208" s="9" t="s">
        <v>134</v>
      </c>
      <c r="J208" s="38">
        <f>G208*B208</f>
        <v>1767.84</v>
      </c>
      <c r="K208" s="9" t="str">
        <f>IF(B208&lt;&gt;0,"sell "&amp;B208&amp;" "&amp;A208&amp;" @ $"&amp;G208,"")</f>
        <v>sell 116 PSO @ $15.24</v>
      </c>
      <c r="L208" s="50">
        <f>L207+(G208*B208)</f>
        <v>44735.31</v>
      </c>
      <c r="M208" s="9"/>
      <c r="N208" s="9"/>
      <c r="O208" s="9"/>
      <c r="P208" s="9"/>
      <c r="Q208" s="11"/>
    </row>
    <row r="209" spans="1:17" x14ac:dyDescent="0.45">
      <c r="A209" s="14" t="s">
        <v>256</v>
      </c>
      <c r="B209" s="9">
        <v>16</v>
      </c>
      <c r="C209" s="10">
        <v>125.33</v>
      </c>
      <c r="D209" s="10">
        <f>C209*B209</f>
        <v>2005.28</v>
      </c>
      <c r="E209" s="38" t="s">
        <v>17</v>
      </c>
      <c r="F209" s="9"/>
      <c r="G209" s="10">
        <v>126.33</v>
      </c>
      <c r="H209" s="10">
        <f>(B209*G209)-D209</f>
        <v>16</v>
      </c>
      <c r="I209" s="9" t="s">
        <v>134</v>
      </c>
      <c r="J209" s="38">
        <f>G209*B209</f>
        <v>2021.28</v>
      </c>
      <c r="K209" s="9" t="str">
        <f t="shared" ref="K209:K210" si="7">IF(B209&lt;&gt;0,"sell "&amp;B209&amp;" "&amp;A209&amp;" @ $"&amp;G209,"")</f>
        <v>sell 16 IDA @ $126.33</v>
      </c>
      <c r="L209" s="50">
        <f>L208+(G209*B209)</f>
        <v>46756.59</v>
      </c>
      <c r="M209" s="9"/>
      <c r="N209" s="9"/>
      <c r="O209" s="9"/>
      <c r="P209" s="9"/>
      <c r="Q209" s="11"/>
    </row>
    <row r="210" spans="1:17" x14ac:dyDescent="0.45">
      <c r="A210" s="14" t="s">
        <v>257</v>
      </c>
      <c r="B210" s="9">
        <v>126</v>
      </c>
      <c r="C210" s="10">
        <v>16.91</v>
      </c>
      <c r="D210" s="10">
        <f>C210*B210</f>
        <v>2130.66</v>
      </c>
      <c r="E210" s="38" t="s">
        <v>17</v>
      </c>
      <c r="F210" s="9"/>
      <c r="G210" s="10">
        <v>16.93</v>
      </c>
      <c r="H210" s="10">
        <f>(B210*G210)-D210</f>
        <v>2.5199999999999818</v>
      </c>
      <c r="I210" s="9" t="s">
        <v>134</v>
      </c>
      <c r="J210" s="38">
        <f>G210*B210</f>
        <v>2133.1799999999998</v>
      </c>
      <c r="K210" s="9" t="str">
        <f t="shared" si="7"/>
        <v>sell 126 TSCDY @ $16.93</v>
      </c>
      <c r="L210" s="10">
        <f>L209+(G210*B210)</f>
        <v>48889.77</v>
      </c>
      <c r="M210" s="9" t="s">
        <v>44</v>
      </c>
      <c r="N210" s="9"/>
      <c r="O210" s="9"/>
      <c r="P210" s="9"/>
      <c r="Q210" s="11"/>
    </row>
    <row r="211" spans="1:17" x14ac:dyDescent="0.45">
      <c r="A211" s="14"/>
      <c r="B211" s="9"/>
      <c r="C211" s="10" t="s">
        <v>20</v>
      </c>
      <c r="D211" s="10">
        <f>SUM(D208:D210)</f>
        <v>5786.62</v>
      </c>
      <c r="E211" s="9"/>
      <c r="F211" s="9"/>
      <c r="G211" s="41"/>
      <c r="H211" s="10">
        <f>SUM(H208:H210)</f>
        <v>135.67999999999984</v>
      </c>
      <c r="I211" s="9"/>
      <c r="J211" s="38">
        <f>SUM(J208:J210)</f>
        <v>5922.2999999999993</v>
      </c>
      <c r="K211" s="9"/>
      <c r="L211" s="10"/>
      <c r="M211" s="9"/>
      <c r="N211" s="9"/>
      <c r="O211" s="9"/>
      <c r="P211" s="9"/>
      <c r="Q211" s="11"/>
    </row>
    <row r="212" spans="1:17" x14ac:dyDescent="0.45">
      <c r="A212" s="14"/>
      <c r="B212" s="9"/>
      <c r="C212" s="10"/>
      <c r="D212" s="10"/>
      <c r="E212" s="9"/>
      <c r="F212" s="9"/>
      <c r="G212" s="42"/>
      <c r="H212" s="39"/>
      <c r="I212" s="9"/>
      <c r="J212" s="9"/>
      <c r="K212" s="9"/>
      <c r="L212" s="10"/>
      <c r="M212" s="9"/>
      <c r="N212" s="9"/>
      <c r="O212" s="9"/>
      <c r="P212" s="9"/>
      <c r="Q212" s="11"/>
    </row>
    <row r="213" spans="1:17" x14ac:dyDescent="0.45">
      <c r="A213" s="14"/>
      <c r="B213" s="9"/>
      <c r="C213" s="10"/>
      <c r="D213" s="51"/>
      <c r="E213" s="42"/>
      <c r="F213" s="9"/>
      <c r="G213" s="41"/>
      <c r="H213" s="10"/>
      <c r="I213" s="9"/>
      <c r="J213" s="9"/>
      <c r="K213" s="9"/>
      <c r="L213" s="10"/>
      <c r="M213" s="12" t="s">
        <v>41</v>
      </c>
      <c r="N213" s="9"/>
      <c r="O213" s="9"/>
      <c r="P213" s="9"/>
      <c r="Q213" s="11"/>
    </row>
    <row r="214" spans="1:17" x14ac:dyDescent="0.45">
      <c r="A214" s="8"/>
      <c r="B214" s="9"/>
      <c r="C214" s="10"/>
      <c r="D214" s="10"/>
      <c r="E214" s="20"/>
      <c r="F214" s="9"/>
      <c r="G214" s="41"/>
      <c r="H214" s="10"/>
      <c r="I214" s="9"/>
      <c r="J214" s="9"/>
      <c r="K214" s="9"/>
      <c r="L214" s="10"/>
      <c r="M214" s="12" t="s">
        <v>42</v>
      </c>
      <c r="N214" s="9"/>
      <c r="O214" s="9"/>
      <c r="P214" s="9"/>
      <c r="Q214" s="11"/>
    </row>
    <row r="215" spans="1:17" x14ac:dyDescent="0.45">
      <c r="A215" s="8"/>
      <c r="B215" s="12" t="s">
        <v>6</v>
      </c>
      <c r="C215" s="13" t="s">
        <v>4</v>
      </c>
      <c r="D215" s="13" t="s">
        <v>5</v>
      </c>
      <c r="E215" s="23" t="s">
        <v>16</v>
      </c>
      <c r="F215" s="9"/>
      <c r="G215" s="43" t="s">
        <v>18</v>
      </c>
      <c r="H215" s="13" t="s">
        <v>19</v>
      </c>
      <c r="I215" s="9"/>
      <c r="J215" s="9"/>
      <c r="K215" s="9"/>
      <c r="L215" s="10"/>
      <c r="M215" s="38">
        <f>L207</f>
        <v>42967.47</v>
      </c>
      <c r="N215" s="9"/>
      <c r="O215" s="9"/>
      <c r="P215" s="9"/>
      <c r="Q215" s="11"/>
    </row>
    <row r="216" spans="1:17" x14ac:dyDescent="0.45">
      <c r="A216" s="14" t="s">
        <v>261</v>
      </c>
      <c r="B216" s="9">
        <v>13</v>
      </c>
      <c r="C216" s="10">
        <v>151.54</v>
      </c>
      <c r="D216" s="10">
        <f>C216*B216</f>
        <v>1970.02</v>
      </c>
      <c r="E216" s="38" t="s">
        <v>17</v>
      </c>
      <c r="F216" s="9"/>
      <c r="G216" s="10">
        <v>154.51</v>
      </c>
      <c r="H216" s="10">
        <f>(B216*G216)-D216</f>
        <v>38.6099999999999</v>
      </c>
      <c r="I216" s="9" t="s">
        <v>134</v>
      </c>
      <c r="J216" s="9"/>
      <c r="K216" s="9" t="str">
        <f>IF(B216&lt;&gt;0,"buy "&amp;B216&amp;" "&amp;A216&amp;" @ $"&amp;G216,"")</f>
        <v>buy 13 SFM @ $154.51</v>
      </c>
      <c r="L216" s="10">
        <f>L210-(G216*B216)</f>
        <v>46881.14</v>
      </c>
      <c r="M216" s="38">
        <f>L207-(G216*B216)</f>
        <v>40958.840000000004</v>
      </c>
      <c r="N216" s="9"/>
      <c r="O216" s="9"/>
      <c r="P216" s="9"/>
      <c r="Q216" s="11"/>
    </row>
    <row r="217" spans="1:17" x14ac:dyDescent="0.45">
      <c r="A217" s="14" t="s">
        <v>262</v>
      </c>
      <c r="B217" s="9">
        <v>127</v>
      </c>
      <c r="C217" s="10">
        <v>15.45</v>
      </c>
      <c r="D217" s="10">
        <f>C217*B217</f>
        <v>1962.1499999999999</v>
      </c>
      <c r="E217" s="38" t="s">
        <v>17</v>
      </c>
      <c r="F217" s="9"/>
      <c r="G217" s="10">
        <v>15.2</v>
      </c>
      <c r="H217" s="10">
        <f>(B217*G217)-D217</f>
        <v>-31.75</v>
      </c>
      <c r="I217" s="9" t="s">
        <v>134</v>
      </c>
      <c r="J217" s="9"/>
      <c r="K217" s="9" t="str">
        <f>IF(B217&lt;&gt;0,"buy "&amp;B217&amp;" "&amp;A217&amp;" @ $"&amp;G217,"")</f>
        <v>buy 127 TVTX @ $15.2</v>
      </c>
      <c r="L217" s="10">
        <f>L216-(G217*B217)</f>
        <v>44950.74</v>
      </c>
      <c r="M217" s="38">
        <f>M216-(G217*B217)</f>
        <v>39028.44</v>
      </c>
      <c r="N217" s="9"/>
      <c r="O217" s="9"/>
      <c r="P217" s="9"/>
      <c r="Q217" s="11"/>
    </row>
    <row r="218" spans="1:17" x14ac:dyDescent="0.45">
      <c r="A218" s="28" t="s">
        <v>263</v>
      </c>
      <c r="B218" s="29">
        <v>92</v>
      </c>
      <c r="C218" s="30">
        <v>21.33</v>
      </c>
      <c r="D218" s="30">
        <f>C218*B218</f>
        <v>1962.36</v>
      </c>
      <c r="E218" s="38" t="s">
        <v>17</v>
      </c>
      <c r="F218" s="29"/>
      <c r="G218" s="30">
        <v>20.99</v>
      </c>
      <c r="H218" s="30">
        <f>(B218*G218)-D218</f>
        <v>-31.279999999999973</v>
      </c>
      <c r="I218" s="9" t="s">
        <v>134</v>
      </c>
      <c r="J218" s="9"/>
      <c r="K218" s="9" t="str">
        <f>IF(B218&lt;&gt;0,"buy "&amp;B218&amp;" "&amp;A218&amp;" @ $"&amp;G218,"")</f>
        <v>buy 92 CPRX @ $20.99</v>
      </c>
      <c r="L218" s="10">
        <f>L217-(G218*B218)</f>
        <v>43019.659999999996</v>
      </c>
      <c r="M218" s="46">
        <f>M217-(G218*B218)</f>
        <v>37097.360000000001</v>
      </c>
      <c r="N218" s="47"/>
      <c r="O218" s="47"/>
      <c r="P218" s="47"/>
      <c r="Q218" s="48"/>
    </row>
    <row r="219" spans="1:17" x14ac:dyDescent="0.45">
      <c r="A219" s="14"/>
      <c r="B219" s="9"/>
      <c r="C219" s="10" t="s">
        <v>20</v>
      </c>
      <c r="D219" s="10">
        <f>SUM(D216:D218)</f>
        <v>5894.53</v>
      </c>
      <c r="E219" s="9"/>
      <c r="F219" s="9"/>
      <c r="G219" s="10"/>
      <c r="H219" s="10">
        <f>SUM(H216:H218)</f>
        <v>-24.420000000000073</v>
      </c>
      <c r="I219" s="9"/>
      <c r="J219" s="9"/>
      <c r="K219" s="9"/>
      <c r="L219" s="10"/>
      <c r="M219" s="9"/>
      <c r="N219" s="9"/>
      <c r="O219" s="9"/>
      <c r="P219" s="9"/>
      <c r="Q219" s="11"/>
    </row>
    <row r="220" spans="1:17" x14ac:dyDescent="0.45">
      <c r="A220" s="14"/>
      <c r="B220" s="9"/>
      <c r="C220" s="10"/>
      <c r="D220" s="10"/>
      <c r="E220" s="9"/>
      <c r="F220" s="9"/>
      <c r="G220" s="10"/>
      <c r="H220" s="10"/>
      <c r="I220" s="9"/>
      <c r="J220" s="9"/>
      <c r="K220" s="9"/>
      <c r="L220" s="10"/>
      <c r="M220" s="12" t="str">
        <f>IF(J211+M218&gt;0,"Credit Surplus","Credit Shortage")</f>
        <v>Credit Surplus</v>
      </c>
      <c r="N220" s="38"/>
      <c r="O220" s="9"/>
      <c r="P220" s="9"/>
      <c r="Q220" s="11"/>
    </row>
    <row r="221" spans="1:17" x14ac:dyDescent="0.45">
      <c r="A221" s="14"/>
      <c r="B221" s="9"/>
      <c r="C221" s="10"/>
      <c r="D221" s="10"/>
      <c r="E221" s="9"/>
      <c r="F221" s="9"/>
      <c r="G221" s="10"/>
      <c r="H221" s="10"/>
      <c r="I221" s="9"/>
      <c r="J221" s="9"/>
      <c r="K221" s="9"/>
      <c r="L221" s="10"/>
      <c r="M221" s="9"/>
      <c r="N221" s="9"/>
      <c r="O221" s="9"/>
      <c r="P221" s="9"/>
      <c r="Q221" s="11"/>
    </row>
    <row r="222" spans="1:17" x14ac:dyDescent="0.45">
      <c r="A222" s="14"/>
      <c r="B222" s="9"/>
      <c r="C222" s="10"/>
      <c r="D222" s="10"/>
      <c r="E222" s="9"/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x14ac:dyDescent="0.45">
      <c r="A223" s="14" t="s">
        <v>23</v>
      </c>
      <c r="B223" s="9"/>
      <c r="C223" s="10"/>
      <c r="D223" s="22">
        <v>271.27</v>
      </c>
      <c r="E223" s="9" t="s">
        <v>111</v>
      </c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x14ac:dyDescent="0.45">
      <c r="A224" s="14" t="s">
        <v>24</v>
      </c>
      <c r="B224" s="9"/>
      <c r="C224" s="10"/>
      <c r="D224" s="49">
        <f>H211</f>
        <v>135.67999999999984</v>
      </c>
      <c r="E224" s="9" t="s">
        <v>36</v>
      </c>
      <c r="F224" s="9"/>
      <c r="G224" s="10"/>
      <c r="H224" s="10"/>
      <c r="I224" s="9"/>
      <c r="J224" s="9"/>
      <c r="K224" s="9"/>
      <c r="L224" s="9"/>
      <c r="M224" s="9"/>
      <c r="N224" s="9"/>
      <c r="O224" s="9"/>
      <c r="P224" s="9"/>
      <c r="Q224" s="11"/>
    </row>
    <row r="225" spans="1:17" x14ac:dyDescent="0.45">
      <c r="A225" s="14" t="s">
        <v>25</v>
      </c>
      <c r="B225" s="9"/>
      <c r="C225" s="10"/>
      <c r="D225" s="10">
        <f>D223+D224</f>
        <v>406.94999999999982</v>
      </c>
      <c r="E225" s="9"/>
      <c r="F225" s="9"/>
      <c r="G225" s="10"/>
      <c r="H225" s="10"/>
      <c r="I225" s="9"/>
      <c r="J225" s="9"/>
      <c r="K225" s="9"/>
      <c r="L225" s="9"/>
      <c r="M225" s="9"/>
      <c r="N225" s="9"/>
      <c r="O225" s="9"/>
      <c r="P225" s="9"/>
      <c r="Q225" s="11"/>
    </row>
    <row r="226" spans="1:17" x14ac:dyDescent="0.45">
      <c r="A226" s="14" t="s">
        <v>27</v>
      </c>
      <c r="B226" s="9"/>
      <c r="C226" s="10"/>
      <c r="D226" s="10">
        <f>H219</f>
        <v>-24.420000000000073</v>
      </c>
      <c r="E226" s="9" t="s">
        <v>37</v>
      </c>
      <c r="F226" s="9"/>
      <c r="G226" s="10"/>
      <c r="H226" s="10"/>
      <c r="I226" s="9"/>
      <c r="J226" s="9"/>
      <c r="K226" s="9"/>
      <c r="L226" s="9"/>
      <c r="M226" s="9"/>
      <c r="N226" s="9"/>
      <c r="O226" s="9"/>
      <c r="P226" s="9"/>
      <c r="Q226" s="11"/>
    </row>
    <row r="227" spans="1:17" x14ac:dyDescent="0.45">
      <c r="A227" s="14" t="s">
        <v>25</v>
      </c>
      <c r="B227" s="9"/>
      <c r="C227" s="10"/>
      <c r="D227" s="32">
        <f>D225-D226</f>
        <v>431.36999999999989</v>
      </c>
      <c r="E227" s="20" t="s">
        <v>38</v>
      </c>
      <c r="F227" s="9"/>
      <c r="G227" s="10"/>
      <c r="H227" s="10"/>
      <c r="I227" s="9"/>
      <c r="J227" s="9"/>
      <c r="K227" s="9"/>
      <c r="L227" s="9"/>
      <c r="M227" s="9"/>
      <c r="N227" s="9"/>
      <c r="O227" s="9"/>
      <c r="P227" s="9"/>
      <c r="Q227" s="11"/>
    </row>
    <row r="228" spans="1:17" ht="14.65" thickBot="1" x14ac:dyDescent="0.5">
      <c r="A228" s="16"/>
      <c r="B228" s="17"/>
      <c r="C228" s="18"/>
      <c r="D228" s="18"/>
      <c r="E228" s="17"/>
      <c r="F228" s="17"/>
      <c r="G228" s="18"/>
      <c r="H228" s="18"/>
      <c r="I228" s="17"/>
      <c r="J228" s="17"/>
      <c r="K228" s="17"/>
      <c r="L228" s="17"/>
      <c r="M228" s="17"/>
      <c r="N228" s="17"/>
      <c r="O228" s="17"/>
      <c r="P228" s="17"/>
      <c r="Q228" s="19"/>
    </row>
    <row r="229" spans="1:17" ht="14.65" thickTop="1" x14ac:dyDescent="0.45"/>
    <row r="231" spans="1:17" ht="14.65" thickBot="1" x14ac:dyDescent="0.5"/>
    <row r="232" spans="1:17" ht="14.65" thickTop="1" x14ac:dyDescent="0.45">
      <c r="A232" s="3"/>
      <c r="B232" s="4"/>
      <c r="C232" s="5">
        <v>45838</v>
      </c>
      <c r="D232" s="6"/>
      <c r="E232" s="4"/>
      <c r="F232" s="4"/>
      <c r="G232" s="6"/>
      <c r="H232" s="6"/>
      <c r="I232" s="4"/>
      <c r="J232" s="4"/>
      <c r="K232" s="4"/>
      <c r="L232" s="21" t="s">
        <v>40</v>
      </c>
      <c r="M232" s="4"/>
      <c r="N232" s="4"/>
      <c r="O232" s="4"/>
      <c r="P232" s="4"/>
      <c r="Q232" s="7"/>
    </row>
    <row r="233" spans="1:17" x14ac:dyDescent="0.45">
      <c r="A233" s="8" t="s">
        <v>11</v>
      </c>
      <c r="B233" s="9"/>
      <c r="C233" s="10"/>
      <c r="D233" s="10"/>
      <c r="E233" s="9"/>
      <c r="F233" s="9"/>
      <c r="G233" s="10"/>
      <c r="H233" s="10"/>
      <c r="I233" s="9"/>
      <c r="J233" s="12" t="s">
        <v>68</v>
      </c>
      <c r="K233" s="9"/>
      <c r="L233" s="12" t="s">
        <v>21</v>
      </c>
      <c r="M233" s="12"/>
      <c r="N233" s="9"/>
      <c r="O233" s="9"/>
      <c r="P233" s="9"/>
      <c r="Q233" s="11"/>
    </row>
    <row r="234" spans="1:17" x14ac:dyDescent="0.45">
      <c r="A234" s="8" t="s">
        <v>3</v>
      </c>
      <c r="B234" s="12" t="s">
        <v>6</v>
      </c>
      <c r="C234" s="13" t="s">
        <v>4</v>
      </c>
      <c r="D234" s="13" t="s">
        <v>7</v>
      </c>
      <c r="E234" s="12" t="s">
        <v>16</v>
      </c>
      <c r="F234" s="9"/>
      <c r="G234" s="13" t="s">
        <v>18</v>
      </c>
      <c r="H234" s="13" t="s">
        <v>19</v>
      </c>
      <c r="I234" s="43" t="s">
        <v>133</v>
      </c>
      <c r="J234" s="12" t="s">
        <v>67</v>
      </c>
      <c r="K234" s="9"/>
      <c r="L234" s="22">
        <v>34097.769999999997</v>
      </c>
      <c r="M234" s="9" t="s">
        <v>135</v>
      </c>
      <c r="N234" s="9"/>
      <c r="O234" s="9"/>
      <c r="P234" s="9"/>
      <c r="Q234" s="11"/>
    </row>
    <row r="235" spans="1:17" x14ac:dyDescent="0.45">
      <c r="A235" s="14" t="s">
        <v>254</v>
      </c>
      <c r="B235" s="9">
        <v>19</v>
      </c>
      <c r="C235" s="10">
        <v>58.63</v>
      </c>
      <c r="D235" s="10">
        <f>C235*B235</f>
        <v>1113.97</v>
      </c>
      <c r="E235" s="38" t="s">
        <v>17</v>
      </c>
      <c r="F235" s="9"/>
      <c r="G235" s="10">
        <v>58.92</v>
      </c>
      <c r="H235" s="10">
        <f>(B235*G235)-D235</f>
        <v>5.5099999999999909</v>
      </c>
      <c r="I235" s="9" t="s">
        <v>134</v>
      </c>
      <c r="J235" s="38">
        <f>G235*B235</f>
        <v>1119.48</v>
      </c>
      <c r="K235" s="9" t="str">
        <f>IF(B235&lt;&gt;0,"sell "&amp;B235&amp;" "&amp;A235&amp;" @ $"&amp;G235,"")</f>
        <v>sell 19 MO @ $58.92</v>
      </c>
      <c r="L235" s="50">
        <f>L234+(G235*B235)</f>
        <v>35217.25</v>
      </c>
      <c r="M235" s="9"/>
      <c r="N235" s="9"/>
      <c r="O235" s="9"/>
      <c r="P235" s="9"/>
      <c r="Q235" s="11"/>
    </row>
    <row r="236" spans="1:17" x14ac:dyDescent="0.45">
      <c r="A236" s="14" t="s">
        <v>85</v>
      </c>
      <c r="B236" s="9">
        <v>8</v>
      </c>
      <c r="C236" s="10">
        <v>137.54</v>
      </c>
      <c r="D236" s="10">
        <f>C236*B236</f>
        <v>1100.32</v>
      </c>
      <c r="E236" s="38" t="s">
        <v>17</v>
      </c>
      <c r="F236" s="9"/>
      <c r="G236" s="10">
        <v>136.74</v>
      </c>
      <c r="H236" s="10">
        <f>(B236*G236)-D236</f>
        <v>-6.3999999999998636</v>
      </c>
      <c r="I236" s="9" t="s">
        <v>134</v>
      </c>
      <c r="J236" s="38">
        <f>G236*B236</f>
        <v>1093.92</v>
      </c>
      <c r="K236" s="9" t="str">
        <f t="shared" ref="K236:K237" si="8">IF(B236&lt;&gt;0,"sell "&amp;B236&amp;" "&amp;A236&amp;" @ $"&amp;G236,"")</f>
        <v>sell 8 HURN @ $136.74</v>
      </c>
      <c r="L236" s="50">
        <f>L235+(G236*B236)</f>
        <v>36311.17</v>
      </c>
      <c r="M236" s="9"/>
      <c r="N236" s="9"/>
      <c r="O236" s="9"/>
      <c r="P236" s="9"/>
      <c r="Q236" s="11"/>
    </row>
    <row r="237" spans="1:17" x14ac:dyDescent="0.45">
      <c r="A237" s="14" t="s">
        <v>116</v>
      </c>
      <c r="B237" s="9">
        <v>75</v>
      </c>
      <c r="C237" s="10">
        <v>13.33</v>
      </c>
      <c r="D237" s="10">
        <f>C237*B237</f>
        <v>999.75</v>
      </c>
      <c r="E237" s="38" t="s">
        <v>17</v>
      </c>
      <c r="F237" s="9"/>
      <c r="G237" s="10">
        <v>13.94</v>
      </c>
      <c r="H237" s="10">
        <f>(B237*G237)-D237</f>
        <v>45.75</v>
      </c>
      <c r="I237" s="9" t="s">
        <v>134</v>
      </c>
      <c r="J237" s="38">
        <f>G237*B237</f>
        <v>1045.5</v>
      </c>
      <c r="K237" s="9" t="str">
        <f t="shared" si="8"/>
        <v>sell 75 DRD @ $13.94</v>
      </c>
      <c r="L237" s="10">
        <f>L236+(G237*B237)</f>
        <v>37356.67</v>
      </c>
      <c r="M237" s="9" t="s">
        <v>44</v>
      </c>
      <c r="N237" s="9"/>
      <c r="O237" s="9"/>
      <c r="P237" s="9"/>
      <c r="Q237" s="11"/>
    </row>
    <row r="238" spans="1:17" x14ac:dyDescent="0.45">
      <c r="A238" s="14"/>
      <c r="B238" s="9"/>
      <c r="C238" s="10" t="s">
        <v>20</v>
      </c>
      <c r="D238" s="10">
        <f>SUM(D235:D237)</f>
        <v>3214.04</v>
      </c>
      <c r="E238" s="9"/>
      <c r="F238" s="9"/>
      <c r="G238" s="41"/>
      <c r="H238" s="10">
        <f>SUM(H235:H237)</f>
        <v>44.860000000000127</v>
      </c>
      <c r="I238" s="9"/>
      <c r="J238" s="38">
        <f>SUM(J235:J237)</f>
        <v>3258.9</v>
      </c>
      <c r="K238" s="9"/>
      <c r="L238" s="10"/>
      <c r="M238" s="9"/>
      <c r="N238" s="9"/>
      <c r="O238" s="9"/>
      <c r="P238" s="9"/>
      <c r="Q238" s="11"/>
    </row>
    <row r="239" spans="1:17" x14ac:dyDescent="0.45">
      <c r="A239" s="14"/>
      <c r="B239" s="9"/>
      <c r="C239" s="10"/>
      <c r="D239" s="10"/>
      <c r="E239" s="9"/>
      <c r="F239" s="9"/>
      <c r="G239" s="42"/>
      <c r="H239" s="39"/>
      <c r="I239" s="9"/>
      <c r="J239" s="9"/>
      <c r="K239" s="9"/>
      <c r="L239" s="10"/>
      <c r="M239" s="9"/>
      <c r="N239" s="9"/>
      <c r="O239" s="9"/>
      <c r="P239" s="9"/>
      <c r="Q239" s="11"/>
    </row>
    <row r="240" spans="1:17" x14ac:dyDescent="0.45">
      <c r="A240" s="14"/>
      <c r="B240" s="9"/>
      <c r="C240" s="10"/>
      <c r="D240" s="51"/>
      <c r="E240" s="42"/>
      <c r="F240" s="9"/>
      <c r="G240" s="41"/>
      <c r="H240" s="10"/>
      <c r="I240" s="9"/>
      <c r="J240" s="9"/>
      <c r="K240" s="9"/>
      <c r="L240" s="10"/>
      <c r="M240" s="12" t="s">
        <v>41</v>
      </c>
      <c r="N240" s="9"/>
      <c r="O240" s="9"/>
      <c r="P240" s="9"/>
      <c r="Q240" s="11"/>
    </row>
    <row r="241" spans="1:17" x14ac:dyDescent="0.45">
      <c r="A241" s="8"/>
      <c r="B241" s="9"/>
      <c r="C241" s="10"/>
      <c r="D241" s="10"/>
      <c r="E241" s="20"/>
      <c r="F241" s="9"/>
      <c r="G241" s="41"/>
      <c r="H241" s="10"/>
      <c r="I241" s="9"/>
      <c r="J241" s="9"/>
      <c r="K241" s="9"/>
      <c r="L241" s="10"/>
      <c r="M241" s="12" t="s">
        <v>42</v>
      </c>
      <c r="N241" s="9"/>
      <c r="O241" s="9"/>
      <c r="P241" s="9"/>
      <c r="Q241" s="11"/>
    </row>
    <row r="242" spans="1:17" x14ac:dyDescent="0.45">
      <c r="A242" s="8"/>
      <c r="B242" s="12" t="s">
        <v>6</v>
      </c>
      <c r="C242" s="13" t="s">
        <v>4</v>
      </c>
      <c r="D242" s="13" t="s">
        <v>5</v>
      </c>
      <c r="E242" s="23" t="s">
        <v>16</v>
      </c>
      <c r="F242" s="9"/>
      <c r="G242" s="43" t="s">
        <v>18</v>
      </c>
      <c r="H242" s="13" t="s">
        <v>19</v>
      </c>
      <c r="I242" s="9"/>
      <c r="J242" s="9"/>
      <c r="K242" s="9"/>
      <c r="L242" s="10"/>
      <c r="M242" s="38">
        <f>L234</f>
        <v>34097.769999999997</v>
      </c>
      <c r="N242" s="9"/>
      <c r="O242" s="9"/>
      <c r="P242" s="9"/>
      <c r="Q242" s="11"/>
    </row>
    <row r="243" spans="1:17" x14ac:dyDescent="0.45">
      <c r="A243" s="14" t="s">
        <v>252</v>
      </c>
      <c r="B243" s="9">
        <v>25</v>
      </c>
      <c r="C243" s="10">
        <v>75.77</v>
      </c>
      <c r="D243" s="10">
        <f>C243*B243</f>
        <v>1894.25</v>
      </c>
      <c r="E243" s="38" t="s">
        <v>17</v>
      </c>
      <c r="F243" s="9"/>
      <c r="G243" s="10">
        <v>75.290000000000006</v>
      </c>
      <c r="H243" s="10">
        <f>(B243*G243)-D243</f>
        <v>-11.999999999999773</v>
      </c>
      <c r="I243" s="9" t="s">
        <v>134</v>
      </c>
      <c r="J243" s="9"/>
      <c r="K243" s="9" t="str">
        <f>IF(B243&lt;&gt;0,"buy "&amp;B243&amp;" "&amp;A243&amp;" @ $"&amp;G243,"")</f>
        <v>buy 25 TPB @ $75.29</v>
      </c>
      <c r="L243" s="10">
        <f>L237-(G243*B243)</f>
        <v>35474.42</v>
      </c>
      <c r="M243" s="38">
        <f>L234-(G243*B243)</f>
        <v>32215.519999999997</v>
      </c>
      <c r="N243" s="9"/>
      <c r="O243" s="9"/>
      <c r="P243" s="9"/>
      <c r="Q243" s="11"/>
    </row>
    <row r="244" spans="1:17" x14ac:dyDescent="0.45">
      <c r="A244" s="14" t="s">
        <v>253</v>
      </c>
      <c r="B244" s="9">
        <v>67</v>
      </c>
      <c r="C244" s="10">
        <v>28.94</v>
      </c>
      <c r="D244" s="10">
        <f>C244*B244</f>
        <v>1938.98</v>
      </c>
      <c r="E244" s="38" t="s">
        <v>17</v>
      </c>
      <c r="F244" s="9"/>
      <c r="G244" s="10">
        <v>29.02</v>
      </c>
      <c r="H244" s="10">
        <f>(B244*G244)-D244</f>
        <v>5.3599999999999</v>
      </c>
      <c r="I244" s="9" t="s">
        <v>134</v>
      </c>
      <c r="J244" s="9"/>
      <c r="K244" s="9" t="str">
        <f>IF(B244&lt;&gt;0,"buy "&amp;B244&amp;" "&amp;A244&amp;" @ $"&amp;G244,"")</f>
        <v>buy 67 T @ $29.02</v>
      </c>
      <c r="L244" s="10">
        <f>L243-(G244*B244)</f>
        <v>33530.080000000002</v>
      </c>
      <c r="M244" s="38">
        <f>M243-(G244*B244)</f>
        <v>30271.179999999997</v>
      </c>
      <c r="N244" s="9"/>
      <c r="O244" s="9"/>
      <c r="P244" s="9"/>
      <c r="Q244" s="11"/>
    </row>
    <row r="245" spans="1:17" x14ac:dyDescent="0.45">
      <c r="A245" s="28" t="s">
        <v>175</v>
      </c>
      <c r="B245" s="29">
        <v>49</v>
      </c>
      <c r="C245" s="30">
        <v>39.46</v>
      </c>
      <c r="D245" s="30">
        <f>C245*B245</f>
        <v>1933.54</v>
      </c>
      <c r="E245" s="38" t="s">
        <v>17</v>
      </c>
      <c r="F245" s="29"/>
      <c r="G245" s="30">
        <v>39.270000000000003</v>
      </c>
      <c r="H245" s="30">
        <f>(B245*G245)-D245</f>
        <v>-9.3099999999997181</v>
      </c>
      <c r="I245" s="9" t="s">
        <v>134</v>
      </c>
      <c r="J245" s="9"/>
      <c r="K245" s="9" t="str">
        <f>IF(B245&lt;&gt;0,"buy "&amp;B245&amp;" "&amp;A245&amp;" @ $"&amp;G245,"")</f>
        <v>buy 49 IMBBY @ $39.27</v>
      </c>
      <c r="L245" s="10">
        <f>L244-(G245*B245)</f>
        <v>31605.850000000002</v>
      </c>
      <c r="M245" s="46">
        <f>M244-(G245*B245)</f>
        <v>28346.949999999997</v>
      </c>
      <c r="N245" s="47"/>
      <c r="O245" s="47"/>
      <c r="P245" s="47"/>
      <c r="Q245" s="48"/>
    </row>
    <row r="246" spans="1:17" x14ac:dyDescent="0.45">
      <c r="A246" s="14"/>
      <c r="B246" s="9"/>
      <c r="C246" s="10" t="s">
        <v>20</v>
      </c>
      <c r="D246" s="10">
        <f>SUM(D243:D245)</f>
        <v>5766.77</v>
      </c>
      <c r="E246" s="9"/>
      <c r="F246" s="9"/>
      <c r="G246" s="10"/>
      <c r="H246" s="10">
        <f>SUM(H243:H245)</f>
        <v>-15.949999999999591</v>
      </c>
      <c r="I246" s="9"/>
      <c r="J246" s="9"/>
      <c r="K246" s="9"/>
      <c r="L246" s="10"/>
      <c r="M246" s="9"/>
      <c r="N246" s="9"/>
      <c r="O246" s="9"/>
      <c r="P246" s="9"/>
      <c r="Q246" s="11"/>
    </row>
    <row r="247" spans="1:17" x14ac:dyDescent="0.45">
      <c r="A247" s="14"/>
      <c r="B247" s="9"/>
      <c r="C247" s="10"/>
      <c r="D247" s="10"/>
      <c r="E247" s="9"/>
      <c r="F247" s="9"/>
      <c r="G247" s="10"/>
      <c r="H247" s="10"/>
      <c r="I247" s="9"/>
      <c r="J247" s="9"/>
      <c r="K247" s="9"/>
      <c r="L247" s="10"/>
      <c r="M247" s="12" t="str">
        <f>IF(J238+M245&gt;0,"Credit Surplus","Credit Shortage")</f>
        <v>Credit Surplus</v>
      </c>
      <c r="N247" s="38"/>
      <c r="O247" s="9"/>
      <c r="P247" s="9"/>
      <c r="Q247" s="11"/>
    </row>
    <row r="248" spans="1:17" x14ac:dyDescent="0.45">
      <c r="A248" s="14"/>
      <c r="B248" s="9"/>
      <c r="C248" s="10"/>
      <c r="D248" s="10"/>
      <c r="E248" s="9"/>
      <c r="F248" s="9"/>
      <c r="G248" s="10"/>
      <c r="H248" s="10"/>
      <c r="I248" s="9"/>
      <c r="J248" s="9"/>
      <c r="K248" s="9"/>
      <c r="L248" s="10"/>
      <c r="M248" s="9"/>
      <c r="N248" s="9"/>
      <c r="O248" s="9"/>
      <c r="P248" s="9"/>
      <c r="Q248" s="11"/>
    </row>
    <row r="249" spans="1:17" x14ac:dyDescent="0.45">
      <c r="A249" s="14"/>
      <c r="B249" s="9"/>
      <c r="C249" s="10"/>
      <c r="D249" s="10"/>
      <c r="E249" s="9"/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23</v>
      </c>
      <c r="B250" s="9"/>
      <c r="C250" s="10"/>
      <c r="D250" s="22">
        <v>318.37</v>
      </c>
      <c r="E250" s="9" t="s">
        <v>111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x14ac:dyDescent="0.45">
      <c r="A251" s="14" t="s">
        <v>24</v>
      </c>
      <c r="B251" s="9"/>
      <c r="C251" s="10"/>
      <c r="D251" s="49">
        <f>H238</f>
        <v>44.860000000000127</v>
      </c>
      <c r="E251" s="9" t="s">
        <v>36</v>
      </c>
      <c r="F251" s="9"/>
      <c r="G251" s="10"/>
      <c r="H251" s="10"/>
      <c r="I251" s="9"/>
      <c r="J251" s="9"/>
      <c r="K251" s="9"/>
      <c r="L251" s="9"/>
      <c r="M251" s="9"/>
      <c r="N251" s="9"/>
      <c r="O251" s="9"/>
      <c r="P251" s="9"/>
      <c r="Q251" s="11"/>
    </row>
    <row r="252" spans="1:17" x14ac:dyDescent="0.45">
      <c r="A252" s="14" t="s">
        <v>25</v>
      </c>
      <c r="B252" s="9"/>
      <c r="C252" s="10"/>
      <c r="D252" s="10">
        <f>D250+D251</f>
        <v>363.23000000000013</v>
      </c>
      <c r="E252" s="9"/>
      <c r="F252" s="9"/>
      <c r="G252" s="10"/>
      <c r="H252" s="10"/>
      <c r="I252" s="9"/>
      <c r="J252" s="9"/>
      <c r="K252" s="9"/>
      <c r="L252" s="9"/>
      <c r="M252" s="9"/>
      <c r="N252" s="9"/>
      <c r="O252" s="9"/>
      <c r="P252" s="9"/>
      <c r="Q252" s="11"/>
    </row>
    <row r="253" spans="1:17" x14ac:dyDescent="0.45">
      <c r="A253" s="14" t="s">
        <v>27</v>
      </c>
      <c r="B253" s="9"/>
      <c r="C253" s="10"/>
      <c r="D253" s="10">
        <f>H246</f>
        <v>-15.949999999999591</v>
      </c>
      <c r="E253" s="9" t="s">
        <v>37</v>
      </c>
      <c r="F253" s="9"/>
      <c r="G253" s="10"/>
      <c r="H253" s="10"/>
      <c r="I253" s="9"/>
      <c r="J253" s="9"/>
      <c r="K253" s="9"/>
      <c r="L253" s="9"/>
      <c r="M253" s="9"/>
      <c r="N253" s="9"/>
      <c r="O253" s="9"/>
      <c r="P253" s="9"/>
      <c r="Q253" s="11"/>
    </row>
    <row r="254" spans="1:17" x14ac:dyDescent="0.45">
      <c r="A254" s="14" t="s">
        <v>25</v>
      </c>
      <c r="B254" s="9"/>
      <c r="C254" s="10"/>
      <c r="D254" s="32">
        <f>D252-D253</f>
        <v>379.17999999999972</v>
      </c>
      <c r="E254" s="20" t="s">
        <v>38</v>
      </c>
      <c r="F254" s="9"/>
      <c r="G254" s="10"/>
      <c r="H254" s="10"/>
      <c r="I254" s="9"/>
      <c r="J254" s="9"/>
      <c r="K254" s="9"/>
      <c r="L254" s="9"/>
      <c r="M254" s="9"/>
      <c r="N254" s="9"/>
      <c r="O254" s="9"/>
      <c r="P254" s="9"/>
      <c r="Q254" s="11"/>
    </row>
    <row r="255" spans="1:17" ht="14.65" thickBot="1" x14ac:dyDescent="0.5">
      <c r="A255" s="16"/>
      <c r="B255" s="17"/>
      <c r="C255" s="18"/>
      <c r="D255" s="18"/>
      <c r="E255" s="17"/>
      <c r="F255" s="17"/>
      <c r="G255" s="18"/>
      <c r="H255" s="18"/>
      <c r="I255" s="17"/>
      <c r="J255" s="17"/>
      <c r="K255" s="17"/>
      <c r="L255" s="17"/>
      <c r="M255" s="17"/>
      <c r="N255" s="17"/>
      <c r="O255" s="17"/>
      <c r="P255" s="17"/>
      <c r="Q255" s="19"/>
    </row>
    <row r="256" spans="1:17" ht="14.65" thickTop="1" x14ac:dyDescent="0.45"/>
    <row r="258" spans="1:17" ht="14.65" thickBot="1" x14ac:dyDescent="0.5"/>
    <row r="259" spans="1:17" ht="14.65" thickTop="1" x14ac:dyDescent="0.45">
      <c r="A259" s="3"/>
      <c r="B259" s="4"/>
      <c r="C259" s="5" t="s">
        <v>258</v>
      </c>
      <c r="D259" s="6"/>
      <c r="E259" s="4"/>
      <c r="F259" s="4"/>
      <c r="G259" s="6"/>
      <c r="H259" s="6"/>
      <c r="I259" s="4"/>
      <c r="J259" s="4"/>
      <c r="K259" s="4"/>
      <c r="L259" s="21" t="s">
        <v>40</v>
      </c>
      <c r="M259" s="4"/>
      <c r="N259" s="4"/>
      <c r="O259" s="4"/>
      <c r="P259" s="4"/>
      <c r="Q259" s="7"/>
    </row>
    <row r="260" spans="1:17" x14ac:dyDescent="0.45">
      <c r="A260" s="8" t="s">
        <v>11</v>
      </c>
      <c r="B260" s="9"/>
      <c r="C260" s="10"/>
      <c r="D260" s="10"/>
      <c r="E260" s="9"/>
      <c r="F260" s="9"/>
      <c r="G260" s="10"/>
      <c r="H260" s="10"/>
      <c r="I260" s="9"/>
      <c r="J260" s="12" t="s">
        <v>68</v>
      </c>
      <c r="K260" s="9"/>
      <c r="L260" s="12" t="s">
        <v>21</v>
      </c>
      <c r="M260" s="12"/>
      <c r="N260" s="9"/>
      <c r="O260" s="9"/>
      <c r="P260" s="9"/>
      <c r="Q260" s="11"/>
    </row>
    <row r="261" spans="1:17" x14ac:dyDescent="0.45">
      <c r="A261" s="8" t="s">
        <v>3</v>
      </c>
      <c r="B261" s="12" t="s">
        <v>6</v>
      </c>
      <c r="C261" s="13" t="s">
        <v>4</v>
      </c>
      <c r="D261" s="13" t="s">
        <v>7</v>
      </c>
      <c r="E261" s="12" t="s">
        <v>16</v>
      </c>
      <c r="F261" s="9"/>
      <c r="G261" s="13" t="s">
        <v>18</v>
      </c>
      <c r="H261" s="13" t="s">
        <v>19</v>
      </c>
      <c r="I261" s="43" t="s">
        <v>133</v>
      </c>
      <c r="J261" s="12" t="s">
        <v>67</v>
      </c>
      <c r="K261" s="9"/>
      <c r="L261" s="22">
        <v>35869.11</v>
      </c>
      <c r="M261" s="9" t="s">
        <v>135</v>
      </c>
      <c r="N261" s="9"/>
      <c r="O261" s="9"/>
      <c r="P261" s="9"/>
      <c r="Q261" s="11"/>
    </row>
    <row r="262" spans="1:17" x14ac:dyDescent="0.45">
      <c r="A262" s="14" t="s">
        <v>252</v>
      </c>
      <c r="B262" s="9">
        <v>29</v>
      </c>
      <c r="C262" s="10">
        <v>74.319999999999993</v>
      </c>
      <c r="D262" s="10">
        <f>C262*B262</f>
        <v>2155.2799999999997</v>
      </c>
      <c r="E262" s="38" t="s">
        <v>17</v>
      </c>
      <c r="F262" s="9"/>
      <c r="G262" s="10">
        <v>73.94</v>
      </c>
      <c r="H262" s="10">
        <f>(B262*G262)-D262</f>
        <v>-11.019999999999982</v>
      </c>
      <c r="I262" s="9" t="s">
        <v>134</v>
      </c>
      <c r="J262" s="38">
        <f>G262*B262</f>
        <v>2144.2599999999998</v>
      </c>
      <c r="K262" s="9" t="str">
        <f>IF(B262&lt;&gt;0,"sell "&amp;B262&amp;" "&amp;A262&amp;" @ $"&amp;G262,"")</f>
        <v>sell 29 TPB @ $73.94</v>
      </c>
      <c r="L262" s="50">
        <f>L261+(G262*B262)</f>
        <v>38013.370000000003</v>
      </c>
      <c r="M262" s="9"/>
      <c r="N262" s="9"/>
      <c r="O262" s="9"/>
      <c r="P262" s="9"/>
      <c r="Q262" s="11"/>
    </row>
    <row r="263" spans="1:17" x14ac:dyDescent="0.45">
      <c r="A263" s="14" t="s">
        <v>245</v>
      </c>
      <c r="B263" s="9">
        <v>29</v>
      </c>
      <c r="C263" s="10">
        <v>81.2</v>
      </c>
      <c r="D263" s="10">
        <f>C263*B263</f>
        <v>2354.8000000000002</v>
      </c>
      <c r="E263" s="38" t="s">
        <v>17</v>
      </c>
      <c r="F263" s="9"/>
      <c r="G263" s="10">
        <v>82.07</v>
      </c>
      <c r="H263" s="10">
        <f>(B263*G263)-D263</f>
        <v>25.229999999999563</v>
      </c>
      <c r="I263" s="9" t="s">
        <v>134</v>
      </c>
      <c r="J263" s="38">
        <f>G263*B263</f>
        <v>2380.0299999999997</v>
      </c>
      <c r="K263" s="9" t="str">
        <f t="shared" ref="K263:K264" si="9">IF(B263&lt;&gt;0,"sell "&amp;B263&amp;" "&amp;A263&amp;" @ $"&amp;G263,"")</f>
        <v>sell 29 VRNA @ $82.07</v>
      </c>
      <c r="L263" s="50">
        <f>L262+(G263*B263)</f>
        <v>40393.4</v>
      </c>
      <c r="M263" s="9"/>
      <c r="N263" s="9"/>
      <c r="O263" s="9"/>
      <c r="P263" s="9"/>
      <c r="Q263" s="11"/>
    </row>
    <row r="264" spans="1:17" x14ac:dyDescent="0.45">
      <c r="A264" s="14" t="s">
        <v>253</v>
      </c>
      <c r="B264" s="9">
        <v>74</v>
      </c>
      <c r="C264" s="10">
        <v>27.8</v>
      </c>
      <c r="D264" s="10">
        <f>C264*B264</f>
        <v>2057.2000000000003</v>
      </c>
      <c r="E264" s="38" t="s">
        <v>17</v>
      </c>
      <c r="F264" s="9"/>
      <c r="G264" s="10">
        <v>27.67</v>
      </c>
      <c r="H264" s="10">
        <f>(B264*G264)-D264</f>
        <v>-9.6200000000001182</v>
      </c>
      <c r="I264" s="9" t="s">
        <v>134</v>
      </c>
      <c r="J264" s="38">
        <f>G264*B264</f>
        <v>2047.5800000000002</v>
      </c>
      <c r="K264" s="9" t="str">
        <f t="shared" si="9"/>
        <v>sell 74 T @ $27.67</v>
      </c>
      <c r="L264" s="10">
        <f>L263+(G264*B264)</f>
        <v>42440.98</v>
      </c>
      <c r="M264" s="9" t="s">
        <v>44</v>
      </c>
      <c r="N264" s="9"/>
      <c r="O264" s="9"/>
      <c r="P264" s="9"/>
      <c r="Q264" s="11"/>
    </row>
    <row r="265" spans="1:17" x14ac:dyDescent="0.45">
      <c r="A265" s="14"/>
      <c r="B265" s="9"/>
      <c r="C265" s="10" t="s">
        <v>20</v>
      </c>
      <c r="D265" s="10">
        <f>SUM(D262:D264)</f>
        <v>6567.2800000000007</v>
      </c>
      <c r="E265" s="9"/>
      <c r="F265" s="9"/>
      <c r="G265" s="41"/>
      <c r="H265" s="10">
        <f>SUM(H262:H264)</f>
        <v>4.5899999999994634</v>
      </c>
      <c r="I265" s="9"/>
      <c r="J265" s="38">
        <f>SUM(J262:J264)</f>
        <v>6571.869999999999</v>
      </c>
      <c r="K265" s="9"/>
      <c r="L265" s="10"/>
      <c r="M265" s="9"/>
      <c r="N265" s="9"/>
      <c r="O265" s="9"/>
      <c r="P265" s="9"/>
      <c r="Q265" s="11"/>
    </row>
    <row r="266" spans="1:17" x14ac:dyDescent="0.45">
      <c r="A266" s="14"/>
      <c r="B266" s="9"/>
      <c r="C266" s="10"/>
      <c r="D266" s="10"/>
      <c r="E266" s="9"/>
      <c r="F266" s="9"/>
      <c r="G266" s="42"/>
      <c r="H266" s="39"/>
      <c r="I266" s="9"/>
      <c r="J266" s="9"/>
      <c r="K266" s="9"/>
      <c r="L266" s="10"/>
      <c r="M266" s="9"/>
      <c r="N266" s="9"/>
      <c r="O266" s="9"/>
      <c r="P266" s="9"/>
      <c r="Q266" s="11"/>
    </row>
    <row r="267" spans="1:17" x14ac:dyDescent="0.45">
      <c r="A267" s="14"/>
      <c r="B267" s="9"/>
      <c r="C267" s="10"/>
      <c r="D267" s="51"/>
      <c r="E267" s="42"/>
      <c r="F267" s="9"/>
      <c r="G267" s="41"/>
      <c r="H267" s="10"/>
      <c r="I267" s="9"/>
      <c r="J267" s="9"/>
      <c r="K267" s="9"/>
      <c r="L267" s="10"/>
      <c r="M267" s="12" t="s">
        <v>41</v>
      </c>
      <c r="N267" s="9"/>
      <c r="O267" s="9"/>
      <c r="P267" s="9"/>
      <c r="Q267" s="11"/>
    </row>
    <row r="268" spans="1:17" x14ac:dyDescent="0.45">
      <c r="A268" s="8"/>
      <c r="B268" s="9"/>
      <c r="C268" s="10"/>
      <c r="D268" s="10"/>
      <c r="E268" s="20"/>
      <c r="F268" s="9"/>
      <c r="G268" s="41"/>
      <c r="H268" s="10"/>
      <c r="I268" s="9"/>
      <c r="J268" s="9"/>
      <c r="K268" s="9"/>
      <c r="L268" s="10"/>
      <c r="M268" s="12" t="s">
        <v>42</v>
      </c>
      <c r="N268" s="9"/>
      <c r="O268" s="9"/>
      <c r="P268" s="9"/>
      <c r="Q268" s="11"/>
    </row>
    <row r="269" spans="1:17" x14ac:dyDescent="0.45">
      <c r="A269" s="8"/>
      <c r="B269" s="12" t="s">
        <v>6</v>
      </c>
      <c r="C269" s="13" t="s">
        <v>4</v>
      </c>
      <c r="D269" s="13" t="s">
        <v>5</v>
      </c>
      <c r="E269" s="23" t="s">
        <v>16</v>
      </c>
      <c r="F269" s="9"/>
      <c r="G269" s="43" t="s">
        <v>18</v>
      </c>
      <c r="H269" s="13" t="s">
        <v>19</v>
      </c>
      <c r="I269" s="9"/>
      <c r="J269" s="9"/>
      <c r="K269" s="9"/>
      <c r="L269" s="10"/>
      <c r="M269" s="38">
        <f>L261</f>
        <v>35869.11</v>
      </c>
      <c r="N269" s="9"/>
      <c r="O269" s="9"/>
      <c r="P269" s="9"/>
      <c r="Q269" s="11"/>
    </row>
    <row r="270" spans="1:17" x14ac:dyDescent="0.45">
      <c r="A270" s="14" t="s">
        <v>259</v>
      </c>
      <c r="B270" s="9">
        <v>139</v>
      </c>
      <c r="C270" s="10">
        <v>14.15</v>
      </c>
      <c r="D270" s="10">
        <f>C270*B270</f>
        <v>1966.8500000000001</v>
      </c>
      <c r="E270" s="38" t="s">
        <v>17</v>
      </c>
      <c r="F270" s="9"/>
      <c r="G270" s="10">
        <v>14.08</v>
      </c>
      <c r="H270" s="10">
        <f>(B270*G270)-D270</f>
        <v>-9.7300000000000182</v>
      </c>
      <c r="I270" s="9" t="s">
        <v>134</v>
      </c>
      <c r="J270" s="9"/>
      <c r="K270" s="9" t="str">
        <f>IF(B270&lt;&gt;0,"buy "&amp;B270&amp;" "&amp;A270&amp;" @ $"&amp;G270,"")</f>
        <v>buy 139 MD @ $14.08</v>
      </c>
      <c r="L270" s="10">
        <f>L264-(G270*B270)</f>
        <v>40483.86</v>
      </c>
      <c r="M270" s="38">
        <f>L261-(G270*B270)</f>
        <v>33911.99</v>
      </c>
      <c r="N270" s="9"/>
      <c r="O270" s="9"/>
      <c r="P270" s="9"/>
      <c r="Q270" s="11"/>
    </row>
    <row r="271" spans="1:17" x14ac:dyDescent="0.45">
      <c r="A271" s="14" t="s">
        <v>260</v>
      </c>
      <c r="B271" s="9">
        <v>15</v>
      </c>
      <c r="C271" s="10">
        <v>129.31</v>
      </c>
      <c r="D271" s="10">
        <f>C271*B271</f>
        <v>1939.65</v>
      </c>
      <c r="E271" s="38" t="s">
        <v>17</v>
      </c>
      <c r="F271" s="9"/>
      <c r="G271" s="10">
        <v>128.47999999999999</v>
      </c>
      <c r="H271" s="10">
        <f>(B271*G271)-D271</f>
        <v>-12.450000000000273</v>
      </c>
      <c r="I271" s="9" t="s">
        <v>134</v>
      </c>
      <c r="J271" s="9"/>
      <c r="K271" s="9" t="str">
        <f>IF(B271&lt;&gt;0,"buy "&amp;B271&amp;" "&amp;A271&amp;" @ $"&amp;G271,"")</f>
        <v>buy 15 DORM @ $128.48</v>
      </c>
      <c r="L271" s="10">
        <f>L270-(G271*B271)</f>
        <v>38556.660000000003</v>
      </c>
      <c r="M271" s="38">
        <f>M270-(G271*B271)</f>
        <v>31984.789999999997</v>
      </c>
      <c r="N271" s="9"/>
      <c r="O271" s="9"/>
      <c r="P271" s="9"/>
      <c r="Q271" s="11"/>
    </row>
    <row r="272" spans="1:17" x14ac:dyDescent="0.45">
      <c r="A272" s="28" t="s">
        <v>251</v>
      </c>
      <c r="B272" s="29">
        <v>27</v>
      </c>
      <c r="C272" s="30">
        <v>72.11</v>
      </c>
      <c r="D272" s="30">
        <f>C272*B272</f>
        <v>1946.97</v>
      </c>
      <c r="E272" s="38" t="s">
        <v>17</v>
      </c>
      <c r="F272" s="29"/>
      <c r="G272" s="30">
        <v>72.040000000000006</v>
      </c>
      <c r="H272" s="30">
        <f>(B272*G272)-D272</f>
        <v>-1.8899999999998727</v>
      </c>
      <c r="I272" s="9" t="s">
        <v>134</v>
      </c>
      <c r="J272" s="9"/>
      <c r="K272" s="9" t="str">
        <f>IF(B272&lt;&gt;0,"buy "&amp;B272&amp;" "&amp;A272&amp;" @ $"&amp;G272,"")</f>
        <v>buy 27 PRIM @ $72.04</v>
      </c>
      <c r="L272" s="10">
        <f>L271-(G272*B272)</f>
        <v>36611.58</v>
      </c>
      <c r="M272" s="46">
        <f>M271-(G272*B272)</f>
        <v>30039.709999999995</v>
      </c>
      <c r="N272" s="47"/>
      <c r="O272" s="47"/>
      <c r="P272" s="47"/>
      <c r="Q272" s="48"/>
    </row>
    <row r="273" spans="1:17" x14ac:dyDescent="0.45">
      <c r="A273" s="14"/>
      <c r="B273" s="9"/>
      <c r="C273" s="10" t="s">
        <v>20</v>
      </c>
      <c r="D273" s="10">
        <f>SUM(D270:D272)</f>
        <v>5853.47</v>
      </c>
      <c r="E273" s="9"/>
      <c r="F273" s="9"/>
      <c r="G273" s="10"/>
      <c r="H273" s="10">
        <f>SUM(H270:H272)</f>
        <v>-24.070000000000164</v>
      </c>
      <c r="I273" s="9"/>
      <c r="J273" s="9"/>
      <c r="K273" s="9"/>
      <c r="L273" s="10"/>
      <c r="M273" s="9"/>
      <c r="N273" s="9"/>
      <c r="O273" s="9"/>
      <c r="P273" s="9"/>
      <c r="Q273" s="11"/>
    </row>
    <row r="274" spans="1:17" x14ac:dyDescent="0.45">
      <c r="A274" s="14"/>
      <c r="B274" s="9"/>
      <c r="C274" s="10"/>
      <c r="D274" s="10"/>
      <c r="E274" s="9"/>
      <c r="F274" s="9"/>
      <c r="G274" s="10"/>
      <c r="H274" s="10"/>
      <c r="I274" s="9"/>
      <c r="J274" s="9"/>
      <c r="K274" s="9"/>
      <c r="L274" s="10"/>
      <c r="M274" s="12" t="str">
        <f>IF(J265+M272&gt;0,"Credit Surplus","Credit Shortage")</f>
        <v>Credit Surplus</v>
      </c>
      <c r="N274" s="38"/>
      <c r="O274" s="9"/>
      <c r="P274" s="9"/>
      <c r="Q274" s="11"/>
    </row>
    <row r="275" spans="1:17" x14ac:dyDescent="0.45">
      <c r="A275" s="14"/>
      <c r="B275" s="9"/>
      <c r="C275" s="10"/>
      <c r="D275" s="10"/>
      <c r="E275" s="9"/>
      <c r="F275" s="9"/>
      <c r="G275" s="10"/>
      <c r="H275" s="10"/>
      <c r="I275" s="9"/>
      <c r="J275" s="9"/>
      <c r="K275" s="9"/>
      <c r="L275" s="10"/>
      <c r="M275" s="9"/>
      <c r="N275" s="9"/>
      <c r="O275" s="9"/>
      <c r="P275" s="9"/>
      <c r="Q275" s="11"/>
    </row>
    <row r="276" spans="1:17" x14ac:dyDescent="0.45">
      <c r="A276" s="14"/>
      <c r="B276" s="9"/>
      <c r="C276" s="10"/>
      <c r="D276" s="10"/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23</v>
      </c>
      <c r="B277" s="9"/>
      <c r="C277" s="10"/>
      <c r="D277" s="22">
        <v>2842.44</v>
      </c>
      <c r="E277" s="9" t="s">
        <v>111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24</v>
      </c>
      <c r="B278" s="9"/>
      <c r="C278" s="10"/>
      <c r="D278" s="49">
        <f>H265</f>
        <v>4.5899999999994634</v>
      </c>
      <c r="E278" s="9" t="s">
        <v>36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x14ac:dyDescent="0.45">
      <c r="A279" s="14" t="s">
        <v>25</v>
      </c>
      <c r="B279" s="9"/>
      <c r="C279" s="10"/>
      <c r="D279" s="10">
        <f>D277+D278</f>
        <v>2847.0299999999997</v>
      </c>
      <c r="E279" s="9"/>
      <c r="F279" s="9"/>
      <c r="G279" s="10"/>
      <c r="H279" s="10"/>
      <c r="I279" s="9"/>
      <c r="J279" s="9"/>
      <c r="K279" s="9"/>
      <c r="L279" s="9"/>
      <c r="M279" s="9"/>
      <c r="N279" s="9"/>
      <c r="O279" s="9"/>
      <c r="P279" s="9"/>
      <c r="Q279" s="11"/>
    </row>
    <row r="280" spans="1:17" x14ac:dyDescent="0.45">
      <c r="A280" s="14" t="s">
        <v>27</v>
      </c>
      <c r="B280" s="9"/>
      <c r="C280" s="10"/>
      <c r="D280" s="10">
        <f>H273</f>
        <v>-24.070000000000164</v>
      </c>
      <c r="E280" s="9" t="s">
        <v>37</v>
      </c>
      <c r="F280" s="9"/>
      <c r="G280" s="10"/>
      <c r="H280" s="10"/>
      <c r="I280" s="9"/>
      <c r="J280" s="9"/>
      <c r="K280" s="9"/>
      <c r="L280" s="9"/>
      <c r="M280" s="9"/>
      <c r="N280" s="9"/>
      <c r="O280" s="9"/>
      <c r="P280" s="9"/>
      <c r="Q280" s="11"/>
    </row>
    <row r="281" spans="1:17" x14ac:dyDescent="0.45">
      <c r="A281" s="14" t="s">
        <v>25</v>
      </c>
      <c r="B281" s="9"/>
      <c r="C281" s="10"/>
      <c r="D281" s="32">
        <f>D279-D280</f>
        <v>2871.1</v>
      </c>
      <c r="E281" s="20" t="s">
        <v>38</v>
      </c>
      <c r="F281" s="9"/>
      <c r="G281" s="10"/>
      <c r="H281" s="10"/>
      <c r="I281" s="9"/>
      <c r="J281" s="9"/>
      <c r="K281" s="9"/>
      <c r="L281" s="9"/>
      <c r="M281" s="9"/>
      <c r="N281" s="9"/>
      <c r="O281" s="9"/>
      <c r="P281" s="9"/>
      <c r="Q281" s="11"/>
    </row>
    <row r="282" spans="1:17" ht="14.65" thickBot="1" x14ac:dyDescent="0.5">
      <c r="A282" s="16"/>
      <c r="B282" s="17"/>
      <c r="C282" s="18"/>
      <c r="D282" s="18"/>
      <c r="E282" s="17"/>
      <c r="F282" s="17"/>
      <c r="G282" s="18"/>
      <c r="H282" s="18"/>
      <c r="I282" s="17"/>
      <c r="J282" s="17"/>
      <c r="K282" s="17"/>
      <c r="L282" s="17"/>
      <c r="M282" s="17"/>
      <c r="N282" s="17"/>
      <c r="O282" s="17"/>
      <c r="P282" s="17"/>
      <c r="Q282" s="19"/>
    </row>
    <row r="283" spans="1:17" ht="14.65" thickTop="1" x14ac:dyDescent="0.45"/>
    <row r="286" spans="1:17" ht="14.65" thickBot="1" x14ac:dyDescent="0.5"/>
    <row r="287" spans="1:17" ht="14.65" thickTop="1" x14ac:dyDescent="0.45">
      <c r="A287" s="3"/>
      <c r="B287" s="4"/>
      <c r="C287" s="5">
        <v>45777</v>
      </c>
      <c r="D287" s="6"/>
      <c r="E287" s="4"/>
      <c r="F287" s="4"/>
      <c r="G287" s="6"/>
      <c r="H287" s="6"/>
      <c r="I287" s="4"/>
      <c r="J287" s="4"/>
      <c r="K287" s="4"/>
      <c r="L287" s="21" t="s">
        <v>40</v>
      </c>
      <c r="M287" s="4"/>
      <c r="N287" s="4"/>
      <c r="O287" s="4"/>
      <c r="P287" s="4"/>
      <c r="Q287" s="7"/>
    </row>
    <row r="288" spans="1:17" x14ac:dyDescent="0.45">
      <c r="A288" s="8" t="s">
        <v>11</v>
      </c>
      <c r="B288" s="9"/>
      <c r="C288" s="10"/>
      <c r="D288" s="10"/>
      <c r="E288" s="9"/>
      <c r="F288" s="9"/>
      <c r="G288" s="10"/>
      <c r="H288" s="10"/>
      <c r="I288" s="9"/>
      <c r="J288" s="12" t="s">
        <v>68</v>
      </c>
      <c r="K288" s="9"/>
      <c r="L288" s="12" t="s">
        <v>21</v>
      </c>
      <c r="M288" s="12"/>
      <c r="N288" s="9"/>
      <c r="O288" s="9"/>
      <c r="P288" s="9"/>
      <c r="Q288" s="11"/>
    </row>
    <row r="289" spans="1:17" x14ac:dyDescent="0.45">
      <c r="A289" s="8" t="s">
        <v>3</v>
      </c>
      <c r="B289" s="12" t="s">
        <v>6</v>
      </c>
      <c r="C289" s="13" t="s">
        <v>4</v>
      </c>
      <c r="D289" s="13" t="s">
        <v>7</v>
      </c>
      <c r="E289" s="12" t="s">
        <v>16</v>
      </c>
      <c r="F289" s="9"/>
      <c r="G289" s="13" t="s">
        <v>18</v>
      </c>
      <c r="H289" s="13" t="s">
        <v>19</v>
      </c>
      <c r="I289" s="43" t="s">
        <v>133</v>
      </c>
      <c r="J289" s="12" t="s">
        <v>67</v>
      </c>
      <c r="K289" s="9"/>
      <c r="L289" s="22">
        <v>47771.63</v>
      </c>
      <c r="M289" s="9" t="s">
        <v>135</v>
      </c>
      <c r="N289" s="9"/>
      <c r="O289" s="9"/>
      <c r="P289" s="9"/>
      <c r="Q289" s="11"/>
    </row>
    <row r="290" spans="1:17" x14ac:dyDescent="0.45">
      <c r="A290" s="14" t="s">
        <v>249</v>
      </c>
      <c r="B290" s="9">
        <v>19</v>
      </c>
      <c r="C290" s="10">
        <v>129.63</v>
      </c>
      <c r="D290" s="10">
        <f>C290*B290</f>
        <v>2462.9699999999998</v>
      </c>
      <c r="E290" s="38" t="s">
        <v>17</v>
      </c>
      <c r="F290" s="9"/>
      <c r="G290" s="10">
        <v>137.66999999999999</v>
      </c>
      <c r="H290" s="10">
        <f>(B290*G290)-D290</f>
        <v>152.75999999999976</v>
      </c>
      <c r="I290" s="9" t="s">
        <v>134</v>
      </c>
      <c r="J290" s="38">
        <f>G290*B290</f>
        <v>2615.7299999999996</v>
      </c>
      <c r="K290" s="9" t="str">
        <f>IF(B290&lt;&gt;0,"sell "&amp;B290&amp;" "&amp;A290&amp;" @ $"&amp;G290,"")</f>
        <v>sell 19 VST @ $137.67</v>
      </c>
      <c r="L290" s="50">
        <f>L289+(G290*B290)</f>
        <v>50387.360000000001</v>
      </c>
      <c r="M290" s="9"/>
      <c r="N290" s="9"/>
      <c r="O290" s="9"/>
      <c r="P290" s="9"/>
      <c r="Q290" s="11"/>
    </row>
    <row r="291" spans="1:17" x14ac:dyDescent="0.45">
      <c r="A291" s="14" t="s">
        <v>250</v>
      </c>
      <c r="B291" s="9">
        <v>13</v>
      </c>
      <c r="C291" s="10">
        <v>183.11</v>
      </c>
      <c r="D291" s="10">
        <f>C291*B291</f>
        <v>2380.4300000000003</v>
      </c>
      <c r="E291" s="38" t="s">
        <v>17</v>
      </c>
      <c r="F291" s="9"/>
      <c r="G291" s="10">
        <v>186.55</v>
      </c>
      <c r="H291" s="10">
        <f>(B291*G291)-D291</f>
        <v>44.7199999999998</v>
      </c>
      <c r="I291" s="9" t="s">
        <v>134</v>
      </c>
      <c r="J291" s="38">
        <f>G291*B291</f>
        <v>2425.15</v>
      </c>
      <c r="K291" s="9" t="str">
        <f t="shared" ref="K291:K292" si="10">IF(B291&lt;&gt;0,"sell "&amp;B291&amp;" "&amp;A291&amp;" @ $"&amp;G291,"")</f>
        <v>sell 13 POWL @ $186.55</v>
      </c>
      <c r="L291" s="50">
        <f>L290+(G291*B291)</f>
        <v>52812.51</v>
      </c>
      <c r="M291" s="9"/>
      <c r="N291" s="9"/>
      <c r="O291" s="9"/>
      <c r="P291" s="9"/>
      <c r="Q291" s="11"/>
    </row>
    <row r="292" spans="1:17" x14ac:dyDescent="0.45">
      <c r="A292" s="14" t="s">
        <v>251</v>
      </c>
      <c r="B292" s="9">
        <v>42</v>
      </c>
      <c r="C292" s="10">
        <v>59.97</v>
      </c>
      <c r="D292" s="10">
        <f>C292*B292</f>
        <v>2518.7399999999998</v>
      </c>
      <c r="E292" s="38" t="s">
        <v>17</v>
      </c>
      <c r="F292" s="9"/>
      <c r="G292" s="10">
        <v>62.79</v>
      </c>
      <c r="H292" s="10">
        <f>(B292*G292)-D292</f>
        <v>118.44000000000005</v>
      </c>
      <c r="I292" s="9" t="s">
        <v>134</v>
      </c>
      <c r="J292" s="38">
        <f>G292*B292</f>
        <v>2637.18</v>
      </c>
      <c r="K292" s="9" t="str">
        <f t="shared" si="10"/>
        <v>sell 42 PRIM @ $62.79</v>
      </c>
      <c r="L292" s="10">
        <f>L291+(G292*B292)</f>
        <v>55449.69</v>
      </c>
      <c r="M292" s="9" t="s">
        <v>44</v>
      </c>
      <c r="N292" s="9"/>
      <c r="O292" s="9"/>
      <c r="P292" s="9"/>
      <c r="Q292" s="11"/>
    </row>
    <row r="293" spans="1:17" x14ac:dyDescent="0.45">
      <c r="A293" s="14"/>
      <c r="B293" s="9"/>
      <c r="C293" s="10" t="s">
        <v>20</v>
      </c>
      <c r="D293" s="10">
        <f>SUM(D290:D292)</f>
        <v>7362.1399999999994</v>
      </c>
      <c r="E293" s="9"/>
      <c r="F293" s="9"/>
      <c r="G293" s="41"/>
      <c r="H293" s="10">
        <f>SUM(H290:H292)</f>
        <v>315.91999999999962</v>
      </c>
      <c r="I293" s="9"/>
      <c r="J293" s="38">
        <f>SUM(J290:J292)</f>
        <v>7678.0599999999995</v>
      </c>
      <c r="K293" s="9"/>
      <c r="L293" s="10"/>
      <c r="M293" s="9"/>
      <c r="N293" s="9"/>
      <c r="O293" s="9"/>
      <c r="P293" s="9"/>
      <c r="Q293" s="11"/>
    </row>
    <row r="294" spans="1:17" x14ac:dyDescent="0.45">
      <c r="A294" s="14"/>
      <c r="B294" s="9"/>
      <c r="C294" s="10"/>
      <c r="D294" s="10"/>
      <c r="E294" s="9"/>
      <c r="F294" s="9"/>
      <c r="G294" s="42"/>
      <c r="H294" s="39"/>
      <c r="I294" s="9"/>
      <c r="J294" s="9"/>
      <c r="K294" s="9"/>
      <c r="L294" s="10"/>
      <c r="M294" s="9"/>
      <c r="N294" s="9"/>
      <c r="O294" s="9"/>
      <c r="P294" s="9"/>
      <c r="Q294" s="11"/>
    </row>
    <row r="295" spans="1:17" x14ac:dyDescent="0.45">
      <c r="A295" s="14"/>
      <c r="B295" s="9"/>
      <c r="C295" s="10"/>
      <c r="D295" s="51"/>
      <c r="E295" s="42"/>
      <c r="F295" s="9"/>
      <c r="G295" s="41"/>
      <c r="H295" s="10"/>
      <c r="I295" s="9"/>
      <c r="J295" s="9"/>
      <c r="K295" s="9"/>
      <c r="L295" s="10"/>
      <c r="M295" s="12" t="s">
        <v>41</v>
      </c>
      <c r="N295" s="9"/>
      <c r="O295" s="9"/>
      <c r="P295" s="9"/>
      <c r="Q295" s="11"/>
    </row>
    <row r="296" spans="1:17" x14ac:dyDescent="0.45">
      <c r="A296" s="8"/>
      <c r="B296" s="9"/>
      <c r="C296" s="10"/>
      <c r="D296" s="10"/>
      <c r="E296" s="20"/>
      <c r="F296" s="9"/>
      <c r="G296" s="41"/>
      <c r="H296" s="10"/>
      <c r="I296" s="9"/>
      <c r="J296" s="9"/>
      <c r="K296" s="9"/>
      <c r="L296" s="10"/>
      <c r="M296" s="12" t="s">
        <v>42</v>
      </c>
      <c r="N296" s="9"/>
      <c r="O296" s="9"/>
      <c r="P296" s="9"/>
      <c r="Q296" s="11"/>
    </row>
    <row r="297" spans="1:17" x14ac:dyDescent="0.45">
      <c r="A297" s="8"/>
      <c r="B297" s="12" t="s">
        <v>6</v>
      </c>
      <c r="C297" s="13" t="s">
        <v>4</v>
      </c>
      <c r="D297" s="13" t="s">
        <v>5</v>
      </c>
      <c r="E297" s="23" t="s">
        <v>16</v>
      </c>
      <c r="F297" s="9"/>
      <c r="G297" s="43" t="s">
        <v>18</v>
      </c>
      <c r="H297" s="13" t="s">
        <v>19</v>
      </c>
      <c r="I297" s="9"/>
      <c r="J297" s="9"/>
      <c r="K297" s="9"/>
      <c r="L297" s="10"/>
      <c r="M297" s="38">
        <f>L289</f>
        <v>47771.63</v>
      </c>
      <c r="N297" s="9"/>
      <c r="O297" s="9"/>
      <c r="P297" s="9"/>
      <c r="Q297" s="11"/>
    </row>
    <row r="298" spans="1:17" x14ac:dyDescent="0.45">
      <c r="A298" s="14" t="s">
        <v>255</v>
      </c>
      <c r="B298" s="9">
        <v>116</v>
      </c>
      <c r="C298" s="10">
        <v>16.25</v>
      </c>
      <c r="D298" s="10">
        <f>C298*B298</f>
        <v>1885</v>
      </c>
      <c r="E298" s="38" t="s">
        <v>17</v>
      </c>
      <c r="F298" s="9"/>
      <c r="G298" s="10">
        <v>15.98</v>
      </c>
      <c r="H298" s="10">
        <f>(B298*G298)-D298</f>
        <v>-31.319999999999936</v>
      </c>
      <c r="I298" s="9" t="s">
        <v>134</v>
      </c>
      <c r="J298" s="9"/>
      <c r="K298" s="9" t="str">
        <f>IF(B298&lt;&gt;0,"buy "&amp;B298&amp;" "&amp;A298&amp;" @ $"&amp;G298,"")</f>
        <v>buy 116 PSO @ $15.98</v>
      </c>
      <c r="L298" s="10">
        <f>L292-(G298*B298)</f>
        <v>53596.01</v>
      </c>
      <c r="M298" s="38">
        <f>L289-(G298*B298)</f>
        <v>45917.95</v>
      </c>
      <c r="N298" s="9"/>
      <c r="O298" s="9"/>
      <c r="P298" s="9"/>
      <c r="Q298" s="11"/>
    </row>
    <row r="299" spans="1:17" x14ac:dyDescent="0.45">
      <c r="A299" s="14" t="s">
        <v>256</v>
      </c>
      <c r="B299" s="9">
        <v>16</v>
      </c>
      <c r="C299" s="10">
        <v>118.09</v>
      </c>
      <c r="D299" s="10">
        <f>C299*B299</f>
        <v>1889.44</v>
      </c>
      <c r="E299" s="38" t="s">
        <v>17</v>
      </c>
      <c r="F299" s="9"/>
      <c r="G299" s="10">
        <v>119.8</v>
      </c>
      <c r="H299" s="10">
        <f>(B299*G299)-D299</f>
        <v>27.3599999999999</v>
      </c>
      <c r="I299" s="9" t="s">
        <v>134</v>
      </c>
      <c r="J299" s="9"/>
      <c r="K299" s="9" t="str">
        <f>IF(B299&lt;&gt;0,"buy "&amp;B299&amp;" "&amp;A299&amp;" @ $"&amp;G299,"")</f>
        <v>buy 16 IDA @ $119.8</v>
      </c>
      <c r="L299" s="10">
        <f>L298-(G299*B299)</f>
        <v>51679.21</v>
      </c>
      <c r="M299" s="38">
        <f>M298-(G299*B299)</f>
        <v>44001.149999999994</v>
      </c>
      <c r="N299" s="9"/>
      <c r="O299" s="9"/>
      <c r="P299" s="9"/>
      <c r="Q299" s="11"/>
    </row>
    <row r="300" spans="1:17" x14ac:dyDescent="0.45">
      <c r="A300" s="28" t="s">
        <v>257</v>
      </c>
      <c r="B300" s="29">
        <v>126</v>
      </c>
      <c r="C300" s="30">
        <v>14.98</v>
      </c>
      <c r="D300" s="30">
        <f>C300*B300</f>
        <v>1887.48</v>
      </c>
      <c r="E300" s="38" t="s">
        <v>17</v>
      </c>
      <c r="F300" s="29"/>
      <c r="G300" s="30">
        <v>15</v>
      </c>
      <c r="H300" s="30">
        <f>(B300*G300)-D300</f>
        <v>2.5199999999999818</v>
      </c>
      <c r="I300" s="9" t="s">
        <v>134</v>
      </c>
      <c r="J300" s="9"/>
      <c r="K300" s="9" t="str">
        <f>IF(B300&lt;&gt;0,"buy "&amp;B300&amp;" "&amp;A300&amp;" @ $"&amp;G300,"")</f>
        <v>buy 126 TSCDY @ $15</v>
      </c>
      <c r="L300" s="10">
        <f>L299-(G300*B300)</f>
        <v>49789.21</v>
      </c>
      <c r="M300" s="46">
        <f>M299-(G300*B300)</f>
        <v>42111.149999999994</v>
      </c>
      <c r="N300" s="47"/>
      <c r="O300" s="47"/>
      <c r="P300" s="47"/>
      <c r="Q300" s="48"/>
    </row>
    <row r="301" spans="1:17" x14ac:dyDescent="0.45">
      <c r="A301" s="14"/>
      <c r="B301" s="9"/>
      <c r="C301" s="10" t="s">
        <v>20</v>
      </c>
      <c r="D301" s="10">
        <f>SUM(D298:D300)</f>
        <v>5661.92</v>
      </c>
      <c r="E301" s="9"/>
      <c r="F301" s="9"/>
      <c r="G301" s="10"/>
      <c r="H301" s="10">
        <f>SUM(H298:H300)</f>
        <v>-1.4400000000000546</v>
      </c>
      <c r="I301" s="9"/>
      <c r="J301" s="9"/>
      <c r="K301" s="9"/>
      <c r="L301" s="10"/>
      <c r="M301" s="9"/>
      <c r="N301" s="9"/>
      <c r="O301" s="9"/>
      <c r="P301" s="9"/>
      <c r="Q301" s="11"/>
    </row>
    <row r="302" spans="1:17" x14ac:dyDescent="0.45">
      <c r="A302" s="14"/>
      <c r="B302" s="9"/>
      <c r="C302" s="10"/>
      <c r="D302" s="10"/>
      <c r="E302" s="9"/>
      <c r="F302" s="9"/>
      <c r="G302" s="10"/>
      <c r="H302" s="10"/>
      <c r="I302" s="9"/>
      <c r="J302" s="9"/>
      <c r="K302" s="9"/>
      <c r="L302" s="10"/>
      <c r="M302" s="12" t="str">
        <f>IF(J293+M300&gt;0,"Credit Surplus","Credit Shortage")</f>
        <v>Credit Surplus</v>
      </c>
      <c r="N302" s="38"/>
      <c r="O302" s="9"/>
      <c r="P302" s="9"/>
      <c r="Q302" s="11"/>
    </row>
    <row r="303" spans="1:17" x14ac:dyDescent="0.45">
      <c r="A303" s="14"/>
      <c r="B303" s="9"/>
      <c r="C303" s="10"/>
      <c r="D303" s="10"/>
      <c r="E303" s="9"/>
      <c r="F303" s="9"/>
      <c r="G303" s="10"/>
      <c r="H303" s="10"/>
      <c r="I303" s="9"/>
      <c r="J303" s="9"/>
      <c r="K303" s="9"/>
      <c r="L303" s="10"/>
      <c r="M303" s="9"/>
      <c r="N303" s="9"/>
      <c r="O303" s="9"/>
      <c r="P303" s="9"/>
      <c r="Q303" s="11"/>
    </row>
    <row r="304" spans="1:17" x14ac:dyDescent="0.45">
      <c r="A304" s="14"/>
      <c r="B304" s="9"/>
      <c r="C304" s="10"/>
      <c r="D304" s="10"/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23</v>
      </c>
      <c r="B305" s="9"/>
      <c r="C305" s="10"/>
      <c r="D305" s="22">
        <v>1811.27</v>
      </c>
      <c r="E305" s="9" t="s">
        <v>111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24</v>
      </c>
      <c r="B306" s="9"/>
      <c r="C306" s="10"/>
      <c r="D306" s="49">
        <f>H293</f>
        <v>315.91999999999962</v>
      </c>
      <c r="E306" s="9" t="s">
        <v>36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x14ac:dyDescent="0.45">
      <c r="A307" s="14" t="s">
        <v>25</v>
      </c>
      <c r="B307" s="9"/>
      <c r="C307" s="10"/>
      <c r="D307" s="10">
        <f>D305+D306</f>
        <v>2127.1899999999996</v>
      </c>
      <c r="E307" s="9"/>
      <c r="F307" s="9"/>
      <c r="G307" s="10"/>
      <c r="H307" s="10"/>
      <c r="I307" s="9"/>
      <c r="J307" s="9"/>
      <c r="K307" s="9"/>
      <c r="L307" s="9"/>
      <c r="M307" s="9"/>
      <c r="N307" s="9"/>
      <c r="O307" s="9"/>
      <c r="P307" s="9"/>
      <c r="Q307" s="11"/>
    </row>
    <row r="308" spans="1:17" x14ac:dyDescent="0.45">
      <c r="A308" s="14" t="s">
        <v>27</v>
      </c>
      <c r="B308" s="9"/>
      <c r="C308" s="10"/>
      <c r="D308" s="10">
        <f>H301</f>
        <v>-1.4400000000000546</v>
      </c>
      <c r="E308" s="9" t="s">
        <v>37</v>
      </c>
      <c r="F308" s="9"/>
      <c r="G308" s="10"/>
      <c r="H308" s="10"/>
      <c r="I308" s="9"/>
      <c r="J308" s="9"/>
      <c r="K308" s="9"/>
      <c r="L308" s="9"/>
      <c r="M308" s="9"/>
      <c r="N308" s="9"/>
      <c r="O308" s="9"/>
      <c r="P308" s="9"/>
      <c r="Q308" s="11"/>
    </row>
    <row r="309" spans="1:17" x14ac:dyDescent="0.45">
      <c r="A309" s="14" t="s">
        <v>25</v>
      </c>
      <c r="B309" s="9"/>
      <c r="C309" s="10"/>
      <c r="D309" s="32">
        <f>D307-D308</f>
        <v>2128.6299999999997</v>
      </c>
      <c r="E309" s="20" t="s">
        <v>38</v>
      </c>
      <c r="F309" s="9"/>
      <c r="G309" s="10"/>
      <c r="H309" s="10"/>
      <c r="I309" s="9"/>
      <c r="J309" s="9"/>
      <c r="K309" s="9"/>
      <c r="L309" s="9"/>
      <c r="M309" s="9"/>
      <c r="N309" s="9"/>
      <c r="O309" s="9"/>
      <c r="P309" s="9"/>
      <c r="Q309" s="11"/>
    </row>
    <row r="310" spans="1:17" ht="14.65" thickBot="1" x14ac:dyDescent="0.5">
      <c r="A310" s="16"/>
      <c r="B310" s="17"/>
      <c r="C310" s="18"/>
      <c r="D310" s="18"/>
      <c r="E310" s="17"/>
      <c r="F310" s="17"/>
      <c r="G310" s="18"/>
      <c r="H310" s="18"/>
      <c r="I310" s="17"/>
      <c r="J310" s="17"/>
      <c r="K310" s="17"/>
      <c r="L310" s="17"/>
      <c r="M310" s="17"/>
      <c r="N310" s="17"/>
      <c r="O310" s="17"/>
      <c r="P310" s="17"/>
      <c r="Q310" s="19"/>
    </row>
    <row r="311" spans="1:17" ht="14.65" thickTop="1" x14ac:dyDescent="0.45"/>
    <row r="314" spans="1:17" ht="14.65" thickBot="1" x14ac:dyDescent="0.5"/>
    <row r="315" spans="1:17" ht="14.65" thickTop="1" x14ac:dyDescent="0.45">
      <c r="A315" s="3"/>
      <c r="B315" s="4"/>
      <c r="C315" s="5">
        <v>45747</v>
      </c>
      <c r="D315" s="6"/>
      <c r="E315" s="4"/>
      <c r="F315" s="4"/>
      <c r="G315" s="6"/>
      <c r="H315" s="6"/>
      <c r="I315" s="4"/>
      <c r="J315" s="4"/>
      <c r="K315" s="4"/>
      <c r="L315" s="21" t="s">
        <v>40</v>
      </c>
      <c r="M315" s="4"/>
      <c r="N315" s="4"/>
      <c r="O315" s="4"/>
      <c r="P315" s="4"/>
      <c r="Q315" s="7"/>
    </row>
    <row r="316" spans="1:17" x14ac:dyDescent="0.45">
      <c r="A316" s="8" t="s">
        <v>11</v>
      </c>
      <c r="B316" s="9"/>
      <c r="C316" s="10"/>
      <c r="D316" s="10"/>
      <c r="E316" s="9"/>
      <c r="F316" s="9"/>
      <c r="G316" s="10"/>
      <c r="H316" s="10"/>
      <c r="I316" s="9"/>
      <c r="J316" s="12" t="s">
        <v>68</v>
      </c>
      <c r="K316" s="9"/>
      <c r="L316" s="12" t="s">
        <v>21</v>
      </c>
      <c r="M316" s="12"/>
      <c r="N316" s="9"/>
      <c r="O316" s="9"/>
      <c r="P316" s="9"/>
      <c r="Q316" s="11"/>
    </row>
    <row r="317" spans="1:17" x14ac:dyDescent="0.45">
      <c r="A317" s="8" t="s">
        <v>3</v>
      </c>
      <c r="B317" s="12" t="s">
        <v>6</v>
      </c>
      <c r="C317" s="13" t="s">
        <v>4</v>
      </c>
      <c r="D317" s="13" t="s">
        <v>7</v>
      </c>
      <c r="E317" s="12" t="s">
        <v>16</v>
      </c>
      <c r="F317" s="9"/>
      <c r="G317" s="13" t="s">
        <v>18</v>
      </c>
      <c r="H317" s="13" t="s">
        <v>19</v>
      </c>
      <c r="I317" s="43" t="s">
        <v>133</v>
      </c>
      <c r="J317" s="12" t="s">
        <v>67</v>
      </c>
      <c r="K317" s="9"/>
      <c r="L317" s="22">
        <v>46362.26</v>
      </c>
      <c r="M317" s="9" t="s">
        <v>135</v>
      </c>
      <c r="N317" s="9"/>
      <c r="O317" s="9"/>
      <c r="P317" s="9"/>
      <c r="Q317" s="11"/>
    </row>
    <row r="318" spans="1:17" x14ac:dyDescent="0.45">
      <c r="A318" s="14" t="s">
        <v>248</v>
      </c>
      <c r="B318" s="9">
        <v>490</v>
      </c>
      <c r="C318" s="10">
        <v>6.59</v>
      </c>
      <c r="D318" s="10">
        <f>C318*B318</f>
        <v>3229.1</v>
      </c>
      <c r="E318" s="38" t="s">
        <v>17</v>
      </c>
      <c r="F318" s="9"/>
      <c r="G318" s="10">
        <v>6.59</v>
      </c>
      <c r="H318" s="10">
        <f>(B318*G318)-D318</f>
        <v>0</v>
      </c>
      <c r="I318" s="9" t="s">
        <v>134</v>
      </c>
      <c r="J318" s="38">
        <f>G318*B318</f>
        <v>3229.1</v>
      </c>
      <c r="K318" s="9" t="str">
        <f>IF(B318&lt;&gt;0,"sell "&amp;B318&amp;" "&amp;A318&amp;" @ $"&amp;G318,"")</f>
        <v>sell 490 KGFHY @ $6.59</v>
      </c>
      <c r="L318" s="50">
        <f>L317+(G318*B318)</f>
        <v>49591.360000000001</v>
      </c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10">
        <f>C319*B319</f>
        <v>0</v>
      </c>
      <c r="E319" s="38" t="s">
        <v>17</v>
      </c>
      <c r="F319" s="9"/>
      <c r="G319" s="10"/>
      <c r="H319" s="10">
        <f>(B319*G319)-D319</f>
        <v>0</v>
      </c>
      <c r="I319" s="9" t="s">
        <v>134</v>
      </c>
      <c r="J319" s="38">
        <f>G319*B319</f>
        <v>0</v>
      </c>
      <c r="K319" s="9" t="str">
        <f t="shared" ref="K319:K320" si="11">IF(B319&lt;&gt;0,"sell "&amp;B319&amp;" "&amp;A319&amp;" @ $"&amp;G319,"")</f>
        <v/>
      </c>
      <c r="L319" s="50">
        <f>L318+(G319*B319)</f>
        <v>49591.360000000001</v>
      </c>
      <c r="M319" s="9"/>
      <c r="N319" s="9"/>
      <c r="O319" s="9"/>
      <c r="P319" s="9"/>
      <c r="Q319" s="11"/>
    </row>
    <row r="320" spans="1:17" x14ac:dyDescent="0.45">
      <c r="A320" s="14"/>
      <c r="B320" s="9"/>
      <c r="C320" s="10"/>
      <c r="D320" s="10">
        <f>C320*B320</f>
        <v>0</v>
      </c>
      <c r="E320" s="38" t="s">
        <v>17</v>
      </c>
      <c r="F320" s="9"/>
      <c r="G320" s="10"/>
      <c r="H320" s="10">
        <f>(B320*G320)-D320</f>
        <v>0</v>
      </c>
      <c r="I320" s="9" t="s">
        <v>134</v>
      </c>
      <c r="J320" s="38">
        <f>G320*B320</f>
        <v>0</v>
      </c>
      <c r="K320" s="9" t="str">
        <f t="shared" si="11"/>
        <v/>
      </c>
      <c r="L320" s="10">
        <f>L319+(G320*B320)</f>
        <v>49591.360000000001</v>
      </c>
      <c r="M320" s="9" t="s">
        <v>44</v>
      </c>
      <c r="N320" s="9"/>
      <c r="O320" s="9"/>
      <c r="P320" s="9"/>
      <c r="Q320" s="11"/>
    </row>
    <row r="321" spans="1:17" x14ac:dyDescent="0.45">
      <c r="A321" s="14"/>
      <c r="B321" s="9"/>
      <c r="C321" s="10" t="s">
        <v>20</v>
      </c>
      <c r="D321" s="10">
        <f>SUM(D318:D320)</f>
        <v>3229.1</v>
      </c>
      <c r="E321" s="9"/>
      <c r="F321" s="9"/>
      <c r="G321" s="41"/>
      <c r="H321" s="10">
        <f>SUM(H318:H320)</f>
        <v>0</v>
      </c>
      <c r="I321" s="9"/>
      <c r="J321" s="38">
        <f>SUM(J318:J320)</f>
        <v>3229.1</v>
      </c>
      <c r="K321" s="9"/>
      <c r="L321" s="10"/>
      <c r="M321" s="9"/>
      <c r="N321" s="9"/>
      <c r="O321" s="9"/>
      <c r="P321" s="9"/>
      <c r="Q321" s="11"/>
    </row>
    <row r="322" spans="1:17" x14ac:dyDescent="0.45">
      <c r="A322" s="14"/>
      <c r="B322" s="9"/>
      <c r="C322" s="10"/>
      <c r="D322" s="10"/>
      <c r="E322" s="9"/>
      <c r="F322" s="9"/>
      <c r="G322" s="42"/>
      <c r="H322" s="39"/>
      <c r="I322" s="9"/>
      <c r="J322" s="9"/>
      <c r="K322" s="9"/>
      <c r="L322" s="10"/>
      <c r="M322" s="9"/>
      <c r="N322" s="9"/>
      <c r="O322" s="9"/>
      <c r="P322" s="9"/>
      <c r="Q322" s="11"/>
    </row>
    <row r="323" spans="1:17" x14ac:dyDescent="0.45">
      <c r="A323" s="14"/>
      <c r="B323" s="9"/>
      <c r="C323" s="10"/>
      <c r="D323" s="51"/>
      <c r="E323" s="42"/>
      <c r="F323" s="9"/>
      <c r="G323" s="41"/>
      <c r="H323" s="10"/>
      <c r="I323" s="9"/>
      <c r="J323" s="9"/>
      <c r="K323" s="9"/>
      <c r="L323" s="10"/>
      <c r="M323" s="12" t="s">
        <v>41</v>
      </c>
      <c r="N323" s="9"/>
      <c r="O323" s="9"/>
      <c r="P323" s="9"/>
      <c r="Q323" s="11"/>
    </row>
    <row r="324" spans="1:17" x14ac:dyDescent="0.45">
      <c r="A324" s="8"/>
      <c r="B324" s="9"/>
      <c r="C324" s="10"/>
      <c r="D324" s="10"/>
      <c r="E324" s="20"/>
      <c r="F324" s="9"/>
      <c r="G324" s="41"/>
      <c r="H324" s="10"/>
      <c r="I324" s="9"/>
      <c r="J324" s="9"/>
      <c r="K324" s="9"/>
      <c r="L324" s="10"/>
      <c r="M324" s="12" t="s">
        <v>42</v>
      </c>
      <c r="N324" s="9"/>
      <c r="O324" s="9"/>
      <c r="P324" s="9"/>
      <c r="Q324" s="11"/>
    </row>
    <row r="325" spans="1:17" x14ac:dyDescent="0.45">
      <c r="A325" s="8"/>
      <c r="B325" s="12" t="s">
        <v>6</v>
      </c>
      <c r="C325" s="13" t="s">
        <v>4</v>
      </c>
      <c r="D325" s="13" t="s">
        <v>5</v>
      </c>
      <c r="E325" s="23" t="s">
        <v>16</v>
      </c>
      <c r="F325" s="9"/>
      <c r="G325" s="43" t="s">
        <v>18</v>
      </c>
      <c r="H325" s="13" t="s">
        <v>19</v>
      </c>
      <c r="I325" s="9"/>
      <c r="J325" s="9"/>
      <c r="K325" s="9"/>
      <c r="L325" s="10"/>
      <c r="M325" s="38">
        <f>L317</f>
        <v>46362.26</v>
      </c>
      <c r="N325" s="9"/>
      <c r="O325" s="9"/>
      <c r="P325" s="9"/>
      <c r="Q325" s="11"/>
    </row>
    <row r="326" spans="1:17" x14ac:dyDescent="0.45">
      <c r="A326" s="14" t="s">
        <v>254</v>
      </c>
      <c r="B326" s="9">
        <v>19</v>
      </c>
      <c r="C326" s="10">
        <v>60.02</v>
      </c>
      <c r="D326" s="10">
        <f>C326*B326</f>
        <v>1140.3800000000001</v>
      </c>
      <c r="E326" s="38" t="s">
        <v>17</v>
      </c>
      <c r="F326" s="9"/>
      <c r="G326" s="10">
        <v>60.02</v>
      </c>
      <c r="H326" s="10">
        <f>(B326*G326)-D326</f>
        <v>0</v>
      </c>
      <c r="I326" s="9" t="s">
        <v>134</v>
      </c>
      <c r="J326" s="9"/>
      <c r="K326" s="9" t="str">
        <f>IF(B326&lt;&gt;0,"buy "&amp;B326&amp;" "&amp;A326&amp;" @ $"&amp;G326,"")</f>
        <v>buy 19 MO @ $60.02</v>
      </c>
      <c r="L326" s="10">
        <f>L320-(G326*B326)</f>
        <v>48450.98</v>
      </c>
      <c r="M326" s="38">
        <f>L317-(G326*B326)</f>
        <v>45221.880000000005</v>
      </c>
      <c r="N326" s="9"/>
      <c r="O326" s="9"/>
      <c r="P326" s="9"/>
      <c r="Q326" s="11"/>
    </row>
    <row r="327" spans="1:17" x14ac:dyDescent="0.45">
      <c r="A327" s="14" t="s">
        <v>85</v>
      </c>
      <c r="B327" s="9">
        <v>8</v>
      </c>
      <c r="C327" s="10">
        <v>143.44999999999999</v>
      </c>
      <c r="D327" s="10">
        <f>C327*B327</f>
        <v>1147.5999999999999</v>
      </c>
      <c r="E327" s="38" t="s">
        <v>17</v>
      </c>
      <c r="F327" s="9"/>
      <c r="G327" s="10">
        <v>143.44999999999999</v>
      </c>
      <c r="H327" s="10">
        <f>(B327*G327)-D327</f>
        <v>0</v>
      </c>
      <c r="I327" s="9" t="s">
        <v>134</v>
      </c>
      <c r="J327" s="9"/>
      <c r="K327" s="9" t="str">
        <f>IF(B327&lt;&gt;0,"buy "&amp;B327&amp;" "&amp;A327&amp;" @ $"&amp;G327,"")</f>
        <v>buy 8 HURN @ $143.45</v>
      </c>
      <c r="L327" s="10">
        <f>L326-(G327*B327)</f>
        <v>47303.380000000005</v>
      </c>
      <c r="M327" s="38">
        <f>M326-(G327*B327)</f>
        <v>44074.280000000006</v>
      </c>
      <c r="N327" s="9"/>
      <c r="O327" s="9"/>
      <c r="P327" s="9"/>
      <c r="Q327" s="11"/>
    </row>
    <row r="328" spans="1:17" x14ac:dyDescent="0.45">
      <c r="A328" s="28" t="s">
        <v>116</v>
      </c>
      <c r="B328" s="29">
        <v>75</v>
      </c>
      <c r="C328" s="30">
        <v>15.47</v>
      </c>
      <c r="D328" s="30">
        <f>C328*B328</f>
        <v>1160.25</v>
      </c>
      <c r="E328" s="38" t="s">
        <v>17</v>
      </c>
      <c r="F328" s="29"/>
      <c r="G328" s="30">
        <v>15.47</v>
      </c>
      <c r="H328" s="30">
        <f>(B328*G328)-D328</f>
        <v>0</v>
      </c>
      <c r="I328" s="9" t="s">
        <v>134</v>
      </c>
      <c r="J328" s="9"/>
      <c r="K328" s="9" t="str">
        <f>IF(B328&lt;&gt;0,"buy "&amp;B328&amp;" "&amp;A328&amp;" @ $"&amp;G328,"")</f>
        <v>buy 75 DRD @ $15.47</v>
      </c>
      <c r="L328" s="10">
        <f>L327-(G328*B328)</f>
        <v>46143.130000000005</v>
      </c>
      <c r="M328" s="46">
        <f>M327-(G328*B328)</f>
        <v>42914.030000000006</v>
      </c>
      <c r="N328" s="47"/>
      <c r="O328" s="47"/>
      <c r="P328" s="47"/>
      <c r="Q328" s="48"/>
    </row>
    <row r="329" spans="1:17" x14ac:dyDescent="0.45">
      <c r="A329" s="14"/>
      <c r="B329" s="9"/>
      <c r="C329" s="10" t="s">
        <v>20</v>
      </c>
      <c r="D329" s="10">
        <f>SUM(D326:D328)</f>
        <v>3448.23</v>
      </c>
      <c r="E329" s="9"/>
      <c r="F329" s="9"/>
      <c r="G329" s="10"/>
      <c r="H329" s="10">
        <f>SUM(H326:H328)</f>
        <v>0</v>
      </c>
      <c r="I329" s="9"/>
      <c r="J329" s="9"/>
      <c r="K329" s="9"/>
      <c r="L329" s="10"/>
      <c r="M329" s="9"/>
      <c r="N329" s="9"/>
      <c r="O329" s="9"/>
      <c r="P329" s="9"/>
      <c r="Q329" s="11"/>
    </row>
    <row r="330" spans="1:17" x14ac:dyDescent="0.45">
      <c r="A330" s="14"/>
      <c r="B330" s="9"/>
      <c r="C330" s="10"/>
      <c r="D330" s="10"/>
      <c r="E330" s="9"/>
      <c r="F330" s="9"/>
      <c r="G330" s="10"/>
      <c r="H330" s="10"/>
      <c r="I330" s="9"/>
      <c r="J330" s="9"/>
      <c r="K330" s="9"/>
      <c r="L330" s="10"/>
      <c r="M330" s="12" t="str">
        <f>IF(J321+M328&gt;0,"Credit Surplus","Credit Shortage")</f>
        <v>Credit Surplus</v>
      </c>
      <c r="N330" s="38"/>
      <c r="O330" s="9"/>
      <c r="P330" s="9"/>
      <c r="Q330" s="11"/>
    </row>
    <row r="331" spans="1:17" x14ac:dyDescent="0.45">
      <c r="A331" s="14"/>
      <c r="B331" s="9"/>
      <c r="C331" s="10"/>
      <c r="D331" s="10"/>
      <c r="E331" s="9"/>
      <c r="F331" s="9"/>
      <c r="G331" s="10"/>
      <c r="H331" s="10"/>
      <c r="I331" s="9"/>
      <c r="J331" s="9"/>
      <c r="K331" s="9"/>
      <c r="L331" s="10"/>
      <c r="M331" s="9"/>
      <c r="N331" s="9"/>
      <c r="O331" s="9"/>
      <c r="P331" s="9"/>
      <c r="Q331" s="11"/>
    </row>
    <row r="332" spans="1:17" x14ac:dyDescent="0.45">
      <c r="A332" s="14"/>
      <c r="B332" s="9"/>
      <c r="C332" s="10"/>
      <c r="D332" s="10"/>
      <c r="E332" s="9"/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23</v>
      </c>
      <c r="B333" s="9"/>
      <c r="C333" s="10"/>
      <c r="D333" s="22">
        <v>0</v>
      </c>
      <c r="E333" s="9" t="s">
        <v>111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x14ac:dyDescent="0.45">
      <c r="A334" s="14" t="s">
        <v>24</v>
      </c>
      <c r="B334" s="9"/>
      <c r="C334" s="10"/>
      <c r="D334" s="49">
        <f>H321</f>
        <v>0</v>
      </c>
      <c r="E334" s="9" t="s">
        <v>36</v>
      </c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x14ac:dyDescent="0.45">
      <c r="A335" s="14" t="s">
        <v>25</v>
      </c>
      <c r="B335" s="9"/>
      <c r="C335" s="10"/>
      <c r="D335" s="10">
        <f>D333+D334</f>
        <v>0</v>
      </c>
      <c r="E335" s="9"/>
      <c r="F335" s="9"/>
      <c r="G335" s="10"/>
      <c r="H335" s="10"/>
      <c r="I335" s="9"/>
      <c r="J335" s="9"/>
      <c r="K335" s="9"/>
      <c r="L335" s="9"/>
      <c r="M335" s="9"/>
      <c r="N335" s="9"/>
      <c r="O335" s="9"/>
      <c r="P335" s="9"/>
      <c r="Q335" s="11"/>
    </row>
    <row r="336" spans="1:17" x14ac:dyDescent="0.45">
      <c r="A336" s="14" t="s">
        <v>27</v>
      </c>
      <c r="B336" s="9"/>
      <c r="C336" s="10"/>
      <c r="D336" s="10">
        <f>H329</f>
        <v>0</v>
      </c>
      <c r="E336" s="9" t="s">
        <v>37</v>
      </c>
      <c r="F336" s="9"/>
      <c r="G336" s="10"/>
      <c r="H336" s="10"/>
      <c r="I336" s="9"/>
      <c r="J336" s="9"/>
      <c r="K336" s="9"/>
      <c r="L336" s="9"/>
      <c r="M336" s="9"/>
      <c r="N336" s="9"/>
      <c r="O336" s="9"/>
      <c r="P336" s="9"/>
      <c r="Q336" s="11"/>
    </row>
    <row r="337" spans="1:17" x14ac:dyDescent="0.45">
      <c r="A337" s="14" t="s">
        <v>25</v>
      </c>
      <c r="B337" s="9"/>
      <c r="C337" s="10"/>
      <c r="D337" s="32">
        <f>D335-D336</f>
        <v>0</v>
      </c>
      <c r="E337" s="20" t="s">
        <v>38</v>
      </c>
      <c r="F337" s="9"/>
      <c r="G337" s="10"/>
      <c r="H337" s="10"/>
      <c r="I337" s="9"/>
      <c r="J337" s="9"/>
      <c r="K337" s="9"/>
      <c r="L337" s="9"/>
      <c r="M337" s="9"/>
      <c r="N337" s="9"/>
      <c r="O337" s="9"/>
      <c r="P337" s="9"/>
      <c r="Q337" s="11"/>
    </row>
    <row r="338" spans="1:17" ht="14.65" thickBot="1" x14ac:dyDescent="0.5">
      <c r="A338" s="16"/>
      <c r="B338" s="17"/>
      <c r="C338" s="18"/>
      <c r="D338" s="18"/>
      <c r="E338" s="17"/>
      <c r="F338" s="17"/>
      <c r="G338" s="18"/>
      <c r="H338" s="18"/>
      <c r="I338" s="17"/>
      <c r="J338" s="17"/>
      <c r="K338" s="17"/>
      <c r="L338" s="17"/>
      <c r="M338" s="17"/>
      <c r="N338" s="17"/>
      <c r="O338" s="17"/>
      <c r="P338" s="17"/>
      <c r="Q338" s="19"/>
    </row>
    <row r="339" spans="1:17" ht="14.65" thickTop="1" x14ac:dyDescent="0.45"/>
    <row r="342" spans="1:17" ht="14.65" thickBot="1" x14ac:dyDescent="0.5"/>
    <row r="343" spans="1:17" ht="14.65" thickTop="1" x14ac:dyDescent="0.45">
      <c r="A343" s="3"/>
      <c r="B343" s="4"/>
      <c r="C343" s="5">
        <v>45716</v>
      </c>
      <c r="D343" s="6"/>
      <c r="E343" s="4"/>
      <c r="F343" s="4"/>
      <c r="G343" s="6"/>
      <c r="H343" s="6"/>
      <c r="I343" s="4"/>
      <c r="J343" s="4"/>
      <c r="K343" s="4"/>
      <c r="L343" s="21" t="s">
        <v>40</v>
      </c>
      <c r="M343" s="4"/>
      <c r="N343" s="4"/>
      <c r="O343" s="4"/>
      <c r="P343" s="4"/>
      <c r="Q343" s="7"/>
    </row>
    <row r="344" spans="1:17" x14ac:dyDescent="0.45">
      <c r="A344" s="8" t="s">
        <v>11</v>
      </c>
      <c r="B344" s="9"/>
      <c r="C344" s="10"/>
      <c r="D344" s="10"/>
      <c r="E344" s="9"/>
      <c r="F344" s="9"/>
      <c r="G344" s="10"/>
      <c r="H344" s="10"/>
      <c r="I344" s="9"/>
      <c r="J344" s="12" t="s">
        <v>68</v>
      </c>
      <c r="K344" s="9"/>
      <c r="L344" s="12" t="s">
        <v>21</v>
      </c>
      <c r="M344" s="12"/>
      <c r="N344" s="9"/>
      <c r="O344" s="9"/>
      <c r="P344" s="9"/>
      <c r="Q344" s="11"/>
    </row>
    <row r="345" spans="1:17" x14ac:dyDescent="0.45">
      <c r="A345" s="8" t="s">
        <v>3</v>
      </c>
      <c r="B345" s="12" t="s">
        <v>6</v>
      </c>
      <c r="C345" s="13" t="s">
        <v>4</v>
      </c>
      <c r="D345" s="13" t="s">
        <v>7</v>
      </c>
      <c r="E345" s="12" t="s">
        <v>16</v>
      </c>
      <c r="F345" s="9"/>
      <c r="G345" s="13" t="s">
        <v>18</v>
      </c>
      <c r="H345" s="13" t="s">
        <v>19</v>
      </c>
      <c r="I345" s="43" t="s">
        <v>133</v>
      </c>
      <c r="J345" s="12" t="s">
        <v>67</v>
      </c>
      <c r="K345" s="9"/>
      <c r="L345" s="22">
        <v>48659.68</v>
      </c>
      <c r="M345" s="9" t="s">
        <v>135</v>
      </c>
      <c r="N345" s="9"/>
      <c r="O345" s="9"/>
      <c r="P345" s="9"/>
      <c r="Q345" s="11"/>
    </row>
    <row r="346" spans="1:17" x14ac:dyDescent="0.45">
      <c r="A346" s="14" t="s">
        <v>246</v>
      </c>
      <c r="B346" s="9">
        <v>68</v>
      </c>
      <c r="C346" s="10">
        <v>30.64</v>
      </c>
      <c r="D346" s="10">
        <f>C346*B346</f>
        <v>2083.52</v>
      </c>
      <c r="E346" s="38" t="s">
        <v>17</v>
      </c>
      <c r="F346" s="9"/>
      <c r="G346" s="10">
        <v>29.9</v>
      </c>
      <c r="H346" s="10">
        <f>(B346*G346)-D346</f>
        <v>-50.320000000000164</v>
      </c>
      <c r="I346" s="9" t="s">
        <v>134</v>
      </c>
      <c r="J346" s="38">
        <f>G346*B346</f>
        <v>2033.1999999999998</v>
      </c>
      <c r="K346" s="9" t="str">
        <f>IF(B346&lt;&gt;0,"sell "&amp;B346&amp;" "&amp;A346&amp;" @ $"&amp;G346,"")</f>
        <v>sell 68 RNA @ $29.9</v>
      </c>
      <c r="L346" s="50">
        <f>L345+(G346*B346)</f>
        <v>50692.88</v>
      </c>
      <c r="M346" s="9"/>
      <c r="N346" s="9"/>
      <c r="O346" s="9"/>
      <c r="P346" s="9"/>
      <c r="Q346" s="11"/>
    </row>
    <row r="347" spans="1:17" x14ac:dyDescent="0.45">
      <c r="A347" s="14" t="s">
        <v>215</v>
      </c>
      <c r="B347" s="9">
        <v>21</v>
      </c>
      <c r="C347" s="10">
        <v>84.56</v>
      </c>
      <c r="D347" s="10">
        <f>C347*B347</f>
        <v>1775.76</v>
      </c>
      <c r="E347" s="38" t="s">
        <v>17</v>
      </c>
      <c r="F347" s="9"/>
      <c r="G347" s="10">
        <v>86</v>
      </c>
      <c r="H347" s="10">
        <f>(B347*G347)-D347</f>
        <v>30.240000000000009</v>
      </c>
      <c r="I347" s="9" t="s">
        <v>134</v>
      </c>
      <c r="J347" s="38">
        <f>G347*B347</f>
        <v>1806</v>
      </c>
      <c r="K347" s="9" t="str">
        <f t="shared" ref="K347:K348" si="12">IF(B347&lt;&gt;0,"sell "&amp;B347&amp;" "&amp;A347&amp;" @ $"&amp;G347,"")</f>
        <v>sell 21 MOD @ $86</v>
      </c>
      <c r="L347" s="50">
        <f>L346+(G347*B347)</f>
        <v>52498.879999999997</v>
      </c>
      <c r="M347" s="9"/>
      <c r="N347" s="9"/>
      <c r="O347" s="9"/>
      <c r="P347" s="9"/>
      <c r="Q347" s="11"/>
    </row>
    <row r="348" spans="1:17" x14ac:dyDescent="0.45">
      <c r="A348" s="14" t="s">
        <v>247</v>
      </c>
      <c r="B348" s="9">
        <v>138</v>
      </c>
      <c r="C348" s="10">
        <v>18.309999999999999</v>
      </c>
      <c r="D348" s="10">
        <f>C348*B348</f>
        <v>2526.7799999999997</v>
      </c>
      <c r="E348" s="38" t="s">
        <v>17</v>
      </c>
      <c r="F348" s="9"/>
      <c r="G348" s="10">
        <v>18.420000000000002</v>
      </c>
      <c r="H348" s="10">
        <f>(B348*G348)-D348</f>
        <v>15.180000000000291</v>
      </c>
      <c r="I348" s="9" t="s">
        <v>134</v>
      </c>
      <c r="J348" s="38">
        <f>G348*B348</f>
        <v>2541.96</v>
      </c>
      <c r="K348" s="9" t="str">
        <f t="shared" si="12"/>
        <v>sell 138 PLSE @ $18.42</v>
      </c>
      <c r="L348" s="10">
        <f>L347+(G348*B348)</f>
        <v>55040.84</v>
      </c>
      <c r="M348" s="9" t="s">
        <v>44</v>
      </c>
      <c r="N348" s="9"/>
      <c r="O348" s="9"/>
      <c r="P348" s="9"/>
      <c r="Q348" s="11"/>
    </row>
    <row r="349" spans="1:17" x14ac:dyDescent="0.45">
      <c r="A349" s="14"/>
      <c r="B349" s="9"/>
      <c r="C349" s="10" t="s">
        <v>20</v>
      </c>
      <c r="D349" s="10">
        <f>SUM(D346:D348)</f>
        <v>6386.0599999999995</v>
      </c>
      <c r="E349" s="9"/>
      <c r="F349" s="9"/>
      <c r="G349" s="41"/>
      <c r="H349" s="10">
        <f>SUM(H346:H348)</f>
        <v>-4.8999999999998636</v>
      </c>
      <c r="I349" s="9"/>
      <c r="J349" s="38">
        <f>SUM(J346:J348)</f>
        <v>6381.16</v>
      </c>
      <c r="K349" s="9"/>
      <c r="L349" s="10"/>
      <c r="M349" s="9"/>
      <c r="N349" s="9"/>
      <c r="O349" s="9"/>
      <c r="P349" s="9"/>
      <c r="Q349" s="11"/>
    </row>
    <row r="350" spans="1:17" x14ac:dyDescent="0.45">
      <c r="A350" s="14"/>
      <c r="B350" s="9"/>
      <c r="C350" s="10"/>
      <c r="D350" s="10"/>
      <c r="E350" s="9"/>
      <c r="F350" s="9"/>
      <c r="G350" s="42"/>
      <c r="H350" s="39"/>
      <c r="I350" s="9"/>
      <c r="J350" s="9"/>
      <c r="K350" s="9"/>
      <c r="L350" s="10"/>
      <c r="M350" s="9"/>
      <c r="N350" s="9"/>
      <c r="O350" s="9"/>
      <c r="P350" s="9"/>
      <c r="Q350" s="11"/>
    </row>
    <row r="351" spans="1:17" x14ac:dyDescent="0.45">
      <c r="A351" s="14"/>
      <c r="B351" s="9"/>
      <c r="C351" s="10"/>
      <c r="D351" s="51"/>
      <c r="E351" s="42"/>
      <c r="F351" s="9"/>
      <c r="G351" s="41"/>
      <c r="H351" s="10"/>
      <c r="I351" s="9"/>
      <c r="J351" s="9"/>
      <c r="K351" s="9"/>
      <c r="L351" s="10"/>
      <c r="M351" s="12" t="s">
        <v>41</v>
      </c>
      <c r="N351" s="9"/>
      <c r="O351" s="9"/>
      <c r="P351" s="9"/>
      <c r="Q351" s="11"/>
    </row>
    <row r="352" spans="1:17" x14ac:dyDescent="0.45">
      <c r="A352" s="8"/>
      <c r="B352" s="9"/>
      <c r="C352" s="10"/>
      <c r="D352" s="10"/>
      <c r="E352" s="20"/>
      <c r="F352" s="9"/>
      <c r="G352" s="41"/>
      <c r="H352" s="10"/>
      <c r="I352" s="9"/>
      <c r="J352" s="9"/>
      <c r="K352" s="9"/>
      <c r="L352" s="10"/>
      <c r="M352" s="12" t="s">
        <v>42</v>
      </c>
      <c r="N352" s="9"/>
      <c r="O352" s="9"/>
      <c r="P352" s="9"/>
      <c r="Q352" s="11"/>
    </row>
    <row r="353" spans="1:17" x14ac:dyDescent="0.45">
      <c r="A353" s="8"/>
      <c r="B353" s="12" t="s">
        <v>6</v>
      </c>
      <c r="C353" s="13" t="s">
        <v>4</v>
      </c>
      <c r="D353" s="13" t="s">
        <v>5</v>
      </c>
      <c r="E353" s="23" t="s">
        <v>16</v>
      </c>
      <c r="F353" s="9"/>
      <c r="G353" s="43" t="s">
        <v>18</v>
      </c>
      <c r="H353" s="13" t="s">
        <v>19</v>
      </c>
      <c r="I353" s="9"/>
      <c r="J353" s="9"/>
      <c r="K353" s="9"/>
      <c r="L353" s="10"/>
      <c r="M353" s="38">
        <f>L345</f>
        <v>48659.68</v>
      </c>
      <c r="N353" s="9"/>
      <c r="O353" s="9"/>
      <c r="P353" s="9"/>
      <c r="Q353" s="11"/>
    </row>
    <row r="354" spans="1:17" x14ac:dyDescent="0.45">
      <c r="A354" s="14" t="s">
        <v>252</v>
      </c>
      <c r="B354" s="9">
        <v>29</v>
      </c>
      <c r="C354" s="10">
        <v>70.3</v>
      </c>
      <c r="D354" s="10">
        <f>C354*B354</f>
        <v>2038.6999999999998</v>
      </c>
      <c r="E354" s="38" t="s">
        <v>17</v>
      </c>
      <c r="F354" s="9"/>
      <c r="G354" s="10">
        <v>70.69</v>
      </c>
      <c r="H354" s="10">
        <f>(B354*G354)-D354</f>
        <v>11.309999999999945</v>
      </c>
      <c r="I354" s="9" t="s">
        <v>134</v>
      </c>
      <c r="J354" s="9"/>
      <c r="K354" s="9" t="str">
        <f>IF(B354&lt;&gt;0,"buy "&amp;B354&amp;" "&amp;A354&amp;" @ $"&amp;G354,"")</f>
        <v>buy 29 TPB @ $70.69</v>
      </c>
      <c r="L354" s="10">
        <f>L348-(G354*B354)</f>
        <v>52990.829999999994</v>
      </c>
      <c r="M354" s="38">
        <f>L345-(G354*B354)</f>
        <v>46609.67</v>
      </c>
      <c r="N354" s="9"/>
      <c r="O354" s="9"/>
      <c r="P354" s="9"/>
      <c r="Q354" s="11"/>
    </row>
    <row r="355" spans="1:17" x14ac:dyDescent="0.45">
      <c r="A355" s="14" t="s">
        <v>245</v>
      </c>
      <c r="B355" s="9">
        <v>29</v>
      </c>
      <c r="C355" s="10">
        <v>69.63</v>
      </c>
      <c r="D355" s="10">
        <f>C355*B355</f>
        <v>2019.27</v>
      </c>
      <c r="E355" s="38" t="s">
        <v>17</v>
      </c>
      <c r="F355" s="9"/>
      <c r="G355" s="10">
        <v>69.849999999999994</v>
      </c>
      <c r="H355" s="10">
        <f>(B355*G355)-D355</f>
        <v>6.3799999999998818</v>
      </c>
      <c r="I355" s="9" t="s">
        <v>134</v>
      </c>
      <c r="J355" s="9"/>
      <c r="K355" s="9" t="str">
        <f>IF(B355&lt;&gt;0,"buy "&amp;B355&amp;" "&amp;A355&amp;" @ $"&amp;G355,"")</f>
        <v>buy 29 VRNA @ $69.85</v>
      </c>
      <c r="L355" s="10">
        <f>L354-(G355*B355)</f>
        <v>50965.179999999993</v>
      </c>
      <c r="M355" s="38">
        <f>M354-(G355*B355)</f>
        <v>44584.02</v>
      </c>
      <c r="N355" s="9"/>
      <c r="O355" s="9"/>
      <c r="P355" s="9"/>
      <c r="Q355" s="11"/>
    </row>
    <row r="356" spans="1:17" x14ac:dyDescent="0.45">
      <c r="A356" s="28" t="s">
        <v>253</v>
      </c>
      <c r="B356" s="29">
        <v>74</v>
      </c>
      <c r="C356" s="30">
        <v>27.41</v>
      </c>
      <c r="D356" s="30">
        <f>C356*B356</f>
        <v>2028.34</v>
      </c>
      <c r="E356" s="38" t="s">
        <v>17</v>
      </c>
      <c r="F356" s="29"/>
      <c r="G356" s="30">
        <v>27.25</v>
      </c>
      <c r="H356" s="30">
        <f>(B356*G356)-D356</f>
        <v>-11.839999999999918</v>
      </c>
      <c r="I356" s="9" t="s">
        <v>134</v>
      </c>
      <c r="J356" s="9"/>
      <c r="K356" s="9" t="str">
        <f>IF(B356&lt;&gt;0,"buy "&amp;B356&amp;" "&amp;A356&amp;" @ $"&amp;G356,"")</f>
        <v>buy 74 T @ $27.25</v>
      </c>
      <c r="L356" s="10">
        <f>L355-(G356*B356)</f>
        <v>48948.679999999993</v>
      </c>
      <c r="M356" s="46">
        <f>M355-(G356*B356)</f>
        <v>42567.519999999997</v>
      </c>
      <c r="N356" s="47"/>
      <c r="O356" s="47"/>
      <c r="P356" s="47"/>
      <c r="Q356" s="48"/>
    </row>
    <row r="357" spans="1:17" x14ac:dyDescent="0.45">
      <c r="A357" s="14"/>
      <c r="B357" s="9"/>
      <c r="C357" s="10" t="s">
        <v>20</v>
      </c>
      <c r="D357" s="10">
        <f>SUM(D354:D356)</f>
        <v>6086.3099999999995</v>
      </c>
      <c r="E357" s="9"/>
      <c r="F357" s="9"/>
      <c r="G357" s="10"/>
      <c r="H357" s="10">
        <f>SUM(H354:H356)</f>
        <v>5.8499999999999091</v>
      </c>
      <c r="I357" s="9"/>
      <c r="J357" s="9"/>
      <c r="K357" s="9"/>
      <c r="L357" s="10"/>
      <c r="M357" s="9"/>
      <c r="N357" s="9"/>
      <c r="O357" s="9"/>
      <c r="P357" s="9"/>
      <c r="Q357" s="11"/>
    </row>
    <row r="358" spans="1:17" x14ac:dyDescent="0.45">
      <c r="A358" s="14"/>
      <c r="B358" s="9"/>
      <c r="C358" s="10"/>
      <c r="D358" s="10"/>
      <c r="E358" s="9"/>
      <c r="F358" s="9"/>
      <c r="G358" s="10"/>
      <c r="H358" s="10"/>
      <c r="I358" s="9"/>
      <c r="J358" s="9"/>
      <c r="K358" s="9"/>
      <c r="L358" s="10"/>
      <c r="M358" s="12" t="str">
        <f>IF(J349+M356&gt;0,"Credit Surplus","Credit Shortage")</f>
        <v>Credit Surplus</v>
      </c>
      <c r="N358" s="38"/>
      <c r="O358" s="9"/>
      <c r="P358" s="9"/>
      <c r="Q358" s="11"/>
    </row>
    <row r="359" spans="1:17" x14ac:dyDescent="0.45">
      <c r="A359" s="14"/>
      <c r="B359" s="9"/>
      <c r="C359" s="10"/>
      <c r="D359" s="10"/>
      <c r="E359" s="9"/>
      <c r="F359" s="9"/>
      <c r="G359" s="10"/>
      <c r="H359" s="10"/>
      <c r="I359" s="9"/>
      <c r="J359" s="9"/>
      <c r="K359" s="9"/>
      <c r="L359" s="10"/>
      <c r="M359" s="9"/>
      <c r="N359" s="9"/>
      <c r="O359" s="9"/>
      <c r="P359" s="9"/>
      <c r="Q359" s="11"/>
    </row>
    <row r="360" spans="1:17" x14ac:dyDescent="0.45">
      <c r="A360" s="14"/>
      <c r="B360" s="9"/>
      <c r="C360" s="10"/>
      <c r="D360" s="10"/>
      <c r="E360" s="9"/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23</v>
      </c>
      <c r="B361" s="9"/>
      <c r="C361" s="10"/>
      <c r="D361" s="22">
        <v>299.75</v>
      </c>
      <c r="E361" s="9" t="s">
        <v>111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x14ac:dyDescent="0.45">
      <c r="A362" s="14" t="s">
        <v>24</v>
      </c>
      <c r="B362" s="9"/>
      <c r="C362" s="10"/>
      <c r="D362" s="49">
        <f>H349</f>
        <v>-4.8999999999998636</v>
      </c>
      <c r="E362" s="9" t="s">
        <v>36</v>
      </c>
      <c r="F362" s="9"/>
      <c r="G362" s="10"/>
      <c r="H362" s="10"/>
      <c r="I362" s="9"/>
      <c r="J362" s="9"/>
      <c r="K362" s="9"/>
      <c r="L362" s="9"/>
      <c r="M362" s="9"/>
      <c r="N362" s="9"/>
      <c r="O362" s="9"/>
      <c r="P362" s="9"/>
      <c r="Q362" s="11"/>
    </row>
    <row r="363" spans="1:17" x14ac:dyDescent="0.45">
      <c r="A363" s="14" t="s">
        <v>25</v>
      </c>
      <c r="B363" s="9"/>
      <c r="C363" s="10"/>
      <c r="D363" s="10">
        <f>D361+D362</f>
        <v>294.85000000000014</v>
      </c>
      <c r="E363" s="9"/>
      <c r="F363" s="9"/>
      <c r="G363" s="10"/>
      <c r="H363" s="10"/>
      <c r="I363" s="9"/>
      <c r="J363" s="9"/>
      <c r="K363" s="9"/>
      <c r="L363" s="9"/>
      <c r="M363" s="9"/>
      <c r="N363" s="9"/>
      <c r="O363" s="9"/>
      <c r="P363" s="9"/>
      <c r="Q363" s="11"/>
    </row>
    <row r="364" spans="1:17" x14ac:dyDescent="0.45">
      <c r="A364" s="14" t="s">
        <v>27</v>
      </c>
      <c r="B364" s="9"/>
      <c r="C364" s="10"/>
      <c r="D364" s="10">
        <f>H357</f>
        <v>5.8499999999999091</v>
      </c>
      <c r="E364" s="9" t="s">
        <v>37</v>
      </c>
      <c r="F364" s="9"/>
      <c r="G364" s="10"/>
      <c r="H364" s="10"/>
      <c r="I364" s="9"/>
      <c r="J364" s="9"/>
      <c r="K364" s="9"/>
      <c r="L364" s="9"/>
      <c r="M364" s="9"/>
      <c r="N364" s="9"/>
      <c r="O364" s="9"/>
      <c r="P364" s="9"/>
      <c r="Q364" s="11"/>
    </row>
    <row r="365" spans="1:17" x14ac:dyDescent="0.45">
      <c r="A365" s="14" t="s">
        <v>25</v>
      </c>
      <c r="B365" s="9"/>
      <c r="C365" s="10"/>
      <c r="D365" s="32">
        <f>D363-D364</f>
        <v>289.00000000000023</v>
      </c>
      <c r="E365" s="20" t="s">
        <v>38</v>
      </c>
      <c r="F365" s="9"/>
      <c r="G365" s="10"/>
      <c r="H365" s="10"/>
      <c r="I365" s="9"/>
      <c r="J365" s="9"/>
      <c r="K365" s="9"/>
      <c r="L365" s="9"/>
      <c r="M365" s="9"/>
      <c r="N365" s="9"/>
      <c r="O365" s="9"/>
      <c r="P365" s="9"/>
      <c r="Q365" s="11"/>
    </row>
    <row r="366" spans="1:17" ht="14.65" thickBot="1" x14ac:dyDescent="0.5">
      <c r="A366" s="16"/>
      <c r="B366" s="17"/>
      <c r="C366" s="18"/>
      <c r="D366" s="18"/>
      <c r="E366" s="17"/>
      <c r="F366" s="17"/>
      <c r="G366" s="18"/>
      <c r="H366" s="18"/>
      <c r="I366" s="17"/>
      <c r="J366" s="17"/>
      <c r="K366" s="17"/>
      <c r="L366" s="17"/>
      <c r="M366" s="17"/>
      <c r="N366" s="17"/>
      <c r="O366" s="17"/>
      <c r="P366" s="17"/>
      <c r="Q366" s="19"/>
    </row>
    <row r="367" spans="1:17" ht="14.65" thickTop="1" x14ac:dyDescent="0.45"/>
    <row r="370" spans="1:17" ht="14.65" thickBot="1" x14ac:dyDescent="0.5"/>
    <row r="371" spans="1:17" ht="14.65" thickTop="1" x14ac:dyDescent="0.45">
      <c r="A371" s="3"/>
      <c r="B371" s="4"/>
      <c r="C371" s="5">
        <v>45688</v>
      </c>
      <c r="D371" s="6"/>
      <c r="E371" s="4"/>
      <c r="F371" s="4"/>
      <c r="G371" s="6"/>
      <c r="H371" s="6"/>
      <c r="I371" s="4"/>
      <c r="J371" s="4"/>
      <c r="K371" s="4"/>
      <c r="L371" s="21" t="s">
        <v>40</v>
      </c>
      <c r="M371" s="4"/>
      <c r="N371" s="4"/>
      <c r="O371" s="4"/>
      <c r="P371" s="4"/>
      <c r="Q371" s="7"/>
    </row>
    <row r="372" spans="1:17" x14ac:dyDescent="0.45">
      <c r="A372" s="8" t="s">
        <v>11</v>
      </c>
      <c r="B372" s="9"/>
      <c r="C372" s="10"/>
      <c r="D372" s="10"/>
      <c r="E372" s="9"/>
      <c r="F372" s="9"/>
      <c r="G372" s="10"/>
      <c r="H372" s="10"/>
      <c r="I372" s="9"/>
      <c r="J372" s="12" t="s">
        <v>68</v>
      </c>
      <c r="K372" s="9"/>
      <c r="L372" s="12" t="s">
        <v>21</v>
      </c>
      <c r="M372" s="12"/>
      <c r="N372" s="9"/>
      <c r="O372" s="9"/>
      <c r="P372" s="9"/>
      <c r="Q372" s="11"/>
    </row>
    <row r="373" spans="1:17" x14ac:dyDescent="0.45">
      <c r="A373" s="8" t="s">
        <v>3</v>
      </c>
      <c r="B373" s="12" t="s">
        <v>6</v>
      </c>
      <c r="C373" s="13" t="s">
        <v>4</v>
      </c>
      <c r="D373" s="13" t="s">
        <v>7</v>
      </c>
      <c r="E373" s="12" t="s">
        <v>16</v>
      </c>
      <c r="F373" s="9"/>
      <c r="G373" s="13" t="s">
        <v>18</v>
      </c>
      <c r="H373" s="13" t="s">
        <v>19</v>
      </c>
      <c r="I373" s="43" t="s">
        <v>133</v>
      </c>
      <c r="J373" s="12" t="s">
        <v>67</v>
      </c>
      <c r="K373" s="9"/>
      <c r="L373" s="22">
        <v>34406.6</v>
      </c>
      <c r="M373" s="9" t="s">
        <v>135</v>
      </c>
      <c r="N373" s="9"/>
      <c r="O373" s="9"/>
      <c r="P373" s="9"/>
      <c r="Q373" s="11"/>
    </row>
    <row r="374" spans="1:17" x14ac:dyDescent="0.45">
      <c r="A374" s="14" t="s">
        <v>243</v>
      </c>
      <c r="B374" s="9">
        <v>90</v>
      </c>
      <c r="C374" s="10">
        <v>37.5</v>
      </c>
      <c r="D374" s="10">
        <f>C374*B374</f>
        <v>3375</v>
      </c>
      <c r="E374" s="38" t="s">
        <v>17</v>
      </c>
      <c r="F374" s="9"/>
      <c r="G374" s="10">
        <v>36.93</v>
      </c>
      <c r="H374" s="10">
        <f>(B374*G374)-D374</f>
        <v>-51.300000000000182</v>
      </c>
      <c r="I374" s="9" t="s">
        <v>134</v>
      </c>
      <c r="J374" s="38">
        <f>G374*B374</f>
        <v>3323.7</v>
      </c>
      <c r="K374" s="9" t="str">
        <f>IF(B374&lt;&gt;0,"sell "&amp;B374&amp;" "&amp;A374&amp;" @ $"&amp;G374,"")</f>
        <v>sell 90 SWTX @ $36.93</v>
      </c>
      <c r="L374" s="50">
        <f>L373+(G374*B374)</f>
        <v>37730.299999999996</v>
      </c>
      <c r="M374" s="9"/>
      <c r="N374" s="9"/>
      <c r="O374" s="9"/>
      <c r="P374" s="9"/>
      <c r="Q374" s="11"/>
    </row>
    <row r="375" spans="1:17" x14ac:dyDescent="0.45">
      <c r="A375" s="14" t="s">
        <v>244</v>
      </c>
      <c r="B375" s="9">
        <v>186</v>
      </c>
      <c r="C375" s="10">
        <v>12.37</v>
      </c>
      <c r="D375" s="10">
        <f>C375*B375</f>
        <v>2300.8199999999997</v>
      </c>
      <c r="E375" s="38" t="s">
        <v>17</v>
      </c>
      <c r="F375" s="9"/>
      <c r="G375" s="10">
        <v>12.2</v>
      </c>
      <c r="H375" s="10">
        <f>(B375*G375)-D375</f>
        <v>-31.619999999999891</v>
      </c>
      <c r="I375" s="9" t="s">
        <v>134</v>
      </c>
      <c r="J375" s="38">
        <f>G375*B375</f>
        <v>2269.1999999999998</v>
      </c>
      <c r="K375" s="9" t="str">
        <f t="shared" ref="K375:K376" si="13">IF(B375&lt;&gt;0,"sell "&amp;B375&amp;" "&amp;A375&amp;" @ $"&amp;G375,"")</f>
        <v>sell 186 DAWN @ $12.2</v>
      </c>
      <c r="L375" s="50">
        <f>L374+(G375*B375)</f>
        <v>39999.499999999993</v>
      </c>
      <c r="M375" s="9"/>
      <c r="N375" s="9"/>
      <c r="O375" s="9"/>
      <c r="P375" s="9"/>
      <c r="Q375" s="11"/>
    </row>
    <row r="376" spans="1:17" x14ac:dyDescent="0.45">
      <c r="A376" s="14" t="s">
        <v>245</v>
      </c>
      <c r="B376" s="9">
        <v>80</v>
      </c>
      <c r="C376" s="10">
        <v>57.3</v>
      </c>
      <c r="D376" s="10">
        <f>C376*B376</f>
        <v>4584</v>
      </c>
      <c r="E376" s="38" t="s">
        <v>17</v>
      </c>
      <c r="F376" s="9"/>
      <c r="G376" s="10">
        <v>55.66</v>
      </c>
      <c r="H376" s="10">
        <f>(B376*G376)-D376</f>
        <v>-131.20000000000073</v>
      </c>
      <c r="I376" s="9" t="s">
        <v>134</v>
      </c>
      <c r="J376" s="38">
        <f>G376*B376</f>
        <v>4452.7999999999993</v>
      </c>
      <c r="K376" s="9" t="str">
        <f t="shared" si="13"/>
        <v>sell 80 VRNA @ $55.66</v>
      </c>
      <c r="L376" s="10">
        <f>L375+(G376*B376)</f>
        <v>44452.299999999988</v>
      </c>
      <c r="M376" s="9" t="s">
        <v>44</v>
      </c>
      <c r="N376" s="9"/>
      <c r="O376" s="9"/>
      <c r="P376" s="9"/>
      <c r="Q376" s="11"/>
    </row>
    <row r="377" spans="1:17" x14ac:dyDescent="0.45">
      <c r="A377" s="14"/>
      <c r="B377" s="9"/>
      <c r="C377" s="10" t="s">
        <v>20</v>
      </c>
      <c r="D377" s="10">
        <f>SUM(D374:D376)</f>
        <v>10259.82</v>
      </c>
      <c r="E377" s="9"/>
      <c r="F377" s="9"/>
      <c r="G377" s="41"/>
      <c r="H377" s="10">
        <f>SUM(H374:H376)</f>
        <v>-214.1200000000008</v>
      </c>
      <c r="I377" s="9"/>
      <c r="J377" s="38">
        <f>SUM(J374:J376)</f>
        <v>10045.699999999999</v>
      </c>
      <c r="K377" s="9"/>
      <c r="L377" s="10"/>
      <c r="M377" s="9"/>
      <c r="N377" s="9"/>
      <c r="O377" s="9"/>
      <c r="P377" s="9"/>
      <c r="Q377" s="11"/>
    </row>
    <row r="378" spans="1:17" x14ac:dyDescent="0.45">
      <c r="A378" s="14"/>
      <c r="B378" s="9"/>
      <c r="C378" s="10"/>
      <c r="D378" s="10"/>
      <c r="E378" s="9"/>
      <c r="F378" s="9"/>
      <c r="G378" s="42"/>
      <c r="H378" s="39"/>
      <c r="I378" s="9"/>
      <c r="J378" s="9"/>
      <c r="K378" s="9"/>
      <c r="L378" s="10"/>
      <c r="M378" s="9"/>
      <c r="N378" s="9"/>
      <c r="O378" s="9"/>
      <c r="P378" s="9"/>
      <c r="Q378" s="11"/>
    </row>
    <row r="379" spans="1:17" x14ac:dyDescent="0.45">
      <c r="A379" s="14"/>
      <c r="B379" s="9"/>
      <c r="C379" s="10"/>
      <c r="D379" s="51"/>
      <c r="E379" s="42"/>
      <c r="F379" s="9"/>
      <c r="G379" s="41"/>
      <c r="H379" s="10"/>
      <c r="I379" s="9"/>
      <c r="J379" s="9"/>
      <c r="K379" s="9"/>
      <c r="L379" s="10"/>
      <c r="M379" s="12" t="s">
        <v>41</v>
      </c>
      <c r="N379" s="9"/>
      <c r="O379" s="9"/>
      <c r="P379" s="9"/>
      <c r="Q379" s="11"/>
    </row>
    <row r="380" spans="1:17" x14ac:dyDescent="0.45">
      <c r="A380" s="8"/>
      <c r="B380" s="9"/>
      <c r="C380" s="10"/>
      <c r="D380" s="10"/>
      <c r="E380" s="20"/>
      <c r="F380" s="9"/>
      <c r="G380" s="41"/>
      <c r="H380" s="10"/>
      <c r="I380" s="9"/>
      <c r="J380" s="9"/>
      <c r="K380" s="9"/>
      <c r="L380" s="10"/>
      <c r="M380" s="12" t="s">
        <v>42</v>
      </c>
      <c r="N380" s="9"/>
      <c r="O380" s="9"/>
      <c r="P380" s="9"/>
      <c r="Q380" s="11"/>
    </row>
    <row r="381" spans="1:17" x14ac:dyDescent="0.45">
      <c r="A381" s="8"/>
      <c r="B381" s="12" t="s">
        <v>6</v>
      </c>
      <c r="C381" s="13" t="s">
        <v>4</v>
      </c>
      <c r="D381" s="13" t="s">
        <v>5</v>
      </c>
      <c r="E381" s="23" t="s">
        <v>16</v>
      </c>
      <c r="F381" s="9"/>
      <c r="G381" s="43" t="s">
        <v>18</v>
      </c>
      <c r="H381" s="13" t="s">
        <v>19</v>
      </c>
      <c r="I381" s="9"/>
      <c r="J381" s="9"/>
      <c r="K381" s="9"/>
      <c r="L381" s="10"/>
      <c r="M381" s="38">
        <f>L373</f>
        <v>34406.6</v>
      </c>
      <c r="N381" s="9"/>
      <c r="O381" s="9"/>
      <c r="P381" s="9"/>
      <c r="Q381" s="11"/>
    </row>
    <row r="382" spans="1:17" x14ac:dyDescent="0.45">
      <c r="A382" s="14" t="s">
        <v>249</v>
      </c>
      <c r="B382" s="9">
        <v>19</v>
      </c>
      <c r="C382" s="10">
        <v>168.03</v>
      </c>
      <c r="D382" s="10">
        <f>C382*B382</f>
        <v>3192.57</v>
      </c>
      <c r="E382" s="38" t="s">
        <v>17</v>
      </c>
      <c r="F382" s="9"/>
      <c r="G382" s="10">
        <v>157.5</v>
      </c>
      <c r="H382" s="10">
        <f>(B382*G382)-D382</f>
        <v>-200.07000000000016</v>
      </c>
      <c r="I382" s="9" t="s">
        <v>134</v>
      </c>
      <c r="J382" s="9"/>
      <c r="K382" s="9" t="str">
        <f>IF(B382&lt;&gt;0,"buy "&amp;B382&amp;" "&amp;A382&amp;" @ $"&amp;G382,"")</f>
        <v>buy 19 VST @ $157.5</v>
      </c>
      <c r="L382" s="10">
        <f>L376-(G382*B382)</f>
        <v>41459.799999999988</v>
      </c>
      <c r="M382" s="38">
        <f>L373-(G382*B382)</f>
        <v>31414.1</v>
      </c>
      <c r="N382" s="9"/>
      <c r="O382" s="9"/>
      <c r="P382" s="9"/>
      <c r="Q382" s="11"/>
    </row>
    <row r="383" spans="1:17" x14ac:dyDescent="0.45">
      <c r="A383" s="14" t="s">
        <v>250</v>
      </c>
      <c r="B383" s="9">
        <v>13</v>
      </c>
      <c r="C383" s="10">
        <v>239.78</v>
      </c>
      <c r="D383" s="10">
        <f>C383*B383</f>
        <v>3117.14</v>
      </c>
      <c r="E383" s="38" t="s">
        <v>17</v>
      </c>
      <c r="F383" s="9"/>
      <c r="G383" s="10">
        <v>225.15</v>
      </c>
      <c r="H383" s="10">
        <f>(B383*G383)-D383</f>
        <v>-190.1899999999996</v>
      </c>
      <c r="I383" s="9" t="s">
        <v>134</v>
      </c>
      <c r="J383" s="9"/>
      <c r="K383" s="9" t="str">
        <f>IF(B383&lt;&gt;0,"buy "&amp;B383&amp;" "&amp;A383&amp;" @ $"&amp;G383,"")</f>
        <v>buy 13 POWL @ $225.15</v>
      </c>
      <c r="L383" s="10">
        <f>L382-(G383*B383)</f>
        <v>38532.849999999991</v>
      </c>
      <c r="M383" s="38">
        <f>M382-(G383*B383)</f>
        <v>28487.149999999998</v>
      </c>
      <c r="N383" s="9"/>
      <c r="O383" s="9"/>
      <c r="P383" s="9"/>
      <c r="Q383" s="11"/>
    </row>
    <row r="384" spans="1:17" x14ac:dyDescent="0.45">
      <c r="A384" s="28" t="s">
        <v>251</v>
      </c>
      <c r="B384" s="29">
        <v>42</v>
      </c>
      <c r="C384" s="30">
        <v>76.77</v>
      </c>
      <c r="D384" s="30">
        <f>C384*B384</f>
        <v>3224.3399999999997</v>
      </c>
      <c r="E384" s="38" t="s">
        <v>17</v>
      </c>
      <c r="F384" s="29"/>
      <c r="G384" s="30">
        <v>74.17</v>
      </c>
      <c r="H384" s="30">
        <f>(B384*G384)-D384</f>
        <v>-109.19999999999982</v>
      </c>
      <c r="I384" s="9" t="s">
        <v>134</v>
      </c>
      <c r="J384" s="9"/>
      <c r="K384" s="9" t="str">
        <f>IF(B384&lt;&gt;0,"buy "&amp;B384&amp;" "&amp;A384&amp;" @ $"&amp;G384,"")</f>
        <v>buy 42 PRIM @ $74.17</v>
      </c>
      <c r="L384" s="10">
        <f>L383-(G384*B384)</f>
        <v>35417.709999999992</v>
      </c>
      <c r="M384" s="46">
        <f>M383-(G384*B384)</f>
        <v>25372.01</v>
      </c>
      <c r="N384" s="47"/>
      <c r="O384" s="47"/>
      <c r="P384" s="47"/>
      <c r="Q384" s="48"/>
    </row>
    <row r="385" spans="1:17" x14ac:dyDescent="0.45">
      <c r="A385" s="14"/>
      <c r="B385" s="9"/>
      <c r="C385" s="10" t="s">
        <v>20</v>
      </c>
      <c r="D385" s="10">
        <f>SUM(D382:D384)</f>
        <v>9534.0499999999993</v>
      </c>
      <c r="E385" s="9"/>
      <c r="F385" s="9"/>
      <c r="G385" s="10"/>
      <c r="H385" s="10">
        <f>SUM(H382:H384)</f>
        <v>-499.45999999999958</v>
      </c>
      <c r="I385" s="9"/>
      <c r="J385" s="9"/>
      <c r="K385" s="9"/>
      <c r="L385" s="10"/>
      <c r="M385" s="9"/>
      <c r="N385" s="9"/>
      <c r="O385" s="9"/>
      <c r="P385" s="9"/>
      <c r="Q385" s="11"/>
    </row>
    <row r="386" spans="1:17" x14ac:dyDescent="0.45">
      <c r="A386" s="14"/>
      <c r="B386" s="9"/>
      <c r="C386" s="10"/>
      <c r="D386" s="10"/>
      <c r="E386" s="9"/>
      <c r="F386" s="9"/>
      <c r="G386" s="10"/>
      <c r="H386" s="10"/>
      <c r="I386" s="9"/>
      <c r="J386" s="9"/>
      <c r="K386" s="9"/>
      <c r="L386" s="10"/>
      <c r="M386" s="12" t="str">
        <f>IF(J377+M384&gt;0,"Credit Surplus","Credit Shortage")</f>
        <v>Credit Surplus</v>
      </c>
      <c r="N386" s="38"/>
      <c r="O386" s="9"/>
      <c r="P386" s="9"/>
      <c r="Q386" s="11"/>
    </row>
    <row r="387" spans="1:17" x14ac:dyDescent="0.45">
      <c r="A387" s="14"/>
      <c r="B387" s="9"/>
      <c r="C387" s="10"/>
      <c r="D387" s="10"/>
      <c r="E387" s="9"/>
      <c r="F387" s="9"/>
      <c r="G387" s="10"/>
      <c r="H387" s="10"/>
      <c r="I387" s="9"/>
      <c r="J387" s="9"/>
      <c r="K387" s="9"/>
      <c r="L387" s="10"/>
      <c r="M387" s="9"/>
      <c r="N387" s="9"/>
      <c r="O387" s="9"/>
      <c r="P387" s="9"/>
      <c r="Q387" s="11"/>
    </row>
    <row r="388" spans="1:17" x14ac:dyDescent="0.45">
      <c r="A388" s="14"/>
      <c r="B388" s="9"/>
      <c r="C388" s="10"/>
      <c r="D388" s="10"/>
      <c r="E388" s="9"/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23</v>
      </c>
      <c r="B389" s="9"/>
      <c r="C389" s="10"/>
      <c r="D389" s="22">
        <v>7936.5</v>
      </c>
      <c r="E389" s="9" t="s">
        <v>111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x14ac:dyDescent="0.45">
      <c r="A390" s="14" t="s">
        <v>24</v>
      </c>
      <c r="B390" s="9"/>
      <c r="C390" s="10"/>
      <c r="D390" s="49">
        <f>H377</f>
        <v>-214.1200000000008</v>
      </c>
      <c r="E390" s="9" t="s">
        <v>36</v>
      </c>
      <c r="F390" s="9"/>
      <c r="G390" s="10"/>
      <c r="H390" s="10"/>
      <c r="I390" s="9"/>
      <c r="J390" s="9"/>
      <c r="K390" s="9"/>
      <c r="L390" s="9"/>
      <c r="M390" s="9"/>
      <c r="N390" s="9"/>
      <c r="O390" s="9"/>
      <c r="P390" s="9"/>
      <c r="Q390" s="11"/>
    </row>
    <row r="391" spans="1:17" x14ac:dyDescent="0.45">
      <c r="A391" s="14" t="s">
        <v>25</v>
      </c>
      <c r="B391" s="9"/>
      <c r="C391" s="10"/>
      <c r="D391" s="10">
        <f>D389+D390</f>
        <v>7722.3799999999992</v>
      </c>
      <c r="E391" s="9"/>
      <c r="F391" s="9"/>
      <c r="G391" s="10"/>
      <c r="H391" s="10"/>
      <c r="I391" s="9"/>
      <c r="J391" s="9"/>
      <c r="K391" s="9"/>
      <c r="L391" s="9"/>
      <c r="M391" s="9"/>
      <c r="N391" s="9"/>
      <c r="O391" s="9"/>
      <c r="P391" s="9"/>
      <c r="Q391" s="11"/>
    </row>
    <row r="392" spans="1:17" x14ac:dyDescent="0.45">
      <c r="A392" s="14" t="s">
        <v>27</v>
      </c>
      <c r="B392" s="9"/>
      <c r="C392" s="10"/>
      <c r="D392" s="10">
        <f>H385</f>
        <v>-499.45999999999958</v>
      </c>
      <c r="E392" s="9" t="s">
        <v>37</v>
      </c>
      <c r="F392" s="9"/>
      <c r="G392" s="10"/>
      <c r="H392" s="10"/>
      <c r="I392" s="9"/>
      <c r="J392" s="9"/>
      <c r="K392" s="9"/>
      <c r="L392" s="9"/>
      <c r="M392" s="9"/>
      <c r="N392" s="9"/>
      <c r="O392" s="9"/>
      <c r="P392" s="9"/>
      <c r="Q392" s="11"/>
    </row>
    <row r="393" spans="1:17" x14ac:dyDescent="0.45">
      <c r="A393" s="14" t="s">
        <v>25</v>
      </c>
      <c r="B393" s="9"/>
      <c r="C393" s="10"/>
      <c r="D393" s="32">
        <f>D391-D392</f>
        <v>8221.8399999999983</v>
      </c>
      <c r="E393" s="20" t="s">
        <v>38</v>
      </c>
      <c r="F393" s="9"/>
      <c r="G393" s="10"/>
      <c r="H393" s="10"/>
      <c r="I393" s="9"/>
      <c r="J393" s="9"/>
      <c r="K393" s="9"/>
      <c r="L393" s="9"/>
      <c r="M393" s="9"/>
      <c r="N393" s="9"/>
      <c r="O393" s="9"/>
      <c r="P393" s="9"/>
      <c r="Q393" s="11"/>
    </row>
    <row r="394" spans="1:17" ht="14.65" thickBot="1" x14ac:dyDescent="0.5">
      <c r="A394" s="16"/>
      <c r="B394" s="17"/>
      <c r="C394" s="18"/>
      <c r="D394" s="18"/>
      <c r="E394" s="17"/>
      <c r="F394" s="17"/>
      <c r="G394" s="18"/>
      <c r="H394" s="18"/>
      <c r="I394" s="17"/>
      <c r="J394" s="17"/>
      <c r="K394" s="17"/>
      <c r="L394" s="17"/>
      <c r="M394" s="17"/>
      <c r="N394" s="17"/>
      <c r="O394" s="17"/>
      <c r="P394" s="17"/>
      <c r="Q394" s="19"/>
    </row>
    <row r="395" spans="1:17" ht="14.65" thickTop="1" x14ac:dyDescent="0.45"/>
    <row r="398" spans="1:17" ht="14.65" thickBot="1" x14ac:dyDescent="0.5"/>
    <row r="399" spans="1:17" ht="14.65" thickTop="1" x14ac:dyDescent="0.45">
      <c r="A399" s="3"/>
      <c r="B399" s="4"/>
      <c r="C399" s="5">
        <v>45657</v>
      </c>
      <c r="D399" s="6"/>
      <c r="E399" s="4"/>
      <c r="F399" s="4"/>
      <c r="G399" s="6"/>
      <c r="H399" s="6"/>
      <c r="I399" s="4"/>
      <c r="J399" s="4"/>
      <c r="K399" s="4"/>
      <c r="L399" s="21" t="s">
        <v>40</v>
      </c>
      <c r="M399" s="4"/>
      <c r="N399" s="4"/>
      <c r="O399" s="4"/>
      <c r="P399" s="4"/>
      <c r="Q399" s="7"/>
    </row>
    <row r="400" spans="1:17" x14ac:dyDescent="0.45">
      <c r="A400" s="8" t="s">
        <v>11</v>
      </c>
      <c r="B400" s="9"/>
      <c r="C400" s="10"/>
      <c r="D400" s="10"/>
      <c r="E400" s="9"/>
      <c r="F400" s="9"/>
      <c r="G400" s="10"/>
      <c r="H400" s="10"/>
      <c r="I400" s="9"/>
      <c r="J400" s="12" t="s">
        <v>68</v>
      </c>
      <c r="K400" s="9"/>
      <c r="L400" s="12" t="s">
        <v>21</v>
      </c>
      <c r="M400" s="12"/>
      <c r="N400" s="9"/>
      <c r="O400" s="9"/>
      <c r="P400" s="9"/>
      <c r="Q400" s="11"/>
    </row>
    <row r="401" spans="1:17" x14ac:dyDescent="0.45">
      <c r="A401" s="8" t="s">
        <v>3</v>
      </c>
      <c r="B401" s="12" t="s">
        <v>6</v>
      </c>
      <c r="C401" s="13" t="s">
        <v>4</v>
      </c>
      <c r="D401" s="13" t="s">
        <v>7</v>
      </c>
      <c r="E401" s="12" t="s">
        <v>16</v>
      </c>
      <c r="F401" s="9"/>
      <c r="G401" s="13" t="s">
        <v>18</v>
      </c>
      <c r="H401" s="13" t="s">
        <v>19</v>
      </c>
      <c r="I401" s="43" t="s">
        <v>133</v>
      </c>
      <c r="J401" s="12" t="s">
        <v>67</v>
      </c>
      <c r="K401" s="9"/>
      <c r="L401" s="22">
        <v>25090.240000000002</v>
      </c>
      <c r="M401" s="9" t="s">
        <v>135</v>
      </c>
      <c r="N401" s="9"/>
      <c r="O401" s="9"/>
      <c r="P401" s="9"/>
      <c r="Q401" s="11"/>
    </row>
    <row r="402" spans="1:17" x14ac:dyDescent="0.45">
      <c r="A402" s="14" t="s">
        <v>239</v>
      </c>
      <c r="B402" s="9">
        <v>110</v>
      </c>
      <c r="C402" s="10">
        <v>24.2</v>
      </c>
      <c r="D402" s="10">
        <f>C402*B402</f>
        <v>2662</v>
      </c>
      <c r="E402" s="38" t="s">
        <v>17</v>
      </c>
      <c r="F402" s="9"/>
      <c r="G402" s="10">
        <v>24.42</v>
      </c>
      <c r="H402" s="10">
        <f>(B402*G402)-D402</f>
        <v>24.200000000000273</v>
      </c>
      <c r="I402" s="9" t="s">
        <v>134</v>
      </c>
      <c r="J402" s="38">
        <f>G402*B402</f>
        <v>2686.2000000000003</v>
      </c>
      <c r="K402" s="9" t="str">
        <f>IF(B402&lt;&gt;0,"sell "&amp;B402&amp;" "&amp;A402&amp;" @ $"&amp;G402,"")</f>
        <v>sell 110 TPC @ $24.42</v>
      </c>
      <c r="L402" s="50">
        <f>L401+(G402*B402)</f>
        <v>27776.440000000002</v>
      </c>
      <c r="M402" s="9"/>
      <c r="N402" s="9"/>
      <c r="O402" s="9"/>
      <c r="P402" s="9"/>
      <c r="Q402" s="11"/>
    </row>
    <row r="403" spans="1:17" x14ac:dyDescent="0.45">
      <c r="A403" s="14" t="s">
        <v>240</v>
      </c>
      <c r="B403" s="9">
        <v>35</v>
      </c>
      <c r="C403" s="10">
        <v>100.13</v>
      </c>
      <c r="D403" s="10">
        <f>C403*B403</f>
        <v>3504.5499999999997</v>
      </c>
      <c r="E403" s="38" t="s">
        <v>17</v>
      </c>
      <c r="F403" s="9"/>
      <c r="G403" s="10">
        <v>100.68</v>
      </c>
      <c r="H403" s="10">
        <f>(B403*G403)-D403</f>
        <v>19.250000000000455</v>
      </c>
      <c r="I403" s="9" t="s">
        <v>134</v>
      </c>
      <c r="J403" s="38">
        <f>G403*B403</f>
        <v>3523.8</v>
      </c>
      <c r="K403" s="9" t="str">
        <f t="shared" ref="K403:K404" si="14">IF(B403&lt;&gt;0,"sell "&amp;B403&amp;" "&amp;A403&amp;" @ $"&amp;G403,"")</f>
        <v>sell 35 SKYW @ $100.68</v>
      </c>
      <c r="L403" s="50">
        <f>L402+(G403*B403)</f>
        <v>31300.240000000002</v>
      </c>
      <c r="M403" s="9"/>
      <c r="N403" s="9"/>
      <c r="O403" s="9"/>
      <c r="P403" s="9"/>
      <c r="Q403" s="11"/>
    </row>
    <row r="404" spans="1:17" x14ac:dyDescent="0.45">
      <c r="A404" s="14" t="s">
        <v>241</v>
      </c>
      <c r="B404" s="9">
        <v>42</v>
      </c>
      <c r="C404" s="10">
        <v>71.27</v>
      </c>
      <c r="D404" s="10">
        <f>C404*B404</f>
        <v>2993.3399999999997</v>
      </c>
      <c r="E404" s="38" t="s">
        <v>17</v>
      </c>
      <c r="F404" s="9"/>
      <c r="G404" s="10">
        <v>72.290000000000006</v>
      </c>
      <c r="H404" s="10">
        <f>(B404*G404)-D404</f>
        <v>42.8400000000006</v>
      </c>
      <c r="I404" s="9" t="s">
        <v>134</v>
      </c>
      <c r="J404" s="38">
        <f>G404*B404</f>
        <v>3036.1800000000003</v>
      </c>
      <c r="K404" s="9" t="str">
        <f t="shared" si="14"/>
        <v>sell 42 GFF @ $72.29</v>
      </c>
      <c r="L404" s="10">
        <f>L403+(G404*B404)</f>
        <v>34336.42</v>
      </c>
      <c r="M404" s="9" t="s">
        <v>44</v>
      </c>
      <c r="N404" s="9"/>
      <c r="O404" s="9"/>
      <c r="P404" s="9"/>
      <c r="Q404" s="11"/>
    </row>
    <row r="405" spans="1:17" x14ac:dyDescent="0.45">
      <c r="A405" s="14"/>
      <c r="B405" s="9"/>
      <c r="C405" s="10" t="s">
        <v>20</v>
      </c>
      <c r="D405" s="10">
        <f>SUM(D402:D404)</f>
        <v>9159.89</v>
      </c>
      <c r="E405" s="9"/>
      <c r="F405" s="9"/>
      <c r="G405" s="41"/>
      <c r="H405" s="10">
        <f>SUM(H402:H404)</f>
        <v>86.290000000001328</v>
      </c>
      <c r="I405" s="9"/>
      <c r="J405" s="38">
        <f>SUM(J402:J404)</f>
        <v>9246.18</v>
      </c>
      <c r="K405" s="9"/>
      <c r="L405" s="10"/>
      <c r="M405" s="9"/>
      <c r="N405" s="9"/>
      <c r="O405" s="9"/>
      <c r="P405" s="9"/>
      <c r="Q405" s="11"/>
    </row>
    <row r="406" spans="1:17" x14ac:dyDescent="0.45">
      <c r="A406" s="14"/>
      <c r="B406" s="9"/>
      <c r="C406" s="10"/>
      <c r="D406" s="10"/>
      <c r="E406" s="9"/>
      <c r="F406" s="9"/>
      <c r="G406" s="42"/>
      <c r="H406" s="39"/>
      <c r="I406" s="9"/>
      <c r="J406" s="9"/>
      <c r="K406" s="9"/>
      <c r="L406" s="10"/>
      <c r="M406" s="9"/>
      <c r="N406" s="9"/>
      <c r="O406" s="9"/>
      <c r="P406" s="9"/>
      <c r="Q406" s="11"/>
    </row>
    <row r="407" spans="1:17" x14ac:dyDescent="0.45">
      <c r="A407" s="14"/>
      <c r="B407" s="9"/>
      <c r="C407" s="10"/>
      <c r="D407" s="51"/>
      <c r="E407" s="42"/>
      <c r="F407" s="9"/>
      <c r="G407" s="41"/>
      <c r="H407" s="10"/>
      <c r="I407" s="9"/>
      <c r="J407" s="9"/>
      <c r="K407" s="9"/>
      <c r="L407" s="10"/>
      <c r="M407" s="12" t="s">
        <v>41</v>
      </c>
      <c r="N407" s="9"/>
      <c r="O407" s="9"/>
      <c r="P407" s="9"/>
      <c r="Q407" s="11"/>
    </row>
    <row r="408" spans="1:17" x14ac:dyDescent="0.45">
      <c r="A408" s="8"/>
      <c r="B408" s="9"/>
      <c r="C408" s="10"/>
      <c r="D408" s="10"/>
      <c r="E408" s="20"/>
      <c r="F408" s="9"/>
      <c r="G408" s="41"/>
      <c r="H408" s="10"/>
      <c r="I408" s="9"/>
      <c r="J408" s="9"/>
      <c r="K408" s="9"/>
      <c r="L408" s="10"/>
      <c r="M408" s="12" t="s">
        <v>42</v>
      </c>
      <c r="N408" s="9"/>
      <c r="O408" s="9"/>
      <c r="P408" s="9"/>
      <c r="Q408" s="11"/>
    </row>
    <row r="409" spans="1:17" x14ac:dyDescent="0.45">
      <c r="A409" s="8"/>
      <c r="B409" s="12" t="s">
        <v>6</v>
      </c>
      <c r="C409" s="13" t="s">
        <v>4</v>
      </c>
      <c r="D409" s="13" t="s">
        <v>5</v>
      </c>
      <c r="E409" s="23" t="s">
        <v>16</v>
      </c>
      <c r="F409" s="9"/>
      <c r="G409" s="43" t="s">
        <v>18</v>
      </c>
      <c r="H409" s="13" t="s">
        <v>19</v>
      </c>
      <c r="I409" s="9"/>
      <c r="J409" s="9"/>
      <c r="K409" s="9"/>
      <c r="L409" s="10"/>
      <c r="M409" s="38">
        <f>L401</f>
        <v>25090.240000000002</v>
      </c>
      <c r="N409" s="9"/>
      <c r="O409" s="9"/>
      <c r="P409" s="9"/>
      <c r="Q409" s="11"/>
    </row>
    <row r="410" spans="1:17" x14ac:dyDescent="0.45">
      <c r="A410" s="14" t="s">
        <v>248</v>
      </c>
      <c r="B410" s="9">
        <v>490</v>
      </c>
      <c r="C410" s="10">
        <v>6.11</v>
      </c>
      <c r="D410" s="10">
        <f>C410*B410</f>
        <v>2993.9</v>
      </c>
      <c r="E410" s="38" t="s">
        <v>17</v>
      </c>
      <c r="F410" s="9"/>
      <c r="G410" s="10">
        <v>6.08</v>
      </c>
      <c r="H410" s="10">
        <f>(B410*G410)-D410</f>
        <v>-14.700000000000273</v>
      </c>
      <c r="I410" s="9" t="s">
        <v>134</v>
      </c>
      <c r="J410" s="9"/>
      <c r="K410" s="9" t="str">
        <f>IF(B410&lt;&gt;0,"buy "&amp;B410&amp;" "&amp;A410&amp;" @ $"&amp;G410,"")</f>
        <v>buy 490 KGFHY @ $6.08</v>
      </c>
      <c r="L410" s="10">
        <f>L404-(G410*B410)</f>
        <v>31357.219999999998</v>
      </c>
      <c r="M410" s="38">
        <f>L401-(G410*B410)</f>
        <v>22111.040000000001</v>
      </c>
      <c r="N410" s="9"/>
      <c r="O410" s="9"/>
      <c r="P410" s="9"/>
      <c r="Q410" s="11"/>
    </row>
    <row r="411" spans="1:17" x14ac:dyDescent="0.45">
      <c r="A411" s="14"/>
      <c r="B411" s="9"/>
      <c r="C411" s="10">
        <v>0</v>
      </c>
      <c r="D411" s="10">
        <f>C411*B411</f>
        <v>0</v>
      </c>
      <c r="E411" s="38" t="s">
        <v>17</v>
      </c>
      <c r="F411" s="9"/>
      <c r="G411" s="10">
        <v>0</v>
      </c>
      <c r="H411" s="10">
        <f>(B411*G411)-D411</f>
        <v>0</v>
      </c>
      <c r="I411" s="9" t="s">
        <v>134</v>
      </c>
      <c r="J411" s="9"/>
      <c r="K411" s="9" t="str">
        <f>IF(B411&lt;&gt;0,"buy "&amp;B411&amp;" "&amp;A411&amp;" @ $"&amp;G411,"")</f>
        <v/>
      </c>
      <c r="L411" s="10">
        <f>L410-(G411*B411)</f>
        <v>31357.219999999998</v>
      </c>
      <c r="M411" s="38">
        <f>M410-(G411*B411)</f>
        <v>22111.040000000001</v>
      </c>
      <c r="N411" s="9"/>
      <c r="O411" s="9"/>
      <c r="P411" s="9"/>
      <c r="Q411" s="11"/>
    </row>
    <row r="412" spans="1:17" x14ac:dyDescent="0.45">
      <c r="A412" s="28"/>
      <c r="B412" s="29"/>
      <c r="C412" s="30">
        <v>0</v>
      </c>
      <c r="D412" s="30">
        <f>C412*B412</f>
        <v>0</v>
      </c>
      <c r="E412" s="38" t="s">
        <v>17</v>
      </c>
      <c r="F412" s="29"/>
      <c r="G412" s="30">
        <v>0</v>
      </c>
      <c r="H412" s="30">
        <f>(B412*G412)-D412</f>
        <v>0</v>
      </c>
      <c r="I412" s="9" t="s">
        <v>134</v>
      </c>
      <c r="J412" s="9"/>
      <c r="K412" s="9" t="str">
        <f>IF(B412&lt;&gt;0,"buy "&amp;B412&amp;" "&amp;A412&amp;" @ $"&amp;G412,"")</f>
        <v/>
      </c>
      <c r="L412" s="10">
        <f>L411-(G412*B412)</f>
        <v>31357.219999999998</v>
      </c>
      <c r="M412" s="46">
        <f>M411-(G412*B412)</f>
        <v>22111.040000000001</v>
      </c>
      <c r="N412" s="47"/>
      <c r="O412" s="47"/>
      <c r="P412" s="47"/>
      <c r="Q412" s="48"/>
    </row>
    <row r="413" spans="1:17" x14ac:dyDescent="0.45">
      <c r="A413" s="14"/>
      <c r="B413" s="9"/>
      <c r="C413" s="10" t="s">
        <v>20</v>
      </c>
      <c r="D413" s="10">
        <f>SUM(D410:D412)</f>
        <v>2993.9</v>
      </c>
      <c r="E413" s="9"/>
      <c r="F413" s="9"/>
      <c r="G413" s="10"/>
      <c r="H413" s="10">
        <f>SUM(H410:H412)</f>
        <v>-14.700000000000273</v>
      </c>
      <c r="I413" s="9"/>
      <c r="J413" s="9"/>
      <c r="K413" s="9"/>
      <c r="L413" s="10"/>
      <c r="M413" s="9"/>
      <c r="N413" s="9"/>
      <c r="O413" s="9"/>
      <c r="P413" s="9"/>
      <c r="Q413" s="11"/>
    </row>
    <row r="414" spans="1:17" x14ac:dyDescent="0.45">
      <c r="A414" s="14"/>
      <c r="B414" s="9"/>
      <c r="C414" s="10"/>
      <c r="D414" s="10"/>
      <c r="E414" s="9"/>
      <c r="F414" s="9"/>
      <c r="G414" s="10"/>
      <c r="H414" s="10"/>
      <c r="I414" s="9"/>
      <c r="J414" s="9"/>
      <c r="K414" s="9"/>
      <c r="L414" s="10"/>
      <c r="M414" s="12" t="str">
        <f>IF(J405+M412&gt;0,"Credit Surplus","Credit Shortage")</f>
        <v>Credit Surplus</v>
      </c>
      <c r="N414" s="38"/>
      <c r="O414" s="9"/>
      <c r="P414" s="9"/>
      <c r="Q414" s="11"/>
    </row>
    <row r="415" spans="1:17" x14ac:dyDescent="0.45">
      <c r="A415" s="14"/>
      <c r="B415" s="9"/>
      <c r="C415" s="10"/>
      <c r="D415" s="10"/>
      <c r="E415" s="9"/>
      <c r="F415" s="9"/>
      <c r="G415" s="10"/>
      <c r="H415" s="10"/>
      <c r="I415" s="9"/>
      <c r="J415" s="9"/>
      <c r="K415" s="9"/>
      <c r="L415" s="10"/>
      <c r="M415" s="9"/>
      <c r="N415" s="9"/>
      <c r="O415" s="9"/>
      <c r="P415" s="9"/>
      <c r="Q415" s="11"/>
    </row>
    <row r="416" spans="1:17" x14ac:dyDescent="0.45">
      <c r="A416" s="14"/>
      <c r="B416" s="9"/>
      <c r="C416" s="10"/>
      <c r="D416" s="10"/>
      <c r="E416" s="9"/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x14ac:dyDescent="0.45">
      <c r="A417" s="14" t="s">
        <v>23</v>
      </c>
      <c r="B417" s="9"/>
      <c r="C417" s="10"/>
      <c r="D417" s="22">
        <v>7109.74</v>
      </c>
      <c r="E417" s="9" t="s">
        <v>111</v>
      </c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x14ac:dyDescent="0.45">
      <c r="A418" s="14" t="s">
        <v>24</v>
      </c>
      <c r="B418" s="9"/>
      <c r="C418" s="10"/>
      <c r="D418" s="49">
        <f>H405</f>
        <v>86.290000000001328</v>
      </c>
      <c r="E418" s="9" t="s">
        <v>36</v>
      </c>
      <c r="F418" s="9"/>
      <c r="G418" s="10"/>
      <c r="H418" s="10"/>
      <c r="I418" s="9"/>
      <c r="J418" s="9"/>
      <c r="K418" s="9"/>
      <c r="L418" s="9"/>
      <c r="M418" s="9"/>
      <c r="N418" s="9"/>
      <c r="O418" s="9"/>
      <c r="P418" s="9"/>
      <c r="Q418" s="11"/>
    </row>
    <row r="419" spans="1:17" x14ac:dyDescent="0.45">
      <c r="A419" s="14" t="s">
        <v>25</v>
      </c>
      <c r="B419" s="9"/>
      <c r="C419" s="10"/>
      <c r="D419" s="10">
        <f>D417+D418</f>
        <v>7196.0300000000007</v>
      </c>
      <c r="E419" s="9"/>
      <c r="F419" s="9"/>
      <c r="G419" s="10"/>
      <c r="H419" s="10"/>
      <c r="I419" s="9"/>
      <c r="J419" s="9"/>
      <c r="K419" s="9"/>
      <c r="L419" s="9"/>
      <c r="M419" s="9"/>
      <c r="N419" s="9"/>
      <c r="O419" s="9"/>
      <c r="P419" s="9"/>
      <c r="Q419" s="11"/>
    </row>
    <row r="420" spans="1:17" x14ac:dyDescent="0.45">
      <c r="A420" s="14" t="s">
        <v>27</v>
      </c>
      <c r="B420" s="9"/>
      <c r="C420" s="10"/>
      <c r="D420" s="10">
        <f>H413</f>
        <v>-14.700000000000273</v>
      </c>
      <c r="E420" s="9" t="s">
        <v>37</v>
      </c>
      <c r="F420" s="9"/>
      <c r="G420" s="10"/>
      <c r="H420" s="10"/>
      <c r="I420" s="9"/>
      <c r="J420" s="9"/>
      <c r="K420" s="9"/>
      <c r="L420" s="9"/>
      <c r="M420" s="9"/>
      <c r="N420" s="9"/>
      <c r="O420" s="9"/>
      <c r="P420" s="9"/>
      <c r="Q420" s="11"/>
    </row>
    <row r="421" spans="1:17" x14ac:dyDescent="0.45">
      <c r="A421" s="14" t="s">
        <v>25</v>
      </c>
      <c r="B421" s="9"/>
      <c r="C421" s="10"/>
      <c r="D421" s="32">
        <f>D419-D420</f>
        <v>7210.7300000000014</v>
      </c>
      <c r="E421" s="20" t="s">
        <v>38</v>
      </c>
      <c r="F421" s="9"/>
      <c r="G421" s="10"/>
      <c r="H421" s="10"/>
      <c r="I421" s="9"/>
      <c r="J421" s="9"/>
      <c r="K421" s="9"/>
      <c r="L421" s="9"/>
      <c r="M421" s="9"/>
      <c r="N421" s="9"/>
      <c r="O421" s="9"/>
      <c r="P421" s="9"/>
      <c r="Q421" s="11"/>
    </row>
    <row r="422" spans="1:17" ht="14.65" thickBot="1" x14ac:dyDescent="0.5">
      <c r="A422" s="16"/>
      <c r="B422" s="17"/>
      <c r="C422" s="18"/>
      <c r="D422" s="18"/>
      <c r="E422" s="17"/>
      <c r="F422" s="17"/>
      <c r="G422" s="18"/>
      <c r="H422" s="18"/>
      <c r="I422" s="17"/>
      <c r="J422" s="17"/>
      <c r="K422" s="17"/>
      <c r="L422" s="17"/>
      <c r="M422" s="17"/>
      <c r="N422" s="17"/>
      <c r="O422" s="17"/>
      <c r="P422" s="17"/>
      <c r="Q422" s="19"/>
    </row>
    <row r="423" spans="1:17" ht="14.65" thickTop="1" x14ac:dyDescent="0.45"/>
    <row r="426" spans="1:17" ht="14.65" thickBot="1" x14ac:dyDescent="0.5"/>
    <row r="427" spans="1:17" ht="14.65" thickTop="1" x14ac:dyDescent="0.45">
      <c r="A427" s="3"/>
      <c r="B427" s="4"/>
      <c r="C427" s="5">
        <v>45626</v>
      </c>
      <c r="D427" s="6"/>
      <c r="E427" s="4"/>
      <c r="F427" s="4"/>
      <c r="G427" s="6"/>
      <c r="H427" s="6"/>
      <c r="I427" s="4"/>
      <c r="J427" s="4"/>
      <c r="K427" s="4"/>
      <c r="L427" s="21" t="s">
        <v>40</v>
      </c>
      <c r="M427" s="4"/>
      <c r="N427" s="4"/>
      <c r="O427" s="4"/>
      <c r="P427" s="4"/>
      <c r="Q427" s="7"/>
    </row>
    <row r="428" spans="1:17" x14ac:dyDescent="0.45">
      <c r="A428" s="8" t="s">
        <v>11</v>
      </c>
      <c r="B428" s="9"/>
      <c r="C428" s="10"/>
      <c r="D428" s="10"/>
      <c r="E428" s="9"/>
      <c r="F428" s="9"/>
      <c r="G428" s="10"/>
      <c r="H428" s="10"/>
      <c r="I428" s="9"/>
      <c r="J428" s="12" t="s">
        <v>68</v>
      </c>
      <c r="K428" s="9"/>
      <c r="L428" s="12" t="s">
        <v>21</v>
      </c>
      <c r="M428" s="12"/>
      <c r="N428" s="9"/>
      <c r="O428" s="9"/>
      <c r="P428" s="9"/>
      <c r="Q428" s="11"/>
    </row>
    <row r="429" spans="1:17" x14ac:dyDescent="0.45">
      <c r="A429" s="8" t="s">
        <v>3</v>
      </c>
      <c r="B429" s="12" t="s">
        <v>6</v>
      </c>
      <c r="C429" s="13" t="s">
        <v>4</v>
      </c>
      <c r="D429" s="13" t="s">
        <v>7</v>
      </c>
      <c r="E429" s="12" t="s">
        <v>16</v>
      </c>
      <c r="F429" s="9"/>
      <c r="G429" s="13" t="s">
        <v>18</v>
      </c>
      <c r="H429" s="13" t="s">
        <v>19</v>
      </c>
      <c r="I429" s="43" t="s">
        <v>133</v>
      </c>
      <c r="J429" s="12" t="s">
        <v>67</v>
      </c>
      <c r="K429" s="9"/>
      <c r="L429" s="22">
        <v>20877.349999999999</v>
      </c>
      <c r="M429" s="9" t="s">
        <v>135</v>
      </c>
      <c r="N429" s="9"/>
      <c r="O429" s="9"/>
      <c r="P429" s="9"/>
      <c r="Q429" s="11"/>
    </row>
    <row r="430" spans="1:17" x14ac:dyDescent="0.45">
      <c r="A430" s="14" t="s">
        <v>236</v>
      </c>
      <c r="B430" s="9">
        <v>63</v>
      </c>
      <c r="C430" s="10">
        <v>30.61</v>
      </c>
      <c r="D430" s="10">
        <f>C430*B430</f>
        <v>1928.43</v>
      </c>
      <c r="E430" s="38" t="s">
        <v>17</v>
      </c>
      <c r="F430" s="9"/>
      <c r="G430" s="10">
        <v>30.45</v>
      </c>
      <c r="H430" s="10">
        <f>(B430*G430)-D430</f>
        <v>-10.080000000000155</v>
      </c>
      <c r="I430" s="9" t="s">
        <v>134</v>
      </c>
      <c r="J430" s="38">
        <f>G430*B430</f>
        <v>1918.35</v>
      </c>
      <c r="K430" s="9" t="str">
        <f>IF(B430&lt;&gt;0,"sell "&amp;B430&amp;" "&amp;A430&amp;" @ $"&amp;G430,"")</f>
        <v>sell 63 DYN @ $30.45</v>
      </c>
      <c r="L430" s="50">
        <f>L429+(G430*B430)</f>
        <v>22795.699999999997</v>
      </c>
      <c r="M430" s="9"/>
      <c r="N430" s="9"/>
      <c r="O430" s="9"/>
      <c r="P430" s="9"/>
      <c r="Q430" s="11"/>
    </row>
    <row r="431" spans="1:17" x14ac:dyDescent="0.45">
      <c r="A431" s="14" t="s">
        <v>237</v>
      </c>
      <c r="B431" s="9">
        <v>51</v>
      </c>
      <c r="C431" s="10">
        <v>46.88</v>
      </c>
      <c r="D431" s="10">
        <f>C431*B431</f>
        <v>2390.88</v>
      </c>
      <c r="E431" s="38" t="s">
        <v>17</v>
      </c>
      <c r="F431" s="9"/>
      <c r="G431" s="10">
        <v>46.65</v>
      </c>
      <c r="H431" s="10">
        <f>(B431*G431)-D431</f>
        <v>-11.730000000000018</v>
      </c>
      <c r="I431" s="9" t="s">
        <v>134</v>
      </c>
      <c r="J431" s="38">
        <f>G431*B431</f>
        <v>2379.15</v>
      </c>
      <c r="K431" s="9" t="str">
        <f t="shared" ref="K431:K432" si="15">IF(B431&lt;&gt;0,"sell "&amp;B431&amp;" "&amp;A431&amp;" @ $"&amp;G431,"")</f>
        <v>sell 51 RXST @ $46.65</v>
      </c>
      <c r="L431" s="50">
        <f>L430+(G431*B431)</f>
        <v>25174.85</v>
      </c>
      <c r="M431" s="9"/>
      <c r="N431" s="9"/>
      <c r="O431" s="9"/>
      <c r="P431" s="9"/>
      <c r="Q431" s="11"/>
    </row>
    <row r="432" spans="1:17" x14ac:dyDescent="0.45">
      <c r="A432" s="14" t="s">
        <v>238</v>
      </c>
      <c r="B432" s="9">
        <v>8</v>
      </c>
      <c r="C432" s="10">
        <v>493.27</v>
      </c>
      <c r="D432" s="10">
        <f>C432*B432</f>
        <v>3946.16</v>
      </c>
      <c r="E432" s="38" t="s">
        <v>17</v>
      </c>
      <c r="F432" s="9"/>
      <c r="G432" s="10">
        <v>495.5</v>
      </c>
      <c r="H432" s="10">
        <f>(B432*G432)-D432</f>
        <v>17.840000000000146</v>
      </c>
      <c r="I432" s="9" t="s">
        <v>134</v>
      </c>
      <c r="J432" s="38">
        <f>G432*B432</f>
        <v>3964</v>
      </c>
      <c r="K432" s="9" t="str">
        <f t="shared" si="15"/>
        <v>sell 8 FIX @ $495.5</v>
      </c>
      <c r="L432" s="10">
        <f>L431+(G432*B432)</f>
        <v>29138.85</v>
      </c>
      <c r="M432" s="9" t="s">
        <v>44</v>
      </c>
      <c r="N432" s="9"/>
      <c r="O432" s="9"/>
      <c r="P432" s="9"/>
      <c r="Q432" s="11"/>
    </row>
    <row r="433" spans="1:17" x14ac:dyDescent="0.45">
      <c r="A433" s="14"/>
      <c r="B433" s="9"/>
      <c r="C433" s="10" t="s">
        <v>20</v>
      </c>
      <c r="D433" s="10">
        <f>SUM(D430:D432)</f>
        <v>8265.4700000000012</v>
      </c>
      <c r="E433" s="9"/>
      <c r="F433" s="9"/>
      <c r="G433" s="41"/>
      <c r="H433" s="10">
        <f>SUM(H430:H432)</f>
        <v>-3.9700000000000273</v>
      </c>
      <c r="I433" s="9"/>
      <c r="J433" s="38">
        <f>SUM(J430:J432)</f>
        <v>8261.5</v>
      </c>
      <c r="K433" s="9"/>
      <c r="L433" s="10"/>
      <c r="M433" s="9"/>
      <c r="N433" s="9"/>
      <c r="O433" s="9"/>
      <c r="P433" s="9"/>
      <c r="Q433" s="11"/>
    </row>
    <row r="434" spans="1:17" x14ac:dyDescent="0.45">
      <c r="A434" s="14"/>
      <c r="B434" s="9"/>
      <c r="C434" s="10"/>
      <c r="D434" s="10"/>
      <c r="E434" s="9"/>
      <c r="F434" s="9"/>
      <c r="G434" s="42"/>
      <c r="H434" s="39"/>
      <c r="I434" s="9"/>
      <c r="J434" s="9"/>
      <c r="K434" s="9"/>
      <c r="L434" s="10"/>
      <c r="M434" s="9"/>
      <c r="N434" s="9"/>
      <c r="O434" s="9"/>
      <c r="P434" s="9"/>
      <c r="Q434" s="11"/>
    </row>
    <row r="435" spans="1:17" x14ac:dyDescent="0.45">
      <c r="A435" s="14"/>
      <c r="B435" s="9"/>
      <c r="C435" s="10"/>
      <c r="D435" s="51"/>
      <c r="E435" s="42"/>
      <c r="F435" s="9"/>
      <c r="G435" s="41"/>
      <c r="H435" s="10"/>
      <c r="I435" s="9"/>
      <c r="J435" s="9"/>
      <c r="K435" s="9"/>
      <c r="L435" s="10"/>
      <c r="M435" s="12" t="s">
        <v>41</v>
      </c>
      <c r="N435" s="9"/>
      <c r="O435" s="9"/>
      <c r="P435" s="9"/>
      <c r="Q435" s="11"/>
    </row>
    <row r="436" spans="1:17" x14ac:dyDescent="0.45">
      <c r="A436" s="8"/>
      <c r="B436" s="9"/>
      <c r="C436" s="10"/>
      <c r="D436" s="10"/>
      <c r="E436" s="20"/>
      <c r="F436" s="9"/>
      <c r="G436" s="41"/>
      <c r="H436" s="10"/>
      <c r="I436" s="9"/>
      <c r="J436" s="9"/>
      <c r="K436" s="9"/>
      <c r="L436" s="10"/>
      <c r="M436" s="12" t="s">
        <v>42</v>
      </c>
      <c r="N436" s="9"/>
      <c r="O436" s="9"/>
      <c r="P436" s="9"/>
      <c r="Q436" s="11"/>
    </row>
    <row r="437" spans="1:17" x14ac:dyDescent="0.45">
      <c r="A437" s="8"/>
      <c r="B437" s="12" t="s">
        <v>6</v>
      </c>
      <c r="C437" s="13" t="s">
        <v>4</v>
      </c>
      <c r="D437" s="13" t="s">
        <v>5</v>
      </c>
      <c r="E437" s="23" t="s">
        <v>16</v>
      </c>
      <c r="F437" s="9"/>
      <c r="G437" s="43" t="s">
        <v>18</v>
      </c>
      <c r="H437" s="13" t="s">
        <v>19</v>
      </c>
      <c r="I437" s="9"/>
      <c r="J437" s="9"/>
      <c r="K437" s="9"/>
      <c r="L437" s="10"/>
      <c r="M437" s="38">
        <f>L429</f>
        <v>20877.349999999999</v>
      </c>
      <c r="N437" s="9"/>
      <c r="O437" s="9"/>
      <c r="P437" s="9"/>
      <c r="Q437" s="11"/>
    </row>
    <row r="438" spans="1:17" x14ac:dyDescent="0.45">
      <c r="A438" s="14" t="s">
        <v>246</v>
      </c>
      <c r="B438" s="9">
        <v>68</v>
      </c>
      <c r="C438" s="10">
        <v>43.03</v>
      </c>
      <c r="D438" s="10">
        <f>C438*B438</f>
        <v>2926.04</v>
      </c>
      <c r="E438" s="38" t="s">
        <v>17</v>
      </c>
      <c r="F438" s="9"/>
      <c r="G438" s="10">
        <v>42.19</v>
      </c>
      <c r="H438" s="10">
        <f>(B438*G438)-D438</f>
        <v>-57.119999999999891</v>
      </c>
      <c r="I438" s="9" t="s">
        <v>134</v>
      </c>
      <c r="J438" s="9"/>
      <c r="K438" s="9" t="str">
        <f>IF(B438&lt;&gt;0,"buy "&amp;B438&amp;" "&amp;A438&amp;" @ $"&amp;G438,"")</f>
        <v>buy 68 RNA @ $42.19</v>
      </c>
      <c r="L438" s="10">
        <f>L432-(G438*B438)</f>
        <v>26269.93</v>
      </c>
      <c r="M438" s="38">
        <f>L429-(G438*B438)</f>
        <v>18008.43</v>
      </c>
      <c r="N438" s="9"/>
      <c r="O438" s="9"/>
      <c r="P438" s="9"/>
      <c r="Q438" s="11"/>
    </row>
    <row r="439" spans="1:17" x14ac:dyDescent="0.45">
      <c r="A439" s="14" t="s">
        <v>215</v>
      </c>
      <c r="B439" s="9">
        <v>21</v>
      </c>
      <c r="C439" s="10">
        <v>135.79</v>
      </c>
      <c r="D439" s="10">
        <f>C439*B439</f>
        <v>2851.5899999999997</v>
      </c>
      <c r="E439" s="38" t="s">
        <v>17</v>
      </c>
      <c r="F439" s="9"/>
      <c r="G439" s="10">
        <v>136.55000000000001</v>
      </c>
      <c r="H439" s="10">
        <f>(B439*G439)-D439</f>
        <v>15.960000000000491</v>
      </c>
      <c r="I439" s="9" t="s">
        <v>134</v>
      </c>
      <c r="J439" s="9"/>
      <c r="K439" s="9" t="str">
        <f>IF(B439&lt;&gt;0,"buy "&amp;B439&amp;" "&amp;A439&amp;" @ $"&amp;G439,"")</f>
        <v>buy 21 MOD @ $136.55</v>
      </c>
      <c r="L439" s="10">
        <f>L438-(G439*B439)</f>
        <v>23402.38</v>
      </c>
      <c r="M439" s="38">
        <f>M438-(G439*B439)</f>
        <v>15140.880000000001</v>
      </c>
      <c r="N439" s="9"/>
      <c r="O439" s="9"/>
      <c r="P439" s="9"/>
      <c r="Q439" s="11"/>
    </row>
    <row r="440" spans="1:17" x14ac:dyDescent="0.45">
      <c r="A440" s="28" t="s">
        <v>247</v>
      </c>
      <c r="B440" s="29">
        <v>138</v>
      </c>
      <c r="C440" s="30">
        <v>21.4</v>
      </c>
      <c r="D440" s="30">
        <f>C440*B440</f>
        <v>2953.2</v>
      </c>
      <c r="E440" s="38" t="s">
        <v>17</v>
      </c>
      <c r="F440" s="29"/>
      <c r="G440" s="30">
        <v>21.38</v>
      </c>
      <c r="H440" s="30">
        <f>(B440*G440)-D440</f>
        <v>-2.7599999999997635</v>
      </c>
      <c r="I440" s="9" t="s">
        <v>134</v>
      </c>
      <c r="J440" s="9"/>
      <c r="K440" s="9" t="str">
        <f>IF(B440&lt;&gt;0,"buy "&amp;B440&amp;" "&amp;A440&amp;" @ $"&amp;G440,"")</f>
        <v>buy 138 PLSE @ $21.38</v>
      </c>
      <c r="L440" s="10">
        <f>L439-(G440*B440)</f>
        <v>20451.940000000002</v>
      </c>
      <c r="M440" s="46">
        <f>M439-(G440*B440)</f>
        <v>12190.44</v>
      </c>
      <c r="N440" s="47"/>
      <c r="O440" s="47"/>
      <c r="P440" s="47"/>
      <c r="Q440" s="48"/>
    </row>
    <row r="441" spans="1:17" x14ac:dyDescent="0.45">
      <c r="A441" s="14"/>
      <c r="B441" s="9"/>
      <c r="C441" s="10" t="s">
        <v>20</v>
      </c>
      <c r="D441" s="10">
        <f>SUM(D438:D440)</f>
        <v>8730.8299999999981</v>
      </c>
      <c r="E441" s="9"/>
      <c r="F441" s="9"/>
      <c r="G441" s="10"/>
      <c r="H441" s="10">
        <f>SUM(H438:H440)</f>
        <v>-43.919999999999163</v>
      </c>
      <c r="I441" s="9"/>
      <c r="J441" s="9"/>
      <c r="K441" s="9"/>
      <c r="L441" s="10"/>
      <c r="M441" s="9"/>
      <c r="N441" s="9"/>
      <c r="O441" s="9"/>
      <c r="P441" s="9"/>
      <c r="Q441" s="11"/>
    </row>
    <row r="442" spans="1:17" x14ac:dyDescent="0.45">
      <c r="A442" s="14"/>
      <c r="B442" s="9"/>
      <c r="C442" s="10"/>
      <c r="D442" s="10"/>
      <c r="E442" s="9"/>
      <c r="F442" s="9"/>
      <c r="G442" s="10"/>
      <c r="H442" s="10"/>
      <c r="I442" s="9"/>
      <c r="J442" s="9"/>
      <c r="K442" s="9"/>
      <c r="L442" s="10"/>
      <c r="M442" s="12" t="str">
        <f>IF(J433+M440&gt;0,"Credit Surplus","Credit Shortage")</f>
        <v>Credit Surplus</v>
      </c>
      <c r="N442" s="38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10"/>
      <c r="H443" s="10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9"/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x14ac:dyDescent="0.45">
      <c r="A445" s="14" t="s">
        <v>23</v>
      </c>
      <c r="B445" s="9"/>
      <c r="C445" s="10"/>
      <c r="D445" s="22">
        <v>903.8</v>
      </c>
      <c r="E445" s="9" t="s">
        <v>111</v>
      </c>
      <c r="F445" s="9"/>
      <c r="G445" s="10"/>
      <c r="H445" s="10"/>
      <c r="I445" s="9"/>
      <c r="J445" s="9"/>
      <c r="K445" s="9"/>
      <c r="L445" s="9"/>
      <c r="M445" s="9"/>
      <c r="N445" s="9"/>
      <c r="O445" s="9"/>
      <c r="P445" s="9"/>
      <c r="Q445" s="11"/>
    </row>
    <row r="446" spans="1:17" x14ac:dyDescent="0.45">
      <c r="A446" s="14" t="s">
        <v>24</v>
      </c>
      <c r="B446" s="9"/>
      <c r="C446" s="10"/>
      <c r="D446" s="49">
        <f>H433</f>
        <v>-3.9700000000000273</v>
      </c>
      <c r="E446" s="9" t="s">
        <v>36</v>
      </c>
      <c r="F446" s="9"/>
      <c r="G446" s="10"/>
      <c r="H446" s="10"/>
      <c r="I446" s="9"/>
      <c r="J446" s="9"/>
      <c r="K446" s="9"/>
      <c r="L446" s="9"/>
      <c r="M446" s="9"/>
      <c r="N446" s="9"/>
      <c r="O446" s="9"/>
      <c r="P446" s="9"/>
      <c r="Q446" s="11"/>
    </row>
    <row r="447" spans="1:17" x14ac:dyDescent="0.45">
      <c r="A447" s="14" t="s">
        <v>25</v>
      </c>
      <c r="B447" s="9"/>
      <c r="C447" s="10"/>
      <c r="D447" s="10">
        <f>D445+D446</f>
        <v>899.82999999999993</v>
      </c>
      <c r="E447" s="9"/>
      <c r="F447" s="9"/>
      <c r="G447" s="10"/>
      <c r="H447" s="10"/>
      <c r="I447" s="9"/>
      <c r="J447" s="9"/>
      <c r="K447" s="9"/>
      <c r="L447" s="9"/>
      <c r="M447" s="9"/>
      <c r="N447" s="9"/>
      <c r="O447" s="9"/>
      <c r="P447" s="9"/>
      <c r="Q447" s="11"/>
    </row>
    <row r="448" spans="1:17" x14ac:dyDescent="0.45">
      <c r="A448" s="14" t="s">
        <v>27</v>
      </c>
      <c r="B448" s="9"/>
      <c r="C448" s="10"/>
      <c r="D448" s="10">
        <f>H441</f>
        <v>-43.919999999999163</v>
      </c>
      <c r="E448" s="9" t="s">
        <v>37</v>
      </c>
      <c r="F448" s="9"/>
      <c r="G448" s="10"/>
      <c r="H448" s="10"/>
      <c r="I448" s="9"/>
      <c r="J448" s="9"/>
      <c r="K448" s="9"/>
      <c r="L448" s="9"/>
      <c r="M448" s="9"/>
      <c r="N448" s="9"/>
      <c r="O448" s="9"/>
      <c r="P448" s="9"/>
      <c r="Q448" s="11"/>
    </row>
    <row r="449" spans="1:17" x14ac:dyDescent="0.45">
      <c r="A449" s="14" t="s">
        <v>25</v>
      </c>
      <c r="B449" s="9"/>
      <c r="C449" s="10"/>
      <c r="D449" s="32">
        <f>D447-D448</f>
        <v>943.74999999999909</v>
      </c>
      <c r="E449" s="20" t="s">
        <v>38</v>
      </c>
      <c r="F449" s="9"/>
      <c r="G449" s="10"/>
      <c r="H449" s="10"/>
      <c r="I449" s="9"/>
      <c r="J449" s="9"/>
      <c r="K449" s="9"/>
      <c r="L449" s="9"/>
      <c r="M449" s="9"/>
      <c r="N449" s="9"/>
      <c r="O449" s="9"/>
      <c r="P449" s="9"/>
      <c r="Q449" s="11"/>
    </row>
    <row r="450" spans="1:17" ht="14.65" thickBot="1" x14ac:dyDescent="0.5">
      <c r="A450" s="16"/>
      <c r="B450" s="17"/>
      <c r="C450" s="18"/>
      <c r="D450" s="18"/>
      <c r="E450" s="17"/>
      <c r="F450" s="17"/>
      <c r="G450" s="18"/>
      <c r="H450" s="18"/>
      <c r="I450" s="17"/>
      <c r="J450" s="17"/>
      <c r="K450" s="17"/>
      <c r="L450" s="17"/>
      <c r="M450" s="17"/>
      <c r="N450" s="17"/>
      <c r="O450" s="17"/>
      <c r="P450" s="17"/>
      <c r="Q450" s="19"/>
    </row>
    <row r="451" spans="1:17" ht="14.65" thickTop="1" x14ac:dyDescent="0.45"/>
    <row r="454" spans="1:17" ht="14.65" thickBot="1" x14ac:dyDescent="0.5"/>
    <row r="455" spans="1:17" ht="14.65" thickTop="1" x14ac:dyDescent="0.45">
      <c r="A455" s="3"/>
      <c r="B455" s="4"/>
      <c r="C455" s="5">
        <v>45597</v>
      </c>
      <c r="D455" s="6"/>
      <c r="E455" s="4"/>
      <c r="F455" s="4"/>
      <c r="G455" s="6"/>
      <c r="H455" s="6"/>
      <c r="I455" s="4"/>
      <c r="J455" s="4"/>
      <c r="K455" s="4"/>
      <c r="L455" s="21" t="s">
        <v>40</v>
      </c>
      <c r="M455" s="4"/>
      <c r="N455" s="4"/>
      <c r="O455" s="4"/>
      <c r="P455" s="4"/>
      <c r="Q455" s="7"/>
    </row>
    <row r="456" spans="1:17" x14ac:dyDescent="0.45">
      <c r="A456" s="8" t="s">
        <v>11</v>
      </c>
      <c r="B456" s="9"/>
      <c r="C456" s="10"/>
      <c r="D456" s="10"/>
      <c r="E456" s="9"/>
      <c r="F456" s="9"/>
      <c r="G456" s="10"/>
      <c r="H456" s="10"/>
      <c r="I456" s="9"/>
      <c r="J456" s="12" t="s">
        <v>68</v>
      </c>
      <c r="K456" s="9"/>
      <c r="L456" s="12" t="s">
        <v>21</v>
      </c>
      <c r="M456" s="12"/>
      <c r="N456" s="9"/>
      <c r="O456" s="9"/>
      <c r="P456" s="9"/>
      <c r="Q456" s="11"/>
    </row>
    <row r="457" spans="1:17" x14ac:dyDescent="0.45">
      <c r="A457" s="8" t="s">
        <v>3</v>
      </c>
      <c r="B457" s="12" t="s">
        <v>6</v>
      </c>
      <c r="C457" s="13" t="s">
        <v>4</v>
      </c>
      <c r="D457" s="13" t="s">
        <v>7</v>
      </c>
      <c r="E457" s="12" t="s">
        <v>16</v>
      </c>
      <c r="F457" s="9"/>
      <c r="G457" s="13" t="s">
        <v>18</v>
      </c>
      <c r="H457" s="13" t="s">
        <v>19</v>
      </c>
      <c r="I457" s="43" t="s">
        <v>133</v>
      </c>
      <c r="J457" s="12" t="s">
        <v>67</v>
      </c>
      <c r="K457" s="9"/>
      <c r="L457" s="22">
        <v>20155.740000000002</v>
      </c>
      <c r="M457" s="9" t="s">
        <v>135</v>
      </c>
      <c r="N457" s="9"/>
      <c r="O457" s="9"/>
      <c r="P457" s="9"/>
      <c r="Q457" s="11"/>
    </row>
    <row r="458" spans="1:17" x14ac:dyDescent="0.45">
      <c r="A458" s="14" t="s">
        <v>233</v>
      </c>
      <c r="B458" s="9">
        <v>68</v>
      </c>
      <c r="C458" s="10">
        <v>28.15</v>
      </c>
      <c r="D458" s="10">
        <f>C458*B458</f>
        <v>1914.1999999999998</v>
      </c>
      <c r="E458" s="38" t="s">
        <v>17</v>
      </c>
      <c r="F458" s="9"/>
      <c r="G458" s="10">
        <v>28.28</v>
      </c>
      <c r="H458" s="10">
        <f>(B458*G458)-D458</f>
        <v>8.8400000000001455</v>
      </c>
      <c r="I458" s="9" t="s">
        <v>134</v>
      </c>
      <c r="J458" s="38">
        <f>G458*B458</f>
        <v>1923.04</v>
      </c>
      <c r="K458" s="9" t="str">
        <f>IF(B458&lt;&gt;0,"sell "&amp;B458&amp;" "&amp;A458&amp;" @ $"&amp;G458,"")</f>
        <v>sell 68 IDYA @ $28.28</v>
      </c>
      <c r="L458" s="50">
        <f>L457+(G458*B458)</f>
        <v>22078.780000000002</v>
      </c>
      <c r="M458" s="9"/>
      <c r="N458" s="9"/>
      <c r="O458" s="9"/>
      <c r="P458" s="9"/>
      <c r="Q458" s="11"/>
    </row>
    <row r="459" spans="1:17" x14ac:dyDescent="0.45">
      <c r="A459" s="14" t="s">
        <v>234</v>
      </c>
      <c r="B459" s="9">
        <v>22</v>
      </c>
      <c r="C459" s="10">
        <v>122.82</v>
      </c>
      <c r="D459" s="10">
        <f>C459*B459</f>
        <v>2702.04</v>
      </c>
      <c r="E459" s="38" t="s">
        <v>17</v>
      </c>
      <c r="F459" s="9"/>
      <c r="G459" s="10">
        <v>124.04</v>
      </c>
      <c r="H459" s="10">
        <f>(B459*G459)-D459</f>
        <v>26.840000000000146</v>
      </c>
      <c r="I459" s="9" t="s">
        <v>134</v>
      </c>
      <c r="J459" s="38">
        <f>G459*B459</f>
        <v>2728.88</v>
      </c>
      <c r="K459" s="9" t="str">
        <f t="shared" ref="K459:K460" si="16">IF(B459&lt;&gt;0,"sell "&amp;B459&amp;" "&amp;A459&amp;" @ $"&amp;G459,"")</f>
        <v>sell 22 ASND @ $124.04</v>
      </c>
      <c r="L459" s="50">
        <f>L458+(G459*B459)</f>
        <v>24807.660000000003</v>
      </c>
      <c r="M459" s="9"/>
      <c r="N459" s="9"/>
      <c r="O459" s="9"/>
      <c r="P459" s="9"/>
      <c r="Q459" s="11"/>
    </row>
    <row r="460" spans="1:17" x14ac:dyDescent="0.45">
      <c r="A460" s="14" t="s">
        <v>235</v>
      </c>
      <c r="B460" s="9">
        <v>76</v>
      </c>
      <c r="C460" s="10">
        <v>26</v>
      </c>
      <c r="D460" s="10">
        <f>C460*B460</f>
        <v>1976</v>
      </c>
      <c r="E460" s="38" t="s">
        <v>17</v>
      </c>
      <c r="F460" s="9"/>
      <c r="G460" s="10">
        <v>26.41</v>
      </c>
      <c r="H460" s="10">
        <f>(B460*G460)-D460</f>
        <v>31.160000000000082</v>
      </c>
      <c r="I460" s="9" t="s">
        <v>134</v>
      </c>
      <c r="J460" s="38">
        <f>G460*B460</f>
        <v>2007.16</v>
      </c>
      <c r="K460" s="9" t="str">
        <f t="shared" si="16"/>
        <v>sell 76 TRMD @ $26.41</v>
      </c>
      <c r="L460" s="10">
        <f>L459+(G460*B460)</f>
        <v>26814.820000000003</v>
      </c>
      <c r="M460" s="9" t="s">
        <v>44</v>
      </c>
      <c r="N460" s="9"/>
      <c r="O460" s="9"/>
      <c r="P460" s="9"/>
      <c r="Q460" s="11"/>
    </row>
    <row r="461" spans="1:17" x14ac:dyDescent="0.45">
      <c r="A461" s="14"/>
      <c r="B461" s="9"/>
      <c r="C461" s="10" t="s">
        <v>20</v>
      </c>
      <c r="D461" s="10">
        <f>SUM(D458:D460)</f>
        <v>6592.24</v>
      </c>
      <c r="E461" s="9"/>
      <c r="F461" s="9"/>
      <c r="G461" s="41"/>
      <c r="H461" s="10">
        <f>SUM(H458:H460)</f>
        <v>66.840000000000373</v>
      </c>
      <c r="I461" s="9"/>
      <c r="J461" s="38">
        <f>SUM(J458:J460)</f>
        <v>6659.08</v>
      </c>
      <c r="K461" s="9"/>
      <c r="L461" s="10"/>
      <c r="M461" s="9"/>
      <c r="N461" s="9"/>
      <c r="O461" s="9"/>
      <c r="P461" s="9"/>
      <c r="Q461" s="11"/>
    </row>
    <row r="462" spans="1:17" x14ac:dyDescent="0.45">
      <c r="A462" s="14"/>
      <c r="B462" s="9"/>
      <c r="C462" s="10"/>
      <c r="D462" s="10"/>
      <c r="E462" s="9"/>
      <c r="F462" s="9"/>
      <c r="G462" s="42"/>
      <c r="H462" s="39"/>
      <c r="I462" s="9"/>
      <c r="J462" s="9"/>
      <c r="K462" s="9"/>
      <c r="L462" s="10"/>
      <c r="M462" s="9"/>
      <c r="N462" s="9"/>
      <c r="O462" s="9"/>
      <c r="P462" s="9"/>
      <c r="Q462" s="11"/>
    </row>
    <row r="463" spans="1:17" x14ac:dyDescent="0.45">
      <c r="A463" s="14"/>
      <c r="B463" s="9"/>
      <c r="C463" s="10"/>
      <c r="D463" s="51"/>
      <c r="E463" s="42"/>
      <c r="F463" s="9"/>
      <c r="G463" s="41"/>
      <c r="H463" s="10"/>
      <c r="I463" s="9"/>
      <c r="J463" s="9"/>
      <c r="K463" s="9"/>
      <c r="L463" s="10"/>
      <c r="M463" s="12" t="s">
        <v>41</v>
      </c>
      <c r="N463" s="9"/>
      <c r="O463" s="9"/>
      <c r="P463" s="9"/>
      <c r="Q463" s="11"/>
    </row>
    <row r="464" spans="1:17" x14ac:dyDescent="0.45">
      <c r="A464" s="8"/>
      <c r="B464" s="9"/>
      <c r="C464" s="10"/>
      <c r="D464" s="10"/>
      <c r="E464" s="20"/>
      <c r="F464" s="9"/>
      <c r="G464" s="41"/>
      <c r="H464" s="10"/>
      <c r="I464" s="9"/>
      <c r="J464" s="9"/>
      <c r="K464" s="9"/>
      <c r="L464" s="10"/>
      <c r="M464" s="12" t="s">
        <v>42</v>
      </c>
      <c r="N464" s="9"/>
      <c r="O464" s="9"/>
      <c r="P464" s="9"/>
      <c r="Q464" s="11"/>
    </row>
    <row r="465" spans="1:17" x14ac:dyDescent="0.45">
      <c r="A465" s="8"/>
      <c r="B465" s="12" t="s">
        <v>6</v>
      </c>
      <c r="C465" s="13" t="s">
        <v>4</v>
      </c>
      <c r="D465" s="13" t="s">
        <v>5</v>
      </c>
      <c r="E465" s="23" t="s">
        <v>16</v>
      </c>
      <c r="F465" s="9"/>
      <c r="G465" s="43" t="s">
        <v>18</v>
      </c>
      <c r="H465" s="13" t="s">
        <v>19</v>
      </c>
      <c r="I465" s="9"/>
      <c r="J465" s="9"/>
      <c r="K465" s="9"/>
      <c r="L465" s="10"/>
      <c r="M465" s="38">
        <f>L457</f>
        <v>20155.740000000002</v>
      </c>
      <c r="N465" s="9"/>
      <c r="O465" s="9"/>
      <c r="P465" s="9"/>
      <c r="Q465" s="11"/>
    </row>
    <row r="466" spans="1:17" x14ac:dyDescent="0.45">
      <c r="A466" s="14" t="s">
        <v>243</v>
      </c>
      <c r="B466" s="9">
        <v>90</v>
      </c>
      <c r="C466" s="10">
        <v>30.13</v>
      </c>
      <c r="D466" s="10">
        <f>C466*B466</f>
        <v>2711.7</v>
      </c>
      <c r="E466" s="38" t="s">
        <v>17</v>
      </c>
      <c r="F466" s="9"/>
      <c r="G466" s="10">
        <v>30.11</v>
      </c>
      <c r="H466" s="10">
        <f>(B466*G466)-D466</f>
        <v>-1.7999999999997272</v>
      </c>
      <c r="I466" s="9" t="s">
        <v>134</v>
      </c>
      <c r="J466" s="9"/>
      <c r="K466" s="9" t="str">
        <f>IF(B466&lt;&gt;0,"buy "&amp;B466&amp;" "&amp;A466&amp;" @ $"&amp;G466,"")</f>
        <v>buy 90 SWTX @ $30.11</v>
      </c>
      <c r="L466" s="10">
        <f>L460-(G466*B466)</f>
        <v>24104.920000000002</v>
      </c>
      <c r="M466" s="38">
        <f>L457-(G466*B466)</f>
        <v>17445.84</v>
      </c>
      <c r="N466" s="9"/>
      <c r="O466" s="9"/>
      <c r="P466" s="9"/>
      <c r="Q466" s="11"/>
    </row>
    <row r="467" spans="1:17" x14ac:dyDescent="0.45">
      <c r="A467" s="14" t="s">
        <v>244</v>
      </c>
      <c r="B467" s="9">
        <v>186</v>
      </c>
      <c r="C467" s="10">
        <v>14.72</v>
      </c>
      <c r="D467" s="10">
        <f>C467*B467</f>
        <v>2737.92</v>
      </c>
      <c r="E467" s="38" t="s">
        <v>17</v>
      </c>
      <c r="F467" s="9"/>
      <c r="G467" s="10">
        <v>14.72</v>
      </c>
      <c r="H467" s="10">
        <f>(B467*G467)-D467</f>
        <v>0</v>
      </c>
      <c r="I467" s="9" t="s">
        <v>134</v>
      </c>
      <c r="J467" s="9"/>
      <c r="K467" s="9" t="str">
        <f>IF(B467&lt;&gt;0,"buy "&amp;B467&amp;" "&amp;A467&amp;" @ $"&amp;G467,"")</f>
        <v>buy 186 DAWN @ $14.72</v>
      </c>
      <c r="L467" s="10">
        <f>L466-(G467*B467)</f>
        <v>21367</v>
      </c>
      <c r="M467" s="38">
        <f>M466-(G467*B467)</f>
        <v>14707.92</v>
      </c>
      <c r="N467" s="9"/>
      <c r="O467" s="9"/>
      <c r="P467" s="9"/>
      <c r="Q467" s="11"/>
    </row>
    <row r="468" spans="1:17" x14ac:dyDescent="0.45">
      <c r="A468" s="28" t="s">
        <v>245</v>
      </c>
      <c r="B468" s="29">
        <v>80</v>
      </c>
      <c r="C468" s="30">
        <v>33.93</v>
      </c>
      <c r="D468" s="30">
        <f>C468*B468</f>
        <v>2714.4</v>
      </c>
      <c r="E468" s="38" t="s">
        <v>17</v>
      </c>
      <c r="F468" s="29"/>
      <c r="G468" s="30">
        <v>34.42</v>
      </c>
      <c r="H468" s="30">
        <f>(B468*G468)-D468</f>
        <v>39.200000000000273</v>
      </c>
      <c r="I468" s="9" t="s">
        <v>134</v>
      </c>
      <c r="J468" s="9"/>
      <c r="K468" s="9" t="str">
        <f>IF(B468&lt;&gt;0,"buy "&amp;B468&amp;" "&amp;A468&amp;" @ $"&amp;G468,"")</f>
        <v>buy 80 VRNA @ $34.42</v>
      </c>
      <c r="L468" s="10">
        <f>L467-(G468*B468)</f>
        <v>18613.400000000001</v>
      </c>
      <c r="M468" s="46">
        <f>M467-(G468*B468)</f>
        <v>11954.32</v>
      </c>
      <c r="N468" s="47"/>
      <c r="O468" s="47"/>
      <c r="P468" s="47"/>
      <c r="Q468" s="48"/>
    </row>
    <row r="469" spans="1:17" x14ac:dyDescent="0.45">
      <c r="A469" s="14"/>
      <c r="B469" s="9"/>
      <c r="C469" s="10" t="s">
        <v>20</v>
      </c>
      <c r="D469" s="10">
        <f>SUM(D466:D468)</f>
        <v>8164.02</v>
      </c>
      <c r="E469" s="9"/>
      <c r="F469" s="9"/>
      <c r="G469" s="10"/>
      <c r="H469" s="10">
        <f>SUM(H466:H468)</f>
        <v>37.400000000000546</v>
      </c>
      <c r="I469" s="9"/>
      <c r="J469" s="9"/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10"/>
      <c r="H470" s="10"/>
      <c r="I470" s="9"/>
      <c r="J470" s="9"/>
      <c r="K470" s="9"/>
      <c r="L470" s="10"/>
      <c r="M470" s="12" t="str">
        <f>IF(J461+M468&gt;0,"Credit Surplus","Credit Shortage")</f>
        <v>Credit Surplus</v>
      </c>
      <c r="N470" s="38"/>
      <c r="O470" s="9"/>
      <c r="P470" s="9"/>
      <c r="Q470" s="11"/>
    </row>
    <row r="471" spans="1:17" x14ac:dyDescent="0.45">
      <c r="A471" s="14"/>
      <c r="B471" s="9"/>
      <c r="C471" s="10"/>
      <c r="D471" s="10"/>
      <c r="E471" s="9"/>
      <c r="F471" s="9"/>
      <c r="G471" s="10"/>
      <c r="H471" s="10"/>
      <c r="I471" s="9"/>
      <c r="J471" s="9"/>
      <c r="K471" s="9"/>
      <c r="L471" s="10"/>
      <c r="M471" s="9"/>
      <c r="N471" s="9"/>
      <c r="O471" s="9"/>
      <c r="P471" s="9"/>
      <c r="Q471" s="11"/>
    </row>
    <row r="472" spans="1:17" x14ac:dyDescent="0.45">
      <c r="A472" s="14"/>
      <c r="B472" s="9"/>
      <c r="C472" s="10"/>
      <c r="D472" s="10"/>
      <c r="E472" s="9"/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x14ac:dyDescent="0.45">
      <c r="A473" s="14" t="s">
        <v>23</v>
      </c>
      <c r="B473" s="9"/>
      <c r="C473" s="10"/>
      <c r="D473" s="22">
        <v>339.72</v>
      </c>
      <c r="E473" s="9" t="s">
        <v>111</v>
      </c>
      <c r="F473" s="9"/>
      <c r="G473" s="10"/>
      <c r="H473" s="10"/>
      <c r="I473" s="9"/>
      <c r="J473" s="9"/>
      <c r="K473" s="9"/>
      <c r="L473" s="9"/>
      <c r="M473" s="9"/>
      <c r="N473" s="9"/>
      <c r="O473" s="9"/>
      <c r="P473" s="9"/>
      <c r="Q473" s="11"/>
    </row>
    <row r="474" spans="1:17" x14ac:dyDescent="0.45">
      <c r="A474" s="14" t="s">
        <v>24</v>
      </c>
      <c r="B474" s="9"/>
      <c r="C474" s="10"/>
      <c r="D474" s="49">
        <f>H461</f>
        <v>66.840000000000373</v>
      </c>
      <c r="E474" s="9" t="s">
        <v>36</v>
      </c>
      <c r="F474" s="9"/>
      <c r="G474" s="10"/>
      <c r="H474" s="10"/>
      <c r="I474" s="9"/>
      <c r="J474" s="9"/>
      <c r="K474" s="9"/>
      <c r="L474" s="9"/>
      <c r="M474" s="9"/>
      <c r="N474" s="9"/>
      <c r="O474" s="9"/>
      <c r="P474" s="9"/>
      <c r="Q474" s="11"/>
    </row>
    <row r="475" spans="1:17" x14ac:dyDescent="0.45">
      <c r="A475" s="14" t="s">
        <v>25</v>
      </c>
      <c r="B475" s="9"/>
      <c r="C475" s="10"/>
      <c r="D475" s="10">
        <f>D473+D474</f>
        <v>406.5600000000004</v>
      </c>
      <c r="E475" s="9"/>
      <c r="F475" s="9"/>
      <c r="G475" s="10"/>
      <c r="H475" s="10"/>
      <c r="I475" s="9"/>
      <c r="J475" s="9"/>
      <c r="K475" s="9"/>
      <c r="L475" s="9"/>
      <c r="M475" s="9"/>
      <c r="N475" s="9"/>
      <c r="O475" s="9"/>
      <c r="P475" s="9"/>
      <c r="Q475" s="11"/>
    </row>
    <row r="476" spans="1:17" x14ac:dyDescent="0.45">
      <c r="A476" s="14" t="s">
        <v>27</v>
      </c>
      <c r="B476" s="9"/>
      <c r="C476" s="10"/>
      <c r="D476" s="10">
        <f>H469</f>
        <v>37.400000000000546</v>
      </c>
      <c r="E476" s="9" t="s">
        <v>37</v>
      </c>
      <c r="F476" s="9"/>
      <c r="G476" s="10"/>
      <c r="H476" s="10"/>
      <c r="I476" s="9"/>
      <c r="J476" s="9"/>
      <c r="K476" s="9"/>
      <c r="L476" s="9"/>
      <c r="M476" s="9"/>
      <c r="N476" s="9"/>
      <c r="O476" s="9"/>
      <c r="P476" s="9"/>
      <c r="Q476" s="11"/>
    </row>
    <row r="477" spans="1:17" x14ac:dyDescent="0.45">
      <c r="A477" s="14" t="s">
        <v>25</v>
      </c>
      <c r="B477" s="9"/>
      <c r="C477" s="10"/>
      <c r="D477" s="32">
        <f>D475-D476</f>
        <v>369.15999999999985</v>
      </c>
      <c r="E477" s="20" t="s">
        <v>38</v>
      </c>
      <c r="F477" s="9"/>
      <c r="G477" s="10"/>
      <c r="H477" s="10"/>
      <c r="I477" s="9"/>
      <c r="J477" s="9"/>
      <c r="K477" s="9"/>
      <c r="L477" s="9"/>
      <c r="M477" s="9"/>
      <c r="N477" s="9"/>
      <c r="O477" s="9"/>
      <c r="P477" s="9"/>
      <c r="Q477" s="11"/>
    </row>
    <row r="478" spans="1:17" ht="14.65" thickBot="1" x14ac:dyDescent="0.5">
      <c r="A478" s="16"/>
      <c r="B478" s="17"/>
      <c r="C478" s="18"/>
      <c r="D478" s="18"/>
      <c r="E478" s="17"/>
      <c r="F478" s="17"/>
      <c r="G478" s="18"/>
      <c r="H478" s="18"/>
      <c r="I478" s="17"/>
      <c r="J478" s="17"/>
      <c r="K478" s="17"/>
      <c r="L478" s="17"/>
      <c r="M478" s="17"/>
      <c r="N478" s="17"/>
      <c r="O478" s="17"/>
      <c r="P478" s="17"/>
      <c r="Q478" s="19"/>
    </row>
    <row r="479" spans="1:17" ht="14.65" thickTop="1" x14ac:dyDescent="0.45"/>
    <row r="482" spans="1:17" ht="14.65" thickBot="1" x14ac:dyDescent="0.5"/>
    <row r="483" spans="1:17" ht="14.65" thickTop="1" x14ac:dyDescent="0.45">
      <c r="A483" s="3"/>
      <c r="B483" s="4"/>
      <c r="C483" s="5">
        <v>45566</v>
      </c>
      <c r="D483" s="6"/>
      <c r="E483" s="4"/>
      <c r="F483" s="4"/>
      <c r="G483" s="6"/>
      <c r="H483" s="6"/>
      <c r="I483" s="4"/>
      <c r="J483" s="4"/>
      <c r="K483" s="4"/>
      <c r="L483" s="21" t="s">
        <v>40</v>
      </c>
      <c r="M483" s="4"/>
      <c r="N483" s="4"/>
      <c r="O483" s="4"/>
      <c r="P483" s="4"/>
      <c r="Q483" s="7"/>
    </row>
    <row r="484" spans="1:17" x14ac:dyDescent="0.45">
      <c r="A484" s="8" t="s">
        <v>11</v>
      </c>
      <c r="B484" s="9"/>
      <c r="C484" s="10"/>
      <c r="D484" s="10"/>
      <c r="E484" s="9"/>
      <c r="F484" s="9"/>
      <c r="G484" s="10"/>
      <c r="H484" s="10"/>
      <c r="I484" s="9"/>
      <c r="J484" s="12" t="s">
        <v>68</v>
      </c>
      <c r="K484" s="9"/>
      <c r="L484" s="12" t="s">
        <v>21</v>
      </c>
      <c r="M484" s="12"/>
      <c r="N484" s="9"/>
      <c r="O484" s="9"/>
      <c r="P484" s="9"/>
      <c r="Q484" s="11"/>
    </row>
    <row r="485" spans="1:17" x14ac:dyDescent="0.45">
      <c r="A485" s="8" t="s">
        <v>3</v>
      </c>
      <c r="B485" s="12" t="s">
        <v>6</v>
      </c>
      <c r="C485" s="13" t="s">
        <v>4</v>
      </c>
      <c r="D485" s="13" t="s">
        <v>7</v>
      </c>
      <c r="E485" s="12" t="s">
        <v>16</v>
      </c>
      <c r="F485" s="9"/>
      <c r="G485" s="13" t="s">
        <v>18</v>
      </c>
      <c r="H485" s="13" t="s">
        <v>19</v>
      </c>
      <c r="I485" s="43" t="s">
        <v>133</v>
      </c>
      <c r="J485" s="12" t="s">
        <v>67</v>
      </c>
      <c r="K485" s="9"/>
      <c r="L485" s="22">
        <v>21764.49</v>
      </c>
      <c r="M485" s="9" t="s">
        <v>135</v>
      </c>
      <c r="N485" s="9"/>
      <c r="O485" s="9"/>
      <c r="P485" s="9"/>
      <c r="Q485" s="11"/>
    </row>
    <row r="486" spans="1:17" x14ac:dyDescent="0.45">
      <c r="A486" s="14" t="s">
        <v>230</v>
      </c>
      <c r="B486" s="9">
        <v>92</v>
      </c>
      <c r="C486" s="10">
        <v>22.98</v>
      </c>
      <c r="D486" s="10">
        <f>C486*B486</f>
        <v>2114.16</v>
      </c>
      <c r="E486" s="38" t="s">
        <v>17</v>
      </c>
      <c r="F486" s="9"/>
      <c r="G486" s="10">
        <v>22.89</v>
      </c>
      <c r="H486" s="10">
        <f>(B486*G486)-D486</f>
        <v>-8.2799999999997453</v>
      </c>
      <c r="I486" s="9" t="s">
        <v>134</v>
      </c>
      <c r="J486" s="38">
        <f>G486*B486</f>
        <v>2105.88</v>
      </c>
      <c r="K486" s="9" t="str">
        <f>IF(B486&lt;&gt;0,"sell "&amp;B486&amp;" "&amp;A486&amp;" @ $"&amp;G486,"")</f>
        <v>sell 92 GCT @ $22.89</v>
      </c>
      <c r="L486" s="50">
        <f>L485+(G486*B486)</f>
        <v>23870.370000000003</v>
      </c>
      <c r="M486" s="9"/>
      <c r="N486" s="9"/>
      <c r="O486" s="9"/>
      <c r="P486" s="9"/>
      <c r="Q486" s="11"/>
    </row>
    <row r="487" spans="1:17" x14ac:dyDescent="0.45">
      <c r="A487" s="14" t="s">
        <v>231</v>
      </c>
      <c r="B487" s="9">
        <v>9</v>
      </c>
      <c r="C487" s="10">
        <v>338</v>
      </c>
      <c r="D487" s="10">
        <f>C487*B487</f>
        <v>3042</v>
      </c>
      <c r="E487" s="38" t="s">
        <v>17</v>
      </c>
      <c r="F487" s="9"/>
      <c r="G487" s="10">
        <v>338.57</v>
      </c>
      <c r="H487" s="10">
        <f>(B487*G487)-D487</f>
        <v>5.1300000000001091</v>
      </c>
      <c r="I487" s="9" t="s">
        <v>134</v>
      </c>
      <c r="J487" s="38">
        <f>G487*B487</f>
        <v>3047.13</v>
      </c>
      <c r="K487" s="9" t="str">
        <f t="shared" ref="K487:K488" si="17">IF(B487&lt;&gt;0,"sell "&amp;B487&amp;" "&amp;A487&amp;" @ $"&amp;G487,"")</f>
        <v>sell 9 KAI @ $338.57</v>
      </c>
      <c r="L487" s="50">
        <f>L486+(G487*B487)</f>
        <v>26917.500000000004</v>
      </c>
      <c r="M487" s="9"/>
      <c r="N487" s="9"/>
      <c r="O487" s="9"/>
      <c r="P487" s="9"/>
      <c r="Q487" s="11"/>
    </row>
    <row r="488" spans="1:17" x14ac:dyDescent="0.45">
      <c r="A488" s="14" t="s">
        <v>232</v>
      </c>
      <c r="B488" s="9">
        <v>61</v>
      </c>
      <c r="C488" s="10">
        <v>46.56</v>
      </c>
      <c r="D488" s="10">
        <f>C488*B488</f>
        <v>2840.1600000000003</v>
      </c>
      <c r="E488" s="38" t="s">
        <v>17</v>
      </c>
      <c r="F488" s="9"/>
      <c r="G488" s="10">
        <v>46.32</v>
      </c>
      <c r="H488" s="10">
        <f>(B488*G488)-D488</f>
        <v>-14.640000000000327</v>
      </c>
      <c r="I488" s="9" t="s">
        <v>134</v>
      </c>
      <c r="J488" s="38">
        <f>G488*B488</f>
        <v>2825.52</v>
      </c>
      <c r="K488" s="9" t="str">
        <f t="shared" si="17"/>
        <v>sell 61 GLP @ $46.32</v>
      </c>
      <c r="L488" s="10">
        <f>L487+(G488*B488)</f>
        <v>29743.020000000004</v>
      </c>
      <c r="M488" s="9" t="s">
        <v>44</v>
      </c>
      <c r="N488" s="9"/>
      <c r="O488" s="9"/>
      <c r="P488" s="9"/>
      <c r="Q488" s="11"/>
    </row>
    <row r="489" spans="1:17" x14ac:dyDescent="0.45">
      <c r="A489" s="14"/>
      <c r="B489" s="9"/>
      <c r="C489" s="10" t="s">
        <v>20</v>
      </c>
      <c r="D489" s="10">
        <f>SUM(D486:D488)</f>
        <v>7996.32</v>
      </c>
      <c r="E489" s="9"/>
      <c r="F489" s="9"/>
      <c r="G489" s="41"/>
      <c r="H489" s="10">
        <f>SUM(H486:H488)</f>
        <v>-17.789999999999964</v>
      </c>
      <c r="I489" s="9"/>
      <c r="J489" s="38">
        <f>SUM(J486:J488)</f>
        <v>7978.5300000000007</v>
      </c>
      <c r="K489" s="9"/>
      <c r="L489" s="10"/>
      <c r="M489" s="9"/>
      <c r="N489" s="9"/>
      <c r="O489" s="9"/>
      <c r="P489" s="9"/>
      <c r="Q489" s="11"/>
    </row>
    <row r="490" spans="1:17" x14ac:dyDescent="0.45">
      <c r="A490" s="14"/>
      <c r="B490" s="9"/>
      <c r="C490" s="10"/>
      <c r="D490" s="10"/>
      <c r="E490" s="9"/>
      <c r="F490" s="9"/>
      <c r="G490" s="42"/>
      <c r="H490" s="39"/>
      <c r="I490" s="9"/>
      <c r="J490" s="9"/>
      <c r="K490" s="9"/>
      <c r="L490" s="10"/>
      <c r="M490" s="9"/>
      <c r="N490" s="9"/>
      <c r="O490" s="9"/>
      <c r="P490" s="9"/>
      <c r="Q490" s="11"/>
    </row>
    <row r="491" spans="1:17" x14ac:dyDescent="0.45">
      <c r="A491" s="14"/>
      <c r="B491" s="9"/>
      <c r="C491" s="10"/>
      <c r="D491" s="51"/>
      <c r="E491" s="42"/>
      <c r="F491" s="9"/>
      <c r="G491" s="41"/>
      <c r="H491" s="10"/>
      <c r="I491" s="9"/>
      <c r="J491" s="9"/>
      <c r="K491" s="9"/>
      <c r="L491" s="10"/>
      <c r="M491" s="12" t="s">
        <v>41</v>
      </c>
      <c r="N491" s="9"/>
      <c r="O491" s="9"/>
      <c r="P491" s="9"/>
      <c r="Q491" s="11"/>
    </row>
    <row r="492" spans="1:17" x14ac:dyDescent="0.45">
      <c r="A492" s="8"/>
      <c r="B492" s="9"/>
      <c r="C492" s="10"/>
      <c r="D492" s="10"/>
      <c r="E492" s="20"/>
      <c r="F492" s="9"/>
      <c r="G492" s="41"/>
      <c r="H492" s="10"/>
      <c r="I492" s="9"/>
      <c r="J492" s="9"/>
      <c r="K492" s="9"/>
      <c r="L492" s="10"/>
      <c r="M492" s="12" t="s">
        <v>42</v>
      </c>
      <c r="N492" s="9"/>
      <c r="O492" s="9"/>
      <c r="P492" s="9"/>
      <c r="Q492" s="11"/>
    </row>
    <row r="493" spans="1:17" x14ac:dyDescent="0.45">
      <c r="A493" s="8"/>
      <c r="B493" s="12" t="s">
        <v>6</v>
      </c>
      <c r="C493" s="13" t="s">
        <v>4</v>
      </c>
      <c r="D493" s="13" t="s">
        <v>5</v>
      </c>
      <c r="E493" s="23" t="s">
        <v>16</v>
      </c>
      <c r="F493" s="9"/>
      <c r="G493" s="43" t="s">
        <v>18</v>
      </c>
      <c r="H493" s="13" t="s">
        <v>19</v>
      </c>
      <c r="I493" s="9"/>
      <c r="J493" s="9"/>
      <c r="K493" s="9"/>
      <c r="L493" s="10"/>
      <c r="M493" s="38">
        <f>L485</f>
        <v>21764.49</v>
      </c>
      <c r="N493" s="9"/>
      <c r="O493" s="9"/>
      <c r="P493" s="9"/>
      <c r="Q493" s="11"/>
    </row>
    <row r="494" spans="1:17" x14ac:dyDescent="0.45">
      <c r="A494" s="14" t="s">
        <v>239</v>
      </c>
      <c r="B494" s="9">
        <v>110</v>
      </c>
      <c r="C494" s="10">
        <v>27.16</v>
      </c>
      <c r="D494" s="10">
        <f>C494*B494</f>
        <v>2987.6</v>
      </c>
      <c r="E494" s="38" t="s">
        <v>17</v>
      </c>
      <c r="F494" s="9"/>
      <c r="G494" s="10">
        <v>27.02</v>
      </c>
      <c r="H494" s="10">
        <f>(B494*G494)-D494</f>
        <v>-15.400000000000091</v>
      </c>
      <c r="I494" s="9" t="s">
        <v>134</v>
      </c>
      <c r="J494" s="9"/>
      <c r="K494" s="9" t="str">
        <f>IF(B494&lt;&gt;0,"buy "&amp;B494&amp;" "&amp;A494&amp;" @ $"&amp;G494,"")</f>
        <v>buy 110 TPC @ $27.02</v>
      </c>
      <c r="L494" s="10">
        <f>L488-(G494*B494)</f>
        <v>26770.820000000003</v>
      </c>
      <c r="M494" s="38">
        <f>L485-(G494*B494)</f>
        <v>18792.29</v>
      </c>
      <c r="N494" s="9"/>
      <c r="O494" s="9"/>
      <c r="P494" s="9"/>
      <c r="Q494" s="11"/>
    </row>
    <row r="495" spans="1:17" x14ac:dyDescent="0.45">
      <c r="A495" s="14" t="s">
        <v>240</v>
      </c>
      <c r="B495" s="9">
        <v>35</v>
      </c>
      <c r="C495" s="10">
        <v>85.02</v>
      </c>
      <c r="D495" s="10">
        <f>C495*B495</f>
        <v>2975.7</v>
      </c>
      <c r="E495" s="38" t="s">
        <v>17</v>
      </c>
      <c r="F495" s="9"/>
      <c r="G495" s="10">
        <v>84.62</v>
      </c>
      <c r="H495" s="10">
        <f>(B495*G495)-D495</f>
        <v>-13.999999999999545</v>
      </c>
      <c r="I495" s="9" t="s">
        <v>134</v>
      </c>
      <c r="J495" s="9"/>
      <c r="K495" s="9" t="str">
        <f>IF(B495&lt;&gt;0,"buy "&amp;B495&amp;" "&amp;A495&amp;" @ $"&amp;G495,"")</f>
        <v>buy 35 SKYW @ $84.62</v>
      </c>
      <c r="L495" s="10">
        <f>L494-(G495*B495)</f>
        <v>23809.120000000003</v>
      </c>
      <c r="M495" s="38">
        <f>M494-(G495*B495)</f>
        <v>15830.59</v>
      </c>
      <c r="N495" s="9"/>
      <c r="O495" s="9"/>
      <c r="P495" s="9"/>
      <c r="Q495" s="11"/>
    </row>
    <row r="496" spans="1:17" x14ac:dyDescent="0.45">
      <c r="A496" s="28" t="s">
        <v>241</v>
      </c>
      <c r="B496" s="29">
        <v>42</v>
      </c>
      <c r="C496" s="30">
        <v>70</v>
      </c>
      <c r="D496" s="30">
        <f>C496*B496</f>
        <v>2940</v>
      </c>
      <c r="E496" s="38" t="s">
        <v>17</v>
      </c>
      <c r="F496" s="29"/>
      <c r="G496" s="30">
        <v>70</v>
      </c>
      <c r="H496" s="30">
        <f>(B496*G496)-D496</f>
        <v>0</v>
      </c>
      <c r="I496" s="9" t="s">
        <v>134</v>
      </c>
      <c r="J496" s="9"/>
      <c r="K496" s="9" t="str">
        <f>IF(B496&lt;&gt;0,"buy "&amp;B496&amp;" "&amp;A496&amp;" @ $"&amp;G496,"")</f>
        <v>buy 42 GFF @ $70</v>
      </c>
      <c r="L496" s="10">
        <f>L495-(G496*B496)</f>
        <v>20869.120000000003</v>
      </c>
      <c r="M496" s="46">
        <f>M495-(G496*B496)</f>
        <v>12890.59</v>
      </c>
      <c r="N496" s="47"/>
      <c r="O496" s="47"/>
      <c r="P496" s="47"/>
      <c r="Q496" s="48"/>
    </row>
    <row r="497" spans="1:17" x14ac:dyDescent="0.45">
      <c r="A497" s="14"/>
      <c r="B497" s="9"/>
      <c r="C497" s="10" t="s">
        <v>20</v>
      </c>
      <c r="D497" s="10">
        <f>SUM(D494:D496)</f>
        <v>8903.2999999999993</v>
      </c>
      <c r="E497" s="9"/>
      <c r="F497" s="9"/>
      <c r="G497" s="10" t="s">
        <v>242</v>
      </c>
      <c r="H497" s="10">
        <f>SUM(H494:H496)</f>
        <v>-29.399999999999636</v>
      </c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9"/>
      <c r="F498" s="9"/>
      <c r="G498" s="10"/>
      <c r="H498" s="10"/>
      <c r="I498" s="9"/>
      <c r="J498" s="9"/>
      <c r="K498" s="9"/>
      <c r="L498" s="10"/>
      <c r="M498" s="12" t="str">
        <f>IF(J489+M496&gt;0,"Credit Surplus","Credit Shortage")</f>
        <v>Credit Surplus</v>
      </c>
      <c r="N498" s="38"/>
      <c r="O498" s="9"/>
      <c r="P498" s="9"/>
      <c r="Q498" s="11"/>
    </row>
    <row r="499" spans="1:17" x14ac:dyDescent="0.45">
      <c r="A499" s="14"/>
      <c r="B499" s="9"/>
      <c r="C499" s="10"/>
      <c r="D499" s="10"/>
      <c r="E499" s="9"/>
      <c r="F499" s="9"/>
      <c r="G499" s="10"/>
      <c r="H499" s="10"/>
      <c r="I499" s="9"/>
      <c r="J499" s="9"/>
      <c r="K499" s="9"/>
      <c r="L499" s="10"/>
      <c r="M499" s="9"/>
      <c r="N499" s="9"/>
      <c r="O499" s="9"/>
      <c r="P499" s="9"/>
      <c r="Q499" s="11"/>
    </row>
    <row r="500" spans="1:17" x14ac:dyDescent="0.45">
      <c r="A500" s="14"/>
      <c r="B500" s="9"/>
      <c r="C500" s="10"/>
      <c r="D500" s="10"/>
      <c r="E500" s="9"/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x14ac:dyDescent="0.45">
      <c r="A501" s="14" t="s">
        <v>23</v>
      </c>
      <c r="B501" s="9"/>
      <c r="C501" s="10"/>
      <c r="D501" s="22">
        <v>1899.89</v>
      </c>
      <c r="E501" s="9" t="s">
        <v>111</v>
      </c>
      <c r="F501" s="9"/>
      <c r="G501" s="10"/>
      <c r="H501" s="10"/>
      <c r="I501" s="9"/>
      <c r="J501" s="9"/>
      <c r="K501" s="9"/>
      <c r="L501" s="9"/>
      <c r="M501" s="9"/>
      <c r="N501" s="9"/>
      <c r="O501" s="9"/>
      <c r="P501" s="9"/>
      <c r="Q501" s="11"/>
    </row>
    <row r="502" spans="1:17" x14ac:dyDescent="0.45">
      <c r="A502" s="14" t="s">
        <v>24</v>
      </c>
      <c r="B502" s="9"/>
      <c r="C502" s="10"/>
      <c r="D502" s="49">
        <f>H489</f>
        <v>-17.789999999999964</v>
      </c>
      <c r="E502" s="9" t="s">
        <v>36</v>
      </c>
      <c r="F502" s="9"/>
      <c r="G502" s="10"/>
      <c r="H502" s="10"/>
      <c r="I502" s="9"/>
      <c r="J502" s="9"/>
      <c r="K502" s="9"/>
      <c r="L502" s="9"/>
      <c r="M502" s="9"/>
      <c r="N502" s="9"/>
      <c r="O502" s="9"/>
      <c r="P502" s="9"/>
      <c r="Q502" s="11"/>
    </row>
    <row r="503" spans="1:17" x14ac:dyDescent="0.45">
      <c r="A503" s="14" t="s">
        <v>25</v>
      </c>
      <c r="B503" s="9"/>
      <c r="C503" s="10"/>
      <c r="D503" s="10">
        <f>D501+D502</f>
        <v>1882.1000000000001</v>
      </c>
      <c r="E503" s="9"/>
      <c r="F503" s="9"/>
      <c r="G503" s="10"/>
      <c r="H503" s="10"/>
      <c r="I503" s="9"/>
      <c r="J503" s="9"/>
      <c r="K503" s="9"/>
      <c r="L503" s="9"/>
      <c r="M503" s="9"/>
      <c r="N503" s="9"/>
      <c r="O503" s="9"/>
      <c r="P503" s="9"/>
      <c r="Q503" s="11"/>
    </row>
    <row r="504" spans="1:17" x14ac:dyDescent="0.45">
      <c r="A504" s="14" t="s">
        <v>27</v>
      </c>
      <c r="B504" s="9"/>
      <c r="C504" s="10"/>
      <c r="D504" s="10">
        <f>H497</f>
        <v>-29.399999999999636</v>
      </c>
      <c r="E504" s="9" t="s">
        <v>37</v>
      </c>
      <c r="F504" s="9"/>
      <c r="G504" s="10"/>
      <c r="H504" s="10"/>
      <c r="I504" s="9"/>
      <c r="J504" s="9"/>
      <c r="K504" s="9"/>
      <c r="L504" s="9"/>
      <c r="M504" s="9"/>
      <c r="N504" s="9"/>
      <c r="O504" s="9"/>
      <c r="P504" s="9"/>
      <c r="Q504" s="11"/>
    </row>
    <row r="505" spans="1:17" x14ac:dyDescent="0.45">
      <c r="A505" s="14" t="s">
        <v>25</v>
      </c>
      <c r="B505" s="9"/>
      <c r="C505" s="10"/>
      <c r="D505" s="32">
        <f>D503-D504</f>
        <v>1911.4999999999998</v>
      </c>
      <c r="E505" s="20" t="s">
        <v>38</v>
      </c>
      <c r="F505" s="9"/>
      <c r="G505" s="10"/>
      <c r="H505" s="10"/>
      <c r="I505" s="9"/>
      <c r="J505" s="9"/>
      <c r="K505" s="9"/>
      <c r="L505" s="9"/>
      <c r="M505" s="9"/>
      <c r="N505" s="9"/>
      <c r="O505" s="9"/>
      <c r="P505" s="9"/>
      <c r="Q505" s="11"/>
    </row>
    <row r="506" spans="1:17" ht="14.65" thickBot="1" x14ac:dyDescent="0.5">
      <c r="A506" s="16"/>
      <c r="B506" s="17"/>
      <c r="C506" s="18"/>
      <c r="D506" s="18"/>
      <c r="E506" s="17"/>
      <c r="F506" s="17"/>
      <c r="G506" s="18"/>
      <c r="H506" s="18"/>
      <c r="I506" s="17"/>
      <c r="J506" s="17"/>
      <c r="K506" s="17"/>
      <c r="L506" s="17"/>
      <c r="M506" s="17"/>
      <c r="N506" s="17"/>
      <c r="O506" s="17"/>
      <c r="P506" s="17"/>
      <c r="Q506" s="19"/>
    </row>
    <row r="507" spans="1:17" ht="14.65" thickTop="1" x14ac:dyDescent="0.45"/>
    <row r="509" spans="1:17" ht="14.65" thickBot="1" x14ac:dyDescent="0.5"/>
    <row r="510" spans="1:17" ht="14.65" thickTop="1" x14ac:dyDescent="0.45">
      <c r="A510" s="3"/>
      <c r="B510" s="4"/>
      <c r="C510" s="5">
        <v>45536</v>
      </c>
      <c r="D510" s="6"/>
      <c r="E510" s="4"/>
      <c r="F510" s="4"/>
      <c r="G510" s="6"/>
      <c r="H510" s="6"/>
      <c r="I510" s="4"/>
      <c r="J510" s="4"/>
      <c r="K510" s="4"/>
      <c r="L510" s="21" t="s">
        <v>40</v>
      </c>
      <c r="M510" s="4"/>
      <c r="N510" s="4"/>
      <c r="O510" s="4"/>
      <c r="P510" s="4"/>
      <c r="Q510" s="7"/>
    </row>
    <row r="511" spans="1:17" x14ac:dyDescent="0.45">
      <c r="A511" s="8" t="s">
        <v>11</v>
      </c>
      <c r="B511" s="9"/>
      <c r="C511" s="10"/>
      <c r="D511" s="10"/>
      <c r="E511" s="9"/>
      <c r="F511" s="9"/>
      <c r="G511" s="10"/>
      <c r="H511" s="10"/>
      <c r="I511" s="9"/>
      <c r="J511" s="12" t="s">
        <v>68</v>
      </c>
      <c r="K511" s="9"/>
      <c r="L511" s="12" t="s">
        <v>21</v>
      </c>
      <c r="M511" s="12"/>
      <c r="N511" s="9"/>
      <c r="O511" s="9"/>
      <c r="P511" s="9"/>
      <c r="Q511" s="11"/>
    </row>
    <row r="512" spans="1:17" x14ac:dyDescent="0.45">
      <c r="A512" s="8" t="s">
        <v>3</v>
      </c>
      <c r="B512" s="12" t="s">
        <v>6</v>
      </c>
      <c r="C512" s="13" t="s">
        <v>4</v>
      </c>
      <c r="D512" s="13" t="s">
        <v>7</v>
      </c>
      <c r="E512" s="12" t="s">
        <v>16</v>
      </c>
      <c r="F512" s="9"/>
      <c r="G512" s="13" t="s">
        <v>18</v>
      </c>
      <c r="H512" s="13" t="s">
        <v>19</v>
      </c>
      <c r="I512" s="43" t="s">
        <v>133</v>
      </c>
      <c r="J512" s="12" t="s">
        <v>67</v>
      </c>
      <c r="K512" s="9"/>
      <c r="L512" s="22">
        <v>20456.11</v>
      </c>
      <c r="M512" s="9" t="s">
        <v>135</v>
      </c>
      <c r="N512" s="9"/>
      <c r="O512" s="9"/>
      <c r="P512" s="9"/>
      <c r="Q512" s="11"/>
    </row>
    <row r="513" spans="1:17" x14ac:dyDescent="0.45">
      <c r="A513" s="14" t="s">
        <v>227</v>
      </c>
      <c r="B513" s="9">
        <v>93</v>
      </c>
      <c r="C513" s="10">
        <v>28.69</v>
      </c>
      <c r="D513" s="10">
        <f>C513*B513</f>
        <v>2668.17</v>
      </c>
      <c r="E513" s="38" t="s">
        <v>17</v>
      </c>
      <c r="F513" s="9"/>
      <c r="G513" s="10">
        <v>28.04</v>
      </c>
      <c r="H513" s="10">
        <f>(B513*G513)-D513</f>
        <v>-60.450000000000273</v>
      </c>
      <c r="I513" s="9" t="s">
        <v>134</v>
      </c>
      <c r="J513" s="38">
        <f>G513*B513</f>
        <v>2607.7199999999998</v>
      </c>
      <c r="K513" s="9" t="str">
        <f>IF(B513&lt;&gt;0,"sell "&amp;B513&amp;" "&amp;A513&amp;" @ $"&amp;G513,"")</f>
        <v>sell 93 ASPN @ $28.04</v>
      </c>
      <c r="L513" s="50">
        <f>L512+(G513*B513)</f>
        <v>23063.83</v>
      </c>
      <c r="M513" s="9"/>
      <c r="N513" s="9"/>
      <c r="O513" s="9"/>
      <c r="P513" s="9"/>
      <c r="Q513" s="11"/>
    </row>
    <row r="514" spans="1:17" x14ac:dyDescent="0.45">
      <c r="A514" s="14" t="s">
        <v>228</v>
      </c>
      <c r="B514" s="9">
        <v>175</v>
      </c>
      <c r="C514" s="10">
        <v>13.78</v>
      </c>
      <c r="D514" s="10">
        <f>C514*B514</f>
        <v>2411.5</v>
      </c>
      <c r="E514" s="38" t="s">
        <v>17</v>
      </c>
      <c r="F514" s="9"/>
      <c r="G514" s="10">
        <v>13.64</v>
      </c>
      <c r="H514" s="10">
        <f>(B514*G514)-D514</f>
        <v>-24.5</v>
      </c>
      <c r="I514" s="9" t="s">
        <v>134</v>
      </c>
      <c r="J514" s="38">
        <f>G514*B514</f>
        <v>2387</v>
      </c>
      <c r="K514" s="9" t="str">
        <f t="shared" ref="K514:K515" si="18">IF(B514&lt;&gt;0,"sell "&amp;B514&amp;" "&amp;A514&amp;" @ $"&amp;G514,"")</f>
        <v>sell 175 CXW @ $13.64</v>
      </c>
      <c r="L514" s="50">
        <f>L513+(G514*B514)</f>
        <v>25450.83</v>
      </c>
      <c r="M514" s="9"/>
      <c r="N514" s="9"/>
      <c r="O514" s="9"/>
      <c r="P514" s="9"/>
      <c r="Q514" s="11"/>
    </row>
    <row r="515" spans="1:17" x14ac:dyDescent="0.45">
      <c r="A515" s="14" t="s">
        <v>229</v>
      </c>
      <c r="B515" s="9">
        <v>102</v>
      </c>
      <c r="C515" s="10">
        <v>31.84</v>
      </c>
      <c r="D515" s="10">
        <f>C515*B515</f>
        <v>3247.68</v>
      </c>
      <c r="E515" s="38" t="s">
        <v>17</v>
      </c>
      <c r="F515" s="9"/>
      <c r="G515" s="10">
        <v>31.64</v>
      </c>
      <c r="H515" s="10">
        <f>(B515*G515)-D515</f>
        <v>-20.399999999999636</v>
      </c>
      <c r="I515" s="9" t="s">
        <v>134</v>
      </c>
      <c r="J515" s="38">
        <f>G515*B515</f>
        <v>3227.28</v>
      </c>
      <c r="K515" s="9" t="str">
        <f t="shared" si="18"/>
        <v>sell 102 REVG @ $31.64</v>
      </c>
      <c r="L515" s="10">
        <f>L514+(G515*B515)</f>
        <v>28678.11</v>
      </c>
      <c r="M515" s="9" t="s">
        <v>44</v>
      </c>
      <c r="N515" s="9"/>
      <c r="O515" s="9"/>
      <c r="P515" s="9"/>
      <c r="Q515" s="11"/>
    </row>
    <row r="516" spans="1:17" x14ac:dyDescent="0.45">
      <c r="A516" s="14"/>
      <c r="B516" s="9"/>
      <c r="C516" s="10" t="s">
        <v>20</v>
      </c>
      <c r="D516" s="10">
        <f>SUM(D513:D515)</f>
        <v>8327.35</v>
      </c>
      <c r="E516" s="9"/>
      <c r="F516" s="9"/>
      <c r="G516" s="41"/>
      <c r="H516" s="10">
        <f>SUM(H513:H515)</f>
        <v>-105.34999999999991</v>
      </c>
      <c r="I516" s="9"/>
      <c r="J516" s="38">
        <f>SUM(J513:J515)</f>
        <v>8222</v>
      </c>
      <c r="K516" s="9"/>
      <c r="L516" s="10"/>
      <c r="M516" s="9"/>
      <c r="N516" s="9"/>
      <c r="O516" s="9"/>
      <c r="P516" s="9"/>
      <c r="Q516" s="11"/>
    </row>
    <row r="517" spans="1:17" x14ac:dyDescent="0.45">
      <c r="A517" s="14"/>
      <c r="B517" s="9"/>
      <c r="C517" s="10"/>
      <c r="D517" s="10"/>
      <c r="E517" s="9"/>
      <c r="F517" s="9"/>
      <c r="G517" s="42"/>
      <c r="H517" s="39"/>
      <c r="I517" s="9"/>
      <c r="J517" s="9"/>
      <c r="K517" s="9"/>
      <c r="L517" s="10"/>
      <c r="M517" s="9"/>
      <c r="N517" s="9"/>
      <c r="O517" s="9"/>
      <c r="P517" s="9"/>
      <c r="Q517" s="11"/>
    </row>
    <row r="518" spans="1:17" x14ac:dyDescent="0.45">
      <c r="A518" s="14"/>
      <c r="B518" s="9"/>
      <c r="C518" s="10"/>
      <c r="D518" s="51"/>
      <c r="E518" s="42"/>
      <c r="F518" s="9"/>
      <c r="G518" s="41"/>
      <c r="H518" s="10"/>
      <c r="I518" s="9"/>
      <c r="J518" s="9"/>
      <c r="K518" s="9"/>
      <c r="L518" s="10"/>
      <c r="M518" s="12" t="s">
        <v>41</v>
      </c>
      <c r="N518" s="9"/>
      <c r="O518" s="9"/>
      <c r="P518" s="9"/>
      <c r="Q518" s="11"/>
    </row>
    <row r="519" spans="1:17" x14ac:dyDescent="0.45">
      <c r="A519" s="8"/>
      <c r="B519" s="9"/>
      <c r="C519" s="10"/>
      <c r="D519" s="10"/>
      <c r="E519" s="20"/>
      <c r="F519" s="9"/>
      <c r="G519" s="41"/>
      <c r="H519" s="10"/>
      <c r="I519" s="9"/>
      <c r="J519" s="9"/>
      <c r="K519" s="9"/>
      <c r="L519" s="10"/>
      <c r="M519" s="12" t="s">
        <v>42</v>
      </c>
      <c r="N519" s="9"/>
      <c r="O519" s="9"/>
      <c r="P519" s="9"/>
      <c r="Q519" s="11"/>
    </row>
    <row r="520" spans="1:17" x14ac:dyDescent="0.45">
      <c r="A520" s="8"/>
      <c r="B520" s="12" t="s">
        <v>6</v>
      </c>
      <c r="C520" s="13" t="s">
        <v>4</v>
      </c>
      <c r="D520" s="13" t="s">
        <v>5</v>
      </c>
      <c r="E520" s="23" t="s">
        <v>16</v>
      </c>
      <c r="F520" s="9"/>
      <c r="G520" s="43" t="s">
        <v>18</v>
      </c>
      <c r="H520" s="13" t="s">
        <v>19</v>
      </c>
      <c r="I520" s="9"/>
      <c r="J520" s="9"/>
      <c r="K520" s="9"/>
      <c r="L520" s="10"/>
      <c r="M520" s="38">
        <f>L512</f>
        <v>20456.11</v>
      </c>
      <c r="N520" s="9"/>
      <c r="O520" s="9"/>
      <c r="P520" s="9"/>
      <c r="Q520" s="11"/>
    </row>
    <row r="521" spans="1:17" x14ac:dyDescent="0.45">
      <c r="A521" s="14" t="s">
        <v>236</v>
      </c>
      <c r="B521" s="9">
        <v>63</v>
      </c>
      <c r="C521" s="10">
        <v>46.09</v>
      </c>
      <c r="D521" s="10">
        <f>C521*B521</f>
        <v>2903.67</v>
      </c>
      <c r="E521" s="38" t="s">
        <v>17</v>
      </c>
      <c r="F521" s="9"/>
      <c r="G521" s="10">
        <v>25.25</v>
      </c>
      <c r="H521" s="10">
        <f>(B521*G521)-D521</f>
        <v>-1312.92</v>
      </c>
      <c r="I521" s="9" t="s">
        <v>134</v>
      </c>
      <c r="J521" s="9"/>
      <c r="K521" s="9" t="str">
        <f>IF(B521&lt;&gt;0,"buy "&amp;B521&amp;" "&amp;A521&amp;" @ $"&amp;G521,"")</f>
        <v>buy 63 DYN @ $25.25</v>
      </c>
      <c r="L521" s="10">
        <f>L515-(G521*B521)</f>
        <v>27087.360000000001</v>
      </c>
      <c r="M521" s="38">
        <f>L512-(G521*B521)</f>
        <v>18865.36</v>
      </c>
      <c r="N521" s="9"/>
      <c r="O521" s="9"/>
      <c r="P521" s="9"/>
      <c r="Q521" s="11"/>
    </row>
    <row r="522" spans="1:17" x14ac:dyDescent="0.45">
      <c r="A522" s="14" t="s">
        <v>238</v>
      </c>
      <c r="B522" s="9">
        <v>8</v>
      </c>
      <c r="C522" s="10">
        <v>353.52</v>
      </c>
      <c r="D522" s="10">
        <f>C522*B522</f>
        <v>2828.16</v>
      </c>
      <c r="E522" s="38" t="s">
        <v>17</v>
      </c>
      <c r="F522" s="9"/>
      <c r="G522" s="10">
        <v>352.94</v>
      </c>
      <c r="H522" s="10">
        <f>(B522*G522)-D522</f>
        <v>-4.6399999999998727</v>
      </c>
      <c r="I522" s="9" t="s">
        <v>134</v>
      </c>
      <c r="J522" s="9"/>
      <c r="K522" s="9" t="str">
        <f>IF(B522&lt;&gt;0,"buy "&amp;B522&amp;" "&amp;A522&amp;" @ $"&amp;G522,"")</f>
        <v>buy 8 FIX @ $352.94</v>
      </c>
      <c r="L522" s="10">
        <f>L521-(G522*B522)</f>
        <v>24263.84</v>
      </c>
      <c r="M522" s="38">
        <f>M521-(G522*B522)</f>
        <v>16041.84</v>
      </c>
      <c r="N522" s="9"/>
      <c r="O522" s="9"/>
      <c r="P522" s="9"/>
      <c r="Q522" s="11"/>
    </row>
    <row r="523" spans="1:17" x14ac:dyDescent="0.45">
      <c r="A523" s="28" t="s">
        <v>237</v>
      </c>
      <c r="B523" s="29">
        <v>51</v>
      </c>
      <c r="C523" s="30">
        <v>56.39</v>
      </c>
      <c r="D523" s="30">
        <f>C523*B523</f>
        <v>2875.89</v>
      </c>
      <c r="E523" s="38" t="s">
        <v>17</v>
      </c>
      <c r="F523" s="29"/>
      <c r="G523" s="30">
        <v>56.3</v>
      </c>
      <c r="H523" s="30">
        <f>(B523*G523)-D523</f>
        <v>-4.5900000000001455</v>
      </c>
      <c r="I523" s="9" t="s">
        <v>134</v>
      </c>
      <c r="J523" s="9"/>
      <c r="K523" s="9" t="str">
        <f>IF(B523&lt;&gt;0,"buy "&amp;B523&amp;" "&amp;A523&amp;" @ $"&amp;G523,"")</f>
        <v>buy 51 RXST @ $56.3</v>
      </c>
      <c r="L523" s="10">
        <f>L522-(G523*B523)</f>
        <v>21392.54</v>
      </c>
      <c r="M523" s="46">
        <f>M522-(G523*B523)</f>
        <v>13170.54</v>
      </c>
      <c r="N523" s="47"/>
      <c r="O523" s="47"/>
      <c r="P523" s="47"/>
      <c r="Q523" s="48"/>
    </row>
    <row r="524" spans="1:17" x14ac:dyDescent="0.45">
      <c r="A524" s="14"/>
      <c r="B524" s="9"/>
      <c r="C524" s="10" t="s">
        <v>20</v>
      </c>
      <c r="D524" s="10">
        <f>SUM(D521:D523)</f>
        <v>8607.7199999999993</v>
      </c>
      <c r="E524" s="9"/>
      <c r="F524" s="9"/>
      <c r="G524" s="10"/>
      <c r="H524" s="10">
        <f>SUM(H521:H523)</f>
        <v>-1322.15</v>
      </c>
      <c r="I524" s="9"/>
      <c r="J524" s="9"/>
      <c r="K524" s="9"/>
      <c r="L524" s="10"/>
      <c r="M524" s="9"/>
      <c r="N524" s="9"/>
      <c r="O524" s="9"/>
      <c r="P524" s="9"/>
      <c r="Q524" s="11"/>
    </row>
    <row r="525" spans="1:17" x14ac:dyDescent="0.45">
      <c r="A525" s="14"/>
      <c r="B525" s="9"/>
      <c r="C525" s="10"/>
      <c r="D525" s="10"/>
      <c r="E525" s="9"/>
      <c r="F525" s="9"/>
      <c r="G525" s="10"/>
      <c r="H525" s="10"/>
      <c r="I525" s="9"/>
      <c r="J525" s="9"/>
      <c r="K525" s="9"/>
      <c r="L525" s="10"/>
      <c r="M525" s="12" t="str">
        <f>IF(J516+M523&gt;0,"Credit Surplus","Credit Shortage")</f>
        <v>Credit Surplus</v>
      </c>
      <c r="N525" s="38"/>
      <c r="O525" s="9"/>
      <c r="P525" s="9"/>
      <c r="Q525" s="11"/>
    </row>
    <row r="526" spans="1:17" x14ac:dyDescent="0.45">
      <c r="A526" s="14"/>
      <c r="B526" s="9"/>
      <c r="C526" s="10"/>
      <c r="D526" s="10"/>
      <c r="E526" s="9"/>
      <c r="F526" s="9"/>
      <c r="G526" s="10"/>
      <c r="H526" s="10"/>
      <c r="I526" s="9"/>
      <c r="J526" s="9"/>
      <c r="K526" s="9"/>
      <c r="L526" s="10"/>
      <c r="M526" s="9"/>
      <c r="N526" s="9"/>
      <c r="O526" s="9"/>
      <c r="P526" s="9"/>
      <c r="Q526" s="11"/>
    </row>
    <row r="527" spans="1:17" x14ac:dyDescent="0.45">
      <c r="A527" s="14"/>
      <c r="B527" s="9"/>
      <c r="C527" s="10"/>
      <c r="D527" s="10"/>
      <c r="E527" s="9"/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23</v>
      </c>
      <c r="B528" s="9"/>
      <c r="C528" s="10"/>
      <c r="D528" s="22">
        <v>590.07000000000005</v>
      </c>
      <c r="E528" s="9" t="s">
        <v>111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x14ac:dyDescent="0.45">
      <c r="A529" s="14" t="s">
        <v>24</v>
      </c>
      <c r="B529" s="9"/>
      <c r="C529" s="10"/>
      <c r="D529" s="49">
        <f>H516</f>
        <v>-105.34999999999991</v>
      </c>
      <c r="E529" s="9" t="s">
        <v>36</v>
      </c>
      <c r="F529" s="9"/>
      <c r="G529" s="10"/>
      <c r="H529" s="10"/>
      <c r="I529" s="9"/>
      <c r="J529" s="9"/>
      <c r="K529" s="9"/>
      <c r="L529" s="9"/>
      <c r="M529" s="9"/>
      <c r="N529" s="9"/>
      <c r="O529" s="9"/>
      <c r="P529" s="9"/>
      <c r="Q529" s="11"/>
    </row>
    <row r="530" spans="1:17" x14ac:dyDescent="0.45">
      <c r="A530" s="14" t="s">
        <v>25</v>
      </c>
      <c r="B530" s="9"/>
      <c r="C530" s="10"/>
      <c r="D530" s="10">
        <f>D528+D529</f>
        <v>484.72000000000014</v>
      </c>
      <c r="E530" s="9"/>
      <c r="F530" s="9"/>
      <c r="G530" s="10"/>
      <c r="H530" s="10"/>
      <c r="I530" s="9"/>
      <c r="J530" s="9"/>
      <c r="K530" s="9"/>
      <c r="L530" s="9"/>
      <c r="M530" s="9"/>
      <c r="N530" s="9"/>
      <c r="O530" s="9"/>
      <c r="P530" s="9"/>
      <c r="Q530" s="11"/>
    </row>
    <row r="531" spans="1:17" x14ac:dyDescent="0.45">
      <c r="A531" s="14" t="s">
        <v>27</v>
      </c>
      <c r="B531" s="9"/>
      <c r="C531" s="10"/>
      <c r="D531" s="10">
        <f>H524</f>
        <v>-1322.15</v>
      </c>
      <c r="E531" s="9" t="s">
        <v>37</v>
      </c>
      <c r="F531" s="9"/>
      <c r="G531" s="10"/>
      <c r="H531" s="10"/>
      <c r="I531" s="9"/>
      <c r="J531" s="9"/>
      <c r="K531" s="9"/>
      <c r="L531" s="9"/>
      <c r="M531" s="9"/>
      <c r="N531" s="9"/>
      <c r="O531" s="9"/>
      <c r="P531" s="9"/>
      <c r="Q531" s="11"/>
    </row>
    <row r="532" spans="1:17" x14ac:dyDescent="0.45">
      <c r="A532" s="14" t="s">
        <v>25</v>
      </c>
      <c r="B532" s="9"/>
      <c r="C532" s="10"/>
      <c r="D532" s="32">
        <f>D530-D531</f>
        <v>1806.8700000000003</v>
      </c>
      <c r="E532" s="20" t="s">
        <v>38</v>
      </c>
      <c r="F532" s="9"/>
      <c r="G532" s="10"/>
      <c r="H532" s="10"/>
      <c r="I532" s="9"/>
      <c r="J532" s="9"/>
      <c r="K532" s="9"/>
      <c r="L532" s="9"/>
      <c r="M532" s="9"/>
      <c r="N532" s="9"/>
      <c r="O532" s="9"/>
      <c r="P532" s="9"/>
      <c r="Q532" s="11"/>
    </row>
    <row r="533" spans="1:17" ht="14.65" thickBot="1" x14ac:dyDescent="0.5">
      <c r="A533" s="16"/>
      <c r="B533" s="17"/>
      <c r="C533" s="18"/>
      <c r="D533" s="18"/>
      <c r="E533" s="17"/>
      <c r="F533" s="17"/>
      <c r="G533" s="18"/>
      <c r="H533" s="18"/>
      <c r="I533" s="17"/>
      <c r="J533" s="17"/>
      <c r="K533" s="17"/>
      <c r="L533" s="17"/>
      <c r="M533" s="17"/>
      <c r="N533" s="17"/>
      <c r="O533" s="17"/>
      <c r="P533" s="17"/>
      <c r="Q533" s="19"/>
    </row>
    <row r="534" spans="1:17" ht="14.65" thickTop="1" x14ac:dyDescent="0.45"/>
    <row r="537" spans="1:17" ht="14.65" thickBot="1" x14ac:dyDescent="0.5"/>
    <row r="538" spans="1:17" ht="14.65" thickTop="1" x14ac:dyDescent="0.45">
      <c r="A538" s="3"/>
      <c r="B538" s="4"/>
      <c r="C538" s="5">
        <v>45505</v>
      </c>
      <c r="D538" s="6"/>
      <c r="E538" s="4"/>
      <c r="F538" s="4"/>
      <c r="G538" s="6"/>
      <c r="H538" s="6"/>
      <c r="I538" s="4"/>
      <c r="J538" s="4"/>
      <c r="K538" s="4"/>
      <c r="L538" s="21" t="s">
        <v>40</v>
      </c>
      <c r="M538" s="4"/>
      <c r="N538" s="4"/>
      <c r="O538" s="4"/>
      <c r="P538" s="4"/>
      <c r="Q538" s="7"/>
    </row>
    <row r="539" spans="1:17" x14ac:dyDescent="0.45">
      <c r="A539" s="8" t="s">
        <v>11</v>
      </c>
      <c r="B539" s="9"/>
      <c r="C539" s="10"/>
      <c r="D539" s="10"/>
      <c r="E539" s="9"/>
      <c r="F539" s="9"/>
      <c r="G539" s="10"/>
      <c r="H539" s="10"/>
      <c r="I539" s="9"/>
      <c r="J539" s="12" t="s">
        <v>68</v>
      </c>
      <c r="K539" s="9"/>
      <c r="L539" s="12" t="s">
        <v>21</v>
      </c>
      <c r="M539" s="12"/>
      <c r="N539" s="9"/>
      <c r="O539" s="9"/>
      <c r="P539" s="9"/>
      <c r="Q539" s="11"/>
    </row>
    <row r="540" spans="1:17" x14ac:dyDescent="0.45">
      <c r="A540" s="8" t="s">
        <v>3</v>
      </c>
      <c r="B540" s="12" t="s">
        <v>6</v>
      </c>
      <c r="C540" s="13" t="s">
        <v>4</v>
      </c>
      <c r="D540" s="13" t="s">
        <v>7</v>
      </c>
      <c r="E540" s="12" t="s">
        <v>16</v>
      </c>
      <c r="F540" s="9"/>
      <c r="G540" s="13" t="s">
        <v>18</v>
      </c>
      <c r="H540" s="13" t="s">
        <v>19</v>
      </c>
      <c r="I540" s="43" t="s">
        <v>133</v>
      </c>
      <c r="J540" s="12" t="s">
        <v>67</v>
      </c>
      <c r="K540" s="9"/>
      <c r="L540" s="22">
        <v>22301.759999999998</v>
      </c>
      <c r="M540" s="9" t="s">
        <v>135</v>
      </c>
      <c r="N540" s="9"/>
      <c r="O540" s="9"/>
      <c r="P540" s="9"/>
      <c r="Q540" s="11"/>
    </row>
    <row r="541" spans="1:17" x14ac:dyDescent="0.45">
      <c r="A541" s="14" t="s">
        <v>224</v>
      </c>
      <c r="B541" s="9">
        <v>159</v>
      </c>
      <c r="C541" s="10">
        <v>14.5</v>
      </c>
      <c r="D541" s="10">
        <f>C541*B541</f>
        <v>2305.5</v>
      </c>
      <c r="E541" s="38" t="s">
        <v>17</v>
      </c>
      <c r="F541" s="9"/>
      <c r="G541" s="10">
        <v>14.45</v>
      </c>
      <c r="H541" s="10">
        <f>(B541*G541)-D541</f>
        <v>-7.9500000000002728</v>
      </c>
      <c r="I541" s="9" t="s">
        <v>134</v>
      </c>
      <c r="J541" s="38">
        <f>G541*B541</f>
        <v>2297.5499999999997</v>
      </c>
      <c r="K541" s="9" t="str">
        <f>IF(B541&lt;&gt;0,"sell "&amp;B541&amp;" "&amp;A541&amp;" @ $"&amp;G541,"")</f>
        <v>sell 159 GEO @ $14.45</v>
      </c>
      <c r="L541" s="50">
        <f>L540+(G541*B541)</f>
        <v>24599.309999999998</v>
      </c>
      <c r="M541" s="9"/>
      <c r="N541" s="9"/>
      <c r="O541" s="9"/>
      <c r="P541" s="9"/>
      <c r="Q541" s="11"/>
    </row>
    <row r="542" spans="1:17" x14ac:dyDescent="0.45">
      <c r="A542" s="14" t="s">
        <v>225</v>
      </c>
      <c r="B542" s="9">
        <v>28</v>
      </c>
      <c r="C542" s="10">
        <v>92.94</v>
      </c>
      <c r="D542" s="10">
        <f>C542*B542</f>
        <v>2602.3199999999997</v>
      </c>
      <c r="E542" s="38" t="s">
        <v>17</v>
      </c>
      <c r="F542" s="9"/>
      <c r="G542" s="10">
        <v>93.21</v>
      </c>
      <c r="H542" s="10">
        <f>(B542*G542)-D542</f>
        <v>7.5599999999999454</v>
      </c>
      <c r="I542" s="9" t="s">
        <v>134</v>
      </c>
      <c r="J542" s="38">
        <f>G542*B542</f>
        <v>2609.8799999999997</v>
      </c>
      <c r="K542" s="9" t="str">
        <f t="shared" ref="K542:K543" si="19">IF(B542&lt;&gt;0,"sell "&amp;B542&amp;" "&amp;A542&amp;" @ $"&amp;G542,"")</f>
        <v>sell 28 EHC @ $93.21</v>
      </c>
      <c r="L542" s="50">
        <f>L541+(G542*B542)</f>
        <v>27209.19</v>
      </c>
      <c r="M542" s="9"/>
      <c r="N542" s="9"/>
      <c r="O542" s="9"/>
      <c r="P542" s="9"/>
      <c r="Q542" s="11"/>
    </row>
    <row r="543" spans="1:17" x14ac:dyDescent="0.45">
      <c r="A543" s="14" t="s">
        <v>226</v>
      </c>
      <c r="B543" s="9">
        <v>73</v>
      </c>
      <c r="C543" s="10">
        <v>46.4</v>
      </c>
      <c r="D543" s="10">
        <f>C543*B543</f>
        <v>3387.2</v>
      </c>
      <c r="E543" s="38" t="s">
        <v>17</v>
      </c>
      <c r="F543" s="9"/>
      <c r="G543" s="10">
        <v>44.88</v>
      </c>
      <c r="H543" s="10">
        <f>(B543*G543)-D543</f>
        <v>-110.95999999999958</v>
      </c>
      <c r="I543" s="9" t="s">
        <v>134</v>
      </c>
      <c r="J543" s="38">
        <f>G543*B543</f>
        <v>3276.2400000000002</v>
      </c>
      <c r="K543" s="9" t="str">
        <f t="shared" si="19"/>
        <v>sell 73 AGIO @ $44.88</v>
      </c>
      <c r="L543" s="10">
        <f>L542+(G543*B543)</f>
        <v>30485.43</v>
      </c>
      <c r="M543" s="9" t="s">
        <v>44</v>
      </c>
      <c r="N543" s="9"/>
      <c r="O543" s="9"/>
      <c r="P543" s="9"/>
      <c r="Q543" s="11"/>
    </row>
    <row r="544" spans="1:17" x14ac:dyDescent="0.45">
      <c r="A544" s="14"/>
      <c r="B544" s="9"/>
      <c r="C544" s="10" t="s">
        <v>20</v>
      </c>
      <c r="D544" s="10">
        <f>SUM(D541:D543)</f>
        <v>8295.02</v>
      </c>
      <c r="E544" s="9"/>
      <c r="F544" s="9"/>
      <c r="G544" s="41"/>
      <c r="H544" s="10">
        <f>SUM(H541:H543)</f>
        <v>-111.34999999999991</v>
      </c>
      <c r="I544" s="9"/>
      <c r="J544" s="38">
        <f>SUM(J541:J543)</f>
        <v>8183.67</v>
      </c>
      <c r="K544" s="9"/>
      <c r="L544" s="10"/>
      <c r="M544" s="9"/>
      <c r="N544" s="9"/>
      <c r="O544" s="9"/>
      <c r="P544" s="9"/>
      <c r="Q544" s="11"/>
    </row>
    <row r="545" spans="1:17" x14ac:dyDescent="0.45">
      <c r="A545" s="14"/>
      <c r="B545" s="9"/>
      <c r="C545" s="10"/>
      <c r="D545" s="10"/>
      <c r="E545" s="9"/>
      <c r="F545" s="9"/>
      <c r="G545" s="42"/>
      <c r="H545" s="39"/>
      <c r="I545" s="9"/>
      <c r="J545" s="9"/>
      <c r="K545" s="9"/>
      <c r="L545" s="10"/>
      <c r="M545" s="9"/>
      <c r="N545" s="9"/>
      <c r="O545" s="9"/>
      <c r="P545" s="9"/>
      <c r="Q545" s="11"/>
    </row>
    <row r="546" spans="1:17" x14ac:dyDescent="0.45">
      <c r="A546" s="14"/>
      <c r="B546" s="9"/>
      <c r="C546" s="10"/>
      <c r="D546" s="51"/>
      <c r="E546" s="42"/>
      <c r="F546" s="9"/>
      <c r="G546" s="41"/>
      <c r="H546" s="10"/>
      <c r="I546" s="9"/>
      <c r="J546" s="9"/>
      <c r="K546" s="9"/>
      <c r="L546" s="10"/>
      <c r="M546" s="12" t="s">
        <v>41</v>
      </c>
      <c r="N546" s="9"/>
      <c r="O546" s="9"/>
      <c r="P546" s="9"/>
      <c r="Q546" s="11"/>
    </row>
    <row r="547" spans="1:17" x14ac:dyDescent="0.45">
      <c r="A547" s="8"/>
      <c r="B547" s="9"/>
      <c r="C547" s="10"/>
      <c r="D547" s="10"/>
      <c r="E547" s="20"/>
      <c r="F547" s="9"/>
      <c r="G547" s="41"/>
      <c r="H547" s="10"/>
      <c r="I547" s="9"/>
      <c r="J547" s="9"/>
      <c r="K547" s="9"/>
      <c r="L547" s="10"/>
      <c r="M547" s="12" t="s">
        <v>42</v>
      </c>
      <c r="N547" s="9"/>
      <c r="O547" s="9"/>
      <c r="P547" s="9"/>
      <c r="Q547" s="11"/>
    </row>
    <row r="548" spans="1:17" x14ac:dyDescent="0.45">
      <c r="A548" s="8"/>
      <c r="B548" s="12" t="s">
        <v>6</v>
      </c>
      <c r="C548" s="13" t="s">
        <v>4</v>
      </c>
      <c r="D548" s="13" t="s">
        <v>5</v>
      </c>
      <c r="E548" s="23" t="s">
        <v>16</v>
      </c>
      <c r="F548" s="9"/>
      <c r="G548" s="43" t="s">
        <v>18</v>
      </c>
      <c r="H548" s="13" t="s">
        <v>19</v>
      </c>
      <c r="I548" s="9"/>
      <c r="J548" s="9"/>
      <c r="K548" s="9"/>
      <c r="L548" s="10"/>
      <c r="M548" s="38">
        <f>L540</f>
        <v>22301.759999999998</v>
      </c>
      <c r="N548" s="9"/>
      <c r="O548" s="9"/>
      <c r="P548" s="9"/>
      <c r="Q548" s="11"/>
    </row>
    <row r="549" spans="1:17" x14ac:dyDescent="0.45">
      <c r="A549" s="14" t="s">
        <v>233</v>
      </c>
      <c r="B549" s="9">
        <v>68</v>
      </c>
      <c r="C549" s="10">
        <v>43.05</v>
      </c>
      <c r="D549" s="10">
        <f>C549*B549</f>
        <v>2927.3999999999996</v>
      </c>
      <c r="E549" s="38" t="s">
        <v>17</v>
      </c>
      <c r="F549" s="9"/>
      <c r="G549" s="10">
        <v>43.11</v>
      </c>
      <c r="H549" s="10">
        <f>(B549*G549)-D549</f>
        <v>4.080000000000382</v>
      </c>
      <c r="I549" s="9" t="s">
        <v>134</v>
      </c>
      <c r="J549" s="9"/>
      <c r="K549" s="9" t="str">
        <f>IF(B549&lt;&gt;0,"buy "&amp;B549&amp;" "&amp;A549&amp;" @ $"&amp;G549,"")</f>
        <v>buy 68 IDYA @ $43.11</v>
      </c>
      <c r="L549" s="10">
        <f>L543-(G549*B549)</f>
        <v>27553.95</v>
      </c>
      <c r="M549" s="38">
        <f>L540-(G549*B549)</f>
        <v>19370.28</v>
      </c>
      <c r="N549" s="9"/>
      <c r="O549" s="9"/>
      <c r="P549" s="9"/>
      <c r="Q549" s="11"/>
    </row>
    <row r="550" spans="1:17" x14ac:dyDescent="0.45">
      <c r="A550" s="14" t="s">
        <v>234</v>
      </c>
      <c r="B550" s="9">
        <v>22</v>
      </c>
      <c r="C550" s="10">
        <v>133.5</v>
      </c>
      <c r="D550" s="10">
        <f>C550*B550</f>
        <v>2937</v>
      </c>
      <c r="E550" s="38" t="s">
        <v>17</v>
      </c>
      <c r="F550" s="9"/>
      <c r="G550" s="10">
        <v>133.56</v>
      </c>
      <c r="H550" s="10">
        <f>(B550*G550)-D550</f>
        <v>1.3200000000001637</v>
      </c>
      <c r="I550" s="9" t="s">
        <v>134</v>
      </c>
      <c r="J550" s="9"/>
      <c r="K550" s="9" t="str">
        <f>IF(B550&lt;&gt;0,"buy "&amp;B550&amp;" "&amp;A550&amp;" @ $"&amp;G550,"")</f>
        <v>buy 22 ASND @ $133.56</v>
      </c>
      <c r="L550" s="10">
        <f>L549-(G550*B550)</f>
        <v>24615.63</v>
      </c>
      <c r="M550" s="38">
        <f>M549-(G550*B550)</f>
        <v>16431.96</v>
      </c>
      <c r="N550" s="9"/>
      <c r="O550" s="9"/>
      <c r="P550" s="9"/>
      <c r="Q550" s="11"/>
    </row>
    <row r="551" spans="1:17" x14ac:dyDescent="0.45">
      <c r="A551" s="28" t="s">
        <v>235</v>
      </c>
      <c r="B551" s="29">
        <v>76</v>
      </c>
      <c r="C551" s="30">
        <v>38.68</v>
      </c>
      <c r="D551" s="30">
        <f>C551*B551</f>
        <v>2939.68</v>
      </c>
      <c r="E551" s="38" t="s">
        <v>17</v>
      </c>
      <c r="F551" s="29"/>
      <c r="G551" s="30">
        <v>38.630000000000003</v>
      </c>
      <c r="H551" s="30">
        <f>(B551*G551)-D551</f>
        <v>-3.7999999999997272</v>
      </c>
      <c r="I551" s="9" t="s">
        <v>134</v>
      </c>
      <c r="J551" s="9"/>
      <c r="K551" s="9" t="str">
        <f>IF(B551&lt;&gt;0,"buy "&amp;B551&amp;" "&amp;A551&amp;" @ $"&amp;G551,"")</f>
        <v>buy 76 TRMD @ $38.63</v>
      </c>
      <c r="L551" s="10">
        <f>L550-(G551*B551)</f>
        <v>21679.75</v>
      </c>
      <c r="M551" s="46">
        <f>M550-(G551*B551)</f>
        <v>13496.079999999998</v>
      </c>
      <c r="N551" s="47"/>
      <c r="O551" s="47"/>
      <c r="P551" s="47"/>
      <c r="Q551" s="48"/>
    </row>
    <row r="552" spans="1:17" x14ac:dyDescent="0.45">
      <c r="A552" s="14"/>
      <c r="B552" s="9"/>
      <c r="C552" s="10" t="s">
        <v>20</v>
      </c>
      <c r="D552" s="10">
        <f>SUM(D549:D551)</f>
        <v>8804.08</v>
      </c>
      <c r="E552" s="9"/>
      <c r="F552" s="9"/>
      <c r="G552" s="10"/>
      <c r="H552" s="10">
        <f>SUM(H549:H551)</f>
        <v>1.6000000000008185</v>
      </c>
      <c r="I552" s="9"/>
      <c r="J552" s="9"/>
      <c r="K552" s="9"/>
      <c r="L552" s="10"/>
      <c r="M552" s="9"/>
      <c r="N552" s="9"/>
      <c r="O552" s="9"/>
      <c r="P552" s="9"/>
      <c r="Q552" s="11"/>
    </row>
    <row r="553" spans="1:17" x14ac:dyDescent="0.45">
      <c r="A553" s="14"/>
      <c r="B553" s="9"/>
      <c r="C553" s="10"/>
      <c r="D553" s="10"/>
      <c r="E553" s="9"/>
      <c r="F553" s="9"/>
      <c r="G553" s="10"/>
      <c r="H553" s="10"/>
      <c r="I553" s="9"/>
      <c r="J553" s="9"/>
      <c r="K553" s="9"/>
      <c r="L553" s="10"/>
      <c r="M553" s="12" t="str">
        <f>IF(J544+M551&gt;0,"Credit Surplus","Credit Shortage")</f>
        <v>Credit Surplus</v>
      </c>
      <c r="N553" s="38"/>
      <c r="O553" s="9"/>
      <c r="P553" s="9"/>
      <c r="Q553" s="11"/>
    </row>
    <row r="554" spans="1:17" x14ac:dyDescent="0.45">
      <c r="A554" s="14"/>
      <c r="B554" s="9"/>
      <c r="C554" s="10"/>
      <c r="D554" s="10"/>
      <c r="E554" s="9"/>
      <c r="F554" s="9"/>
      <c r="G554" s="10"/>
      <c r="H554" s="10"/>
      <c r="I554" s="9"/>
      <c r="J554" s="9"/>
      <c r="K554" s="9"/>
      <c r="L554" s="10"/>
      <c r="M554" s="9"/>
      <c r="N554" s="9"/>
      <c r="O554" s="9"/>
      <c r="P554" s="9"/>
      <c r="Q554" s="11"/>
    </row>
    <row r="555" spans="1:17" x14ac:dyDescent="0.45">
      <c r="A555" s="14"/>
      <c r="B555" s="9"/>
      <c r="C555" s="10"/>
      <c r="D555" s="10"/>
      <c r="E555" s="9"/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23</v>
      </c>
      <c r="B556" s="9"/>
      <c r="C556" s="10"/>
      <c r="D556" s="22">
        <v>983.39</v>
      </c>
      <c r="E556" s="9" t="s">
        <v>111</v>
      </c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x14ac:dyDescent="0.45">
      <c r="A557" s="14" t="s">
        <v>24</v>
      </c>
      <c r="B557" s="9"/>
      <c r="C557" s="10"/>
      <c r="D557" s="49">
        <f>H544</f>
        <v>-111.34999999999991</v>
      </c>
      <c r="E557" s="9" t="s">
        <v>36</v>
      </c>
      <c r="F557" s="9"/>
      <c r="G557" s="10"/>
      <c r="H557" s="10"/>
      <c r="I557" s="9"/>
      <c r="J557" s="9"/>
      <c r="K557" s="9"/>
      <c r="L557" s="9"/>
      <c r="M557" s="9"/>
      <c r="N557" s="9"/>
      <c r="O557" s="9"/>
      <c r="P557" s="9"/>
      <c r="Q557" s="11"/>
    </row>
    <row r="558" spans="1:17" x14ac:dyDescent="0.45">
      <c r="A558" s="14" t="s">
        <v>25</v>
      </c>
      <c r="B558" s="9"/>
      <c r="C558" s="10"/>
      <c r="D558" s="10">
        <f>D556+D557</f>
        <v>872.04000000000008</v>
      </c>
      <c r="E558" s="9"/>
      <c r="F558" s="9"/>
      <c r="G558" s="10"/>
      <c r="H558" s="10"/>
      <c r="I558" s="9"/>
      <c r="J558" s="9"/>
      <c r="K558" s="9"/>
      <c r="L558" s="9"/>
      <c r="M558" s="9"/>
      <c r="N558" s="9"/>
      <c r="O558" s="9"/>
      <c r="P558" s="9"/>
      <c r="Q558" s="11"/>
    </row>
    <row r="559" spans="1:17" x14ac:dyDescent="0.45">
      <c r="A559" s="14" t="s">
        <v>27</v>
      </c>
      <c r="B559" s="9"/>
      <c r="C559" s="10"/>
      <c r="D559" s="10">
        <f>H552</f>
        <v>1.6000000000008185</v>
      </c>
      <c r="E559" s="9" t="s">
        <v>37</v>
      </c>
      <c r="F559" s="9"/>
      <c r="G559" s="10"/>
      <c r="H559" s="10"/>
      <c r="I559" s="9"/>
      <c r="J559" s="9"/>
      <c r="K559" s="9"/>
      <c r="L559" s="9"/>
      <c r="M559" s="9"/>
      <c r="N559" s="9"/>
      <c r="O559" s="9"/>
      <c r="P559" s="9"/>
      <c r="Q559" s="11"/>
    </row>
    <row r="560" spans="1:17" x14ac:dyDescent="0.45">
      <c r="A560" s="14" t="s">
        <v>25</v>
      </c>
      <c r="B560" s="9"/>
      <c r="C560" s="10"/>
      <c r="D560" s="32">
        <f>D558-D559</f>
        <v>870.43999999999926</v>
      </c>
      <c r="E560" s="20" t="s">
        <v>38</v>
      </c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ht="14.65" thickBot="1" x14ac:dyDescent="0.5">
      <c r="A561" s="16"/>
      <c r="B561" s="17"/>
      <c r="C561" s="18"/>
      <c r="D561" s="18"/>
      <c r="E561" s="17"/>
      <c r="F561" s="17"/>
      <c r="G561" s="18"/>
      <c r="H561" s="18"/>
      <c r="I561" s="17"/>
      <c r="J561" s="17"/>
      <c r="K561" s="17"/>
      <c r="L561" s="17"/>
      <c r="M561" s="17"/>
      <c r="N561" s="17"/>
      <c r="O561" s="17"/>
      <c r="P561" s="17"/>
      <c r="Q561" s="19"/>
    </row>
    <row r="562" spans="1:17" ht="14.65" thickTop="1" x14ac:dyDescent="0.45"/>
    <row r="564" spans="1:17" ht="14.65" thickBot="1" x14ac:dyDescent="0.5"/>
    <row r="565" spans="1:17" ht="14.65" thickTop="1" x14ac:dyDescent="0.45">
      <c r="A565" s="3"/>
      <c r="B565" s="4"/>
      <c r="C565" s="5">
        <v>45474</v>
      </c>
      <c r="D565" s="6"/>
      <c r="E565" s="4"/>
      <c r="F565" s="4"/>
      <c r="G565" s="6"/>
      <c r="H565" s="6"/>
      <c r="I565" s="4"/>
      <c r="J565" s="4"/>
      <c r="K565" s="4"/>
      <c r="L565" s="21" t="s">
        <v>40</v>
      </c>
      <c r="M565" s="4"/>
      <c r="N565" s="4"/>
      <c r="O565" s="4"/>
      <c r="P565" s="4"/>
      <c r="Q565" s="7"/>
    </row>
    <row r="566" spans="1:17" x14ac:dyDescent="0.45">
      <c r="A566" s="8" t="s">
        <v>11</v>
      </c>
      <c r="B566" s="9"/>
      <c r="C566" s="10"/>
      <c r="D566" s="10"/>
      <c r="E566" s="9"/>
      <c r="F566" s="9"/>
      <c r="G566" s="10"/>
      <c r="H566" s="10"/>
      <c r="I566" s="9"/>
      <c r="J566" s="12" t="s">
        <v>68</v>
      </c>
      <c r="K566" s="9"/>
      <c r="L566" s="12" t="s">
        <v>21</v>
      </c>
      <c r="M566" s="12"/>
      <c r="N566" s="9"/>
      <c r="O566" s="9"/>
      <c r="P566" s="9"/>
      <c r="Q566" s="11"/>
    </row>
    <row r="567" spans="1:17" x14ac:dyDescent="0.45">
      <c r="A567" s="8" t="s">
        <v>3</v>
      </c>
      <c r="B567" s="12" t="s">
        <v>6</v>
      </c>
      <c r="C567" s="13" t="s">
        <v>4</v>
      </c>
      <c r="D567" s="13" t="s">
        <v>7</v>
      </c>
      <c r="E567" s="12" t="s">
        <v>16</v>
      </c>
      <c r="F567" s="9"/>
      <c r="G567" s="13" t="s">
        <v>18</v>
      </c>
      <c r="H567" s="13" t="s">
        <v>19</v>
      </c>
      <c r="I567" s="43" t="s">
        <v>133</v>
      </c>
      <c r="J567" s="12" t="s">
        <v>67</v>
      </c>
      <c r="K567" s="9"/>
      <c r="L567" s="22">
        <v>26567.27</v>
      </c>
      <c r="M567" s="9" t="s">
        <v>135</v>
      </c>
      <c r="N567" s="9"/>
      <c r="O567" s="9"/>
      <c r="P567" s="9"/>
      <c r="Q567" s="11"/>
    </row>
    <row r="568" spans="1:17" x14ac:dyDescent="0.45">
      <c r="A568" s="14" t="s">
        <v>221</v>
      </c>
      <c r="B568" s="9">
        <v>56</v>
      </c>
      <c r="C568" s="10">
        <v>31.99</v>
      </c>
      <c r="D568" s="10">
        <f>C568*B568</f>
        <v>1791.4399999999998</v>
      </c>
      <c r="E568" s="38" t="s">
        <v>17</v>
      </c>
      <c r="F568" s="9"/>
      <c r="G568" s="10">
        <v>32.19</v>
      </c>
      <c r="H568" s="10">
        <f>(B568*G568)-D568</f>
        <v>11.200000000000045</v>
      </c>
      <c r="I568" s="9" t="s">
        <v>134</v>
      </c>
      <c r="J568" s="38">
        <f>G568*B568</f>
        <v>1802.6399999999999</v>
      </c>
      <c r="K568" s="9" t="str">
        <f>IF(B568&lt;&gt;0,"sell "&amp;B568&amp;" "&amp;A568&amp;" @ $"&amp;G568,"")</f>
        <v>sell 56 FOR @ $32.19</v>
      </c>
      <c r="L568" s="50">
        <f>L567+(G568*B568)</f>
        <v>28369.91</v>
      </c>
      <c r="M568" s="9"/>
      <c r="N568" s="9"/>
      <c r="O568" s="9"/>
      <c r="P568" s="9"/>
      <c r="Q568" s="11"/>
    </row>
    <row r="569" spans="1:17" x14ac:dyDescent="0.45">
      <c r="A569" s="14" t="s">
        <v>223</v>
      </c>
      <c r="B569" s="9">
        <v>29</v>
      </c>
      <c r="C569" s="10">
        <v>91</v>
      </c>
      <c r="D569" s="10">
        <f>C569*B569</f>
        <v>2639</v>
      </c>
      <c r="E569" s="38" t="s">
        <v>17</v>
      </c>
      <c r="F569" s="9"/>
      <c r="G569" s="10">
        <v>91.06</v>
      </c>
      <c r="H569" s="10">
        <f>(B569*G569)-D569</f>
        <v>1.7400000000002365</v>
      </c>
      <c r="I569" s="9" t="s">
        <v>134</v>
      </c>
      <c r="J569" s="38">
        <f>G569*B569</f>
        <v>2640.7400000000002</v>
      </c>
      <c r="K569" s="9" t="str">
        <f t="shared" ref="K569:K570" si="20">IF(B569&lt;&gt;0,"sell "&amp;B569&amp;" "&amp;A569&amp;" @ $"&amp;G569,"")</f>
        <v>sell 29 HWKN @ $91.06</v>
      </c>
      <c r="L569" s="50">
        <f>L568+(G569*B569)</f>
        <v>31010.65</v>
      </c>
      <c r="M569" s="9"/>
      <c r="N569" s="9"/>
      <c r="O569" s="9"/>
      <c r="P569" s="9"/>
      <c r="Q569" s="11"/>
    </row>
    <row r="570" spans="1:17" x14ac:dyDescent="0.45">
      <c r="A570" s="14"/>
      <c r="B570" s="9"/>
      <c r="C570" s="10">
        <v>0</v>
      </c>
      <c r="D570" s="10">
        <f>C570*B570</f>
        <v>0</v>
      </c>
      <c r="E570" s="38" t="s">
        <v>17</v>
      </c>
      <c r="F570" s="9"/>
      <c r="G570" s="10">
        <v>0</v>
      </c>
      <c r="H570" s="10">
        <f>(B570*G570)-D570</f>
        <v>0</v>
      </c>
      <c r="I570" s="9" t="s">
        <v>134</v>
      </c>
      <c r="J570" s="38">
        <f>G570*B570</f>
        <v>0</v>
      </c>
      <c r="K570" s="9" t="str">
        <f t="shared" si="20"/>
        <v/>
      </c>
      <c r="L570" s="10">
        <f>L569+(G570*B570)</f>
        <v>31010.65</v>
      </c>
      <c r="M570" s="9" t="s">
        <v>44</v>
      </c>
      <c r="N570" s="9"/>
      <c r="O570" s="9"/>
      <c r="P570" s="9"/>
      <c r="Q570" s="11"/>
    </row>
    <row r="571" spans="1:17" x14ac:dyDescent="0.45">
      <c r="A571" s="14"/>
      <c r="B571" s="9"/>
      <c r="C571" s="10" t="s">
        <v>20</v>
      </c>
      <c r="D571" s="10">
        <f>SUM(D568:D570)</f>
        <v>4430.4399999999996</v>
      </c>
      <c r="E571" s="9"/>
      <c r="F571" s="9"/>
      <c r="G571" s="41"/>
      <c r="H571" s="10">
        <f>SUM(H568:H570)</f>
        <v>12.940000000000282</v>
      </c>
      <c r="I571" s="9"/>
      <c r="J571" s="38">
        <f>SUM(J568:J570)</f>
        <v>4443.38</v>
      </c>
      <c r="K571" s="9"/>
      <c r="L571" s="10"/>
      <c r="M571" s="9"/>
      <c r="N571" s="9"/>
      <c r="O571" s="9"/>
      <c r="P571" s="9"/>
      <c r="Q571" s="11"/>
    </row>
    <row r="572" spans="1:17" x14ac:dyDescent="0.45">
      <c r="A572" s="14"/>
      <c r="B572" s="9"/>
      <c r="C572" s="10"/>
      <c r="D572" s="10"/>
      <c r="E572" s="9"/>
      <c r="F572" s="9"/>
      <c r="G572" s="42"/>
      <c r="H572" s="39"/>
      <c r="I572" s="9"/>
      <c r="J572" s="9"/>
      <c r="K572" s="9"/>
      <c r="L572" s="10"/>
      <c r="M572" s="9"/>
      <c r="N572" s="9"/>
      <c r="O572" s="9"/>
      <c r="P572" s="9"/>
      <c r="Q572" s="11"/>
    </row>
    <row r="573" spans="1:17" x14ac:dyDescent="0.45">
      <c r="A573" s="14"/>
      <c r="B573" s="9"/>
      <c r="C573" s="10"/>
      <c r="D573" s="51"/>
      <c r="E573" s="42"/>
      <c r="F573" s="9"/>
      <c r="G573" s="41"/>
      <c r="H573" s="10"/>
      <c r="I573" s="9"/>
      <c r="J573" s="9"/>
      <c r="K573" s="9"/>
      <c r="L573" s="10"/>
      <c r="M573" s="12" t="s">
        <v>41</v>
      </c>
      <c r="N573" s="9"/>
      <c r="O573" s="9"/>
      <c r="P573" s="9"/>
      <c r="Q573" s="11"/>
    </row>
    <row r="574" spans="1:17" x14ac:dyDescent="0.45">
      <c r="A574" s="8"/>
      <c r="B574" s="9"/>
      <c r="C574" s="10"/>
      <c r="D574" s="10"/>
      <c r="E574" s="20"/>
      <c r="F574" s="9"/>
      <c r="G574" s="41"/>
      <c r="H574" s="10"/>
      <c r="I574" s="9"/>
      <c r="J574" s="9"/>
      <c r="K574" s="9"/>
      <c r="L574" s="10"/>
      <c r="M574" s="12" t="s">
        <v>42</v>
      </c>
      <c r="N574" s="9"/>
      <c r="O574" s="9"/>
      <c r="P574" s="9"/>
      <c r="Q574" s="11"/>
    </row>
    <row r="575" spans="1:17" x14ac:dyDescent="0.45">
      <c r="A575" s="8"/>
      <c r="B575" s="12" t="s">
        <v>6</v>
      </c>
      <c r="C575" s="13" t="s">
        <v>4</v>
      </c>
      <c r="D575" s="13" t="s">
        <v>5</v>
      </c>
      <c r="E575" s="23" t="s">
        <v>16</v>
      </c>
      <c r="F575" s="9"/>
      <c r="G575" s="43" t="s">
        <v>18</v>
      </c>
      <c r="H575" s="13" t="s">
        <v>19</v>
      </c>
      <c r="I575" s="9"/>
      <c r="J575" s="9"/>
      <c r="K575" s="9"/>
      <c r="L575" s="10"/>
      <c r="M575" s="38">
        <f>L567</f>
        <v>26567.27</v>
      </c>
      <c r="N575" s="9"/>
      <c r="O575" s="9"/>
      <c r="P575" s="9"/>
      <c r="Q575" s="11"/>
    </row>
    <row r="576" spans="1:17" x14ac:dyDescent="0.45">
      <c r="A576" s="14" t="s">
        <v>230</v>
      </c>
      <c r="B576" s="9">
        <v>92</v>
      </c>
      <c r="C576" s="10">
        <v>30.42</v>
      </c>
      <c r="D576" s="10">
        <f>C576*B576</f>
        <v>2798.6400000000003</v>
      </c>
      <c r="E576" s="38" t="s">
        <v>17</v>
      </c>
      <c r="F576" s="9"/>
      <c r="G576" s="10">
        <v>30.68</v>
      </c>
      <c r="H576" s="10">
        <f>(B576*G576)-D576</f>
        <v>23.919999999999618</v>
      </c>
      <c r="I576" s="9" t="s">
        <v>134</v>
      </c>
      <c r="J576" s="9"/>
      <c r="K576" s="9" t="str">
        <f>IF(B576&lt;&gt;0,"buy "&amp;B576&amp;" "&amp;A576&amp;" @ $"&amp;G576,"")</f>
        <v>buy 92 GCT @ $30.68</v>
      </c>
      <c r="L576" s="10">
        <f>L570-(G576*B576)</f>
        <v>28188.09</v>
      </c>
      <c r="M576" s="38">
        <f>L567-(G576*B576)</f>
        <v>23744.71</v>
      </c>
      <c r="N576" s="9"/>
      <c r="O576" s="9"/>
      <c r="P576" s="9"/>
      <c r="Q576" s="11"/>
    </row>
    <row r="577" spans="1:17" x14ac:dyDescent="0.45">
      <c r="A577" s="14" t="s">
        <v>231</v>
      </c>
      <c r="B577" s="9">
        <v>9</v>
      </c>
      <c r="C577" s="10">
        <v>293.77999999999997</v>
      </c>
      <c r="D577" s="10">
        <f>C577*B577</f>
        <v>2644.0199999999995</v>
      </c>
      <c r="E577" s="38" t="s">
        <v>17</v>
      </c>
      <c r="F577" s="9"/>
      <c r="G577" s="10">
        <v>295.17</v>
      </c>
      <c r="H577" s="10">
        <f>(B577*G577)-D577</f>
        <v>12.510000000000673</v>
      </c>
      <c r="I577" s="9" t="s">
        <v>134</v>
      </c>
      <c r="J577" s="9"/>
      <c r="K577" s="9" t="str">
        <f>IF(B577&lt;&gt;0,"buy "&amp;B577&amp;" "&amp;A577&amp;" @ $"&amp;G577,"")</f>
        <v>buy 9 KAI @ $295.17</v>
      </c>
      <c r="L577" s="10">
        <f>L576-(G577*B577)</f>
        <v>25531.56</v>
      </c>
      <c r="M577" s="38">
        <f>M576-(G577*B577)</f>
        <v>21088.18</v>
      </c>
      <c r="N577" s="9"/>
      <c r="O577" s="9"/>
      <c r="P577" s="9"/>
      <c r="Q577" s="11"/>
    </row>
    <row r="578" spans="1:17" x14ac:dyDescent="0.45">
      <c r="A578" s="28" t="s">
        <v>232</v>
      </c>
      <c r="B578" s="29">
        <v>61</v>
      </c>
      <c r="C578" s="30">
        <v>45.63</v>
      </c>
      <c r="D578" s="30">
        <f>C578*B578</f>
        <v>2783.4300000000003</v>
      </c>
      <c r="E578" s="38" t="s">
        <v>17</v>
      </c>
      <c r="F578" s="29"/>
      <c r="G578" s="30">
        <v>46.24</v>
      </c>
      <c r="H578" s="30">
        <f>(B578*G578)-D578</f>
        <v>37.210000000000036</v>
      </c>
      <c r="I578" s="9" t="s">
        <v>134</v>
      </c>
      <c r="J578" s="9"/>
      <c r="K578" s="9" t="str">
        <f>IF(B578&lt;&gt;0,"buy "&amp;B578&amp;" "&amp;A578&amp;" @ $"&amp;G578,"")</f>
        <v>buy 61 GLP @ $46.24</v>
      </c>
      <c r="L578" s="10">
        <f>L577-(G578*B578)</f>
        <v>22710.920000000002</v>
      </c>
      <c r="M578" s="46">
        <f>M577-(G578*B578)</f>
        <v>18267.54</v>
      </c>
      <c r="N578" s="47"/>
      <c r="O578" s="47"/>
      <c r="P578" s="47"/>
      <c r="Q578" s="48"/>
    </row>
    <row r="579" spans="1:17" x14ac:dyDescent="0.45">
      <c r="A579" s="14"/>
      <c r="B579" s="9"/>
      <c r="C579" s="10" t="s">
        <v>20</v>
      </c>
      <c r="D579" s="10">
        <f>SUM(D576:D578)</f>
        <v>8226.09</v>
      </c>
      <c r="E579" s="9"/>
      <c r="F579" s="9"/>
      <c r="G579" s="10"/>
      <c r="H579" s="10">
        <f>SUM(H576:H578)</f>
        <v>73.640000000000327</v>
      </c>
      <c r="I579" s="9"/>
      <c r="J579" s="9"/>
      <c r="K579" s="9"/>
      <c r="L579" s="10"/>
      <c r="M579" s="9"/>
      <c r="N579" s="9"/>
      <c r="O579" s="9"/>
      <c r="P579" s="9"/>
      <c r="Q579" s="11"/>
    </row>
    <row r="580" spans="1:17" x14ac:dyDescent="0.45">
      <c r="A580" s="14"/>
      <c r="B580" s="9"/>
      <c r="C580" s="10"/>
      <c r="D580" s="10"/>
      <c r="E580" s="9"/>
      <c r="F580" s="9"/>
      <c r="G580" s="10"/>
      <c r="H580" s="10"/>
      <c r="I580" s="9"/>
      <c r="J580" s="9"/>
      <c r="K580" s="9"/>
      <c r="L580" s="10"/>
      <c r="M580" s="12" t="str">
        <f>IF(J571+M578&gt;0,"Credit Surplus","Credit Shortage")</f>
        <v>Credit Surplus</v>
      </c>
      <c r="N580" s="38"/>
      <c r="O580" s="9"/>
      <c r="P580" s="9"/>
      <c r="Q580" s="11"/>
    </row>
    <row r="581" spans="1:17" x14ac:dyDescent="0.45">
      <c r="A581" s="14"/>
      <c r="B581" s="9"/>
      <c r="C581" s="10"/>
      <c r="D581" s="10"/>
      <c r="E581" s="9"/>
      <c r="F581" s="9"/>
      <c r="G581" s="10"/>
      <c r="H581" s="10"/>
      <c r="I581" s="9"/>
      <c r="J581" s="9"/>
      <c r="K581" s="9"/>
      <c r="L581" s="10"/>
      <c r="M581" s="9"/>
      <c r="N581" s="9"/>
      <c r="O581" s="9"/>
      <c r="P581" s="9"/>
      <c r="Q581" s="11"/>
    </row>
    <row r="582" spans="1:17" x14ac:dyDescent="0.45">
      <c r="A582" s="14"/>
      <c r="B582" s="9"/>
      <c r="C582" s="10"/>
      <c r="D582" s="10"/>
      <c r="E582" s="9"/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23</v>
      </c>
      <c r="B583" s="9"/>
      <c r="C583" s="10"/>
      <c r="D583" s="22">
        <v>1553.15</v>
      </c>
      <c r="E583" s="9" t="s">
        <v>111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x14ac:dyDescent="0.45">
      <c r="A584" s="14" t="s">
        <v>24</v>
      </c>
      <c r="B584" s="9"/>
      <c r="C584" s="10"/>
      <c r="D584" s="49">
        <f>H571</f>
        <v>12.940000000000282</v>
      </c>
      <c r="E584" s="9" t="s">
        <v>36</v>
      </c>
      <c r="F584" s="9"/>
      <c r="G584" s="10"/>
      <c r="H584" s="10"/>
      <c r="I584" s="9"/>
      <c r="J584" s="9"/>
      <c r="K584" s="9"/>
      <c r="L584" s="9"/>
      <c r="M584" s="9"/>
      <c r="N584" s="9"/>
      <c r="O584" s="9"/>
      <c r="P584" s="9"/>
      <c r="Q584" s="11"/>
    </row>
    <row r="585" spans="1:17" x14ac:dyDescent="0.45">
      <c r="A585" s="14" t="s">
        <v>25</v>
      </c>
      <c r="B585" s="9"/>
      <c r="C585" s="10"/>
      <c r="D585" s="10">
        <f>D583+D584</f>
        <v>1566.0900000000004</v>
      </c>
      <c r="E585" s="9"/>
      <c r="F585" s="9"/>
      <c r="G585" s="10"/>
      <c r="H585" s="10"/>
      <c r="I585" s="9"/>
      <c r="J585" s="9"/>
      <c r="K585" s="9"/>
      <c r="L585" s="9"/>
      <c r="M585" s="9"/>
      <c r="N585" s="9"/>
      <c r="O585" s="9"/>
      <c r="P585" s="9"/>
      <c r="Q585" s="11"/>
    </row>
    <row r="586" spans="1:17" x14ac:dyDescent="0.45">
      <c r="A586" s="14" t="s">
        <v>27</v>
      </c>
      <c r="B586" s="9"/>
      <c r="C586" s="10"/>
      <c r="D586" s="10">
        <f>H579</f>
        <v>73.640000000000327</v>
      </c>
      <c r="E586" s="9" t="s">
        <v>37</v>
      </c>
      <c r="F586" s="9"/>
      <c r="G586" s="10"/>
      <c r="H586" s="10"/>
      <c r="I586" s="9"/>
      <c r="J586" s="9"/>
      <c r="K586" s="9"/>
      <c r="L586" s="9"/>
      <c r="M586" s="9"/>
      <c r="N586" s="9"/>
      <c r="O586" s="9"/>
      <c r="P586" s="9"/>
      <c r="Q586" s="11"/>
    </row>
    <row r="587" spans="1:17" x14ac:dyDescent="0.45">
      <c r="A587" s="14" t="s">
        <v>25</v>
      </c>
      <c r="B587" s="9"/>
      <c r="C587" s="10"/>
      <c r="D587" s="32">
        <f>D585-D586</f>
        <v>1492.45</v>
      </c>
      <c r="E587" s="20" t="s">
        <v>38</v>
      </c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ht="14.65" thickBot="1" x14ac:dyDescent="0.5">
      <c r="A588" s="16"/>
      <c r="B588" s="17"/>
      <c r="C588" s="18"/>
      <c r="D588" s="18"/>
      <c r="E588" s="17"/>
      <c r="F588" s="17"/>
      <c r="G588" s="18"/>
      <c r="H588" s="18"/>
      <c r="I588" s="17"/>
      <c r="J588" s="17"/>
      <c r="K588" s="17"/>
      <c r="L588" s="17"/>
      <c r="M588" s="17"/>
      <c r="N588" s="17"/>
      <c r="O588" s="17"/>
      <c r="P588" s="17"/>
      <c r="Q588" s="19"/>
    </row>
    <row r="589" spans="1:17" ht="14.65" thickTop="1" x14ac:dyDescent="0.45"/>
    <row r="592" spans="1:17" ht="14.65" thickBot="1" x14ac:dyDescent="0.5"/>
    <row r="593" spans="1:17" ht="14.65" thickTop="1" x14ac:dyDescent="0.45">
      <c r="A593" s="3"/>
      <c r="B593" s="4"/>
      <c r="C593" s="5">
        <v>45444</v>
      </c>
      <c r="D593" s="6"/>
      <c r="E593" s="4"/>
      <c r="F593" s="4"/>
      <c r="G593" s="6"/>
      <c r="H593" s="6"/>
      <c r="I593" s="4"/>
      <c r="J593" s="4"/>
      <c r="K593" s="4"/>
      <c r="L593" s="21" t="s">
        <v>40</v>
      </c>
      <c r="M593" s="4"/>
      <c r="N593" s="4"/>
      <c r="O593" s="4"/>
      <c r="P593" s="4"/>
      <c r="Q593" s="7"/>
    </row>
    <row r="594" spans="1:17" x14ac:dyDescent="0.45">
      <c r="A594" s="8" t="s">
        <v>11</v>
      </c>
      <c r="B594" s="9"/>
      <c r="C594" s="10"/>
      <c r="D594" s="10"/>
      <c r="E594" s="9"/>
      <c r="F594" s="9"/>
      <c r="G594" s="10"/>
      <c r="H594" s="10"/>
      <c r="I594" s="9"/>
      <c r="J594" s="12" t="s">
        <v>68</v>
      </c>
      <c r="K594" s="9"/>
      <c r="L594" s="12" t="s">
        <v>21</v>
      </c>
      <c r="M594" s="12"/>
      <c r="N594" s="9"/>
      <c r="O594" s="9"/>
      <c r="P594" s="9"/>
      <c r="Q594" s="11"/>
    </row>
    <row r="595" spans="1:17" x14ac:dyDescent="0.45">
      <c r="A595" s="8" t="s">
        <v>3</v>
      </c>
      <c r="B595" s="12" t="s">
        <v>6</v>
      </c>
      <c r="C595" s="13" t="s">
        <v>4</v>
      </c>
      <c r="D595" s="13" t="s">
        <v>7</v>
      </c>
      <c r="E595" s="12" t="s">
        <v>16</v>
      </c>
      <c r="F595" s="9"/>
      <c r="G595" s="13" t="s">
        <v>18</v>
      </c>
      <c r="H595" s="13" t="s">
        <v>19</v>
      </c>
      <c r="I595" s="43" t="s">
        <v>133</v>
      </c>
      <c r="J595" s="12" t="s">
        <v>67</v>
      </c>
      <c r="K595" s="9"/>
      <c r="L595" s="22">
        <v>27624.63</v>
      </c>
      <c r="M595" s="9" t="s">
        <v>135</v>
      </c>
      <c r="N595" s="9"/>
      <c r="O595" s="9"/>
      <c r="P595" s="9"/>
      <c r="Q595" s="11"/>
    </row>
    <row r="596" spans="1:17" x14ac:dyDescent="0.45">
      <c r="A596" s="14" t="s">
        <v>218</v>
      </c>
      <c r="B596" s="9">
        <v>60</v>
      </c>
      <c r="C596" s="10">
        <v>48.45</v>
      </c>
      <c r="D596" s="10">
        <f>C596*B596</f>
        <v>2907</v>
      </c>
      <c r="E596" s="38" t="s">
        <v>17</v>
      </c>
      <c r="F596" s="9"/>
      <c r="G596" s="10">
        <v>48.82</v>
      </c>
      <c r="H596" s="10">
        <f>(B596*G596)-D596</f>
        <v>22.199999999999818</v>
      </c>
      <c r="I596" s="9" t="s">
        <v>134</v>
      </c>
      <c r="J596" s="38">
        <f>G596*B596</f>
        <v>2929.2</v>
      </c>
      <c r="K596" s="9" t="str">
        <f>IF(B596&lt;&gt;0,"sell "&amp;B596&amp;" "&amp;A596&amp;" @ $"&amp;G596,"")</f>
        <v>sell 60 VIST @ $48.82</v>
      </c>
      <c r="L596" s="50">
        <f>L595+(G596*B596)</f>
        <v>30553.83</v>
      </c>
      <c r="M596" s="9"/>
      <c r="N596" s="9"/>
      <c r="O596" s="9"/>
      <c r="P596" s="9"/>
      <c r="Q596" s="11"/>
    </row>
    <row r="597" spans="1:17" x14ac:dyDescent="0.45">
      <c r="A597" s="14" t="s">
        <v>219</v>
      </c>
      <c r="B597" s="9">
        <v>121</v>
      </c>
      <c r="C597" s="10">
        <v>20.239999999999998</v>
      </c>
      <c r="D597" s="10">
        <f>C597*B597</f>
        <v>2449.04</v>
      </c>
      <c r="E597" s="38" t="s">
        <v>17</v>
      </c>
      <c r="F597" s="9"/>
      <c r="G597" s="10">
        <v>20.55</v>
      </c>
      <c r="H597" s="10">
        <f>(B597*G597)-D597</f>
        <v>37.510000000000218</v>
      </c>
      <c r="I597" s="9" t="s">
        <v>134</v>
      </c>
      <c r="J597" s="38">
        <f>G597*B597</f>
        <v>2486.5500000000002</v>
      </c>
      <c r="K597" s="9" t="str">
        <f t="shared" ref="K597:K598" si="21">IF(B597&lt;&gt;0,"sell "&amp;B597&amp;" "&amp;A597&amp;" @ $"&amp;G597,"")</f>
        <v>sell 121 AROC @ $20.55</v>
      </c>
      <c r="L597" s="50">
        <f>L596+(G597*B597)</f>
        <v>33040.380000000005</v>
      </c>
      <c r="M597" s="9"/>
      <c r="N597" s="9"/>
      <c r="O597" s="9"/>
      <c r="P597" s="9"/>
      <c r="Q597" s="11"/>
    </row>
    <row r="598" spans="1:17" x14ac:dyDescent="0.45">
      <c r="A598" s="14" t="s">
        <v>220</v>
      </c>
      <c r="B598" s="9">
        <v>161</v>
      </c>
      <c r="C598" s="10">
        <v>13.66</v>
      </c>
      <c r="D598" s="10">
        <f>C598*B598</f>
        <v>2199.2600000000002</v>
      </c>
      <c r="E598" s="38" t="s">
        <v>17</v>
      </c>
      <c r="F598" s="9"/>
      <c r="G598" s="10">
        <v>13.77</v>
      </c>
      <c r="H598" s="10">
        <f>(B598*G598)-D598</f>
        <v>17.709999999999582</v>
      </c>
      <c r="I598" s="9" t="s">
        <v>134</v>
      </c>
      <c r="J598" s="38">
        <f>G598*B598</f>
        <v>2216.9699999999998</v>
      </c>
      <c r="K598" s="9" t="str">
        <f t="shared" si="21"/>
        <v>sell 161 SCS @ $13.77</v>
      </c>
      <c r="L598" s="10">
        <f>L597+(G598*B598)</f>
        <v>35257.350000000006</v>
      </c>
      <c r="M598" s="9" t="s">
        <v>44</v>
      </c>
      <c r="N598" s="9"/>
      <c r="O598" s="9"/>
      <c r="P598" s="9"/>
      <c r="Q598" s="11"/>
    </row>
    <row r="599" spans="1:17" x14ac:dyDescent="0.45">
      <c r="A599" s="14"/>
      <c r="B599" s="9"/>
      <c r="C599" s="10" t="s">
        <v>20</v>
      </c>
      <c r="D599" s="10">
        <f>SUM(D596:D598)</f>
        <v>7555.3</v>
      </c>
      <c r="E599" s="9"/>
      <c r="F599" s="9"/>
      <c r="G599" s="41"/>
      <c r="H599" s="10">
        <f>SUM(H596:H598)</f>
        <v>77.419999999999618</v>
      </c>
      <c r="I599" s="9"/>
      <c r="J599" s="38">
        <f>SUM(J596:J598)</f>
        <v>7632.7199999999993</v>
      </c>
      <c r="K599" s="9"/>
      <c r="L599" s="10"/>
      <c r="M599" s="9"/>
      <c r="N599" s="9"/>
      <c r="O599" s="9"/>
      <c r="P599" s="9"/>
      <c r="Q599" s="11"/>
    </row>
    <row r="600" spans="1:17" x14ac:dyDescent="0.45">
      <c r="A600" s="14"/>
      <c r="B600" s="9"/>
      <c r="C600" s="10"/>
      <c r="D600" s="10"/>
      <c r="E600" s="9"/>
      <c r="F600" s="9"/>
      <c r="G600" s="42"/>
      <c r="H600" s="39"/>
      <c r="I600" s="9"/>
      <c r="J600" s="9"/>
      <c r="K600" s="9"/>
      <c r="L600" s="10"/>
      <c r="M600" s="9"/>
      <c r="N600" s="9"/>
      <c r="O600" s="9"/>
      <c r="P600" s="9"/>
      <c r="Q600" s="11"/>
    </row>
    <row r="601" spans="1:17" x14ac:dyDescent="0.45">
      <c r="A601" s="14"/>
      <c r="B601" s="9"/>
      <c r="C601" s="10"/>
      <c r="D601" s="51"/>
      <c r="E601" s="42"/>
      <c r="F601" s="9"/>
      <c r="G601" s="41"/>
      <c r="H601" s="10"/>
      <c r="I601" s="9"/>
      <c r="J601" s="9"/>
      <c r="K601" s="9"/>
      <c r="L601" s="10"/>
      <c r="M601" s="12" t="s">
        <v>41</v>
      </c>
      <c r="N601" s="9"/>
      <c r="O601" s="9"/>
      <c r="P601" s="9"/>
      <c r="Q601" s="11"/>
    </row>
    <row r="602" spans="1:17" x14ac:dyDescent="0.45">
      <c r="A602" s="8"/>
      <c r="B602" s="9"/>
      <c r="C602" s="10"/>
      <c r="D602" s="10"/>
      <c r="E602" s="20"/>
      <c r="F602" s="9"/>
      <c r="G602" s="41"/>
      <c r="H602" s="10"/>
      <c r="I602" s="9"/>
      <c r="J602" s="9"/>
      <c r="K602" s="9"/>
      <c r="L602" s="10"/>
      <c r="M602" s="12" t="s">
        <v>42</v>
      </c>
      <c r="N602" s="9"/>
      <c r="O602" s="9"/>
      <c r="P602" s="9"/>
      <c r="Q602" s="11"/>
    </row>
    <row r="603" spans="1:17" x14ac:dyDescent="0.45">
      <c r="A603" s="8"/>
      <c r="B603" s="12" t="s">
        <v>6</v>
      </c>
      <c r="C603" s="13" t="s">
        <v>4</v>
      </c>
      <c r="D603" s="13" t="s">
        <v>5</v>
      </c>
      <c r="E603" s="23" t="s">
        <v>16</v>
      </c>
      <c r="F603" s="9"/>
      <c r="G603" s="43" t="s">
        <v>18</v>
      </c>
      <c r="H603" s="13" t="s">
        <v>19</v>
      </c>
      <c r="I603" s="9"/>
      <c r="J603" s="9"/>
      <c r="K603" s="9"/>
      <c r="L603" s="10"/>
      <c r="M603" s="38">
        <f>L595</f>
        <v>27624.63</v>
      </c>
      <c r="N603" s="9"/>
      <c r="O603" s="9"/>
      <c r="P603" s="9"/>
      <c r="Q603" s="11"/>
    </row>
    <row r="604" spans="1:17" x14ac:dyDescent="0.45">
      <c r="A604" s="14" t="s">
        <v>227</v>
      </c>
      <c r="B604" s="9">
        <v>93</v>
      </c>
      <c r="C604" s="10">
        <v>29.92</v>
      </c>
      <c r="D604" s="10">
        <f>C604*B604</f>
        <v>2782.56</v>
      </c>
      <c r="E604" s="38" t="s">
        <v>17</v>
      </c>
      <c r="F604" s="9"/>
      <c r="G604" s="10">
        <v>30.69</v>
      </c>
      <c r="H604" s="10">
        <f>(B604*G604)-D604</f>
        <v>71.610000000000127</v>
      </c>
      <c r="I604" s="9" t="s">
        <v>134</v>
      </c>
      <c r="J604" s="9"/>
      <c r="K604" s="9" t="str">
        <f>IF(B604&lt;&gt;0,"buy "&amp;B604&amp;" "&amp;A604&amp;" @ $"&amp;G604,"")</f>
        <v>buy 93 ASPN @ $30.69</v>
      </c>
      <c r="L604" s="10">
        <f>L598-(G604*B604)</f>
        <v>32403.180000000008</v>
      </c>
      <c r="M604" s="38">
        <f>L595-(G604*B604)</f>
        <v>24770.46</v>
      </c>
      <c r="N604" s="9"/>
      <c r="O604" s="9"/>
      <c r="P604" s="9"/>
      <c r="Q604" s="11"/>
    </row>
    <row r="605" spans="1:17" x14ac:dyDescent="0.45">
      <c r="A605" s="14" t="s">
        <v>228</v>
      </c>
      <c r="B605" s="9">
        <v>175</v>
      </c>
      <c r="C605" s="10">
        <v>16.05</v>
      </c>
      <c r="D605" s="10">
        <f>C605*B605</f>
        <v>2808.75</v>
      </c>
      <c r="E605" s="38" t="s">
        <v>17</v>
      </c>
      <c r="F605" s="9"/>
      <c r="G605" s="10">
        <v>16.170000000000002</v>
      </c>
      <c r="H605" s="10">
        <f>(B605*G605)-D605</f>
        <v>21.000000000000455</v>
      </c>
      <c r="I605" s="9" t="s">
        <v>134</v>
      </c>
      <c r="J605" s="9"/>
      <c r="K605" s="9" t="str">
        <f>IF(B605&lt;&gt;0,"buy "&amp;B605&amp;" "&amp;A605&amp;" @ $"&amp;G605,"")</f>
        <v>buy 175 CXW @ $16.17</v>
      </c>
      <c r="L605" s="10">
        <f>L604-(G605*B605)</f>
        <v>29573.430000000008</v>
      </c>
      <c r="M605" s="38">
        <f>M604-(G605*B605)</f>
        <v>21940.71</v>
      </c>
      <c r="N605" s="9"/>
      <c r="O605" s="9"/>
      <c r="P605" s="9"/>
      <c r="Q605" s="11"/>
    </row>
    <row r="606" spans="1:17" x14ac:dyDescent="0.45">
      <c r="A606" s="28" t="s">
        <v>229</v>
      </c>
      <c r="B606" s="29">
        <v>102</v>
      </c>
      <c r="C606" s="30">
        <v>27.41</v>
      </c>
      <c r="D606" s="30">
        <f>C606*B606</f>
        <v>2795.82</v>
      </c>
      <c r="E606" s="38" t="s">
        <v>17</v>
      </c>
      <c r="F606" s="29"/>
      <c r="G606" s="30">
        <v>27.5</v>
      </c>
      <c r="H606" s="30">
        <f>(B606*G606)-D606</f>
        <v>9.1799999999998363</v>
      </c>
      <c r="I606" s="9" t="s">
        <v>134</v>
      </c>
      <c r="J606" s="9"/>
      <c r="K606" s="9" t="str">
        <f>IF(B606&lt;&gt;0,"buy "&amp;B606&amp;" "&amp;A606&amp;" @ $"&amp;G606,"")</f>
        <v>buy 102 REVG @ $27.5</v>
      </c>
      <c r="L606" s="10">
        <f>L605-(G606*B606)</f>
        <v>26768.430000000008</v>
      </c>
      <c r="M606" s="46">
        <f>M605-(G606*B606)</f>
        <v>19135.71</v>
      </c>
      <c r="N606" s="47"/>
      <c r="O606" s="47"/>
      <c r="P606" s="47"/>
      <c r="Q606" s="48"/>
    </row>
    <row r="607" spans="1:17" x14ac:dyDescent="0.45">
      <c r="A607" s="14"/>
      <c r="B607" s="9"/>
      <c r="C607" s="10" t="s">
        <v>20</v>
      </c>
      <c r="D607" s="10">
        <f>SUM(D604:D606)</f>
        <v>8387.1299999999992</v>
      </c>
      <c r="E607" s="9"/>
      <c r="F607" s="9"/>
      <c r="G607" s="10" t="s">
        <v>28</v>
      </c>
      <c r="H607" s="10">
        <f>SUM(H604:H606)</f>
        <v>101.79000000000042</v>
      </c>
      <c r="I607" s="9"/>
      <c r="J607" s="9"/>
      <c r="K607" s="9"/>
      <c r="L607" s="10"/>
      <c r="M607" s="9"/>
      <c r="N607" s="9"/>
      <c r="O607" s="9"/>
      <c r="P607" s="9"/>
      <c r="Q607" s="11"/>
    </row>
    <row r="608" spans="1:17" x14ac:dyDescent="0.45">
      <c r="A608" s="14"/>
      <c r="B608" s="9"/>
      <c r="C608" s="10"/>
      <c r="D608" s="10"/>
      <c r="E608" s="9"/>
      <c r="F608" s="9"/>
      <c r="G608" s="10"/>
      <c r="H608" s="10"/>
      <c r="I608" s="9"/>
      <c r="J608" s="9"/>
      <c r="K608" s="9"/>
      <c r="L608" s="10"/>
      <c r="M608" s="12" t="str">
        <f>IF(J599+M606&gt;0,"Credit Surplus","Credit Shortage")</f>
        <v>Credit Surplus</v>
      </c>
      <c r="N608" s="38"/>
      <c r="O608" s="9"/>
      <c r="P608" s="9"/>
      <c r="Q608" s="11"/>
    </row>
    <row r="609" spans="1:17" x14ac:dyDescent="0.45">
      <c r="A609" s="14"/>
      <c r="B609" s="9"/>
      <c r="C609" s="10"/>
      <c r="D609" s="10"/>
      <c r="E609" s="9"/>
      <c r="F609" s="9"/>
      <c r="G609" s="10"/>
      <c r="H609" s="10"/>
      <c r="I609" s="9"/>
      <c r="J609" s="9"/>
      <c r="K609" s="9"/>
      <c r="L609" s="10"/>
      <c r="M609" s="9"/>
      <c r="N609" s="9"/>
      <c r="O609" s="9"/>
      <c r="P609" s="9"/>
      <c r="Q609" s="11"/>
    </row>
    <row r="610" spans="1:17" x14ac:dyDescent="0.45">
      <c r="A610" s="14"/>
      <c r="B610" s="9"/>
      <c r="C610" s="10"/>
      <c r="D610" s="10"/>
      <c r="E610" s="9"/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23</v>
      </c>
      <c r="B611" s="9"/>
      <c r="C611" s="10"/>
      <c r="D611" s="22">
        <v>5373.17</v>
      </c>
      <c r="E611" s="9" t="s">
        <v>111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x14ac:dyDescent="0.45">
      <c r="A612" s="14" t="s">
        <v>24</v>
      </c>
      <c r="B612" s="9"/>
      <c r="C612" s="10"/>
      <c r="D612" s="49">
        <f>H599</f>
        <v>77.419999999999618</v>
      </c>
      <c r="E612" s="9" t="s">
        <v>36</v>
      </c>
      <c r="F612" s="9"/>
      <c r="G612" s="10"/>
      <c r="H612" s="10"/>
      <c r="I612" s="9"/>
      <c r="J612" s="9"/>
      <c r="K612" s="9"/>
      <c r="L612" s="9"/>
      <c r="M612" s="9"/>
      <c r="N612" s="9"/>
      <c r="O612" s="9"/>
      <c r="P612" s="9"/>
      <c r="Q612" s="11"/>
    </row>
    <row r="613" spans="1:17" x14ac:dyDescent="0.45">
      <c r="A613" s="14" t="s">
        <v>25</v>
      </c>
      <c r="B613" s="9"/>
      <c r="C613" s="10"/>
      <c r="D613" s="10">
        <f>D611+D612</f>
        <v>5450.59</v>
      </c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27</v>
      </c>
      <c r="B614" s="9"/>
      <c r="C614" s="10"/>
      <c r="D614" s="10">
        <f>H607</f>
        <v>101.79000000000042</v>
      </c>
      <c r="E614" s="9" t="s">
        <v>37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25</v>
      </c>
      <c r="B615" s="9"/>
      <c r="C615" s="10"/>
      <c r="D615" s="32">
        <f>D613-D614</f>
        <v>5348.7999999999993</v>
      </c>
      <c r="E615" s="20" t="s">
        <v>38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ht="14.65" thickBot="1" x14ac:dyDescent="0.5">
      <c r="A616" s="16"/>
      <c r="B616" s="17"/>
      <c r="C616" s="18"/>
      <c r="D616" s="18"/>
      <c r="E616" s="17"/>
      <c r="F616" s="17"/>
      <c r="G616" s="18"/>
      <c r="H616" s="18"/>
      <c r="I616" s="17"/>
      <c r="J616" s="17"/>
      <c r="K616" s="17"/>
      <c r="L616" s="17"/>
      <c r="M616" s="17"/>
      <c r="N616" s="17"/>
      <c r="O616" s="17"/>
      <c r="P616" s="17"/>
      <c r="Q616" s="19"/>
    </row>
    <row r="617" spans="1:17" ht="14.65" thickTop="1" x14ac:dyDescent="0.45"/>
    <row r="620" spans="1:17" ht="14.65" thickBot="1" x14ac:dyDescent="0.5"/>
    <row r="621" spans="1:17" ht="14.65" thickTop="1" x14ac:dyDescent="0.45">
      <c r="A621" s="3"/>
      <c r="B621" s="4"/>
      <c r="C621" s="5">
        <v>45412</v>
      </c>
      <c r="D621" s="6"/>
      <c r="E621" s="4"/>
      <c r="F621" s="4"/>
      <c r="G621" s="6"/>
      <c r="H621" s="6"/>
      <c r="I621" s="4"/>
      <c r="J621" s="4"/>
      <c r="K621" s="4"/>
      <c r="L621" s="21" t="s">
        <v>40</v>
      </c>
      <c r="M621" s="4"/>
      <c r="N621" s="4"/>
      <c r="O621" s="4"/>
      <c r="P621" s="4"/>
      <c r="Q621" s="7"/>
    </row>
    <row r="622" spans="1:17" x14ac:dyDescent="0.45">
      <c r="A622" s="8" t="s">
        <v>11</v>
      </c>
      <c r="B622" s="9"/>
      <c r="C622" s="10"/>
      <c r="D622" s="10"/>
      <c r="E622" s="9"/>
      <c r="F622" s="9"/>
      <c r="G622" s="10"/>
      <c r="H622" s="10"/>
      <c r="I622" s="9"/>
      <c r="J622" s="12" t="s">
        <v>68</v>
      </c>
      <c r="K622" s="9"/>
      <c r="L622" s="12" t="s">
        <v>21</v>
      </c>
      <c r="M622" s="12"/>
      <c r="N622" s="9"/>
      <c r="O622" s="9"/>
      <c r="P622" s="9"/>
      <c r="Q622" s="11"/>
    </row>
    <row r="623" spans="1:17" x14ac:dyDescent="0.45">
      <c r="A623" s="8" t="s">
        <v>3</v>
      </c>
      <c r="B623" s="12" t="s">
        <v>6</v>
      </c>
      <c r="C623" s="13" t="s">
        <v>4</v>
      </c>
      <c r="D623" s="13" t="s">
        <v>7</v>
      </c>
      <c r="E623" s="12" t="s">
        <v>16</v>
      </c>
      <c r="F623" s="9"/>
      <c r="G623" s="13" t="s">
        <v>18</v>
      </c>
      <c r="H623" s="13" t="s">
        <v>19</v>
      </c>
      <c r="I623" s="43" t="s">
        <v>133</v>
      </c>
      <c r="J623" s="12" t="s">
        <v>67</v>
      </c>
      <c r="K623" s="9"/>
      <c r="L623" s="22">
        <v>23505.35</v>
      </c>
      <c r="M623" s="9" t="s">
        <v>135</v>
      </c>
      <c r="N623" s="9"/>
      <c r="O623" s="9"/>
      <c r="P623" s="9"/>
      <c r="Q623" s="11"/>
    </row>
    <row r="624" spans="1:17" x14ac:dyDescent="0.45">
      <c r="A624" s="14" t="s">
        <v>215</v>
      </c>
      <c r="B624" s="9">
        <v>32</v>
      </c>
      <c r="C624" s="10">
        <v>92.63</v>
      </c>
      <c r="D624" s="10">
        <f>C624*B624</f>
        <v>2964.16</v>
      </c>
      <c r="E624" s="38" t="s">
        <v>17</v>
      </c>
      <c r="F624" s="9"/>
      <c r="G624" s="10">
        <v>92.54</v>
      </c>
      <c r="H624" s="10">
        <f>(B624*G624)-D624</f>
        <v>-2.8799999999996544</v>
      </c>
      <c r="I624" s="9" t="s">
        <v>134</v>
      </c>
      <c r="J624" s="38">
        <f>G624*B624</f>
        <v>2961.28</v>
      </c>
      <c r="K624" s="9" t="str">
        <f>IF(B624&lt;&gt;0,"sell "&amp;B624&amp;" "&amp;A624&amp;" @ $"&amp;G624,"")</f>
        <v>sell 32 MOD @ $92.54</v>
      </c>
      <c r="L624" s="50">
        <f>L623+(G624*B624)</f>
        <v>26466.629999999997</v>
      </c>
      <c r="M624" s="9"/>
      <c r="N624" s="9"/>
      <c r="O624" s="9"/>
      <c r="P624" s="9"/>
      <c r="Q624" s="11"/>
    </row>
    <row r="625" spans="1:17" x14ac:dyDescent="0.45">
      <c r="A625" s="14" t="s">
        <v>216</v>
      </c>
      <c r="B625" s="9">
        <v>4</v>
      </c>
      <c r="C625" s="10">
        <v>537.21</v>
      </c>
      <c r="D625" s="10">
        <f>C625*B625</f>
        <v>2148.84</v>
      </c>
      <c r="E625" s="38" t="s">
        <v>17</v>
      </c>
      <c r="F625" s="9"/>
      <c r="G625" s="10">
        <v>532.29999999999995</v>
      </c>
      <c r="H625" s="10">
        <f>(B625*G625)-D625</f>
        <v>-19.640000000000327</v>
      </c>
      <c r="I625" s="9" t="s">
        <v>134</v>
      </c>
      <c r="J625" s="38">
        <f>G625*B625</f>
        <v>2129.1999999999998</v>
      </c>
      <c r="K625" s="9" t="str">
        <f t="shared" ref="K625:K626" si="22">IF(B625&lt;&gt;0,"sell "&amp;B625&amp;" "&amp;A625&amp;" @ $"&amp;G625,"")</f>
        <v>sell 4 MCK @ $532.3</v>
      </c>
      <c r="L625" s="50">
        <f>L624+(G625*B625)</f>
        <v>28595.829999999998</v>
      </c>
      <c r="M625" s="9"/>
      <c r="N625" s="9"/>
      <c r="O625" s="9"/>
      <c r="P625" s="9"/>
      <c r="Q625" s="11"/>
    </row>
    <row r="626" spans="1:17" x14ac:dyDescent="0.45">
      <c r="A626" s="14" t="s">
        <v>217</v>
      </c>
      <c r="B626" s="9">
        <v>6</v>
      </c>
      <c r="C626" s="10">
        <v>342.1</v>
      </c>
      <c r="D626" s="10">
        <f>C626*B626</f>
        <v>2052.6000000000004</v>
      </c>
      <c r="E626" s="38" t="s">
        <v>17</v>
      </c>
      <c r="F626" s="9"/>
      <c r="G626" s="10">
        <v>341.44</v>
      </c>
      <c r="H626" s="10">
        <f>(B626*G626)-D626</f>
        <v>-3.9600000000004911</v>
      </c>
      <c r="I626" s="9" t="s">
        <v>134</v>
      </c>
      <c r="J626" s="38">
        <f>G626*B626</f>
        <v>2048.64</v>
      </c>
      <c r="K626" s="9" t="str">
        <f t="shared" si="22"/>
        <v>sell 6 MOH @ $341.44</v>
      </c>
      <c r="L626" s="10">
        <f>L625+(G626*B626)</f>
        <v>30644.469999999998</v>
      </c>
      <c r="M626" s="9" t="s">
        <v>44</v>
      </c>
      <c r="N626" s="9"/>
      <c r="O626" s="9"/>
      <c r="P626" s="9"/>
      <c r="Q626" s="11"/>
    </row>
    <row r="627" spans="1:17" x14ac:dyDescent="0.45">
      <c r="A627" s="14"/>
      <c r="B627" s="9"/>
      <c r="C627" s="10" t="s">
        <v>20</v>
      </c>
      <c r="D627" s="10">
        <f>SUM(D624:D626)</f>
        <v>7165.6</v>
      </c>
      <c r="E627" s="9"/>
      <c r="F627" s="9"/>
      <c r="G627" s="41"/>
      <c r="H627" s="10">
        <f>SUM(H624:H626)</f>
        <v>-26.480000000000473</v>
      </c>
      <c r="I627" s="9"/>
      <c r="J627" s="38">
        <f>SUM(J624:J626)</f>
        <v>7139.119999999999</v>
      </c>
      <c r="K627" s="9"/>
      <c r="L627" s="10"/>
      <c r="M627" s="9"/>
      <c r="N627" s="9"/>
      <c r="O627" s="9"/>
      <c r="P627" s="9"/>
      <c r="Q627" s="11"/>
    </row>
    <row r="628" spans="1:17" x14ac:dyDescent="0.45">
      <c r="A628" s="14"/>
      <c r="B628" s="9"/>
      <c r="C628" s="10"/>
      <c r="D628" s="10"/>
      <c r="E628" s="9"/>
      <c r="F628" s="9"/>
      <c r="G628" s="42"/>
      <c r="H628" s="39"/>
      <c r="I628" s="9"/>
      <c r="J628" s="9"/>
      <c r="K628" s="9"/>
      <c r="L628" s="10"/>
      <c r="M628" s="9"/>
      <c r="N628" s="9"/>
      <c r="O628" s="9"/>
      <c r="P628" s="9"/>
      <c r="Q628" s="11"/>
    </row>
    <row r="629" spans="1:17" x14ac:dyDescent="0.45">
      <c r="A629" s="14"/>
      <c r="B629" s="9"/>
      <c r="C629" s="10"/>
      <c r="D629" s="51"/>
      <c r="E629" s="42"/>
      <c r="F629" s="9"/>
      <c r="G629" s="41"/>
      <c r="H629" s="10"/>
      <c r="I629" s="9"/>
      <c r="J629" s="9"/>
      <c r="K629" s="9"/>
      <c r="L629" s="10"/>
      <c r="M629" s="12" t="s">
        <v>41</v>
      </c>
      <c r="N629" s="9"/>
      <c r="O629" s="9"/>
      <c r="P629" s="9"/>
      <c r="Q629" s="11"/>
    </row>
    <row r="630" spans="1:17" x14ac:dyDescent="0.45">
      <c r="A630" s="8"/>
      <c r="B630" s="9"/>
      <c r="C630" s="10"/>
      <c r="D630" s="10"/>
      <c r="E630" s="20"/>
      <c r="F630" s="9"/>
      <c r="G630" s="41"/>
      <c r="H630" s="10"/>
      <c r="I630" s="9"/>
      <c r="J630" s="9"/>
      <c r="K630" s="9"/>
      <c r="L630" s="10"/>
      <c r="M630" s="12" t="s">
        <v>42</v>
      </c>
      <c r="N630" s="9"/>
      <c r="O630" s="9"/>
      <c r="P630" s="9"/>
      <c r="Q630" s="11"/>
    </row>
    <row r="631" spans="1:17" x14ac:dyDescent="0.45">
      <c r="A631" s="8"/>
      <c r="B631" s="12" t="s">
        <v>6</v>
      </c>
      <c r="C631" s="13" t="s">
        <v>4</v>
      </c>
      <c r="D631" s="13" t="s">
        <v>5</v>
      </c>
      <c r="E631" s="23" t="s">
        <v>16</v>
      </c>
      <c r="F631" s="9"/>
      <c r="G631" s="43" t="s">
        <v>18</v>
      </c>
      <c r="H631" s="13" t="s">
        <v>19</v>
      </c>
      <c r="I631" s="9"/>
      <c r="J631" s="9"/>
      <c r="K631" s="9"/>
      <c r="L631" s="10"/>
      <c r="M631" s="38">
        <f>L623</f>
        <v>23505.35</v>
      </c>
      <c r="N631" s="9"/>
      <c r="O631" s="9"/>
      <c r="P631" s="9"/>
      <c r="Q631" s="11"/>
    </row>
    <row r="632" spans="1:17" x14ac:dyDescent="0.45">
      <c r="A632" s="14" t="s">
        <v>224</v>
      </c>
      <c r="B632" s="9">
        <v>159</v>
      </c>
      <c r="C632" s="10">
        <v>14.86</v>
      </c>
      <c r="D632" s="10">
        <f>C632*B632</f>
        <v>2362.7399999999998</v>
      </c>
      <c r="E632" s="38" t="s">
        <v>17</v>
      </c>
      <c r="F632" s="9"/>
      <c r="G632" s="10">
        <v>14.83</v>
      </c>
      <c r="H632" s="10">
        <f>(B632*G632)-D632</f>
        <v>-4.7699999999999818</v>
      </c>
      <c r="I632" s="9" t="s">
        <v>134</v>
      </c>
      <c r="J632" s="9"/>
      <c r="K632" s="9" t="str">
        <f>IF(B632&lt;&gt;0,"buy "&amp;B632&amp;" "&amp;A632&amp;" @ $"&amp;G632,"")</f>
        <v>buy 159 GEO @ $14.83</v>
      </c>
      <c r="L632" s="10">
        <f>L626-(G632*B632)</f>
        <v>28286.499999999996</v>
      </c>
      <c r="M632" s="38">
        <f>L623-(G632*B632)</f>
        <v>21147.379999999997</v>
      </c>
      <c r="N632" s="9"/>
      <c r="O632" s="9"/>
      <c r="P632" s="9"/>
      <c r="Q632" s="11"/>
    </row>
    <row r="633" spans="1:17" x14ac:dyDescent="0.45">
      <c r="A633" s="14" t="s">
        <v>225</v>
      </c>
      <c r="B633" s="9">
        <v>28</v>
      </c>
      <c r="C633" s="10">
        <v>83.38</v>
      </c>
      <c r="D633" s="10">
        <f>C633*B633</f>
        <v>2334.64</v>
      </c>
      <c r="E633" s="38" t="s">
        <v>17</v>
      </c>
      <c r="F633" s="9"/>
      <c r="G633" s="10">
        <v>82.83</v>
      </c>
      <c r="H633" s="10">
        <f>(B633*G633)-D633</f>
        <v>-15.400000000000091</v>
      </c>
      <c r="I633" s="9" t="s">
        <v>134</v>
      </c>
      <c r="J633" s="9"/>
      <c r="K633" s="9" t="str">
        <f>IF(B633&lt;&gt;0,"buy "&amp;B633&amp;" "&amp;A633&amp;" @ $"&amp;G633,"")</f>
        <v>buy 28 EHC @ $82.83</v>
      </c>
      <c r="L633" s="10">
        <f>L632-(G633*B633)</f>
        <v>25967.259999999995</v>
      </c>
      <c r="M633" s="38">
        <f>M632-(G633*B633)</f>
        <v>18828.14</v>
      </c>
      <c r="N633" s="9"/>
      <c r="O633" s="9"/>
      <c r="P633" s="9"/>
      <c r="Q633" s="11"/>
    </row>
    <row r="634" spans="1:17" x14ac:dyDescent="0.45">
      <c r="A634" s="28" t="s">
        <v>226</v>
      </c>
      <c r="B634" s="29">
        <v>73</v>
      </c>
      <c r="C634" s="30">
        <v>32.5</v>
      </c>
      <c r="D634" s="30">
        <f>C634*B634</f>
        <v>2372.5</v>
      </c>
      <c r="E634" s="38" t="s">
        <v>17</v>
      </c>
      <c r="F634" s="29"/>
      <c r="G634" s="30">
        <v>32.53</v>
      </c>
      <c r="H634" s="30">
        <f>(B634*G634)-D634</f>
        <v>2.1900000000000546</v>
      </c>
      <c r="I634" s="9" t="s">
        <v>134</v>
      </c>
      <c r="J634" s="9"/>
      <c r="K634" s="9" t="str">
        <f>IF(B634&lt;&gt;0,"buy "&amp;B634&amp;" "&amp;A634&amp;" @ $"&amp;G634,"")</f>
        <v>buy 73 AGIO @ $32.53</v>
      </c>
      <c r="L634" s="10">
        <f>L633-(G634*B634)</f>
        <v>23592.569999999996</v>
      </c>
      <c r="M634" s="46">
        <f>M633-(G634*B634)</f>
        <v>16453.45</v>
      </c>
      <c r="N634" s="47"/>
      <c r="O634" s="47"/>
      <c r="P634" s="47"/>
      <c r="Q634" s="48"/>
    </row>
    <row r="635" spans="1:17" x14ac:dyDescent="0.45">
      <c r="A635" s="14"/>
      <c r="B635" s="9"/>
      <c r="C635" s="10" t="s">
        <v>20</v>
      </c>
      <c r="D635" s="10">
        <f>SUM(D632:D634)</f>
        <v>7069.8799999999992</v>
      </c>
      <c r="E635" s="9"/>
      <c r="F635" s="9"/>
      <c r="G635" s="10" t="s">
        <v>28</v>
      </c>
      <c r="H635" s="10">
        <f>SUM(H632:H634)</f>
        <v>-17.980000000000018</v>
      </c>
      <c r="I635" s="9"/>
      <c r="J635" s="9"/>
      <c r="K635" s="9"/>
      <c r="L635" s="10"/>
      <c r="M635" s="9"/>
      <c r="N635" s="9"/>
      <c r="O635" s="9"/>
      <c r="P635" s="9"/>
      <c r="Q635" s="11"/>
    </row>
    <row r="636" spans="1:17" x14ac:dyDescent="0.45">
      <c r="A636" s="14"/>
      <c r="B636" s="9"/>
      <c r="C636" s="10"/>
      <c r="D636" s="10"/>
      <c r="E636" s="9"/>
      <c r="F636" s="9"/>
      <c r="G636" s="10"/>
      <c r="H636" s="10"/>
      <c r="I636" s="9"/>
      <c r="J636" s="9"/>
      <c r="K636" s="9"/>
      <c r="L636" s="10"/>
      <c r="M636" s="12" t="str">
        <f>IF(J627+M634&gt;0,"Credit Surplus","Credit Shortage")</f>
        <v>Credit Surplus</v>
      </c>
      <c r="N636" s="38"/>
      <c r="O636" s="9"/>
      <c r="P636" s="9"/>
      <c r="Q636" s="11"/>
    </row>
    <row r="637" spans="1:17" x14ac:dyDescent="0.45">
      <c r="A637" s="14"/>
      <c r="B637" s="9"/>
      <c r="C637" s="10"/>
      <c r="D637" s="10"/>
      <c r="E637" s="9"/>
      <c r="F637" s="9"/>
      <c r="G637" s="10"/>
      <c r="H637" s="10"/>
      <c r="I637" s="9"/>
      <c r="J637" s="9"/>
      <c r="K637" s="9"/>
      <c r="L637" s="10"/>
      <c r="M637" s="9"/>
      <c r="N637" s="9"/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23</v>
      </c>
      <c r="B639" s="9"/>
      <c r="C639" s="10"/>
      <c r="D639" s="22">
        <v>883.87</v>
      </c>
      <c r="E639" s="9" t="s">
        <v>111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x14ac:dyDescent="0.45">
      <c r="A640" s="14" t="s">
        <v>24</v>
      </c>
      <c r="B640" s="9"/>
      <c r="C640" s="10"/>
      <c r="D640" s="49">
        <f>H627</f>
        <v>-26.480000000000473</v>
      </c>
      <c r="E640" s="9" t="s">
        <v>36</v>
      </c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25</v>
      </c>
      <c r="B641" s="9"/>
      <c r="C641" s="10"/>
      <c r="D641" s="10">
        <f>D639+D640</f>
        <v>857.38999999999953</v>
      </c>
      <c r="E641" s="9"/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27</v>
      </c>
      <c r="B642" s="9"/>
      <c r="C642" s="10"/>
      <c r="D642" s="10">
        <f>H635</f>
        <v>-17.980000000000018</v>
      </c>
      <c r="E642" s="9" t="s">
        <v>37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32">
        <f>D641-D642</f>
        <v>875.36999999999955</v>
      </c>
      <c r="E643" s="20" t="s">
        <v>38</v>
      </c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ht="14.65" thickBot="1" x14ac:dyDescent="0.5">
      <c r="A644" s="16"/>
      <c r="B644" s="17"/>
      <c r="C644" s="18"/>
      <c r="D644" s="18"/>
      <c r="E644" s="17"/>
      <c r="F644" s="17"/>
      <c r="G644" s="18"/>
      <c r="H644" s="18"/>
      <c r="I644" s="17"/>
      <c r="J644" s="17"/>
      <c r="K644" s="17"/>
      <c r="L644" s="17"/>
      <c r="M644" s="17"/>
      <c r="N644" s="17"/>
      <c r="O644" s="17"/>
      <c r="P644" s="17"/>
      <c r="Q644" s="19"/>
    </row>
    <row r="645" spans="1:17" ht="14.65" thickTop="1" x14ac:dyDescent="0.45"/>
    <row r="647" spans="1:17" ht="14.65" thickBot="1" x14ac:dyDescent="0.5"/>
    <row r="648" spans="1:17" ht="14.65" thickTop="1" x14ac:dyDescent="0.45">
      <c r="A648" s="3"/>
      <c r="B648" s="4"/>
      <c r="C648" s="5">
        <v>45382</v>
      </c>
      <c r="D648" s="6"/>
      <c r="E648" s="4"/>
      <c r="F648" s="4"/>
      <c r="G648" s="6"/>
      <c r="H648" s="6"/>
      <c r="I648" s="4"/>
      <c r="J648" s="4"/>
      <c r="K648" s="4"/>
      <c r="L648" s="21" t="s">
        <v>40</v>
      </c>
      <c r="M648" s="4"/>
      <c r="N648" s="4"/>
      <c r="O648" s="4"/>
      <c r="P648" s="4"/>
      <c r="Q648" s="7"/>
    </row>
    <row r="649" spans="1:17" x14ac:dyDescent="0.45">
      <c r="A649" s="8" t="s">
        <v>11</v>
      </c>
      <c r="B649" s="9"/>
      <c r="C649" s="10"/>
      <c r="D649" s="10"/>
      <c r="E649" s="9"/>
      <c r="F649" s="9"/>
      <c r="G649" s="10"/>
      <c r="H649" s="10"/>
      <c r="I649" s="9"/>
      <c r="J649" s="12" t="s">
        <v>68</v>
      </c>
      <c r="K649" s="9"/>
      <c r="L649" s="12" t="s">
        <v>21</v>
      </c>
      <c r="M649" s="12"/>
      <c r="N649" s="9"/>
      <c r="O649" s="9"/>
      <c r="P649" s="9"/>
      <c r="Q649" s="11"/>
    </row>
    <row r="650" spans="1:17" x14ac:dyDescent="0.45">
      <c r="A650" s="8" t="s">
        <v>3</v>
      </c>
      <c r="B650" s="12" t="s">
        <v>6</v>
      </c>
      <c r="C650" s="13" t="s">
        <v>4</v>
      </c>
      <c r="D650" s="13" t="s">
        <v>7</v>
      </c>
      <c r="E650" s="12" t="s">
        <v>16</v>
      </c>
      <c r="F650" s="9"/>
      <c r="G650" s="13" t="s">
        <v>18</v>
      </c>
      <c r="H650" s="13" t="s">
        <v>19</v>
      </c>
      <c r="I650" s="43" t="s">
        <v>133</v>
      </c>
      <c r="J650" s="12" t="s">
        <v>67</v>
      </c>
      <c r="K650" s="9"/>
      <c r="L650" s="22">
        <v>22915.87</v>
      </c>
      <c r="M650" s="9" t="s">
        <v>135</v>
      </c>
      <c r="N650" s="9"/>
      <c r="O650" s="9"/>
      <c r="P650" s="9"/>
      <c r="Q650" s="11"/>
    </row>
    <row r="651" spans="1:17" x14ac:dyDescent="0.45">
      <c r="A651" s="14" t="s">
        <v>212</v>
      </c>
      <c r="B651" s="9">
        <v>8</v>
      </c>
      <c r="C651" s="10">
        <v>289.74</v>
      </c>
      <c r="D651" s="10">
        <f>C651*B651</f>
        <v>2317.92</v>
      </c>
      <c r="E651" s="38" t="s">
        <v>17</v>
      </c>
      <c r="F651" s="9"/>
      <c r="G651" s="10">
        <v>284.25</v>
      </c>
      <c r="H651" s="10">
        <f>(B651*G651)-D651</f>
        <v>-43.920000000000073</v>
      </c>
      <c r="I651" s="9" t="s">
        <v>134</v>
      </c>
      <c r="J651" s="38">
        <f>G651*B651</f>
        <v>2274</v>
      </c>
      <c r="K651" s="9" t="str">
        <f>IF(B651&lt;&gt;0,"sell "&amp;B651&amp;" "&amp;A651&amp;" @ $"&amp;G651,"")</f>
        <v>sell 8 FDX @ $284.25</v>
      </c>
      <c r="L651" s="50">
        <f>L650+(G651*B651)</f>
        <v>25189.87</v>
      </c>
      <c r="M651" s="9"/>
      <c r="N651" s="9"/>
      <c r="O651" s="9"/>
      <c r="P651" s="9"/>
      <c r="Q651" s="11"/>
    </row>
    <row r="652" spans="1:17" x14ac:dyDescent="0.45">
      <c r="A652" s="14" t="s">
        <v>213</v>
      </c>
      <c r="B652" s="9">
        <v>120</v>
      </c>
      <c r="C652" s="10">
        <v>16.55</v>
      </c>
      <c r="D652" s="10">
        <f>C652*B652</f>
        <v>1986</v>
      </c>
      <c r="E652" s="38" t="s">
        <v>17</v>
      </c>
      <c r="F652" s="9"/>
      <c r="G652" s="10">
        <v>16.88</v>
      </c>
      <c r="H652" s="10">
        <f>(B652*G652)-D652</f>
        <v>39.599999999999909</v>
      </c>
      <c r="I652" s="9" t="s">
        <v>134</v>
      </c>
      <c r="J652" s="38">
        <f>G652*B652</f>
        <v>2025.6</v>
      </c>
      <c r="K652" s="9" t="str">
        <f t="shared" ref="K652:K653" si="23">IF(B652&lt;&gt;0,"sell "&amp;B652&amp;" "&amp;A652&amp;" @ $"&amp;G652,"")</f>
        <v>sell 120 VIPS @ $16.88</v>
      </c>
      <c r="L652" s="50">
        <f>L651+(G652*B652)</f>
        <v>27215.469999999998</v>
      </c>
      <c r="M652" s="9"/>
      <c r="N652" s="9"/>
      <c r="O652" s="9"/>
      <c r="P652" s="9"/>
      <c r="Q652" s="11"/>
    </row>
    <row r="653" spans="1:17" x14ac:dyDescent="0.45">
      <c r="A653" s="14" t="s">
        <v>214</v>
      </c>
      <c r="B653" s="9">
        <v>94</v>
      </c>
      <c r="C653" s="10">
        <v>26.31</v>
      </c>
      <c r="D653" s="10">
        <f>C653*B653</f>
        <v>2473.14</v>
      </c>
      <c r="E653" s="38" t="s">
        <v>17</v>
      </c>
      <c r="F653" s="9"/>
      <c r="G653" s="10">
        <v>26.31</v>
      </c>
      <c r="H653" s="10">
        <f>(B653*G653)-D653</f>
        <v>0</v>
      </c>
      <c r="I653" s="9" t="s">
        <v>134</v>
      </c>
      <c r="J653" s="38">
        <f>G653*B653</f>
        <v>2473.14</v>
      </c>
      <c r="K653" s="9" t="str">
        <f t="shared" si="23"/>
        <v>sell 94 BASE @ $26.31</v>
      </c>
      <c r="L653" s="10">
        <f>L652+(G653*B653)</f>
        <v>29688.609999999997</v>
      </c>
      <c r="M653" s="9" t="s">
        <v>44</v>
      </c>
      <c r="N653" s="9"/>
      <c r="O653" s="9"/>
      <c r="P653" s="9"/>
      <c r="Q653" s="11"/>
    </row>
    <row r="654" spans="1:17" x14ac:dyDescent="0.45">
      <c r="A654" s="14"/>
      <c r="B654" s="9"/>
      <c r="C654" s="10" t="s">
        <v>20</v>
      </c>
      <c r="D654" s="10">
        <f>SUM(D651:D653)</f>
        <v>6777.0599999999995</v>
      </c>
      <c r="E654" s="9"/>
      <c r="F654" s="9"/>
      <c r="G654" s="41"/>
      <c r="H654" s="10">
        <f>SUM(H651:H653)</f>
        <v>-4.3200000000001637</v>
      </c>
      <c r="I654" s="9"/>
      <c r="J654" s="38">
        <f>SUM(J651:J653)</f>
        <v>6772.74</v>
      </c>
      <c r="K654" s="9"/>
      <c r="L654" s="10"/>
      <c r="M654" s="9"/>
      <c r="N654" s="9"/>
      <c r="O654" s="9"/>
      <c r="P654" s="9"/>
      <c r="Q654" s="11"/>
    </row>
    <row r="655" spans="1:17" x14ac:dyDescent="0.45">
      <c r="A655" s="14"/>
      <c r="B655" s="9"/>
      <c r="C655" s="10"/>
      <c r="D655" s="10"/>
      <c r="E655" s="9"/>
      <c r="F655" s="9"/>
      <c r="G655" s="42"/>
      <c r="H655" s="39"/>
      <c r="I655" s="9"/>
      <c r="J655" s="9"/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51"/>
      <c r="E656" s="42"/>
      <c r="F656" s="9"/>
      <c r="G656" s="41"/>
      <c r="H656" s="10"/>
      <c r="I656" s="9"/>
      <c r="J656" s="9"/>
      <c r="K656" s="9"/>
      <c r="L656" s="10"/>
      <c r="M656" s="12" t="s">
        <v>41</v>
      </c>
      <c r="N656" s="9"/>
      <c r="O656" s="9"/>
      <c r="P656" s="9"/>
      <c r="Q656" s="11"/>
    </row>
    <row r="657" spans="1:17" x14ac:dyDescent="0.45">
      <c r="A657" s="8"/>
      <c r="B657" s="9"/>
      <c r="C657" s="10"/>
      <c r="D657" s="10"/>
      <c r="E657" s="20"/>
      <c r="F657" s="9"/>
      <c r="G657" s="41"/>
      <c r="H657" s="10"/>
      <c r="I657" s="9"/>
      <c r="J657" s="9"/>
      <c r="K657" s="9"/>
      <c r="L657" s="10"/>
      <c r="M657" s="12" t="s">
        <v>42</v>
      </c>
      <c r="N657" s="9"/>
      <c r="O657" s="9"/>
      <c r="P657" s="9"/>
      <c r="Q657" s="11"/>
    </row>
    <row r="658" spans="1:17" x14ac:dyDescent="0.45">
      <c r="A658" s="8"/>
      <c r="B658" s="12" t="s">
        <v>6</v>
      </c>
      <c r="C658" s="13" t="s">
        <v>4</v>
      </c>
      <c r="D658" s="13" t="s">
        <v>5</v>
      </c>
      <c r="E658" s="23" t="s">
        <v>16</v>
      </c>
      <c r="F658" s="9"/>
      <c r="G658" s="43" t="s">
        <v>18</v>
      </c>
      <c r="H658" s="13" t="s">
        <v>19</v>
      </c>
      <c r="I658" s="9"/>
      <c r="J658" s="9"/>
      <c r="K658" s="9"/>
      <c r="L658" s="10"/>
      <c r="M658" s="38">
        <f>L650</f>
        <v>22915.87</v>
      </c>
      <c r="N658" s="9"/>
      <c r="O658" s="9"/>
      <c r="P658" s="9"/>
      <c r="Q658" s="11"/>
    </row>
    <row r="659" spans="1:17" x14ac:dyDescent="0.45">
      <c r="A659" s="14" t="s">
        <v>221</v>
      </c>
      <c r="B659" s="9">
        <v>56</v>
      </c>
      <c r="C659" s="10">
        <v>40.19</v>
      </c>
      <c r="D659" s="10">
        <f>C659*B659</f>
        <v>2250.64</v>
      </c>
      <c r="E659" s="38" t="s">
        <v>17</v>
      </c>
      <c r="F659" s="9"/>
      <c r="G659" s="10">
        <v>40.33</v>
      </c>
      <c r="H659" s="10">
        <f>(B659*G659)-D659</f>
        <v>7.8400000000001455</v>
      </c>
      <c r="I659" s="9" t="s">
        <v>134</v>
      </c>
      <c r="J659" s="9"/>
      <c r="K659" s="9" t="str">
        <f>IF(B659&lt;&gt;0,"buy "&amp;B659&amp;" "&amp;A659&amp;" @ $"&amp;G659,"")</f>
        <v>buy 56 FOR @ $40.33</v>
      </c>
      <c r="L659" s="10">
        <f>L653-(G659*B659)</f>
        <v>27430.129999999997</v>
      </c>
      <c r="M659" s="38">
        <f>L650-(G659*B659)</f>
        <v>20657.39</v>
      </c>
      <c r="N659" s="9"/>
      <c r="O659" s="9"/>
      <c r="P659" s="9"/>
      <c r="Q659" s="11"/>
    </row>
    <row r="660" spans="1:17" x14ac:dyDescent="0.45">
      <c r="A660" s="14" t="s">
        <v>222</v>
      </c>
      <c r="B660" s="9">
        <v>57</v>
      </c>
      <c r="C660" s="10">
        <v>39.64</v>
      </c>
      <c r="D660" s="10">
        <f>C660*B660</f>
        <v>2259.48</v>
      </c>
      <c r="E660" s="38" t="s">
        <v>17</v>
      </c>
      <c r="F660" s="9"/>
      <c r="G660" s="10">
        <v>39.31</v>
      </c>
      <c r="H660" s="10">
        <f>(B660*G660)-D660</f>
        <v>-18.809999999999945</v>
      </c>
      <c r="I660" s="9" t="s">
        <v>134</v>
      </c>
      <c r="J660" s="9"/>
      <c r="K660" s="9" t="str">
        <f>IF(B660&lt;&gt;0,"buy "&amp;B660&amp;" "&amp;A660&amp;" @ $"&amp;G660,"")</f>
        <v>buy 57 ALPN @ $39.31</v>
      </c>
      <c r="L660" s="10">
        <f>L659-(G660*B660)</f>
        <v>25189.46</v>
      </c>
      <c r="M660" s="38">
        <f>M659-(G660*B660)</f>
        <v>18416.72</v>
      </c>
      <c r="N660" s="9"/>
      <c r="O660" s="9"/>
      <c r="P660" s="9"/>
      <c r="Q660" s="11"/>
    </row>
    <row r="661" spans="1:17" x14ac:dyDescent="0.45">
      <c r="A661" s="28" t="s">
        <v>223</v>
      </c>
      <c r="B661" s="29">
        <v>29</v>
      </c>
      <c r="C661" s="30">
        <v>76.8</v>
      </c>
      <c r="D661" s="30">
        <f>C661*B661</f>
        <v>2227.1999999999998</v>
      </c>
      <c r="E661" s="38" t="s">
        <v>17</v>
      </c>
      <c r="F661" s="29"/>
      <c r="G661" s="30">
        <v>77.09</v>
      </c>
      <c r="H661" s="30">
        <f>(B661*G661)-D661</f>
        <v>8.4100000000003092</v>
      </c>
      <c r="I661" s="9" t="s">
        <v>134</v>
      </c>
      <c r="J661" s="9"/>
      <c r="K661" s="9" t="str">
        <f>IF(B661&lt;&gt;0,"buy "&amp;B661&amp;" "&amp;A661&amp;" @ $"&amp;G661,"")</f>
        <v>buy 29 HWKN @ $77.09</v>
      </c>
      <c r="L661" s="10">
        <f>L660-(G661*B661)</f>
        <v>22953.85</v>
      </c>
      <c r="M661" s="46">
        <f>M660-(G661*B661)</f>
        <v>16181.11</v>
      </c>
      <c r="N661" s="47"/>
      <c r="O661" s="47"/>
      <c r="P661" s="47"/>
      <c r="Q661" s="48"/>
    </row>
    <row r="662" spans="1:17" x14ac:dyDescent="0.45">
      <c r="A662" s="14"/>
      <c r="B662" s="9"/>
      <c r="C662" s="10" t="s">
        <v>20</v>
      </c>
      <c r="D662" s="10">
        <f>SUM(D659:D661)</f>
        <v>6737.32</v>
      </c>
      <c r="E662" s="9"/>
      <c r="F662" s="9"/>
      <c r="G662" s="10" t="s">
        <v>28</v>
      </c>
      <c r="H662" s="10">
        <f>SUM(H659:H661)</f>
        <v>-2.5599999999994907</v>
      </c>
      <c r="I662" s="9"/>
      <c r="J662" s="9"/>
      <c r="K662" s="9"/>
      <c r="L662" s="10"/>
      <c r="M662" s="9"/>
      <c r="N662" s="9"/>
      <c r="O662" s="9"/>
      <c r="P662" s="9"/>
      <c r="Q662" s="11"/>
    </row>
    <row r="663" spans="1:17" x14ac:dyDescent="0.45">
      <c r="A663" s="14"/>
      <c r="B663" s="9"/>
      <c r="C663" s="10"/>
      <c r="D663" s="10"/>
      <c r="E663" s="9"/>
      <c r="F663" s="9"/>
      <c r="G663" s="10"/>
      <c r="H663" s="10"/>
      <c r="I663" s="9"/>
      <c r="J663" s="9"/>
      <c r="K663" s="9"/>
      <c r="L663" s="10"/>
      <c r="M663" s="12" t="str">
        <f>IF(J654+M661&gt;0,"Credit Surplus","Credit Shortage")</f>
        <v>Credit Surplus</v>
      </c>
      <c r="N663" s="38"/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9"/>
      <c r="N664" s="9"/>
      <c r="O664" s="9"/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23</v>
      </c>
      <c r="B666" s="9"/>
      <c r="C666" s="10"/>
      <c r="D666" s="22">
        <v>789.91</v>
      </c>
      <c r="E666" s="9" t="s">
        <v>111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24</v>
      </c>
      <c r="B667" s="9"/>
      <c r="C667" s="10"/>
      <c r="D667" s="49">
        <f>H654</f>
        <v>-4.3200000000001637</v>
      </c>
      <c r="E667" s="9" t="s">
        <v>36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25</v>
      </c>
      <c r="B668" s="9"/>
      <c r="C668" s="10"/>
      <c r="D668" s="10">
        <f>D666+D667</f>
        <v>785.5899999999998</v>
      </c>
      <c r="E668" s="9"/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27</v>
      </c>
      <c r="B669" s="9"/>
      <c r="C669" s="10"/>
      <c r="D669" s="10">
        <f>H662</f>
        <v>-2.5599999999994907</v>
      </c>
      <c r="E669" s="9" t="s">
        <v>37</v>
      </c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25</v>
      </c>
      <c r="B670" s="9"/>
      <c r="C670" s="10"/>
      <c r="D670" s="32">
        <f>D668-D669</f>
        <v>788.1499999999993</v>
      </c>
      <c r="E670" s="20" t="s">
        <v>38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ht="14.65" thickBot="1" x14ac:dyDescent="0.5">
      <c r="A671" s="16"/>
      <c r="B671" s="17"/>
      <c r="C671" s="18"/>
      <c r="D671" s="18"/>
      <c r="E671" s="17"/>
      <c r="F671" s="17"/>
      <c r="G671" s="18"/>
      <c r="H671" s="18"/>
      <c r="I671" s="17"/>
      <c r="J671" s="17"/>
      <c r="K671" s="17"/>
      <c r="L671" s="17"/>
      <c r="M671" s="17"/>
      <c r="N671" s="17"/>
      <c r="O671" s="17"/>
      <c r="P671" s="17"/>
      <c r="Q671" s="19"/>
    </row>
    <row r="672" spans="1:17" ht="14.65" thickTop="1" x14ac:dyDescent="0.45"/>
    <row r="675" spans="1:17" ht="14.65" thickBot="1" x14ac:dyDescent="0.5"/>
    <row r="676" spans="1:17" ht="14.65" thickTop="1" x14ac:dyDescent="0.45">
      <c r="A676" s="3"/>
      <c r="B676" s="4"/>
      <c r="C676" s="5">
        <v>45351</v>
      </c>
      <c r="D676" s="6"/>
      <c r="E676" s="4"/>
      <c r="F676" s="4"/>
      <c r="G676" s="6"/>
      <c r="H676" s="6"/>
      <c r="I676" s="4"/>
      <c r="J676" s="4"/>
      <c r="K676" s="4"/>
      <c r="L676" s="21" t="s">
        <v>40</v>
      </c>
      <c r="M676" s="4"/>
      <c r="N676" s="4"/>
      <c r="O676" s="4"/>
      <c r="P676" s="4"/>
      <c r="Q676" s="7"/>
    </row>
    <row r="677" spans="1:17" x14ac:dyDescent="0.45">
      <c r="A677" s="8" t="s">
        <v>11</v>
      </c>
      <c r="B677" s="9"/>
      <c r="C677" s="10"/>
      <c r="D677" s="10"/>
      <c r="E677" s="9"/>
      <c r="F677" s="9"/>
      <c r="G677" s="10"/>
      <c r="H677" s="10"/>
      <c r="I677" s="9"/>
      <c r="J677" s="12" t="s">
        <v>68</v>
      </c>
      <c r="K677" s="9"/>
      <c r="L677" s="12" t="s">
        <v>21</v>
      </c>
      <c r="M677" s="12"/>
      <c r="N677" s="9"/>
      <c r="O677" s="9"/>
      <c r="P677" s="9"/>
      <c r="Q677" s="11"/>
    </row>
    <row r="678" spans="1:17" x14ac:dyDescent="0.45">
      <c r="A678" s="8" t="s">
        <v>3</v>
      </c>
      <c r="B678" s="12" t="s">
        <v>6</v>
      </c>
      <c r="C678" s="13" t="s">
        <v>4</v>
      </c>
      <c r="D678" s="13" t="s">
        <v>7</v>
      </c>
      <c r="E678" s="12" t="s">
        <v>16</v>
      </c>
      <c r="F678" s="9"/>
      <c r="G678" s="13" t="s">
        <v>18</v>
      </c>
      <c r="H678" s="13" t="s">
        <v>19</v>
      </c>
      <c r="I678" s="43" t="s">
        <v>133</v>
      </c>
      <c r="J678" s="12" t="s">
        <v>67</v>
      </c>
      <c r="K678" s="9"/>
      <c r="L678" s="22">
        <v>24190.880000000001</v>
      </c>
      <c r="M678" s="9" t="s">
        <v>135</v>
      </c>
      <c r="N678" s="9"/>
      <c r="O678" s="9"/>
      <c r="P678" s="9"/>
      <c r="Q678" s="11"/>
    </row>
    <row r="679" spans="1:17" x14ac:dyDescent="0.45">
      <c r="A679" s="14" t="s">
        <v>209</v>
      </c>
      <c r="B679" s="9">
        <v>129</v>
      </c>
      <c r="C679" s="10">
        <v>15.86</v>
      </c>
      <c r="D679" s="10">
        <f>C679*B679</f>
        <v>2045.9399999999998</v>
      </c>
      <c r="E679" s="38" t="s">
        <v>17</v>
      </c>
      <c r="F679" s="9"/>
      <c r="G679" s="10">
        <v>15.97</v>
      </c>
      <c r="H679" s="10">
        <f>(B679*G679)-D679</f>
        <v>14.190000000000282</v>
      </c>
      <c r="I679" s="9" t="s">
        <v>134</v>
      </c>
      <c r="J679" s="38">
        <f>G679*B679</f>
        <v>2060.13</v>
      </c>
      <c r="K679" s="9" t="str">
        <f>IF(B679&lt;&gt;0,"sell "&amp;B679&amp;" "&amp;A679&amp;" @ $"&amp;G679,"")</f>
        <v>sell 129 CCL @ $15.97</v>
      </c>
      <c r="L679" s="50">
        <f>L678+(G679*B679)</f>
        <v>26251.010000000002</v>
      </c>
      <c r="M679" s="9"/>
      <c r="N679" s="9"/>
      <c r="O679" s="9"/>
      <c r="P679" s="9"/>
      <c r="Q679" s="11"/>
    </row>
    <row r="680" spans="1:17" x14ac:dyDescent="0.45">
      <c r="A680" s="14" t="s">
        <v>210</v>
      </c>
      <c r="B680" s="9">
        <v>152</v>
      </c>
      <c r="C680" s="10">
        <v>11.09</v>
      </c>
      <c r="D680" s="10">
        <f t="shared" ref="D680:D681" si="24">C680*B680</f>
        <v>1685.68</v>
      </c>
      <c r="E680" s="38" t="s">
        <v>17</v>
      </c>
      <c r="F680" s="9"/>
      <c r="G680" s="10">
        <v>11.3</v>
      </c>
      <c r="H680" s="10">
        <f>(B680*G680)-D680</f>
        <v>31.920000000000073</v>
      </c>
      <c r="I680" s="9" t="s">
        <v>134</v>
      </c>
      <c r="J680" s="38">
        <f>G680*B680</f>
        <v>1717.6000000000001</v>
      </c>
      <c r="K680" s="9" t="str">
        <f t="shared" ref="K680:K681" si="25">IF(B680&lt;&gt;0,"sell "&amp;B680&amp;" "&amp;A680&amp;" @ $"&amp;G680,"")</f>
        <v>sell 152 DO @ $11.3</v>
      </c>
      <c r="L680" s="50">
        <f>L679+(G680*B680)</f>
        <v>27968.61</v>
      </c>
      <c r="M680" s="9"/>
      <c r="N680" s="9"/>
      <c r="O680" s="9"/>
      <c r="P680" s="9"/>
      <c r="Q680" s="11"/>
    </row>
    <row r="681" spans="1:17" x14ac:dyDescent="0.45">
      <c r="A681" s="14" t="s">
        <v>211</v>
      </c>
      <c r="B681" s="9">
        <v>6</v>
      </c>
      <c r="C681" s="10">
        <v>270.64999999999998</v>
      </c>
      <c r="D681" s="10">
        <f t="shared" si="24"/>
        <v>1623.8999999999999</v>
      </c>
      <c r="E681" s="38" t="s">
        <v>17</v>
      </c>
      <c r="F681" s="9"/>
      <c r="G681" s="10">
        <v>268.88</v>
      </c>
      <c r="H681" s="10">
        <f>(B681*G681)-D681</f>
        <v>-10.619999999999891</v>
      </c>
      <c r="I681" s="9" t="s">
        <v>134</v>
      </c>
      <c r="J681" s="38">
        <f>G681*B681</f>
        <v>1613.28</v>
      </c>
      <c r="K681" s="9" t="str">
        <f t="shared" si="25"/>
        <v>sell 6 GPI @ $268.88</v>
      </c>
      <c r="L681" s="10">
        <f>L680+(G681*B681)</f>
        <v>29581.89</v>
      </c>
      <c r="M681" s="9" t="s">
        <v>44</v>
      </c>
      <c r="N681" s="9"/>
      <c r="O681" s="9"/>
      <c r="P681" s="9"/>
      <c r="Q681" s="11"/>
    </row>
    <row r="682" spans="1:17" x14ac:dyDescent="0.45">
      <c r="A682" s="14"/>
      <c r="B682" s="9"/>
      <c r="C682" s="10" t="s">
        <v>20</v>
      </c>
      <c r="D682" s="10">
        <f>SUM(D679:D681)</f>
        <v>5355.5199999999995</v>
      </c>
      <c r="E682" s="9"/>
      <c r="F682" s="9"/>
      <c r="G682" s="41"/>
      <c r="H682" s="10">
        <f>SUM(H679:H681)</f>
        <v>35.490000000000464</v>
      </c>
      <c r="I682" s="9"/>
      <c r="J682" s="38">
        <f>SUM(J679:J681)</f>
        <v>5391.01</v>
      </c>
      <c r="K682" s="9"/>
      <c r="L682" s="10"/>
      <c r="M682" s="9"/>
      <c r="N682" s="9"/>
      <c r="O682" s="9"/>
      <c r="P682" s="9"/>
      <c r="Q682" s="11"/>
    </row>
    <row r="683" spans="1:17" x14ac:dyDescent="0.45">
      <c r="A683" s="14"/>
      <c r="B683" s="9"/>
      <c r="C683" s="10"/>
      <c r="D683" s="10"/>
      <c r="E683" s="9"/>
      <c r="F683" s="9"/>
      <c r="G683" s="42"/>
      <c r="H683" s="39"/>
      <c r="I683" s="9"/>
      <c r="J683" s="9"/>
      <c r="K683" s="9"/>
      <c r="L683" s="10"/>
      <c r="M683" s="9"/>
      <c r="N683" s="9"/>
      <c r="O683" s="9"/>
      <c r="P683" s="9"/>
      <c r="Q683" s="11"/>
    </row>
    <row r="684" spans="1:17" x14ac:dyDescent="0.45">
      <c r="A684" s="14"/>
      <c r="B684" s="9"/>
      <c r="C684" s="10"/>
      <c r="D684" s="51"/>
      <c r="E684" s="42"/>
      <c r="F684" s="9"/>
      <c r="G684" s="41"/>
      <c r="H684" s="10"/>
      <c r="I684" s="9"/>
      <c r="J684" s="9"/>
      <c r="K684" s="9"/>
      <c r="L684" s="10"/>
      <c r="M684" s="12" t="s">
        <v>41</v>
      </c>
      <c r="N684" s="9"/>
      <c r="O684" s="9"/>
      <c r="P684" s="9"/>
      <c r="Q684" s="11"/>
    </row>
    <row r="685" spans="1:17" x14ac:dyDescent="0.45">
      <c r="A685" s="8"/>
      <c r="B685" s="9"/>
      <c r="C685" s="10"/>
      <c r="D685" s="10"/>
      <c r="E685" s="20"/>
      <c r="F685" s="9"/>
      <c r="G685" s="41"/>
      <c r="H685" s="10"/>
      <c r="I685" s="9"/>
      <c r="J685" s="9"/>
      <c r="K685" s="9"/>
      <c r="L685" s="10"/>
      <c r="M685" s="12" t="s">
        <v>42</v>
      </c>
      <c r="N685" s="9"/>
      <c r="O685" s="9"/>
      <c r="P685" s="9"/>
      <c r="Q685" s="11"/>
    </row>
    <row r="686" spans="1:17" x14ac:dyDescent="0.45">
      <c r="A686" s="8"/>
      <c r="B686" s="12" t="s">
        <v>6</v>
      </c>
      <c r="C686" s="13" t="s">
        <v>4</v>
      </c>
      <c r="D686" s="13" t="s">
        <v>5</v>
      </c>
      <c r="E686" s="23" t="s">
        <v>16</v>
      </c>
      <c r="F686" s="9"/>
      <c r="G686" s="43" t="s">
        <v>18</v>
      </c>
      <c r="H686" s="13" t="s">
        <v>19</v>
      </c>
      <c r="I686" s="9"/>
      <c r="J686" s="9"/>
      <c r="K686" s="9"/>
      <c r="L686" s="10"/>
      <c r="M686" s="38">
        <f>L678</f>
        <v>24190.880000000001</v>
      </c>
      <c r="N686" s="9"/>
      <c r="O686" s="9"/>
      <c r="P686" s="9"/>
      <c r="Q686" s="11"/>
    </row>
    <row r="687" spans="1:17" x14ac:dyDescent="0.45">
      <c r="A687" s="14" t="s">
        <v>218</v>
      </c>
      <c r="B687" s="9">
        <v>60</v>
      </c>
      <c r="C687" s="10">
        <v>36.799999999999997</v>
      </c>
      <c r="D687" s="10">
        <f>C687*B687</f>
        <v>2208</v>
      </c>
      <c r="E687" s="38" t="s">
        <v>17</v>
      </c>
      <c r="F687" s="9"/>
      <c r="G687" s="10">
        <v>37.28</v>
      </c>
      <c r="H687" s="10">
        <f>(B687*G687)-D687</f>
        <v>28.800000000000182</v>
      </c>
      <c r="I687" s="9" t="s">
        <v>134</v>
      </c>
      <c r="J687" s="9"/>
      <c r="K687" s="9" t="str">
        <f>IF(B687&lt;&gt;0,"buy "&amp;B687&amp;" "&amp;A687&amp;" @ $"&amp;G687,"")</f>
        <v>buy 60 VIST @ $37.28</v>
      </c>
      <c r="L687" s="10">
        <f>L681-(G687*B687)</f>
        <v>27345.09</v>
      </c>
      <c r="M687" s="38">
        <f>L678-(G687*B687)</f>
        <v>21954.080000000002</v>
      </c>
      <c r="N687" s="9"/>
      <c r="O687" s="9"/>
      <c r="P687" s="9"/>
      <c r="Q687" s="11"/>
    </row>
    <row r="688" spans="1:17" x14ac:dyDescent="0.45">
      <c r="A688" s="14" t="s">
        <v>219</v>
      </c>
      <c r="B688" s="9">
        <v>121</v>
      </c>
      <c r="C688" s="10">
        <v>18.27</v>
      </c>
      <c r="D688" s="10">
        <f>C688*B688</f>
        <v>2210.67</v>
      </c>
      <c r="E688" s="38" t="s">
        <v>17</v>
      </c>
      <c r="F688" s="9"/>
      <c r="G688" s="10">
        <v>18.420000000000002</v>
      </c>
      <c r="H688" s="10">
        <f>(B688*G688)-D688</f>
        <v>18.150000000000091</v>
      </c>
      <c r="I688" s="9" t="s">
        <v>134</v>
      </c>
      <c r="J688" s="9"/>
      <c r="K688" s="9" t="str">
        <f>IF(B688&lt;&gt;0,"buy "&amp;B688&amp;" "&amp;A688&amp;" @ $"&amp;G688,"")</f>
        <v>buy 121 AROC @ $18.42</v>
      </c>
      <c r="L688" s="10">
        <f>L687-(G688*B688)</f>
        <v>25116.27</v>
      </c>
      <c r="M688" s="38">
        <f>M687-(G688*B688)</f>
        <v>19725.260000000002</v>
      </c>
      <c r="N688" s="9"/>
      <c r="O688" s="9"/>
      <c r="P688" s="9"/>
      <c r="Q688" s="11"/>
    </row>
    <row r="689" spans="1:17" x14ac:dyDescent="0.45">
      <c r="A689" s="28" t="s">
        <v>220</v>
      </c>
      <c r="B689" s="29">
        <v>161</v>
      </c>
      <c r="C689" s="30">
        <v>13.74</v>
      </c>
      <c r="D689" s="30">
        <f>C689*B689</f>
        <v>2212.14</v>
      </c>
      <c r="E689" s="38" t="s">
        <v>17</v>
      </c>
      <c r="F689" s="29"/>
      <c r="G689" s="30">
        <v>13.71</v>
      </c>
      <c r="H689" s="30">
        <f>(B689*G689)-D689</f>
        <v>-4.8299999999999272</v>
      </c>
      <c r="I689" s="9" t="s">
        <v>134</v>
      </c>
      <c r="J689" s="9"/>
      <c r="K689" s="9" t="str">
        <f>IF(B689&lt;&gt;0,"buy "&amp;B689&amp;" "&amp;A689&amp;" @ $"&amp;G689,"")</f>
        <v>buy 161 SCS @ $13.71</v>
      </c>
      <c r="L689" s="10">
        <f>L688-(G689*B689)</f>
        <v>22908.959999999999</v>
      </c>
      <c r="M689" s="46">
        <f>M688-(G689*B689)</f>
        <v>17517.95</v>
      </c>
      <c r="N689" s="47"/>
      <c r="O689" s="47"/>
      <c r="P689" s="47"/>
      <c r="Q689" s="48"/>
    </row>
    <row r="690" spans="1:17" x14ac:dyDescent="0.45">
      <c r="A690" s="14"/>
      <c r="B690" s="9"/>
      <c r="C690" s="10" t="s">
        <v>20</v>
      </c>
      <c r="D690" s="10">
        <f>SUM(D687:D689)</f>
        <v>6630.8099999999995</v>
      </c>
      <c r="E690" s="9"/>
      <c r="F690" s="9"/>
      <c r="G690" s="10" t="s">
        <v>28</v>
      </c>
      <c r="H690" s="10">
        <f>SUM(H687:H689)</f>
        <v>42.120000000000346</v>
      </c>
      <c r="I690" s="9"/>
      <c r="J690" s="9"/>
      <c r="K690" s="9"/>
      <c r="L690" s="10"/>
      <c r="M690" s="9"/>
      <c r="N690" s="9"/>
      <c r="O690" s="9"/>
      <c r="P690" s="9"/>
      <c r="Q690" s="11"/>
    </row>
    <row r="691" spans="1:17" x14ac:dyDescent="0.45">
      <c r="A691" s="14"/>
      <c r="B691" s="9"/>
      <c r="C691" s="10"/>
      <c r="D691" s="10"/>
      <c r="E691" s="9"/>
      <c r="F691" s="9"/>
      <c r="G691" s="10"/>
      <c r="H691" s="10"/>
      <c r="I691" s="9"/>
      <c r="J691" s="9"/>
      <c r="K691" s="9"/>
      <c r="L691" s="10"/>
      <c r="M691" s="12" t="str">
        <f>IF(J682+M689&gt;0,"Credit Surplus","Credit Shortage")</f>
        <v>Credit Surplus</v>
      </c>
      <c r="N691" s="38"/>
      <c r="O691" s="9"/>
      <c r="P691" s="9"/>
      <c r="Q691" s="11"/>
    </row>
    <row r="692" spans="1:17" x14ac:dyDescent="0.45">
      <c r="A692" s="14"/>
      <c r="B692" s="9"/>
      <c r="C692" s="10"/>
      <c r="D692" s="10"/>
      <c r="E692" s="9"/>
      <c r="F692" s="9"/>
      <c r="G692" s="10"/>
      <c r="H692" s="10"/>
      <c r="I692" s="9"/>
      <c r="J692" s="9"/>
      <c r="K692" s="9"/>
      <c r="L692" s="10"/>
      <c r="M692" s="9"/>
      <c r="N692" s="9"/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23</v>
      </c>
      <c r="B694" s="9"/>
      <c r="C694" s="10"/>
      <c r="D694" s="22">
        <v>756.8</v>
      </c>
      <c r="E694" s="9" t="s">
        <v>111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24</v>
      </c>
      <c r="B695" s="9"/>
      <c r="C695" s="10"/>
      <c r="D695" s="49">
        <f>H682</f>
        <v>35.490000000000464</v>
      </c>
      <c r="E695" s="9" t="s">
        <v>36</v>
      </c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25</v>
      </c>
      <c r="B696" s="9"/>
      <c r="C696" s="10"/>
      <c r="D696" s="10">
        <f>D694+D695</f>
        <v>792.29000000000042</v>
      </c>
      <c r="E696" s="9"/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27</v>
      </c>
      <c r="B697" s="9"/>
      <c r="C697" s="10"/>
      <c r="D697" s="10">
        <f>H690</f>
        <v>42.120000000000346</v>
      </c>
      <c r="E697" s="9" t="s">
        <v>37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32">
        <f>D696-D697</f>
        <v>750.17000000000007</v>
      </c>
      <c r="E698" s="20" t="s">
        <v>38</v>
      </c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ht="14.65" thickBot="1" x14ac:dyDescent="0.5">
      <c r="A699" s="16"/>
      <c r="B699" s="17"/>
      <c r="C699" s="18"/>
      <c r="D699" s="18"/>
      <c r="E699" s="17"/>
      <c r="F699" s="17"/>
      <c r="G699" s="18"/>
      <c r="H699" s="18"/>
      <c r="I699" s="17"/>
      <c r="J699" s="17"/>
      <c r="K699" s="17"/>
      <c r="L699" s="17"/>
      <c r="M699" s="17"/>
      <c r="N699" s="17"/>
      <c r="O699" s="17"/>
      <c r="P699" s="17"/>
      <c r="Q699" s="19"/>
    </row>
    <row r="700" spans="1:17" ht="14.65" thickTop="1" x14ac:dyDescent="0.45"/>
    <row r="703" spans="1:17" ht="14.65" thickBot="1" x14ac:dyDescent="0.5"/>
    <row r="704" spans="1:17" ht="14.65" thickTop="1" x14ac:dyDescent="0.45">
      <c r="A704" s="3"/>
      <c r="B704" s="4"/>
      <c r="C704" s="5">
        <v>45322</v>
      </c>
      <c r="D704" s="6"/>
      <c r="E704" s="4"/>
      <c r="F704" s="4"/>
      <c r="G704" s="6"/>
      <c r="H704" s="6"/>
      <c r="I704" s="4"/>
      <c r="J704" s="4"/>
      <c r="K704" s="4"/>
      <c r="L704" s="21" t="s">
        <v>40</v>
      </c>
      <c r="M704" s="4"/>
      <c r="N704" s="4"/>
      <c r="O704" s="4"/>
      <c r="P704" s="4"/>
      <c r="Q704" s="7"/>
    </row>
    <row r="705" spans="1:17" x14ac:dyDescent="0.45">
      <c r="A705" s="8" t="s">
        <v>11</v>
      </c>
      <c r="B705" s="9"/>
      <c r="C705" s="10"/>
      <c r="D705" s="10"/>
      <c r="E705" s="9"/>
      <c r="F705" s="9"/>
      <c r="G705" s="10"/>
      <c r="H705" s="10"/>
      <c r="I705" s="9"/>
      <c r="J705" s="12" t="s">
        <v>68</v>
      </c>
      <c r="K705" s="9"/>
      <c r="L705" s="12" t="s">
        <v>21</v>
      </c>
      <c r="M705" s="12"/>
      <c r="N705" s="9"/>
      <c r="O705" s="9"/>
      <c r="P705" s="9"/>
      <c r="Q705" s="11"/>
    </row>
    <row r="706" spans="1:17" x14ac:dyDescent="0.45">
      <c r="A706" s="8" t="s">
        <v>3</v>
      </c>
      <c r="B706" s="12" t="s">
        <v>6</v>
      </c>
      <c r="C706" s="13" t="s">
        <v>4</v>
      </c>
      <c r="D706" s="13" t="s">
        <v>7</v>
      </c>
      <c r="E706" s="12" t="s">
        <v>16</v>
      </c>
      <c r="F706" s="9"/>
      <c r="G706" s="13" t="s">
        <v>18</v>
      </c>
      <c r="H706" s="13" t="s">
        <v>19</v>
      </c>
      <c r="I706" s="43" t="s">
        <v>133</v>
      </c>
      <c r="J706" s="12" t="s">
        <v>67</v>
      </c>
      <c r="K706" s="9"/>
      <c r="L706" s="22">
        <v>23003.71</v>
      </c>
      <c r="M706" s="9" t="s">
        <v>135</v>
      </c>
      <c r="N706" s="9"/>
      <c r="O706" s="9"/>
      <c r="P706" s="9"/>
      <c r="Q706" s="11"/>
    </row>
    <row r="707" spans="1:17" x14ac:dyDescent="0.45">
      <c r="A707" s="14" t="s">
        <v>207</v>
      </c>
      <c r="B707" s="9">
        <v>20</v>
      </c>
      <c r="C707" s="10">
        <v>98.68</v>
      </c>
      <c r="D707" s="10">
        <f>C707*B707</f>
        <v>1973.6000000000001</v>
      </c>
      <c r="E707" s="38" t="s">
        <v>46</v>
      </c>
      <c r="F707" s="9"/>
      <c r="G707" s="10">
        <v>98.95</v>
      </c>
      <c r="H707" s="10">
        <f>(B707*G707)-D707</f>
        <v>5.3999999999998636</v>
      </c>
      <c r="I707" s="9" t="s">
        <v>134</v>
      </c>
      <c r="J707" s="38">
        <f>G707*B707</f>
        <v>1979</v>
      </c>
      <c r="K707" s="9" t="str">
        <f>IF(B707&lt;&gt;0,"sell "&amp;B707&amp;" "&amp;A707&amp;" @ $"&amp;G707,"")</f>
        <v>sell 20 MSM @ $98.95</v>
      </c>
      <c r="L707" s="50">
        <f>L706+(G707*B707)</f>
        <v>24982.71</v>
      </c>
      <c r="M707" s="9"/>
      <c r="N707" s="9"/>
      <c r="O707" s="9"/>
      <c r="P707" s="9"/>
      <c r="Q707" s="11"/>
    </row>
    <row r="708" spans="1:17" x14ac:dyDescent="0.45">
      <c r="A708" s="14" t="s">
        <v>99</v>
      </c>
      <c r="B708" s="9">
        <v>36</v>
      </c>
      <c r="C708" s="10">
        <v>56.81</v>
      </c>
      <c r="D708" s="10">
        <f t="shared" ref="D708:D709" si="26">C708*B708</f>
        <v>2045.16</v>
      </c>
      <c r="E708" s="38" t="s">
        <v>46</v>
      </c>
      <c r="F708" s="9"/>
      <c r="G708" s="10">
        <v>56.81</v>
      </c>
      <c r="H708" s="10">
        <f>(B708*G708)-D708</f>
        <v>0</v>
      </c>
      <c r="I708" s="9" t="s">
        <v>134</v>
      </c>
      <c r="J708" s="38">
        <f>G708*B708</f>
        <v>2045.16</v>
      </c>
      <c r="K708" s="9" t="str">
        <f t="shared" ref="K708:K709" si="27">IF(B708&lt;&gt;0,"sell "&amp;B708&amp;" "&amp;A708&amp;" @ $"&amp;G708,"")</f>
        <v>sell 36 PRGS @ $56.81</v>
      </c>
      <c r="L708" s="50">
        <f>L707+(G708*B708)</f>
        <v>27027.87</v>
      </c>
      <c r="M708" s="9"/>
      <c r="N708" s="9"/>
      <c r="O708" s="9"/>
      <c r="P708" s="9"/>
      <c r="Q708" s="11"/>
    </row>
    <row r="709" spans="1:17" x14ac:dyDescent="0.45">
      <c r="A709" s="14" t="s">
        <v>208</v>
      </c>
      <c r="B709" s="9">
        <v>63</v>
      </c>
      <c r="C709" s="10">
        <v>41.31</v>
      </c>
      <c r="D709" s="10">
        <f t="shared" si="26"/>
        <v>2602.5300000000002</v>
      </c>
      <c r="E709" s="38" t="s">
        <v>46</v>
      </c>
      <c r="F709" s="9"/>
      <c r="G709" s="10">
        <v>41.67</v>
      </c>
      <c r="H709" s="10">
        <f>(B709*G709)-D709</f>
        <v>22.679999999999836</v>
      </c>
      <c r="I709" s="9" t="s">
        <v>134</v>
      </c>
      <c r="J709" s="38">
        <f>G709*B709</f>
        <v>2625.21</v>
      </c>
      <c r="K709" s="9" t="str">
        <f t="shared" si="27"/>
        <v>sell 63 CNM @ $41.67</v>
      </c>
      <c r="L709" s="10">
        <f>L708+(G709*B709)</f>
        <v>29653.079999999998</v>
      </c>
      <c r="M709" s="9" t="s">
        <v>44</v>
      </c>
      <c r="N709" s="9"/>
      <c r="O709" s="9"/>
      <c r="P709" s="9"/>
      <c r="Q709" s="11"/>
    </row>
    <row r="710" spans="1:17" x14ac:dyDescent="0.45">
      <c r="A710" s="14"/>
      <c r="B710" s="9"/>
      <c r="C710" s="10" t="s">
        <v>20</v>
      </c>
      <c r="D710" s="10">
        <f>SUM(D707:D709)</f>
        <v>6621.2900000000009</v>
      </c>
      <c r="E710" s="9"/>
      <c r="F710" s="9"/>
      <c r="G710" s="41"/>
      <c r="H710" s="10">
        <f>SUM(H707:H709)</f>
        <v>28.0799999999997</v>
      </c>
      <c r="I710" s="9"/>
      <c r="J710" s="38">
        <f>SUM(J707:J709)</f>
        <v>6649.37</v>
      </c>
      <c r="K710" s="9"/>
      <c r="L710" s="10"/>
      <c r="M710" s="9"/>
      <c r="N710" s="9"/>
      <c r="O710" s="9"/>
      <c r="P710" s="9"/>
      <c r="Q710" s="11"/>
    </row>
    <row r="711" spans="1:17" x14ac:dyDescent="0.45">
      <c r="A711" s="14"/>
      <c r="B711" s="9"/>
      <c r="C711" s="10"/>
      <c r="D711" s="10"/>
      <c r="E711" s="9"/>
      <c r="F711" s="9"/>
      <c r="G711" s="42"/>
      <c r="H711" s="39"/>
      <c r="I711" s="9"/>
      <c r="J711" s="9"/>
      <c r="K711" s="9"/>
      <c r="L711" s="10"/>
      <c r="M711" s="9"/>
      <c r="N711" s="9"/>
      <c r="O711" s="9"/>
      <c r="P711" s="9"/>
      <c r="Q711" s="11"/>
    </row>
    <row r="712" spans="1:17" x14ac:dyDescent="0.45">
      <c r="A712" s="14"/>
      <c r="B712" s="9"/>
      <c r="C712" s="10"/>
      <c r="D712" s="51"/>
      <c r="E712" s="42"/>
      <c r="F712" s="9"/>
      <c r="G712" s="41"/>
      <c r="H712" s="10"/>
      <c r="I712" s="9"/>
      <c r="J712" s="9"/>
      <c r="K712" s="9"/>
      <c r="L712" s="10"/>
      <c r="M712" s="12" t="s">
        <v>41</v>
      </c>
      <c r="N712" s="9"/>
      <c r="O712" s="9"/>
      <c r="P712" s="9"/>
      <c r="Q712" s="11"/>
    </row>
    <row r="713" spans="1:17" x14ac:dyDescent="0.45">
      <c r="A713" s="8"/>
      <c r="B713" s="9"/>
      <c r="C713" s="10"/>
      <c r="D713" s="10"/>
      <c r="E713" s="20"/>
      <c r="F713" s="9"/>
      <c r="G713" s="41"/>
      <c r="H713" s="10"/>
      <c r="I713" s="9"/>
      <c r="J713" s="9"/>
      <c r="K713" s="9"/>
      <c r="L713" s="10"/>
      <c r="M713" s="12" t="s">
        <v>42</v>
      </c>
      <c r="N713" s="9"/>
      <c r="O713" s="9"/>
      <c r="P713" s="9"/>
      <c r="Q713" s="11"/>
    </row>
    <row r="714" spans="1:17" x14ac:dyDescent="0.45">
      <c r="A714" s="8"/>
      <c r="B714" s="12" t="s">
        <v>6</v>
      </c>
      <c r="C714" s="13" t="s">
        <v>4</v>
      </c>
      <c r="D714" s="13" t="s">
        <v>5</v>
      </c>
      <c r="E714" s="23" t="s">
        <v>16</v>
      </c>
      <c r="F714" s="9"/>
      <c r="G714" s="43" t="s">
        <v>18</v>
      </c>
      <c r="H714" s="13" t="s">
        <v>19</v>
      </c>
      <c r="I714" s="9"/>
      <c r="J714" s="9"/>
      <c r="K714" s="9"/>
      <c r="L714" s="10"/>
      <c r="M714" s="38">
        <f>L706</f>
        <v>23003.71</v>
      </c>
      <c r="N714" s="9"/>
      <c r="O714" s="9"/>
      <c r="P714" s="9"/>
      <c r="Q714" s="11"/>
    </row>
    <row r="715" spans="1:17" x14ac:dyDescent="0.45">
      <c r="A715" s="14" t="s">
        <v>215</v>
      </c>
      <c r="B715" s="9">
        <v>32</v>
      </c>
      <c r="C715" s="10">
        <v>69.09</v>
      </c>
      <c r="D715" s="10">
        <f>C715*B715</f>
        <v>2210.88</v>
      </c>
      <c r="E715" s="38" t="s">
        <v>46</v>
      </c>
      <c r="F715" s="9"/>
      <c r="G715" s="10">
        <v>70</v>
      </c>
      <c r="H715" s="10">
        <f>(B715*G715)-D715</f>
        <v>29.119999999999891</v>
      </c>
      <c r="I715" s="9" t="s">
        <v>134</v>
      </c>
      <c r="J715" s="9"/>
      <c r="K715" s="9" t="str">
        <f>IF(B715&lt;&gt;0,"buy "&amp;B715&amp;" "&amp;A715&amp;" @ $"&amp;G715,"")</f>
        <v>buy 32 MOD @ $70</v>
      </c>
      <c r="L715" s="10">
        <f>L709-(G715*B715)</f>
        <v>27413.079999999998</v>
      </c>
      <c r="M715" s="38">
        <f>L706-(G715*B715)</f>
        <v>20763.71</v>
      </c>
      <c r="N715" s="9"/>
      <c r="O715" s="9"/>
      <c r="P715" s="9"/>
      <c r="Q715" s="11"/>
    </row>
    <row r="716" spans="1:17" x14ac:dyDescent="0.45">
      <c r="A716" s="14" t="s">
        <v>216</v>
      </c>
      <c r="B716" s="9">
        <v>4</v>
      </c>
      <c r="C716" s="10">
        <v>499.89</v>
      </c>
      <c r="D716" s="10">
        <f>C716*B716</f>
        <v>1999.56</v>
      </c>
      <c r="E716" s="38" t="s">
        <v>46</v>
      </c>
      <c r="F716" s="9"/>
      <c r="G716" s="10">
        <v>495</v>
      </c>
      <c r="H716" s="10">
        <f>(B716*G716)-D716</f>
        <v>-19.559999999999945</v>
      </c>
      <c r="I716" s="9" t="s">
        <v>134</v>
      </c>
      <c r="J716" s="9"/>
      <c r="K716" s="9" t="str">
        <f>IF(B716&lt;&gt;0,"buy "&amp;B716&amp;" "&amp;A716&amp;" @ $"&amp;G716,"")</f>
        <v>buy 4 MCK @ $495</v>
      </c>
      <c r="L716" s="10">
        <f>L715-(G716*B716)</f>
        <v>25433.079999999998</v>
      </c>
      <c r="M716" s="38">
        <f>M715-(G716*B716)</f>
        <v>18783.71</v>
      </c>
      <c r="N716" s="9"/>
      <c r="O716" s="9"/>
      <c r="P716" s="9"/>
      <c r="Q716" s="11"/>
    </row>
    <row r="717" spans="1:17" x14ac:dyDescent="0.45">
      <c r="A717" s="28" t="s">
        <v>217</v>
      </c>
      <c r="B717" s="29">
        <v>6</v>
      </c>
      <c r="C717" s="30">
        <v>356.44</v>
      </c>
      <c r="D717" s="30">
        <f>C717*B717</f>
        <v>2138.64</v>
      </c>
      <c r="E717" s="38" t="s">
        <v>46</v>
      </c>
      <c r="F717" s="29"/>
      <c r="G717" s="30">
        <v>354.67</v>
      </c>
      <c r="H717" s="30">
        <f>(B717*G717)-D717</f>
        <v>-10.619999999999891</v>
      </c>
      <c r="I717" s="9" t="s">
        <v>134</v>
      </c>
      <c r="J717" s="9"/>
      <c r="K717" s="9" t="str">
        <f>IF(B717&lt;&gt;0,"buy "&amp;B717&amp;" "&amp;A717&amp;" @ $"&amp;G717,"")</f>
        <v>buy 6 MOH @ $354.67</v>
      </c>
      <c r="L717" s="10">
        <f>L716-(G717*B717)</f>
        <v>23305.059999999998</v>
      </c>
      <c r="M717" s="46">
        <f>M716-(G717*B717)</f>
        <v>16655.689999999999</v>
      </c>
      <c r="N717" s="47"/>
      <c r="O717" s="47"/>
      <c r="P717" s="47"/>
      <c r="Q717" s="48"/>
    </row>
    <row r="718" spans="1:17" x14ac:dyDescent="0.45">
      <c r="A718" s="14"/>
      <c r="B718" s="9"/>
      <c r="C718" s="10" t="s">
        <v>20</v>
      </c>
      <c r="D718" s="10">
        <f>SUM(D715:D717)</f>
        <v>6349.08</v>
      </c>
      <c r="E718" s="9"/>
      <c r="F718" s="9"/>
      <c r="G718" s="10" t="s">
        <v>28</v>
      </c>
      <c r="H718" s="10">
        <f>SUM(H715:H717)</f>
        <v>-1.0599999999999454</v>
      </c>
      <c r="I718" s="9"/>
      <c r="J718" s="9"/>
      <c r="K718" s="9"/>
      <c r="L718" s="10"/>
      <c r="M718" s="9"/>
      <c r="N718" s="9"/>
      <c r="O718" s="9"/>
      <c r="P718" s="9"/>
      <c r="Q718" s="11"/>
    </row>
    <row r="719" spans="1:17" x14ac:dyDescent="0.45">
      <c r="A719" s="14"/>
      <c r="B719" s="9"/>
      <c r="C719" s="10"/>
      <c r="D719" s="10"/>
      <c r="E719" s="9"/>
      <c r="F719" s="9"/>
      <c r="G719" s="10"/>
      <c r="H719" s="10"/>
      <c r="I719" s="9"/>
      <c r="J719" s="9"/>
      <c r="K719" s="9"/>
      <c r="L719" s="10"/>
      <c r="M719" s="12" t="str">
        <f>IF(J710+M717&gt;0,"Credit Surplus","Credit Shortage")</f>
        <v>Credit Surplus</v>
      </c>
      <c r="N719" s="38"/>
      <c r="O719" s="9"/>
      <c r="P719" s="9"/>
      <c r="Q719" s="11"/>
    </row>
    <row r="720" spans="1:17" x14ac:dyDescent="0.45">
      <c r="A720" s="14"/>
      <c r="B720" s="9"/>
      <c r="C720" s="10"/>
      <c r="D720" s="10"/>
      <c r="E720" s="9"/>
      <c r="F720" s="9"/>
      <c r="G720" s="10"/>
      <c r="H720" s="10"/>
      <c r="I720" s="9"/>
      <c r="J720" s="9"/>
      <c r="K720" s="9"/>
      <c r="L720" s="10"/>
      <c r="M720" s="9"/>
      <c r="N720" s="9"/>
      <c r="O720" s="9"/>
      <c r="P720" s="9"/>
      <c r="Q720" s="11"/>
    </row>
    <row r="721" spans="1:17" x14ac:dyDescent="0.45">
      <c r="A721" s="14"/>
      <c r="B721" s="9"/>
      <c r="C721" s="10"/>
      <c r="D721" s="10"/>
      <c r="E721" s="9"/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23</v>
      </c>
      <c r="B722" s="9"/>
      <c r="C722" s="10"/>
      <c r="D722" s="22">
        <v>2002.95</v>
      </c>
      <c r="E722" s="9" t="s">
        <v>111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x14ac:dyDescent="0.45">
      <c r="A723" s="14" t="s">
        <v>24</v>
      </c>
      <c r="B723" s="9"/>
      <c r="C723" s="10"/>
      <c r="D723" s="49">
        <f>H710</f>
        <v>28.0799999999997</v>
      </c>
      <c r="E723" s="9" t="s">
        <v>36</v>
      </c>
      <c r="F723" s="9"/>
      <c r="G723" s="10"/>
      <c r="H723" s="10"/>
      <c r="I723" s="9"/>
      <c r="J723" s="9"/>
      <c r="K723" s="9"/>
      <c r="L723" s="9"/>
      <c r="M723" s="9"/>
      <c r="N723" s="9"/>
      <c r="O723" s="9"/>
      <c r="P723" s="9"/>
      <c r="Q723" s="11"/>
    </row>
    <row r="724" spans="1:17" x14ac:dyDescent="0.45">
      <c r="A724" s="14" t="s">
        <v>25</v>
      </c>
      <c r="B724" s="9"/>
      <c r="C724" s="10"/>
      <c r="D724" s="10">
        <f>D722+D723</f>
        <v>2031.0299999999997</v>
      </c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27</v>
      </c>
      <c r="B725" s="9"/>
      <c r="C725" s="10"/>
      <c r="D725" s="10">
        <f>H718</f>
        <v>-1.0599999999999454</v>
      </c>
      <c r="E725" s="9" t="s">
        <v>37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25</v>
      </c>
      <c r="B726" s="9"/>
      <c r="C726" s="10"/>
      <c r="D726" s="32">
        <f>D724-D725</f>
        <v>2032.0899999999997</v>
      </c>
      <c r="E726" s="20" t="s">
        <v>38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ht="14.65" thickBot="1" x14ac:dyDescent="0.5">
      <c r="A727" s="16"/>
      <c r="B727" s="17"/>
      <c r="C727" s="18"/>
      <c r="D727" s="18"/>
      <c r="E727" s="17"/>
      <c r="F727" s="17"/>
      <c r="G727" s="18"/>
      <c r="H727" s="18"/>
      <c r="I727" s="17"/>
      <c r="J727" s="17"/>
      <c r="K727" s="17"/>
      <c r="L727" s="17"/>
      <c r="M727" s="17"/>
      <c r="N727" s="17"/>
      <c r="O727" s="17"/>
      <c r="P727" s="17"/>
      <c r="Q727" s="19"/>
    </row>
    <row r="728" spans="1:17" ht="14.65" thickTop="1" x14ac:dyDescent="0.45"/>
    <row r="731" spans="1:17" ht="14.65" thickBot="1" x14ac:dyDescent="0.5"/>
    <row r="732" spans="1:17" ht="14.65" thickTop="1" x14ac:dyDescent="0.45">
      <c r="A732" s="3"/>
      <c r="B732" s="4"/>
      <c r="C732" s="5">
        <v>45290</v>
      </c>
      <c r="D732" s="6"/>
      <c r="E732" s="4"/>
      <c r="F732" s="4"/>
      <c r="G732" s="6"/>
      <c r="H732" s="6"/>
      <c r="I732" s="4"/>
      <c r="J732" s="4"/>
      <c r="K732" s="4"/>
      <c r="L732" s="21" t="s">
        <v>40</v>
      </c>
      <c r="M732" s="4"/>
      <c r="N732" s="4"/>
      <c r="O732" s="4"/>
      <c r="P732" s="4"/>
      <c r="Q732" s="7"/>
    </row>
    <row r="733" spans="1:17" x14ac:dyDescent="0.45">
      <c r="A733" s="8" t="s">
        <v>11</v>
      </c>
      <c r="B733" s="9"/>
      <c r="C733" s="10"/>
      <c r="D733" s="10"/>
      <c r="E733" s="9"/>
      <c r="F733" s="9"/>
      <c r="G733" s="10"/>
      <c r="H733" s="10"/>
      <c r="I733" s="9"/>
      <c r="J733" s="12" t="s">
        <v>68</v>
      </c>
      <c r="K733" s="9"/>
      <c r="L733" s="12" t="s">
        <v>21</v>
      </c>
      <c r="M733" s="12"/>
      <c r="N733" s="9"/>
      <c r="O733" s="9"/>
      <c r="P733" s="9"/>
      <c r="Q733" s="11"/>
    </row>
    <row r="734" spans="1:17" x14ac:dyDescent="0.45">
      <c r="A734" s="8" t="s">
        <v>3</v>
      </c>
      <c r="B734" s="12" t="s">
        <v>6</v>
      </c>
      <c r="C734" s="13" t="s">
        <v>4</v>
      </c>
      <c r="D734" s="13" t="s">
        <v>7</v>
      </c>
      <c r="E734" s="12" t="s">
        <v>16</v>
      </c>
      <c r="F734" s="9"/>
      <c r="G734" s="13" t="s">
        <v>18</v>
      </c>
      <c r="H734" s="13" t="s">
        <v>19</v>
      </c>
      <c r="I734" s="43" t="s">
        <v>133</v>
      </c>
      <c r="J734" s="12" t="s">
        <v>67</v>
      </c>
      <c r="K734" s="9"/>
      <c r="L734" s="22">
        <v>23026.27</v>
      </c>
      <c r="M734" s="9" t="s">
        <v>135</v>
      </c>
      <c r="N734" s="9"/>
      <c r="O734" s="9"/>
      <c r="P734" s="9"/>
      <c r="Q734" s="11"/>
    </row>
    <row r="735" spans="1:17" x14ac:dyDescent="0.45">
      <c r="A735" s="14" t="s">
        <v>204</v>
      </c>
      <c r="B735" s="9">
        <v>26</v>
      </c>
      <c r="C735" s="10">
        <v>76.73</v>
      </c>
      <c r="D735" s="10">
        <f>C735*B735</f>
        <v>1994.98</v>
      </c>
      <c r="E735" s="38" t="s">
        <v>46</v>
      </c>
      <c r="F735" s="9"/>
      <c r="G735" s="10">
        <v>76.58</v>
      </c>
      <c r="H735" s="10">
        <f>(B735*G735)-D735</f>
        <v>-3.9000000000000909</v>
      </c>
      <c r="I735" s="9" t="s">
        <v>134</v>
      </c>
      <c r="J735" s="38">
        <f>G735*B735</f>
        <v>1991.08</v>
      </c>
      <c r="K735" s="9" t="str">
        <f>IF(B735&lt;&gt;0,"sell "&amp;B735&amp;" "&amp;A735&amp;" @ $"&amp;G735,"")</f>
        <v>sell 26 BWXT @ $76.58</v>
      </c>
      <c r="L735" s="50">
        <f>L734+(G735*B735)</f>
        <v>25017.35</v>
      </c>
      <c r="M735" s="9"/>
      <c r="N735" s="9"/>
      <c r="O735" s="9"/>
      <c r="P735" s="9"/>
      <c r="Q735" s="11"/>
    </row>
    <row r="736" spans="1:17" x14ac:dyDescent="0.45">
      <c r="A736" s="14" t="s">
        <v>205</v>
      </c>
      <c r="B736" s="9">
        <v>233</v>
      </c>
      <c r="C736" s="10">
        <v>15.24</v>
      </c>
      <c r="D736" s="10">
        <f t="shared" ref="D736:D737" si="28">C736*B736</f>
        <v>3550.92</v>
      </c>
      <c r="E736" s="38" t="s">
        <v>46</v>
      </c>
      <c r="F736" s="9"/>
      <c r="G736" s="10">
        <v>15.07</v>
      </c>
      <c r="H736" s="10">
        <f>(B736*G736)-D736</f>
        <v>-39.610000000000127</v>
      </c>
      <c r="I736" s="9" t="s">
        <v>134</v>
      </c>
      <c r="J736" s="38">
        <f>G736*B736</f>
        <v>3511.31</v>
      </c>
      <c r="K736" s="9" t="str">
        <f t="shared" ref="K736:K737" si="29">IF(B736&lt;&gt;0,"sell "&amp;B736&amp;" "&amp;A736&amp;" @ $"&amp;G736,"")</f>
        <v>sell 233 BVN @ $15.07</v>
      </c>
      <c r="L736" s="50">
        <f>L735+(G736*B736)</f>
        <v>28528.66</v>
      </c>
      <c r="M736" s="9"/>
      <c r="N736" s="9"/>
      <c r="O736" s="9"/>
      <c r="P736" s="9"/>
      <c r="Q736" s="11"/>
    </row>
    <row r="737" spans="1:17" x14ac:dyDescent="0.45">
      <c r="A737" s="14" t="s">
        <v>206</v>
      </c>
      <c r="B737" s="9">
        <v>282</v>
      </c>
      <c r="C737" s="10">
        <v>7.01</v>
      </c>
      <c r="D737" s="10">
        <f t="shared" si="28"/>
        <v>1976.82</v>
      </c>
      <c r="E737" s="38" t="s">
        <v>46</v>
      </c>
      <c r="F737" s="9"/>
      <c r="G737" s="10">
        <v>6.9</v>
      </c>
      <c r="H737" s="10">
        <f>(B737*G737)-D737</f>
        <v>-31.019999999999754</v>
      </c>
      <c r="I737" s="9" t="s">
        <v>134</v>
      </c>
      <c r="J737" s="38">
        <f>G737*B737</f>
        <v>1945.8000000000002</v>
      </c>
      <c r="K737" s="9" t="str">
        <f t="shared" si="29"/>
        <v>sell 282 YMM @ $6.9</v>
      </c>
      <c r="L737" s="10">
        <f>L736+(G737*B737)</f>
        <v>30474.46</v>
      </c>
      <c r="M737" s="9" t="s">
        <v>44</v>
      </c>
      <c r="N737" s="9"/>
      <c r="O737" s="9"/>
      <c r="P737" s="9"/>
      <c r="Q737" s="11"/>
    </row>
    <row r="738" spans="1:17" x14ac:dyDescent="0.45">
      <c r="A738" s="14"/>
      <c r="B738" s="9"/>
      <c r="C738" s="10" t="s">
        <v>20</v>
      </c>
      <c r="D738" s="10">
        <f>SUM(D735:D737)</f>
        <v>7522.7199999999993</v>
      </c>
      <c r="E738" s="9"/>
      <c r="F738" s="9"/>
      <c r="G738" s="41"/>
      <c r="H738" s="10">
        <f>SUM(H735:H737)</f>
        <v>-74.529999999999973</v>
      </c>
      <c r="I738" s="9"/>
      <c r="J738" s="38">
        <f>SUM(J735:J737)</f>
        <v>7448.19</v>
      </c>
      <c r="K738" s="9"/>
      <c r="L738" s="10"/>
      <c r="M738" s="9"/>
      <c r="N738" s="9"/>
      <c r="O738" s="9"/>
      <c r="P738" s="9"/>
      <c r="Q738" s="11"/>
    </row>
    <row r="739" spans="1:17" x14ac:dyDescent="0.45">
      <c r="A739" s="14"/>
      <c r="B739" s="9"/>
      <c r="C739" s="10"/>
      <c r="D739" s="10"/>
      <c r="E739" s="9"/>
      <c r="F739" s="9"/>
      <c r="G739" s="42"/>
      <c r="H739" s="39"/>
      <c r="I739" s="9"/>
      <c r="J739" s="9"/>
      <c r="K739" s="9"/>
      <c r="L739" s="10"/>
      <c r="M739" s="9"/>
      <c r="N739" s="9"/>
      <c r="O739" s="9"/>
      <c r="P739" s="9"/>
      <c r="Q739" s="11"/>
    </row>
    <row r="740" spans="1:17" x14ac:dyDescent="0.45">
      <c r="A740" s="14"/>
      <c r="B740" s="9"/>
      <c r="C740" s="10"/>
      <c r="D740" s="10"/>
      <c r="E740" s="20"/>
      <c r="F740" s="9"/>
      <c r="G740" s="41"/>
      <c r="H740" s="10"/>
      <c r="I740" s="9"/>
      <c r="J740" s="9"/>
      <c r="K740" s="9"/>
      <c r="L740" s="10"/>
      <c r="M740" s="12" t="s">
        <v>41</v>
      </c>
      <c r="N740" s="9"/>
      <c r="O740" s="9"/>
      <c r="P740" s="9"/>
      <c r="Q740" s="11"/>
    </row>
    <row r="741" spans="1:17" x14ac:dyDescent="0.45">
      <c r="A741" s="8"/>
      <c r="B741" s="9"/>
      <c r="C741" s="10"/>
      <c r="D741" s="10"/>
      <c r="E741" s="20"/>
      <c r="F741" s="9"/>
      <c r="G741" s="41"/>
      <c r="H741" s="10"/>
      <c r="I741" s="9"/>
      <c r="J741" s="9"/>
      <c r="K741" s="9"/>
      <c r="L741" s="10"/>
      <c r="M741" s="12" t="s">
        <v>42</v>
      </c>
      <c r="N741" s="9"/>
      <c r="O741" s="9"/>
      <c r="P741" s="9"/>
      <c r="Q741" s="11"/>
    </row>
    <row r="742" spans="1:17" x14ac:dyDescent="0.45">
      <c r="A742" s="8"/>
      <c r="B742" s="12" t="s">
        <v>6</v>
      </c>
      <c r="C742" s="13" t="s">
        <v>4</v>
      </c>
      <c r="D742" s="13" t="s">
        <v>5</v>
      </c>
      <c r="E742" s="23" t="s">
        <v>16</v>
      </c>
      <c r="F742" s="9"/>
      <c r="G742" s="43" t="s">
        <v>18</v>
      </c>
      <c r="H742" s="13" t="s">
        <v>19</v>
      </c>
      <c r="I742" s="9"/>
      <c r="J742" s="9"/>
      <c r="K742" s="9"/>
      <c r="L742" s="10"/>
      <c r="M742" s="38">
        <f>L734</f>
        <v>23026.27</v>
      </c>
      <c r="N742" s="9"/>
      <c r="O742" s="9"/>
      <c r="P742" s="9"/>
      <c r="Q742" s="11"/>
    </row>
    <row r="743" spans="1:17" x14ac:dyDescent="0.45">
      <c r="A743" s="14" t="s">
        <v>212</v>
      </c>
      <c r="B743" s="9">
        <v>8</v>
      </c>
      <c r="C743" s="10">
        <v>252.97</v>
      </c>
      <c r="D743" s="10">
        <f>C743*B743</f>
        <v>2023.76</v>
      </c>
      <c r="E743" s="38" t="s">
        <v>46</v>
      </c>
      <c r="F743" s="9"/>
      <c r="G743" s="10">
        <v>251.75</v>
      </c>
      <c r="H743" s="10">
        <f>(B743*G743)-D743</f>
        <v>-9.7599999999999909</v>
      </c>
      <c r="I743" s="9" t="s">
        <v>134</v>
      </c>
      <c r="J743" s="9"/>
      <c r="K743" s="9" t="str">
        <f>IF(B743&lt;&gt;0,"buy "&amp;B743&amp;" "&amp;A743&amp;" @ $"&amp;G743,"")</f>
        <v>buy 8 FDX @ $251.75</v>
      </c>
      <c r="L743" s="10">
        <f>L737-(G743*B743)</f>
        <v>28460.46</v>
      </c>
      <c r="M743" s="38">
        <f>L734-(G743*B743)</f>
        <v>21012.27</v>
      </c>
      <c r="N743" s="9"/>
      <c r="O743" s="9"/>
      <c r="P743" s="9"/>
      <c r="Q743" s="11"/>
    </row>
    <row r="744" spans="1:17" x14ac:dyDescent="0.45">
      <c r="A744" s="14" t="s">
        <v>213</v>
      </c>
      <c r="B744" s="9">
        <v>120</v>
      </c>
      <c r="C744" s="10">
        <v>17.760000000000002</v>
      </c>
      <c r="D744" s="10">
        <f>C744*B744</f>
        <v>2131.2000000000003</v>
      </c>
      <c r="E744" s="38" t="s">
        <v>46</v>
      </c>
      <c r="F744" s="9"/>
      <c r="G744" s="10">
        <v>17.36</v>
      </c>
      <c r="H744" s="10">
        <f>(B744*G744)-D744</f>
        <v>-48.000000000000455</v>
      </c>
      <c r="I744" s="9" t="s">
        <v>134</v>
      </c>
      <c r="J744" s="9"/>
      <c r="K744" s="9" t="str">
        <f>IF(B744&lt;&gt;0,"buy "&amp;B744&amp;" "&amp;A744&amp;" @ $"&amp;G744,"")</f>
        <v>buy 120 VIPS @ $17.36</v>
      </c>
      <c r="L744" s="10">
        <f>L743-(G744*B744)</f>
        <v>26377.26</v>
      </c>
      <c r="M744" s="38">
        <f>M743-(G744*B744)</f>
        <v>18929.07</v>
      </c>
      <c r="N744" s="9"/>
      <c r="O744" s="9"/>
      <c r="P744" s="9"/>
      <c r="Q744" s="11"/>
    </row>
    <row r="745" spans="1:17" x14ac:dyDescent="0.45">
      <c r="A745" s="28" t="s">
        <v>214</v>
      </c>
      <c r="B745" s="29">
        <v>94</v>
      </c>
      <c r="C745" s="30">
        <v>22.52</v>
      </c>
      <c r="D745" s="30">
        <f>C745*B745</f>
        <v>2116.88</v>
      </c>
      <c r="E745" s="38" t="s">
        <v>46</v>
      </c>
      <c r="F745" s="29"/>
      <c r="G745" s="30">
        <v>22.26</v>
      </c>
      <c r="H745" s="30">
        <f>(B745*G745)-D745</f>
        <v>-24.440000000000055</v>
      </c>
      <c r="I745" s="9" t="s">
        <v>134</v>
      </c>
      <c r="J745" s="9"/>
      <c r="K745" s="9" t="str">
        <f>IF(B745&lt;&gt;0,"buy "&amp;B745&amp;" "&amp;A745&amp;" @ $"&amp;G745,"")</f>
        <v>buy 94 BASE @ $22.26</v>
      </c>
      <c r="L745" s="10">
        <f>L744-(G745*B745)</f>
        <v>24284.82</v>
      </c>
      <c r="M745" s="46">
        <f>M744-(G745*B745)</f>
        <v>16836.63</v>
      </c>
      <c r="N745" s="47"/>
      <c r="O745" s="47"/>
      <c r="P745" s="47"/>
      <c r="Q745" s="48"/>
    </row>
    <row r="746" spans="1:17" x14ac:dyDescent="0.45">
      <c r="A746" s="14"/>
      <c r="B746" s="9"/>
      <c r="C746" s="10" t="s">
        <v>20</v>
      </c>
      <c r="D746" s="10">
        <f>SUM(D743:D745)</f>
        <v>6271.84</v>
      </c>
      <c r="E746" s="9"/>
      <c r="F746" s="9"/>
      <c r="G746" s="10" t="s">
        <v>28</v>
      </c>
      <c r="H746" s="10">
        <f>SUM(H743:H745)</f>
        <v>-82.2000000000005</v>
      </c>
      <c r="I746" s="9"/>
      <c r="J746" s="9"/>
      <c r="K746" s="9"/>
      <c r="L746" s="10"/>
      <c r="M746" s="9"/>
      <c r="N746" s="9"/>
      <c r="O746" s="9"/>
      <c r="P746" s="9"/>
      <c r="Q746" s="11"/>
    </row>
    <row r="747" spans="1:17" x14ac:dyDescent="0.45">
      <c r="A747" s="14"/>
      <c r="B747" s="9"/>
      <c r="C747" s="10"/>
      <c r="D747" s="10"/>
      <c r="E747" s="9"/>
      <c r="F747" s="9"/>
      <c r="G747" s="10"/>
      <c r="H747" s="10"/>
      <c r="I747" s="9"/>
      <c r="J747" s="9"/>
      <c r="K747" s="9"/>
      <c r="L747" s="10"/>
      <c r="M747" s="12" t="str">
        <f>IF(J738+M745&gt;0,"Credit Surplus","Credit Shortage")</f>
        <v>Credit Surplus</v>
      </c>
      <c r="N747" s="38"/>
      <c r="O747" s="9"/>
      <c r="P747" s="9"/>
      <c r="Q747" s="11"/>
    </row>
    <row r="748" spans="1:17" x14ac:dyDescent="0.45">
      <c r="A748" s="14"/>
      <c r="B748" s="9"/>
      <c r="C748" s="10"/>
      <c r="D748" s="10"/>
      <c r="E748" s="9"/>
      <c r="F748" s="9"/>
      <c r="G748" s="10"/>
      <c r="H748" s="10"/>
      <c r="I748" s="9"/>
      <c r="J748" s="9"/>
      <c r="K748" s="9"/>
      <c r="L748" s="10"/>
      <c r="M748" s="9"/>
      <c r="N748" s="9"/>
      <c r="O748" s="9"/>
      <c r="P748" s="9"/>
      <c r="Q748" s="11"/>
    </row>
    <row r="749" spans="1:17" x14ac:dyDescent="0.45">
      <c r="A749" s="14"/>
      <c r="B749" s="9"/>
      <c r="C749" s="10"/>
      <c r="D749" s="10"/>
      <c r="E749" s="9"/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23</v>
      </c>
      <c r="B750" s="9"/>
      <c r="C750" s="10"/>
      <c r="D750" s="22">
        <v>1723.07</v>
      </c>
      <c r="E750" s="9" t="s">
        <v>111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x14ac:dyDescent="0.45">
      <c r="A751" s="14" t="s">
        <v>24</v>
      </c>
      <c r="B751" s="9"/>
      <c r="C751" s="10"/>
      <c r="D751" s="49">
        <f>H738</f>
        <v>-74.529999999999973</v>
      </c>
      <c r="E751" s="9" t="s">
        <v>36</v>
      </c>
      <c r="F751" s="9"/>
      <c r="G751" s="10"/>
      <c r="H751" s="10"/>
      <c r="I751" s="9"/>
      <c r="J751" s="9"/>
      <c r="K751" s="9"/>
      <c r="L751" s="9"/>
      <c r="M751" s="9"/>
      <c r="N751" s="9"/>
      <c r="O751" s="9"/>
      <c r="P751" s="9"/>
      <c r="Q751" s="11"/>
    </row>
    <row r="752" spans="1:17" x14ac:dyDescent="0.45">
      <c r="A752" s="14" t="s">
        <v>25</v>
      </c>
      <c r="B752" s="9"/>
      <c r="C752" s="10"/>
      <c r="D752" s="10">
        <f>D750+D751</f>
        <v>1648.54</v>
      </c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27</v>
      </c>
      <c r="B753" s="9"/>
      <c r="C753" s="10"/>
      <c r="D753" s="10">
        <f>H746</f>
        <v>-82.2000000000005</v>
      </c>
      <c r="E753" s="9" t="s">
        <v>37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25</v>
      </c>
      <c r="B754" s="9"/>
      <c r="C754" s="10"/>
      <c r="D754" s="32">
        <f>D752-D753</f>
        <v>1730.7400000000005</v>
      </c>
      <c r="E754" s="20" t="s">
        <v>38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ht="14.65" thickBot="1" x14ac:dyDescent="0.5">
      <c r="A755" s="16"/>
      <c r="B755" s="17"/>
      <c r="C755" s="18"/>
      <c r="D755" s="18"/>
      <c r="E755" s="17"/>
      <c r="F755" s="17"/>
      <c r="G755" s="18"/>
      <c r="H755" s="18"/>
      <c r="I755" s="17"/>
      <c r="J755" s="17"/>
      <c r="K755" s="17"/>
      <c r="L755" s="17"/>
      <c r="M755" s="17"/>
      <c r="N755" s="17"/>
      <c r="O755" s="17"/>
      <c r="P755" s="17"/>
      <c r="Q755" s="19"/>
    </row>
    <row r="756" spans="1:17" ht="14.65" thickTop="1" x14ac:dyDescent="0.45"/>
    <row r="759" spans="1:17" ht="14.65" thickBot="1" x14ac:dyDescent="0.5"/>
    <row r="760" spans="1:17" ht="14.65" thickTop="1" x14ac:dyDescent="0.45">
      <c r="A760" s="3"/>
      <c r="B760" s="4"/>
      <c r="C760" s="5">
        <v>45260</v>
      </c>
      <c r="D760" s="6"/>
      <c r="E760" s="4"/>
      <c r="F760" s="4"/>
      <c r="G760" s="6"/>
      <c r="H760" s="6"/>
      <c r="I760" s="4"/>
      <c r="J760" s="4"/>
      <c r="K760" s="4"/>
      <c r="L760" s="21" t="s">
        <v>40</v>
      </c>
      <c r="M760" s="4"/>
      <c r="N760" s="4"/>
      <c r="O760" s="4"/>
      <c r="P760" s="4"/>
      <c r="Q760" s="7"/>
    </row>
    <row r="761" spans="1:17" x14ac:dyDescent="0.45">
      <c r="A761" s="8" t="s">
        <v>11</v>
      </c>
      <c r="B761" s="9"/>
      <c r="C761" s="10"/>
      <c r="D761" s="10"/>
      <c r="E761" s="9"/>
      <c r="F761" s="9"/>
      <c r="G761" s="10"/>
      <c r="H761" s="10"/>
      <c r="I761" s="9"/>
      <c r="J761" s="12" t="s">
        <v>68</v>
      </c>
      <c r="K761" s="9"/>
      <c r="L761" s="12" t="s">
        <v>21</v>
      </c>
      <c r="M761" s="12"/>
      <c r="N761" s="9"/>
      <c r="O761" s="9"/>
      <c r="P761" s="9"/>
      <c r="Q761" s="11"/>
    </row>
    <row r="762" spans="1:17" x14ac:dyDescent="0.45">
      <c r="A762" s="8" t="s">
        <v>3</v>
      </c>
      <c r="B762" s="12" t="s">
        <v>6</v>
      </c>
      <c r="C762" s="13" t="s">
        <v>4</v>
      </c>
      <c r="D762" s="13" t="s">
        <v>7</v>
      </c>
      <c r="E762" s="12" t="s">
        <v>16</v>
      </c>
      <c r="F762" s="9"/>
      <c r="G762" s="13" t="s">
        <v>18</v>
      </c>
      <c r="H762" s="13" t="s">
        <v>19</v>
      </c>
      <c r="I762" s="43" t="s">
        <v>133</v>
      </c>
      <c r="J762" s="12" t="s">
        <v>67</v>
      </c>
      <c r="K762" s="9"/>
      <c r="L762" s="22">
        <v>24472.82</v>
      </c>
      <c r="M762" s="9" t="s">
        <v>135</v>
      </c>
      <c r="N762" s="9"/>
      <c r="O762" s="9"/>
      <c r="P762" s="9"/>
      <c r="Q762" s="11"/>
    </row>
    <row r="763" spans="1:17" x14ac:dyDescent="0.45">
      <c r="A763" s="14" t="s">
        <v>91</v>
      </c>
      <c r="B763" s="9">
        <v>2</v>
      </c>
      <c r="C763" s="10">
        <v>734.52</v>
      </c>
      <c r="D763" s="10">
        <f>C763*B763</f>
        <v>1469.04</v>
      </c>
      <c r="E763" s="38" t="s">
        <v>17</v>
      </c>
      <c r="F763" s="9"/>
      <c r="G763" s="10">
        <v>733.26</v>
      </c>
      <c r="H763" s="10">
        <f>(B763*G763)-D763</f>
        <v>-2.5199999999999818</v>
      </c>
      <c r="I763" s="9" t="s">
        <v>134</v>
      </c>
      <c r="J763" s="38">
        <f>G763*B763</f>
        <v>1466.52</v>
      </c>
      <c r="K763" s="9" t="str">
        <f>IF(B763&lt;&gt;0,"sell "&amp;B763&amp;" "&amp;A763&amp;" @ $"&amp;G763,"")</f>
        <v>sell 2 COKE @ $733.26</v>
      </c>
      <c r="L763" s="50">
        <f>L762+(G763*B763)</f>
        <v>25939.34</v>
      </c>
      <c r="M763" s="9"/>
      <c r="N763" s="9"/>
      <c r="O763" s="9"/>
      <c r="P763" s="9"/>
      <c r="Q763" s="11"/>
    </row>
    <row r="764" spans="1:17" x14ac:dyDescent="0.45">
      <c r="A764" s="14" t="s">
        <v>181</v>
      </c>
      <c r="B764" s="9">
        <v>11</v>
      </c>
      <c r="C764" s="10">
        <v>169.99</v>
      </c>
      <c r="D764" s="10">
        <f t="shared" ref="D764:D765" si="30">C764*B764</f>
        <v>1869.89</v>
      </c>
      <c r="E764" s="38" t="s">
        <v>69</v>
      </c>
      <c r="F764" s="9"/>
      <c r="G764" s="10">
        <v>170</v>
      </c>
      <c r="H764" s="10">
        <f>(B764*G764)-D764</f>
        <v>0.10999999999989996</v>
      </c>
      <c r="I764" s="9" t="s">
        <v>134</v>
      </c>
      <c r="J764" s="38">
        <f>G764*B764</f>
        <v>1870</v>
      </c>
      <c r="K764" s="9" t="str">
        <f t="shared" ref="K764:K765" si="31">IF(B764&lt;&gt;0,"sell "&amp;B764&amp;" "&amp;A764&amp;" @ $"&amp;G764,"")</f>
        <v>sell 11 VRTV @ $170</v>
      </c>
      <c r="L764" s="50">
        <f>L763+(G764*B764)</f>
        <v>27809.34</v>
      </c>
      <c r="M764" s="9"/>
      <c r="N764" s="9"/>
      <c r="O764" s="9"/>
      <c r="P764" s="9"/>
      <c r="Q764" s="11"/>
    </row>
    <row r="765" spans="1:17" x14ac:dyDescent="0.45">
      <c r="A765" s="14" t="s">
        <v>184</v>
      </c>
      <c r="B765" s="9">
        <v>23</v>
      </c>
      <c r="C765" s="10">
        <v>106.67</v>
      </c>
      <c r="D765" s="10">
        <f t="shared" si="30"/>
        <v>2453.41</v>
      </c>
      <c r="E765" s="38" t="s">
        <v>17</v>
      </c>
      <c r="F765" s="9"/>
      <c r="G765" s="10">
        <v>106.06</v>
      </c>
      <c r="H765" s="10">
        <f>(B765*G765)-D765</f>
        <v>-14.029999999999745</v>
      </c>
      <c r="I765" s="9" t="s">
        <v>134</v>
      </c>
      <c r="J765" s="38">
        <f>G765*B765</f>
        <v>2439.38</v>
      </c>
      <c r="K765" s="9" t="str">
        <f t="shared" si="31"/>
        <v>sell 23 CEIX @ $106.06</v>
      </c>
      <c r="L765" s="10">
        <f>L764+(G765*B765)</f>
        <v>30248.720000000001</v>
      </c>
      <c r="M765" s="9" t="s">
        <v>44</v>
      </c>
      <c r="N765" s="9"/>
      <c r="O765" s="9"/>
      <c r="P765" s="9"/>
      <c r="Q765" s="11"/>
    </row>
    <row r="766" spans="1:17" x14ac:dyDescent="0.45">
      <c r="A766" s="14"/>
      <c r="B766" s="9"/>
      <c r="C766" s="10" t="s">
        <v>20</v>
      </c>
      <c r="D766" s="10">
        <f>SUM(D763:D765)</f>
        <v>5792.34</v>
      </c>
      <c r="E766" s="9"/>
      <c r="F766" s="9"/>
      <c r="G766" s="41"/>
      <c r="H766" s="10">
        <f>SUM(H763:H765)</f>
        <v>-16.439999999999827</v>
      </c>
      <c r="I766" s="9"/>
      <c r="J766" s="38">
        <f>SUM(J763:J765)</f>
        <v>5775.9</v>
      </c>
      <c r="K766" s="9"/>
      <c r="L766" s="10"/>
      <c r="M766" s="9"/>
      <c r="N766" s="9"/>
      <c r="O766" s="9"/>
      <c r="P766" s="9"/>
      <c r="Q766" s="11"/>
    </row>
    <row r="767" spans="1:17" x14ac:dyDescent="0.45">
      <c r="A767" s="14"/>
      <c r="B767" s="9"/>
      <c r="C767" s="10"/>
      <c r="D767" s="10"/>
      <c r="E767" s="9"/>
      <c r="F767" s="9"/>
      <c r="G767" s="42"/>
      <c r="H767" s="39"/>
      <c r="I767" s="9"/>
      <c r="J767" s="9"/>
      <c r="K767" s="9"/>
      <c r="L767" s="10"/>
      <c r="M767" s="9"/>
      <c r="N767" s="9"/>
      <c r="O767" s="9"/>
      <c r="P767" s="9"/>
      <c r="Q767" s="11"/>
    </row>
    <row r="768" spans="1:17" x14ac:dyDescent="0.45">
      <c r="A768" s="14"/>
      <c r="B768" s="9"/>
      <c r="C768" s="10"/>
      <c r="D768" s="10"/>
      <c r="E768" s="20"/>
      <c r="F768" s="9"/>
      <c r="G768" s="41"/>
      <c r="H768" s="10"/>
      <c r="I768" s="9"/>
      <c r="J768" s="9"/>
      <c r="K768" s="9"/>
      <c r="L768" s="10"/>
      <c r="M768" s="12" t="s">
        <v>41</v>
      </c>
      <c r="N768" s="9"/>
      <c r="O768" s="9"/>
      <c r="P768" s="9"/>
      <c r="Q768" s="11"/>
    </row>
    <row r="769" spans="1:17" x14ac:dyDescent="0.45">
      <c r="A769" s="8"/>
      <c r="B769" s="9"/>
      <c r="C769" s="10"/>
      <c r="D769" s="10"/>
      <c r="E769" s="20"/>
      <c r="F769" s="9"/>
      <c r="G769" s="41"/>
      <c r="H769" s="10"/>
      <c r="I769" s="9"/>
      <c r="J769" s="9"/>
      <c r="K769" s="9"/>
      <c r="L769" s="10"/>
      <c r="M769" s="12" t="s">
        <v>42</v>
      </c>
      <c r="N769" s="9"/>
      <c r="O769" s="9"/>
      <c r="P769" s="9"/>
      <c r="Q769" s="11"/>
    </row>
    <row r="770" spans="1:17" x14ac:dyDescent="0.45">
      <c r="A770" s="8"/>
      <c r="B770" s="12" t="s">
        <v>6</v>
      </c>
      <c r="C770" s="13" t="s">
        <v>4</v>
      </c>
      <c r="D770" s="13" t="s">
        <v>5</v>
      </c>
      <c r="E770" s="23" t="s">
        <v>16</v>
      </c>
      <c r="F770" s="9"/>
      <c r="G770" s="43" t="s">
        <v>18</v>
      </c>
      <c r="H770" s="13" t="s">
        <v>19</v>
      </c>
      <c r="I770" s="9"/>
      <c r="J770" s="9"/>
      <c r="K770" s="9"/>
      <c r="L770" s="10"/>
      <c r="M770" s="38">
        <f>L762</f>
        <v>24472.82</v>
      </c>
      <c r="N770" s="9"/>
      <c r="O770" s="9"/>
      <c r="P770" s="9"/>
      <c r="Q770" s="11"/>
    </row>
    <row r="771" spans="1:17" x14ac:dyDescent="0.45">
      <c r="A771" s="14" t="s">
        <v>209</v>
      </c>
      <c r="B771" s="9">
        <v>129</v>
      </c>
      <c r="C771" s="10">
        <v>15.06</v>
      </c>
      <c r="D771" s="10">
        <f>C771*B771</f>
        <v>1942.74</v>
      </c>
      <c r="E771" s="38" t="s">
        <v>17</v>
      </c>
      <c r="F771" s="9"/>
      <c r="G771" s="10">
        <v>15.12</v>
      </c>
      <c r="H771" s="10">
        <f>(B771*G771)-D771</f>
        <v>7.7399999999997817</v>
      </c>
      <c r="I771" s="9" t="s">
        <v>134</v>
      </c>
      <c r="J771" s="9"/>
      <c r="K771" s="9" t="str">
        <f>IF(B771&lt;&gt;0,"buy "&amp;B771&amp;" "&amp;A771&amp;" @ $"&amp;G771,"")</f>
        <v>buy 129 CCL @ $15.12</v>
      </c>
      <c r="L771" s="10">
        <f>L765-(G771*B771)</f>
        <v>28298.240000000002</v>
      </c>
      <c r="M771" s="38">
        <f>L762-(G771*B771)</f>
        <v>22522.34</v>
      </c>
      <c r="N771" s="9"/>
      <c r="O771" s="9"/>
      <c r="P771" s="9"/>
      <c r="Q771" s="11"/>
    </row>
    <row r="772" spans="1:17" x14ac:dyDescent="0.45">
      <c r="A772" s="14" t="s">
        <v>210</v>
      </c>
      <c r="B772" s="9">
        <v>152</v>
      </c>
      <c r="C772" s="10">
        <v>12.87</v>
      </c>
      <c r="D772" s="10">
        <f>C772*B772</f>
        <v>1956.2399999999998</v>
      </c>
      <c r="E772" s="38" t="s">
        <v>17</v>
      </c>
      <c r="F772" s="9"/>
      <c r="G772" s="10">
        <v>12.87</v>
      </c>
      <c r="H772" s="10">
        <f>(B772*G772)-D772</f>
        <v>0</v>
      </c>
      <c r="I772" s="9" t="s">
        <v>134</v>
      </c>
      <c r="J772" s="9"/>
      <c r="K772" s="9" t="str">
        <f>IF(B772&lt;&gt;0,"buy "&amp;B772&amp;" "&amp;A772&amp;" @ $"&amp;G772,"")</f>
        <v>buy 152 DO @ $12.87</v>
      </c>
      <c r="L772" s="10">
        <f>L771-(G772*B772)</f>
        <v>26342</v>
      </c>
      <c r="M772" s="38">
        <f>M771-(G772*B772)</f>
        <v>20566.099999999999</v>
      </c>
      <c r="N772" s="9"/>
      <c r="O772" s="9"/>
      <c r="P772" s="9"/>
      <c r="Q772" s="11"/>
    </row>
    <row r="773" spans="1:17" x14ac:dyDescent="0.45">
      <c r="A773" s="28" t="s">
        <v>211</v>
      </c>
      <c r="B773" s="29">
        <v>6</v>
      </c>
      <c r="C773" s="30">
        <v>282.10000000000002</v>
      </c>
      <c r="D773" s="30">
        <f>C773*B773</f>
        <v>1692.6000000000001</v>
      </c>
      <c r="E773" s="38" t="s">
        <v>17</v>
      </c>
      <c r="F773" s="29"/>
      <c r="G773" s="30">
        <v>281.47000000000003</v>
      </c>
      <c r="H773" s="30">
        <f>(B773*G773)-D773</f>
        <v>-3.7799999999999727</v>
      </c>
      <c r="I773" s="9" t="s">
        <v>134</v>
      </c>
      <c r="J773" s="9"/>
      <c r="K773" s="9" t="str">
        <f>IF(B773&lt;&gt;0,"buy "&amp;B773&amp;" "&amp;A773&amp;" @ $"&amp;G773,"")</f>
        <v>buy 6 GPI @ $281.47</v>
      </c>
      <c r="L773" s="10">
        <f>L772-(G773*B773)</f>
        <v>24653.18</v>
      </c>
      <c r="M773" s="46">
        <f>M772-(G773*B773)</f>
        <v>18877.28</v>
      </c>
      <c r="N773" s="47"/>
      <c r="O773" s="47"/>
      <c r="P773" s="47"/>
      <c r="Q773" s="48"/>
    </row>
    <row r="774" spans="1:17" x14ac:dyDescent="0.45">
      <c r="A774" s="14"/>
      <c r="B774" s="9"/>
      <c r="C774" s="10" t="s">
        <v>20</v>
      </c>
      <c r="D774" s="10">
        <f>SUM(D771:D773)</f>
        <v>5591.58</v>
      </c>
      <c r="E774" s="9"/>
      <c r="F774" s="9"/>
      <c r="G774" s="10" t="s">
        <v>28</v>
      </c>
      <c r="H774" s="10">
        <f>SUM(H771:H773)</f>
        <v>3.959999999999809</v>
      </c>
      <c r="I774" s="9"/>
      <c r="J774" s="9"/>
      <c r="K774" s="9"/>
      <c r="L774" s="10"/>
      <c r="M774" s="9"/>
      <c r="N774" s="9"/>
      <c r="O774" s="9"/>
      <c r="P774" s="9"/>
      <c r="Q774" s="11"/>
    </row>
    <row r="775" spans="1:17" x14ac:dyDescent="0.45">
      <c r="A775" s="14"/>
      <c r="B775" s="9"/>
      <c r="C775" s="10"/>
      <c r="D775" s="10"/>
      <c r="E775" s="9"/>
      <c r="F775" s="9"/>
      <c r="G775" s="10"/>
      <c r="H775" s="10"/>
      <c r="I775" s="9"/>
      <c r="J775" s="9"/>
      <c r="K775" s="9"/>
      <c r="L775" s="10"/>
      <c r="M775" s="12" t="str">
        <f>IF(J766+M773&gt;0,"Credit Surplus","Credit Shortage")</f>
        <v>Credit Surplus</v>
      </c>
      <c r="N775" s="38"/>
      <c r="O775" s="9"/>
      <c r="P775" s="9"/>
      <c r="Q775" s="11"/>
    </row>
    <row r="776" spans="1:17" x14ac:dyDescent="0.45">
      <c r="A776" s="14"/>
      <c r="B776" s="9"/>
      <c r="C776" s="10"/>
      <c r="D776" s="10"/>
      <c r="E776" s="9"/>
      <c r="F776" s="9"/>
      <c r="G776" s="10"/>
      <c r="H776" s="10"/>
      <c r="I776" s="9"/>
      <c r="J776" s="9"/>
      <c r="K776" s="9"/>
      <c r="L776" s="10"/>
      <c r="M776" s="9"/>
      <c r="N776" s="9"/>
      <c r="O776" s="9"/>
      <c r="P776" s="9"/>
      <c r="Q776" s="11"/>
    </row>
    <row r="777" spans="1:17" x14ac:dyDescent="0.45">
      <c r="A777" s="14"/>
      <c r="B777" s="9"/>
      <c r="C777" s="10"/>
      <c r="D777" s="10"/>
      <c r="E777" s="9"/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x14ac:dyDescent="0.45">
      <c r="A778" s="14" t="s">
        <v>23</v>
      </c>
      <c r="B778" s="9"/>
      <c r="C778" s="10"/>
      <c r="D778" s="22">
        <v>492.59</v>
      </c>
      <c r="E778" s="9" t="s">
        <v>111</v>
      </c>
      <c r="F778" s="9"/>
      <c r="G778" s="10"/>
      <c r="H778" s="10"/>
      <c r="I778" s="9"/>
      <c r="J778" s="9"/>
      <c r="K778" s="9"/>
      <c r="L778" s="9"/>
      <c r="M778" s="9"/>
      <c r="N778" s="9"/>
      <c r="O778" s="9"/>
      <c r="P778" s="9"/>
      <c r="Q778" s="11"/>
    </row>
    <row r="779" spans="1:17" x14ac:dyDescent="0.45">
      <c r="A779" s="14" t="s">
        <v>24</v>
      </c>
      <c r="B779" s="9"/>
      <c r="C779" s="10"/>
      <c r="D779" s="49">
        <f>H766</f>
        <v>-16.439999999999827</v>
      </c>
      <c r="E779" s="9" t="s">
        <v>36</v>
      </c>
      <c r="F779" s="9"/>
      <c r="G779" s="10"/>
      <c r="H779" s="10"/>
      <c r="I779" s="9"/>
      <c r="J779" s="9"/>
      <c r="K779" s="9"/>
      <c r="L779" s="9"/>
      <c r="M779" s="9"/>
      <c r="N779" s="9"/>
      <c r="O779" s="9"/>
      <c r="P779" s="9"/>
      <c r="Q779" s="11"/>
    </row>
    <row r="780" spans="1:17" x14ac:dyDescent="0.45">
      <c r="A780" s="14" t="s">
        <v>25</v>
      </c>
      <c r="B780" s="9"/>
      <c r="C780" s="10"/>
      <c r="D780" s="10">
        <f>D778+D779</f>
        <v>476.15000000000015</v>
      </c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27</v>
      </c>
      <c r="B781" s="9"/>
      <c r="C781" s="10"/>
      <c r="D781" s="10">
        <f>H774</f>
        <v>3.959999999999809</v>
      </c>
      <c r="E781" s="9" t="s">
        <v>37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25</v>
      </c>
      <c r="B782" s="9"/>
      <c r="C782" s="10"/>
      <c r="D782" s="32">
        <f>D780-D781</f>
        <v>472.19000000000034</v>
      </c>
      <c r="E782" s="20" t="s">
        <v>38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ht="14.65" thickBot="1" x14ac:dyDescent="0.5">
      <c r="A783" s="16"/>
      <c r="B783" s="17"/>
      <c r="C783" s="18"/>
      <c r="D783" s="18"/>
      <c r="E783" s="17"/>
      <c r="F783" s="17"/>
      <c r="G783" s="18"/>
      <c r="H783" s="18"/>
      <c r="I783" s="17"/>
      <c r="J783" s="17"/>
      <c r="K783" s="17"/>
      <c r="L783" s="17"/>
      <c r="M783" s="17"/>
      <c r="N783" s="17"/>
      <c r="O783" s="17"/>
      <c r="P783" s="17"/>
      <c r="Q783" s="19"/>
    </row>
    <row r="784" spans="1:17" ht="14.65" thickTop="1" x14ac:dyDescent="0.45"/>
    <row r="787" spans="1:17" ht="14.65" thickBot="1" x14ac:dyDescent="0.5"/>
    <row r="788" spans="1:17" ht="14.65" thickTop="1" x14ac:dyDescent="0.45">
      <c r="A788" s="3"/>
      <c r="B788" s="4"/>
      <c r="C788" s="5">
        <v>45230</v>
      </c>
      <c r="D788" s="6"/>
      <c r="E788" s="4"/>
      <c r="F788" s="4"/>
      <c r="G788" s="6"/>
      <c r="H788" s="6"/>
      <c r="I788" s="4"/>
      <c r="J788" s="4"/>
      <c r="K788" s="4"/>
      <c r="L788" s="21" t="s">
        <v>40</v>
      </c>
      <c r="M788" s="4"/>
      <c r="N788" s="4"/>
      <c r="O788" s="4"/>
      <c r="P788" s="4"/>
      <c r="Q788" s="7"/>
    </row>
    <row r="789" spans="1:17" x14ac:dyDescent="0.45">
      <c r="A789" s="8" t="s">
        <v>11</v>
      </c>
      <c r="B789" s="9"/>
      <c r="C789" s="10"/>
      <c r="D789" s="10"/>
      <c r="E789" s="9"/>
      <c r="F789" s="9"/>
      <c r="G789" s="10"/>
      <c r="H789" s="10"/>
      <c r="I789" s="9"/>
      <c r="J789" s="12" t="s">
        <v>68</v>
      </c>
      <c r="K789" s="9"/>
      <c r="L789" s="12" t="s">
        <v>21</v>
      </c>
      <c r="M789" s="12"/>
      <c r="N789" s="9"/>
      <c r="O789" s="9"/>
      <c r="P789" s="9"/>
      <c r="Q789" s="11"/>
    </row>
    <row r="790" spans="1:17" x14ac:dyDescent="0.45">
      <c r="A790" s="8" t="s">
        <v>3</v>
      </c>
      <c r="B790" s="12" t="s">
        <v>6</v>
      </c>
      <c r="C790" s="13" t="s">
        <v>4</v>
      </c>
      <c r="D790" s="13" t="s">
        <v>7</v>
      </c>
      <c r="E790" s="12" t="s">
        <v>16</v>
      </c>
      <c r="F790" s="9"/>
      <c r="G790" s="13" t="s">
        <v>18</v>
      </c>
      <c r="H790" s="13" t="s">
        <v>19</v>
      </c>
      <c r="I790" s="43" t="s">
        <v>133</v>
      </c>
      <c r="J790" s="12" t="s">
        <v>67</v>
      </c>
      <c r="K790" s="9"/>
      <c r="L790" s="22">
        <v>26341.919999999998</v>
      </c>
      <c r="M790" s="9" t="s">
        <v>135</v>
      </c>
      <c r="N790" s="9"/>
      <c r="O790" s="9"/>
      <c r="P790" s="9"/>
      <c r="Q790" s="11"/>
    </row>
    <row r="791" spans="1:17" x14ac:dyDescent="0.45">
      <c r="A791" s="14" t="s">
        <v>194</v>
      </c>
      <c r="B791" s="9">
        <v>212</v>
      </c>
      <c r="C791" s="10">
        <v>6.13</v>
      </c>
      <c r="D791" s="10">
        <f>C791*B791</f>
        <v>1299.56</v>
      </c>
      <c r="E791" s="38" t="s">
        <v>46</v>
      </c>
      <c r="F791" s="9"/>
      <c r="G791" s="10">
        <v>6.17</v>
      </c>
      <c r="H791" s="10">
        <f>(B791*G791)-D791</f>
        <v>8.4800000000000182</v>
      </c>
      <c r="I791" s="9" t="s">
        <v>134</v>
      </c>
      <c r="J791" s="38">
        <f>G791*B791</f>
        <v>1308.04</v>
      </c>
      <c r="K791" s="9" t="str">
        <f>IF(B791&lt;&gt;0,"sell "&amp;B791&amp;" "&amp;A791&amp;" @ $"&amp;G791,"")</f>
        <v>sell 212 BORR @ $6.17</v>
      </c>
      <c r="L791" s="50">
        <f>L790+(G791*B791)</f>
        <v>27649.96</v>
      </c>
      <c r="M791" s="9"/>
      <c r="N791" s="9"/>
      <c r="O791" s="9"/>
      <c r="P791" s="9"/>
      <c r="Q791" s="11"/>
    </row>
    <row r="792" spans="1:17" x14ac:dyDescent="0.45">
      <c r="A792" s="14" t="s">
        <v>152</v>
      </c>
      <c r="B792" s="9">
        <v>11</v>
      </c>
      <c r="C792" s="10">
        <v>124.28</v>
      </c>
      <c r="D792" s="10">
        <f t="shared" ref="D792:D793" si="32">C792*B792</f>
        <v>1367.08</v>
      </c>
      <c r="E792" s="38" t="s">
        <v>46</v>
      </c>
      <c r="F792" s="9"/>
      <c r="G792" s="10">
        <v>123.77</v>
      </c>
      <c r="H792" s="10">
        <f>(B792*G792)-D792</f>
        <v>-5.6099999999999</v>
      </c>
      <c r="I792" s="9" t="s">
        <v>134</v>
      </c>
      <c r="J792" s="38">
        <f>G792*B792</f>
        <v>1361.47</v>
      </c>
      <c r="K792" s="9" t="str">
        <f t="shared" ref="K792:K793" si="33">IF(B792&lt;&gt;0,"sell "&amp;B792&amp;" "&amp;A792&amp;" @ $"&amp;G792,"")</f>
        <v>sell 11 ATKR @ $123.77</v>
      </c>
      <c r="L792" s="50">
        <f>L791+(G792*B792)</f>
        <v>29011.43</v>
      </c>
      <c r="M792" s="9"/>
      <c r="N792" s="9"/>
      <c r="O792" s="9"/>
      <c r="P792" s="9"/>
      <c r="Q792" s="11"/>
    </row>
    <row r="793" spans="1:17" x14ac:dyDescent="0.45">
      <c r="A793" s="14" t="s">
        <v>203</v>
      </c>
      <c r="B793" s="9">
        <v>4</v>
      </c>
      <c r="C793" s="10">
        <v>482.15</v>
      </c>
      <c r="D793" s="10">
        <f t="shared" si="32"/>
        <v>1928.6</v>
      </c>
      <c r="E793" s="38" t="s">
        <v>46</v>
      </c>
      <c r="F793" s="9"/>
      <c r="G793" s="10">
        <v>483</v>
      </c>
      <c r="H793" s="10">
        <f>(B793*G793)-D793</f>
        <v>3.4000000000000909</v>
      </c>
      <c r="I793" s="9" t="s">
        <v>134</v>
      </c>
      <c r="J793" s="38">
        <f>G793*B793</f>
        <v>1932</v>
      </c>
      <c r="K793" s="9" t="str">
        <f t="shared" si="33"/>
        <v>sell 4 NEU @ $483</v>
      </c>
      <c r="L793" s="10">
        <f>L792+(G793*B793)</f>
        <v>30943.43</v>
      </c>
      <c r="M793" s="9" t="s">
        <v>44</v>
      </c>
      <c r="N793" s="9"/>
      <c r="O793" s="9"/>
      <c r="P793" s="9"/>
      <c r="Q793" s="11"/>
    </row>
    <row r="794" spans="1:17" x14ac:dyDescent="0.45">
      <c r="A794" s="14"/>
      <c r="B794" s="9"/>
      <c r="C794" s="10" t="s">
        <v>20</v>
      </c>
      <c r="D794" s="10">
        <f>SUM(D791:D793)</f>
        <v>4595.24</v>
      </c>
      <c r="E794" s="9"/>
      <c r="F794" s="9"/>
      <c r="G794" s="41"/>
      <c r="H794" s="10">
        <f>SUM(H791:H793)</f>
        <v>6.2700000000002092</v>
      </c>
      <c r="I794" s="9"/>
      <c r="J794" s="38">
        <f>SUM(J791:J793)</f>
        <v>4601.51</v>
      </c>
      <c r="K794" s="9"/>
      <c r="L794" s="10"/>
      <c r="M794" s="9"/>
      <c r="N794" s="9"/>
      <c r="O794" s="9"/>
      <c r="P794" s="9"/>
      <c r="Q794" s="11"/>
    </row>
    <row r="795" spans="1:17" x14ac:dyDescent="0.45">
      <c r="A795" s="14"/>
      <c r="B795" s="9"/>
      <c r="C795" s="10"/>
      <c r="D795" s="10"/>
      <c r="E795" s="9"/>
      <c r="F795" s="9"/>
      <c r="G795" s="42"/>
      <c r="H795" s="39"/>
      <c r="I795" s="9"/>
      <c r="J795" s="9"/>
      <c r="K795" s="9"/>
      <c r="L795" s="10"/>
      <c r="M795" s="9"/>
      <c r="N795" s="9"/>
      <c r="O795" s="9"/>
      <c r="P795" s="9"/>
      <c r="Q795" s="11"/>
    </row>
    <row r="796" spans="1:17" x14ac:dyDescent="0.45">
      <c r="A796" s="14"/>
      <c r="B796" s="9"/>
      <c r="C796" s="10"/>
      <c r="D796" s="10"/>
      <c r="E796" s="20"/>
      <c r="F796" s="9"/>
      <c r="G796" s="41"/>
      <c r="H796" s="10"/>
      <c r="I796" s="9"/>
      <c r="J796" s="9"/>
      <c r="K796" s="9"/>
      <c r="L796" s="10"/>
      <c r="M796" s="12" t="s">
        <v>41</v>
      </c>
      <c r="N796" s="9"/>
      <c r="O796" s="9"/>
      <c r="P796" s="9"/>
      <c r="Q796" s="11"/>
    </row>
    <row r="797" spans="1:17" x14ac:dyDescent="0.45">
      <c r="A797" s="8"/>
      <c r="B797" s="9"/>
      <c r="C797" s="10"/>
      <c r="D797" s="10"/>
      <c r="E797" s="20"/>
      <c r="F797" s="9"/>
      <c r="G797" s="41"/>
      <c r="H797" s="10"/>
      <c r="I797" s="9"/>
      <c r="J797" s="9"/>
      <c r="K797" s="9"/>
      <c r="L797" s="10"/>
      <c r="M797" s="12" t="s">
        <v>42</v>
      </c>
      <c r="N797" s="9"/>
      <c r="O797" s="9"/>
      <c r="P797" s="9"/>
      <c r="Q797" s="11"/>
    </row>
    <row r="798" spans="1:17" x14ac:dyDescent="0.45">
      <c r="A798" s="8"/>
      <c r="B798" s="12" t="s">
        <v>6</v>
      </c>
      <c r="C798" s="13" t="s">
        <v>4</v>
      </c>
      <c r="D798" s="13" t="s">
        <v>5</v>
      </c>
      <c r="E798" s="23" t="s">
        <v>16</v>
      </c>
      <c r="F798" s="9"/>
      <c r="G798" s="43" t="s">
        <v>18</v>
      </c>
      <c r="H798" s="13" t="s">
        <v>19</v>
      </c>
      <c r="I798" s="9"/>
      <c r="J798" s="9"/>
      <c r="K798" s="9"/>
      <c r="L798" s="10"/>
      <c r="M798" s="38">
        <f>L790</f>
        <v>26341.919999999998</v>
      </c>
      <c r="N798" s="9"/>
      <c r="O798" s="9"/>
      <c r="P798" s="9"/>
      <c r="Q798" s="11"/>
    </row>
    <row r="799" spans="1:17" x14ac:dyDescent="0.45">
      <c r="A799" s="14" t="s">
        <v>207</v>
      </c>
      <c r="B799" s="9">
        <v>20</v>
      </c>
      <c r="C799" s="10">
        <v>94.75</v>
      </c>
      <c r="D799" s="10">
        <f>C799*B799</f>
        <v>1895</v>
      </c>
      <c r="E799" s="38" t="s">
        <v>46</v>
      </c>
      <c r="F799" s="9"/>
      <c r="G799" s="10">
        <v>94.57</v>
      </c>
      <c r="H799" s="10">
        <f>(B799*G799)-D799</f>
        <v>-3.6000000000001364</v>
      </c>
      <c r="I799" s="9" t="s">
        <v>134</v>
      </c>
      <c r="J799" s="9"/>
      <c r="K799" s="9" t="str">
        <f>IF(B799&lt;&gt;0,"buy "&amp;B799&amp;" "&amp;A799&amp;" @ $"&amp;G799,"")</f>
        <v>buy 20 MSM @ $94.57</v>
      </c>
      <c r="L799" s="10">
        <f>L793-(G799*B799)</f>
        <v>29052.03</v>
      </c>
      <c r="M799" s="38">
        <f>L790-(G799*B799)</f>
        <v>24450.519999999997</v>
      </c>
      <c r="N799" s="9"/>
      <c r="O799" s="9"/>
      <c r="P799" s="9"/>
      <c r="Q799" s="11"/>
    </row>
    <row r="800" spans="1:17" x14ac:dyDescent="0.45">
      <c r="A800" s="14" t="s">
        <v>99</v>
      </c>
      <c r="B800" s="9">
        <v>36</v>
      </c>
      <c r="C800" s="10">
        <v>51.38</v>
      </c>
      <c r="D800" s="10">
        <f>C800*B800</f>
        <v>1849.68</v>
      </c>
      <c r="E800" s="38" t="s">
        <v>46</v>
      </c>
      <c r="F800" s="9"/>
      <c r="G800" s="10">
        <v>51.16</v>
      </c>
      <c r="H800" s="10">
        <f>(B800*G800)-D800</f>
        <v>-7.9200000000003001</v>
      </c>
      <c r="I800" s="9" t="s">
        <v>134</v>
      </c>
      <c r="J800" s="9"/>
      <c r="K800" s="9" t="str">
        <f>IF(B800&lt;&gt;0,"buy "&amp;B800&amp;" "&amp;A800&amp;" @ $"&amp;G800,"")</f>
        <v>buy 36 PRGS @ $51.16</v>
      </c>
      <c r="L800" s="10">
        <f>L799-(G800*B800)</f>
        <v>27210.27</v>
      </c>
      <c r="M800" s="38">
        <f>M799-(G800*B800)</f>
        <v>22608.76</v>
      </c>
      <c r="N800" s="9"/>
      <c r="O800" s="9"/>
      <c r="P800" s="9"/>
      <c r="Q800" s="11"/>
    </row>
    <row r="801" spans="1:17" x14ac:dyDescent="0.45">
      <c r="A801" s="28" t="s">
        <v>208</v>
      </c>
      <c r="B801" s="29">
        <v>63</v>
      </c>
      <c r="C801" s="30">
        <v>30.08</v>
      </c>
      <c r="D801" s="30">
        <f>C801*B801</f>
        <v>1895.04</v>
      </c>
      <c r="E801" s="38" t="s">
        <v>46</v>
      </c>
      <c r="F801" s="29"/>
      <c r="G801" s="30">
        <v>30.2</v>
      </c>
      <c r="H801" s="30">
        <f>(B801*G801)-D801</f>
        <v>7.5599999999999454</v>
      </c>
      <c r="I801" s="9" t="s">
        <v>134</v>
      </c>
      <c r="J801" s="9"/>
      <c r="K801" s="9" t="str">
        <f>IF(B801&lt;&gt;0,"buy "&amp;B801&amp;" "&amp;A801&amp;" @ $"&amp;G801,"")</f>
        <v>buy 63 CNM @ $30.2</v>
      </c>
      <c r="L801" s="10">
        <f>L800-(G801*B801)</f>
        <v>25307.670000000002</v>
      </c>
      <c r="M801" s="46">
        <f>M800-(G801*B801)</f>
        <v>20706.16</v>
      </c>
      <c r="N801" s="47"/>
      <c r="O801" s="47"/>
      <c r="P801" s="47"/>
      <c r="Q801" s="48"/>
    </row>
    <row r="802" spans="1:17" x14ac:dyDescent="0.45">
      <c r="A802" s="14"/>
      <c r="B802" s="9"/>
      <c r="C802" s="10" t="s">
        <v>20</v>
      </c>
      <c r="D802" s="10">
        <f>SUM(D799:D801)</f>
        <v>5639.72</v>
      </c>
      <c r="E802" s="9"/>
      <c r="F802" s="9"/>
      <c r="G802" s="10" t="s">
        <v>28</v>
      </c>
      <c r="H802" s="10">
        <f>SUM(H799:H801)</f>
        <v>-3.9600000000004911</v>
      </c>
      <c r="I802" s="9"/>
      <c r="J802" s="9"/>
      <c r="K802" s="9"/>
      <c r="L802" s="10"/>
      <c r="M802" s="9"/>
      <c r="N802" s="9"/>
      <c r="O802" s="9"/>
      <c r="P802" s="9"/>
      <c r="Q802" s="11"/>
    </row>
    <row r="803" spans="1:17" x14ac:dyDescent="0.45">
      <c r="A803" s="14"/>
      <c r="B803" s="9"/>
      <c r="C803" s="10"/>
      <c r="D803" s="10"/>
      <c r="E803" s="9"/>
      <c r="F803" s="9"/>
      <c r="G803" s="10"/>
      <c r="H803" s="10"/>
      <c r="I803" s="9"/>
      <c r="J803" s="9"/>
      <c r="K803" s="9"/>
      <c r="L803" s="10"/>
      <c r="M803" s="12" t="str">
        <f>IF(J794+M801&gt;0,"Credit Surplus","Credit Shortage")</f>
        <v>Credit Surplus</v>
      </c>
      <c r="N803" s="38"/>
      <c r="O803" s="9"/>
      <c r="P803" s="9"/>
      <c r="Q803" s="11"/>
    </row>
    <row r="804" spans="1:17" x14ac:dyDescent="0.45">
      <c r="A804" s="14"/>
      <c r="B804" s="9"/>
      <c r="C804" s="10"/>
      <c r="D804" s="10"/>
      <c r="E804" s="9"/>
      <c r="F804" s="9"/>
      <c r="G804" s="10"/>
      <c r="H804" s="10"/>
      <c r="I804" s="9"/>
      <c r="J804" s="9"/>
      <c r="K804" s="9"/>
      <c r="L804" s="10"/>
      <c r="M804" s="9"/>
      <c r="N804" s="9"/>
      <c r="O804" s="9"/>
      <c r="P804" s="9"/>
      <c r="Q804" s="11"/>
    </row>
    <row r="805" spans="1:17" x14ac:dyDescent="0.45">
      <c r="A805" s="14"/>
      <c r="B805" s="9"/>
      <c r="C805" s="10"/>
      <c r="D805" s="10"/>
      <c r="E805" s="9"/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x14ac:dyDescent="0.45">
      <c r="A806" s="14" t="s">
        <v>23</v>
      </c>
      <c r="B806" s="9"/>
      <c r="C806" s="10"/>
      <c r="D806" s="22">
        <v>281.60000000000002</v>
      </c>
      <c r="E806" s="9" t="s">
        <v>111</v>
      </c>
      <c r="F806" s="9"/>
      <c r="G806" s="10"/>
      <c r="H806" s="10"/>
      <c r="I806" s="9"/>
      <c r="J806" s="9"/>
      <c r="K806" s="9"/>
      <c r="L806" s="9"/>
      <c r="M806" s="9"/>
      <c r="N806" s="9"/>
      <c r="O806" s="9"/>
      <c r="P806" s="9"/>
      <c r="Q806" s="11"/>
    </row>
    <row r="807" spans="1:17" x14ac:dyDescent="0.45">
      <c r="A807" s="14" t="s">
        <v>24</v>
      </c>
      <c r="B807" s="9"/>
      <c r="C807" s="10"/>
      <c r="D807" s="49">
        <f>H794</f>
        <v>6.2700000000002092</v>
      </c>
      <c r="E807" s="9" t="s">
        <v>36</v>
      </c>
      <c r="F807" s="9"/>
      <c r="G807" s="10"/>
      <c r="H807" s="10"/>
      <c r="I807" s="9"/>
      <c r="J807" s="9"/>
      <c r="K807" s="9"/>
      <c r="L807" s="9"/>
      <c r="M807" s="9"/>
      <c r="N807" s="9"/>
      <c r="O807" s="9"/>
      <c r="P807" s="9"/>
      <c r="Q807" s="11"/>
    </row>
    <row r="808" spans="1:17" x14ac:dyDescent="0.45">
      <c r="A808" s="14" t="s">
        <v>25</v>
      </c>
      <c r="B808" s="9"/>
      <c r="C808" s="10"/>
      <c r="D808" s="10">
        <f>D806+D807</f>
        <v>287.87000000000023</v>
      </c>
      <c r="E808" s="9"/>
      <c r="F808" s="9"/>
      <c r="G808" s="10"/>
      <c r="H808" s="10"/>
      <c r="I808" s="9"/>
      <c r="J808" s="9"/>
      <c r="K808" s="9"/>
      <c r="L808" s="9"/>
      <c r="M808" s="9"/>
      <c r="N808" s="9"/>
      <c r="O808" s="9"/>
      <c r="P808" s="9"/>
      <c r="Q808" s="11"/>
    </row>
    <row r="809" spans="1:17" x14ac:dyDescent="0.45">
      <c r="A809" s="14" t="s">
        <v>27</v>
      </c>
      <c r="B809" s="9"/>
      <c r="C809" s="10"/>
      <c r="D809" s="10">
        <f>H802</f>
        <v>-3.9600000000004911</v>
      </c>
      <c r="E809" s="9" t="s">
        <v>37</v>
      </c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25</v>
      </c>
      <c r="B810" s="9"/>
      <c r="C810" s="10"/>
      <c r="D810" s="32">
        <f>D808-D809</f>
        <v>291.83000000000072</v>
      </c>
      <c r="E810" s="20" t="s">
        <v>38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ht="14.65" thickBot="1" x14ac:dyDescent="0.5">
      <c r="A811" s="16"/>
      <c r="B811" s="17"/>
      <c r="C811" s="18"/>
      <c r="D811" s="18"/>
      <c r="E811" s="17"/>
      <c r="F811" s="17"/>
      <c r="G811" s="18"/>
      <c r="H811" s="18"/>
      <c r="I811" s="17"/>
      <c r="J811" s="17"/>
      <c r="K811" s="17"/>
      <c r="L811" s="17"/>
      <c r="M811" s="17"/>
      <c r="N811" s="17"/>
      <c r="O811" s="17"/>
      <c r="P811" s="17"/>
      <c r="Q811" s="19"/>
    </row>
    <row r="812" spans="1:17" ht="14.65" thickTop="1" x14ac:dyDescent="0.45"/>
    <row r="815" spans="1:17" ht="14.65" thickBot="1" x14ac:dyDescent="0.5"/>
    <row r="816" spans="1:17" ht="14.65" thickTop="1" x14ac:dyDescent="0.45">
      <c r="A816" s="3"/>
      <c r="B816" s="4"/>
      <c r="C816" s="5">
        <v>45201</v>
      </c>
      <c r="D816" s="6"/>
      <c r="E816" s="4"/>
      <c r="F816" s="4"/>
      <c r="G816" s="6"/>
      <c r="H816" s="6"/>
      <c r="I816" s="4"/>
      <c r="J816" s="4"/>
      <c r="K816" s="4"/>
      <c r="L816" s="21" t="s">
        <v>40</v>
      </c>
      <c r="M816" s="4"/>
      <c r="N816" s="4"/>
      <c r="O816" s="4"/>
      <c r="P816" s="4"/>
      <c r="Q816" s="7"/>
    </row>
    <row r="817" spans="1:17" x14ac:dyDescent="0.45">
      <c r="A817" s="8" t="s">
        <v>11</v>
      </c>
      <c r="B817" s="9"/>
      <c r="C817" s="10"/>
      <c r="D817" s="10"/>
      <c r="E817" s="9"/>
      <c r="F817" s="9"/>
      <c r="G817" s="10"/>
      <c r="H817" s="10"/>
      <c r="I817" s="9"/>
      <c r="J817" s="12" t="s">
        <v>68</v>
      </c>
      <c r="K817" s="9"/>
      <c r="L817" s="12" t="s">
        <v>21</v>
      </c>
      <c r="M817" s="12"/>
      <c r="N817" s="9"/>
      <c r="O817" s="9"/>
      <c r="P817" s="9"/>
      <c r="Q817" s="11"/>
    </row>
    <row r="818" spans="1:17" x14ac:dyDescent="0.45">
      <c r="A818" s="8" t="s">
        <v>3</v>
      </c>
      <c r="B818" s="12" t="s">
        <v>6</v>
      </c>
      <c r="C818" s="13" t="s">
        <v>4</v>
      </c>
      <c r="D818" s="13" t="s">
        <v>7</v>
      </c>
      <c r="E818" s="12" t="s">
        <v>16</v>
      </c>
      <c r="F818" s="9"/>
      <c r="G818" s="13" t="s">
        <v>18</v>
      </c>
      <c r="H818" s="13" t="s">
        <v>19</v>
      </c>
      <c r="I818" s="43" t="s">
        <v>133</v>
      </c>
      <c r="J818" s="12" t="s">
        <v>67</v>
      </c>
      <c r="K818" s="9"/>
      <c r="L818" s="22">
        <v>25935.17</v>
      </c>
      <c r="M818" s="9" t="s">
        <v>135</v>
      </c>
      <c r="N818" s="9"/>
      <c r="O818" s="9"/>
      <c r="P818" s="9"/>
      <c r="Q818" s="11"/>
    </row>
    <row r="819" spans="1:17" x14ac:dyDescent="0.45">
      <c r="A819" s="14" t="s">
        <v>160</v>
      </c>
      <c r="B819" s="9">
        <v>12</v>
      </c>
      <c r="C819" s="10">
        <v>134.34</v>
      </c>
      <c r="D819" s="10">
        <f>C819*B819</f>
        <v>1612.08</v>
      </c>
      <c r="E819" s="38" t="s">
        <v>46</v>
      </c>
      <c r="F819" s="9"/>
      <c r="G819" s="10">
        <v>133.53</v>
      </c>
      <c r="H819" s="10">
        <f>(B819*G819)-D819</f>
        <v>-9.7199999999997999</v>
      </c>
      <c r="I819" s="9" t="s">
        <v>134</v>
      </c>
      <c r="J819" s="38">
        <f>G819*B819</f>
        <v>1602.3600000000001</v>
      </c>
      <c r="K819" s="9" t="str">
        <f>IF(B819&lt;&gt;0,"sell "&amp;B819&amp;" "&amp;A819&amp;" @ $"&amp;G819,"")</f>
        <v>sell 12 IPAR @ $133.53</v>
      </c>
      <c r="L819" s="10">
        <f>L818+(G819*B819)</f>
        <v>27537.53</v>
      </c>
      <c r="M819" s="9"/>
      <c r="N819" s="9"/>
      <c r="O819" s="9"/>
      <c r="P819" s="9"/>
      <c r="Q819" s="11"/>
    </row>
    <row r="820" spans="1:17" x14ac:dyDescent="0.45">
      <c r="A820" s="14" t="s">
        <v>202</v>
      </c>
      <c r="B820" s="9">
        <v>15</v>
      </c>
      <c r="C820" s="10">
        <v>110.55</v>
      </c>
      <c r="D820" s="10">
        <f t="shared" ref="D820:D821" si="34">C820*B820</f>
        <v>1658.25</v>
      </c>
      <c r="E820" s="38" t="s">
        <v>46</v>
      </c>
      <c r="F820" s="9"/>
      <c r="G820" s="10">
        <v>110.45</v>
      </c>
      <c r="H820" s="10">
        <f>(B820*G820)-D820</f>
        <v>-1.5</v>
      </c>
      <c r="I820" s="9" t="s">
        <v>134</v>
      </c>
      <c r="J820" s="38">
        <f>G820*B820</f>
        <v>1656.75</v>
      </c>
      <c r="K820" s="9" t="str">
        <f t="shared" ref="K820:K821" si="35">IF(B820&lt;&gt;0,"sell "&amp;B820&amp;" "&amp;A820&amp;" @ $"&amp;G820,"")</f>
        <v>sell 15 GE @ $110.45</v>
      </c>
      <c r="L820" s="10">
        <f>L819+(G820*B820)</f>
        <v>29194.28</v>
      </c>
      <c r="M820" s="9"/>
      <c r="N820" s="9"/>
      <c r="O820" s="9"/>
      <c r="P820" s="9"/>
      <c r="Q820" s="11"/>
    </row>
    <row r="821" spans="1:17" x14ac:dyDescent="0.45">
      <c r="A821" s="14" t="s">
        <v>74</v>
      </c>
      <c r="B821" s="9">
        <v>17</v>
      </c>
      <c r="C821" s="10">
        <v>92.93</v>
      </c>
      <c r="D821" s="10">
        <f t="shared" si="34"/>
        <v>1579.8100000000002</v>
      </c>
      <c r="E821" s="38" t="s">
        <v>46</v>
      </c>
      <c r="F821" s="9"/>
      <c r="G821" s="10">
        <v>92.23</v>
      </c>
      <c r="H821" s="10">
        <f>(B821*G821)-D821</f>
        <v>-11.900000000000091</v>
      </c>
      <c r="I821" s="9" t="s">
        <v>134</v>
      </c>
      <c r="J821" s="38">
        <f>G821*B821</f>
        <v>1567.91</v>
      </c>
      <c r="K821" s="9" t="str">
        <f t="shared" si="35"/>
        <v>sell 17 ENSG @ $92.23</v>
      </c>
      <c r="L821" s="10">
        <f>L820+(G821*B821)</f>
        <v>30762.19</v>
      </c>
      <c r="M821" s="9" t="s">
        <v>44</v>
      </c>
      <c r="N821" s="9"/>
      <c r="O821" s="9"/>
      <c r="P821" s="9"/>
      <c r="Q821" s="11"/>
    </row>
    <row r="822" spans="1:17" x14ac:dyDescent="0.45">
      <c r="A822" s="14"/>
      <c r="B822" s="9"/>
      <c r="C822" s="10" t="s">
        <v>20</v>
      </c>
      <c r="D822" s="10">
        <f>SUM(D819:D821)</f>
        <v>4850.1400000000003</v>
      </c>
      <c r="E822" s="9"/>
      <c r="F822" s="9"/>
      <c r="G822" s="41"/>
      <c r="H822" s="10">
        <f>SUM(H819:H821)</f>
        <v>-23.119999999999891</v>
      </c>
      <c r="I822" s="9"/>
      <c r="J822" s="38">
        <f>SUM(J819:J821)</f>
        <v>4827.0200000000004</v>
      </c>
      <c r="K822" s="9"/>
      <c r="L822" s="10"/>
      <c r="M822" s="9"/>
      <c r="N822" s="9"/>
      <c r="O822" s="9"/>
      <c r="P822" s="9"/>
      <c r="Q822" s="11"/>
    </row>
    <row r="823" spans="1:17" x14ac:dyDescent="0.45">
      <c r="A823" s="14"/>
      <c r="B823" s="9"/>
      <c r="C823" s="10"/>
      <c r="D823" s="10"/>
      <c r="E823" s="9"/>
      <c r="F823" s="9"/>
      <c r="G823" s="42"/>
      <c r="H823" s="39"/>
      <c r="I823" s="9"/>
      <c r="J823" s="9"/>
      <c r="K823" s="9"/>
      <c r="L823" s="10"/>
      <c r="M823" s="9"/>
      <c r="N823" s="9"/>
      <c r="O823" s="9"/>
      <c r="P823" s="9"/>
      <c r="Q823" s="11"/>
    </row>
    <row r="824" spans="1:17" x14ac:dyDescent="0.45">
      <c r="A824" s="14"/>
      <c r="B824" s="9"/>
      <c r="C824" s="10"/>
      <c r="D824" s="10"/>
      <c r="E824" s="20"/>
      <c r="F824" s="9"/>
      <c r="G824" s="41"/>
      <c r="H824" s="10"/>
      <c r="I824" s="9"/>
      <c r="J824" s="9"/>
      <c r="K824" s="9"/>
      <c r="L824" s="10"/>
      <c r="M824" s="12" t="s">
        <v>41</v>
      </c>
      <c r="N824" s="9"/>
      <c r="O824" s="9"/>
      <c r="P824" s="9"/>
      <c r="Q824" s="11"/>
    </row>
    <row r="825" spans="1:17" x14ac:dyDescent="0.45">
      <c r="A825" s="8"/>
      <c r="B825" s="9"/>
      <c r="C825" s="10"/>
      <c r="D825" s="10"/>
      <c r="E825" s="20"/>
      <c r="F825" s="9"/>
      <c r="G825" s="41"/>
      <c r="H825" s="10"/>
      <c r="I825" s="9"/>
      <c r="J825" s="9"/>
      <c r="K825" s="9"/>
      <c r="L825" s="10"/>
      <c r="M825" s="12" t="s">
        <v>42</v>
      </c>
      <c r="N825" s="9"/>
      <c r="O825" s="9"/>
      <c r="P825" s="9"/>
      <c r="Q825" s="11"/>
    </row>
    <row r="826" spans="1:17" x14ac:dyDescent="0.45">
      <c r="A826" s="8"/>
      <c r="B826" s="12" t="s">
        <v>6</v>
      </c>
      <c r="C826" s="13" t="s">
        <v>4</v>
      </c>
      <c r="D826" s="13" t="s">
        <v>5</v>
      </c>
      <c r="E826" s="23" t="s">
        <v>16</v>
      </c>
      <c r="F826" s="9"/>
      <c r="G826" s="43" t="s">
        <v>18</v>
      </c>
      <c r="H826" s="13" t="s">
        <v>19</v>
      </c>
      <c r="I826" s="9"/>
      <c r="J826" s="9"/>
      <c r="K826" s="9"/>
      <c r="L826" s="10"/>
      <c r="M826" s="38">
        <f>L818</f>
        <v>25935.17</v>
      </c>
      <c r="N826" s="9"/>
      <c r="O826" s="9"/>
      <c r="P826" s="9"/>
      <c r="Q826" s="11"/>
    </row>
    <row r="827" spans="1:17" x14ac:dyDescent="0.45">
      <c r="A827" s="14" t="s">
        <v>204</v>
      </c>
      <c r="B827" s="9">
        <v>26</v>
      </c>
      <c r="C827" s="10">
        <v>74.98</v>
      </c>
      <c r="D827" s="10">
        <f>C827*B827</f>
        <v>1949.48</v>
      </c>
      <c r="E827" s="38" t="s">
        <v>46</v>
      </c>
      <c r="F827" s="9"/>
      <c r="G827" s="10">
        <v>74.91</v>
      </c>
      <c r="H827" s="10">
        <f>(B827*G827)-D827</f>
        <v>-1.8200000000001637</v>
      </c>
      <c r="I827" s="9" t="s">
        <v>134</v>
      </c>
      <c r="J827" s="9"/>
      <c r="K827" s="9" t="str">
        <f>IF(B827&lt;&gt;0,"buy "&amp;B827&amp;" "&amp;A827&amp;" @ $"&amp;G827,"")</f>
        <v>buy 26 BWXT @ $74.91</v>
      </c>
      <c r="L827" s="10">
        <f>L821-(G827*B827)</f>
        <v>28814.53</v>
      </c>
      <c r="M827" s="38">
        <f>L818-(G827*B827)</f>
        <v>23987.51</v>
      </c>
      <c r="N827" s="9"/>
      <c r="O827" s="9"/>
      <c r="P827" s="9"/>
      <c r="Q827" s="11"/>
    </row>
    <row r="828" spans="1:17" x14ac:dyDescent="0.45">
      <c r="A828" s="14" t="s">
        <v>205</v>
      </c>
      <c r="B828" s="9">
        <v>233</v>
      </c>
      <c r="C828" s="10">
        <v>8.52</v>
      </c>
      <c r="D828" s="10">
        <f>C828*B828</f>
        <v>1985.1599999999999</v>
      </c>
      <c r="E828" s="38" t="s">
        <v>46</v>
      </c>
      <c r="F828" s="9"/>
      <c r="G828" s="10">
        <v>8.49</v>
      </c>
      <c r="H828" s="10">
        <f>(B828*G828)-D828</f>
        <v>-6.9899999999997817</v>
      </c>
      <c r="I828" s="9" t="s">
        <v>134</v>
      </c>
      <c r="J828" s="9"/>
      <c r="K828" s="9" t="str">
        <f>IF(B828&lt;&gt;0,"buy "&amp;B828&amp;" "&amp;A828&amp;" @ $"&amp;G828,"")</f>
        <v>buy 233 BVN @ $8.49</v>
      </c>
      <c r="L828" s="10">
        <f>L827-(G828*B828)</f>
        <v>26836.36</v>
      </c>
      <c r="M828" s="38">
        <f>M827-(G828*B828)</f>
        <v>22009.339999999997</v>
      </c>
      <c r="N828" s="9"/>
      <c r="O828" s="9"/>
      <c r="P828" s="9"/>
      <c r="Q828" s="11"/>
    </row>
    <row r="829" spans="1:17" x14ac:dyDescent="0.45">
      <c r="A829" s="28" t="s">
        <v>206</v>
      </c>
      <c r="B829" s="29">
        <v>282</v>
      </c>
      <c r="C829" s="30">
        <v>7.04</v>
      </c>
      <c r="D829" s="30">
        <f>C829*B829</f>
        <v>1985.28</v>
      </c>
      <c r="E829" s="38" t="s">
        <v>46</v>
      </c>
      <c r="F829" s="29"/>
      <c r="G829" s="30">
        <v>6.97</v>
      </c>
      <c r="H829" s="30">
        <f>(B829*G829)-D829</f>
        <v>-19.740000000000009</v>
      </c>
      <c r="I829" s="9" t="s">
        <v>134</v>
      </c>
      <c r="J829" s="9"/>
      <c r="K829" s="9" t="str">
        <f>IF(B829&lt;&gt;0,"buy "&amp;B829&amp;" "&amp;A829&amp;" @ $"&amp;G829,"")</f>
        <v>buy 282 YMM @ $6.97</v>
      </c>
      <c r="L829" s="10">
        <f>L828-(G829*B829)</f>
        <v>24870.82</v>
      </c>
      <c r="M829" s="46">
        <f>M828-(G829*B829)</f>
        <v>20043.799999999996</v>
      </c>
      <c r="N829" s="47"/>
      <c r="O829" s="47"/>
      <c r="P829" s="47"/>
      <c r="Q829" s="48"/>
    </row>
    <row r="830" spans="1:17" x14ac:dyDescent="0.45">
      <c r="A830" s="14"/>
      <c r="B830" s="9"/>
      <c r="C830" s="10" t="s">
        <v>20</v>
      </c>
      <c r="D830" s="10">
        <f>SUM(D827:D829)</f>
        <v>5919.92</v>
      </c>
      <c r="E830" s="9"/>
      <c r="F830" s="9"/>
      <c r="G830" s="10" t="s">
        <v>28</v>
      </c>
      <c r="H830" s="10">
        <f>SUM(H827:H829)</f>
        <v>-28.549999999999955</v>
      </c>
      <c r="I830" s="9"/>
      <c r="J830" s="9"/>
      <c r="K830" s="9"/>
      <c r="L830" s="10"/>
      <c r="M830" s="9"/>
      <c r="N830" s="9"/>
      <c r="O830" s="9"/>
      <c r="P830" s="9"/>
      <c r="Q830" s="11"/>
    </row>
    <row r="831" spans="1:17" x14ac:dyDescent="0.45">
      <c r="A831" s="14"/>
      <c r="B831" s="9"/>
      <c r="C831" s="10"/>
      <c r="D831" s="10"/>
      <c r="E831" s="9"/>
      <c r="F831" s="9"/>
      <c r="G831" s="10"/>
      <c r="H831" s="10"/>
      <c r="I831" s="9"/>
      <c r="J831" s="9"/>
      <c r="K831" s="9"/>
      <c r="L831" s="10"/>
      <c r="M831" s="12" t="str">
        <f>IF(J822+M829&gt;0,"Credit Surplus","Credit Shortage")</f>
        <v>Credit Surplus</v>
      </c>
      <c r="N831" s="38"/>
      <c r="O831" s="9"/>
      <c r="P831" s="9"/>
      <c r="Q831" s="11"/>
    </row>
    <row r="832" spans="1:17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9"/>
      <c r="N832" s="9"/>
      <c r="O832" s="9"/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9"/>
      <c r="M833" s="9"/>
      <c r="N833" s="9"/>
      <c r="O833" s="9"/>
      <c r="P833" s="9"/>
      <c r="Q833" s="11"/>
    </row>
    <row r="834" spans="1:17" x14ac:dyDescent="0.45">
      <c r="A834" s="14" t="s">
        <v>23</v>
      </c>
      <c r="B834" s="9"/>
      <c r="C834" s="10"/>
      <c r="D834" s="22">
        <v>1320.65</v>
      </c>
      <c r="E834" s="9" t="s">
        <v>111</v>
      </c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24</v>
      </c>
      <c r="B835" s="9"/>
      <c r="C835" s="10"/>
      <c r="D835" s="49">
        <f>H822</f>
        <v>-23.119999999999891</v>
      </c>
      <c r="E835" s="9" t="s">
        <v>36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25</v>
      </c>
      <c r="B836" s="9"/>
      <c r="C836" s="10"/>
      <c r="D836" s="10">
        <f>D834+D835</f>
        <v>1297.5300000000002</v>
      </c>
      <c r="E836" s="9"/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27</v>
      </c>
      <c r="B837" s="9"/>
      <c r="C837" s="10"/>
      <c r="D837" s="10">
        <f>H830</f>
        <v>-28.549999999999955</v>
      </c>
      <c r="E837" s="9" t="s">
        <v>37</v>
      </c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25</v>
      </c>
      <c r="B838" s="9"/>
      <c r="C838" s="10"/>
      <c r="D838" s="32">
        <f>D836-D837</f>
        <v>1326.0800000000002</v>
      </c>
      <c r="E838" s="20" t="s">
        <v>38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ht="14.65" thickBot="1" x14ac:dyDescent="0.5">
      <c r="A839" s="16"/>
      <c r="B839" s="17"/>
      <c r="C839" s="18"/>
      <c r="D839" s="18"/>
      <c r="E839" s="17"/>
      <c r="F839" s="17"/>
      <c r="G839" s="18"/>
      <c r="H839" s="18"/>
      <c r="I839" s="17"/>
      <c r="J839" s="17"/>
      <c r="K839" s="17"/>
      <c r="L839" s="17"/>
      <c r="M839" s="17"/>
      <c r="N839" s="17"/>
      <c r="O839" s="17"/>
      <c r="P839" s="17"/>
      <c r="Q839" s="19"/>
    </row>
    <row r="840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45169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12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43" t="s">
        <v>133</v>
      </c>
      <c r="J845" s="12" t="s">
        <v>67</v>
      </c>
      <c r="K845" s="9"/>
      <c r="L845" s="22">
        <v>46489.43</v>
      </c>
      <c r="M845" s="9" t="s">
        <v>135</v>
      </c>
      <c r="N845" s="9"/>
      <c r="O845" s="9"/>
      <c r="P845" s="9"/>
      <c r="Q845" s="11"/>
    </row>
    <row r="846" spans="1:17" x14ac:dyDescent="0.45">
      <c r="A846" s="14" t="s">
        <v>199</v>
      </c>
      <c r="B846" s="9">
        <v>16</v>
      </c>
      <c r="C846" s="10">
        <v>89.73</v>
      </c>
      <c r="D846" s="10">
        <f>C846*B846</f>
        <v>1435.68</v>
      </c>
      <c r="E846" s="38" t="s">
        <v>69</v>
      </c>
      <c r="F846" s="9"/>
      <c r="G846" s="10">
        <v>88</v>
      </c>
      <c r="H846" s="10">
        <f>(B846*G846)-D846</f>
        <v>-27.680000000000064</v>
      </c>
      <c r="I846" s="9" t="s">
        <v>134</v>
      </c>
      <c r="J846" s="38">
        <f>G846*B846</f>
        <v>1408</v>
      </c>
      <c r="K846" s="9" t="str">
        <f>IF(B846&lt;&gt;0,"sell "&amp;B846&amp;" "&amp;A846&amp;" @ $"&amp;G846,"")</f>
        <v>sell 16 HAE @ $88</v>
      </c>
      <c r="L846" s="10">
        <f>L845+(G846*B846)</f>
        <v>47897.43</v>
      </c>
      <c r="M846" s="9"/>
      <c r="N846" s="9"/>
      <c r="O846" s="9"/>
      <c r="P846" s="9"/>
      <c r="Q846" s="11"/>
    </row>
    <row r="847" spans="1:17" x14ac:dyDescent="0.45">
      <c r="A847" s="14" t="s">
        <v>200</v>
      </c>
      <c r="B847" s="9">
        <v>12</v>
      </c>
      <c r="C847" s="10">
        <v>135.06</v>
      </c>
      <c r="D847" s="10">
        <f>C847*B847</f>
        <v>1620.72</v>
      </c>
      <c r="E847" s="38" t="s">
        <v>69</v>
      </c>
      <c r="F847" s="9"/>
      <c r="G847" s="10">
        <v>134.66999999999999</v>
      </c>
      <c r="H847" s="10">
        <f>(B847*G847)-D847</f>
        <v>-4.6800000000000637</v>
      </c>
      <c r="I847" s="9" t="s">
        <v>134</v>
      </c>
      <c r="J847" s="38">
        <f>G847*B847</f>
        <v>1616.04</v>
      </c>
      <c r="K847" s="9" t="str">
        <f t="shared" ref="K847:K848" si="36">IF(B847&lt;&gt;0,"sell "&amp;B847&amp;" "&amp;A847&amp;" @ $"&amp;G847,"")</f>
        <v>sell 12 ICFI @ $134.67</v>
      </c>
      <c r="L847" s="10">
        <f>L846+(G847*B847)</f>
        <v>49513.47</v>
      </c>
      <c r="M847" s="9"/>
      <c r="N847" s="9"/>
      <c r="O847" s="9"/>
      <c r="P847" s="9"/>
      <c r="Q847" s="11"/>
    </row>
    <row r="848" spans="1:17" x14ac:dyDescent="0.45">
      <c r="A848" s="14" t="s">
        <v>201</v>
      </c>
      <c r="B848" s="9">
        <v>175</v>
      </c>
      <c r="C848" s="10">
        <v>7.61</v>
      </c>
      <c r="D848" s="10">
        <f>C848*B848</f>
        <v>1331.75</v>
      </c>
      <c r="E848" s="38" t="s">
        <v>69</v>
      </c>
      <c r="F848" s="9"/>
      <c r="G848" s="10">
        <v>7.51</v>
      </c>
      <c r="H848" s="10">
        <f>(B848*G848)-D848</f>
        <v>-17.5</v>
      </c>
      <c r="I848" s="9" t="s">
        <v>134</v>
      </c>
      <c r="J848" s="38">
        <f>G848*B848</f>
        <v>1314.25</v>
      </c>
      <c r="K848" s="9" t="str">
        <f t="shared" si="36"/>
        <v>sell 175 AIV @ $7.51</v>
      </c>
      <c r="L848" s="10">
        <f>L847+(G848*B848)</f>
        <v>50827.72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 t="s">
        <v>20</v>
      </c>
      <c r="D849" s="10">
        <f>SUM(D846:D848)</f>
        <v>4388.1499999999996</v>
      </c>
      <c r="E849" s="9"/>
      <c r="F849" s="9"/>
      <c r="G849" s="41"/>
      <c r="H849" s="10">
        <f>SUM(H846:H848)</f>
        <v>-49.860000000000127</v>
      </c>
      <c r="I849" s="9"/>
      <c r="J849" s="38">
        <f>SUM(J846:J848)</f>
        <v>4338.29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42"/>
      <c r="H850" s="39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41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/>
      <c r="B852" s="9"/>
      <c r="C852" s="10"/>
      <c r="D852" s="10"/>
      <c r="E852" s="20"/>
      <c r="F852" s="9"/>
      <c r="G852" s="41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/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43" t="s">
        <v>18</v>
      </c>
      <c r="H853" s="13" t="s">
        <v>19</v>
      </c>
      <c r="I853" s="9"/>
      <c r="J853" s="9"/>
      <c r="K853" s="9"/>
      <c r="L853" s="10"/>
      <c r="M853" s="38">
        <f>L845</f>
        <v>46489.43</v>
      </c>
      <c r="N853" s="9"/>
      <c r="O853" s="9"/>
      <c r="P853" s="9"/>
      <c r="Q853" s="11"/>
    </row>
    <row r="854" spans="1:17" x14ac:dyDescent="0.45">
      <c r="A854" s="14" t="s">
        <v>91</v>
      </c>
      <c r="B854" s="9">
        <v>2</v>
      </c>
      <c r="C854" s="10">
        <v>698.9</v>
      </c>
      <c r="D854" s="10">
        <f>C854*B854</f>
        <v>1397.8</v>
      </c>
      <c r="E854" s="38" t="s">
        <v>69</v>
      </c>
      <c r="F854" s="9"/>
      <c r="G854" s="10">
        <v>716.13</v>
      </c>
      <c r="H854" s="10">
        <f>(B854*G854)-D854</f>
        <v>34.460000000000036</v>
      </c>
      <c r="I854" s="9" t="s">
        <v>134</v>
      </c>
      <c r="J854" s="9"/>
      <c r="K854" s="9" t="str">
        <f>IF(B854&lt;&gt;0,"buy "&amp;B854&amp;" "&amp;A854&amp;" @ $"&amp;G854,"")</f>
        <v>buy 2 COKE @ $716.13</v>
      </c>
      <c r="L854" s="10">
        <f>L848-(G854*B854)</f>
        <v>49395.46</v>
      </c>
      <c r="M854" s="38">
        <f>L845-(G854*B854)</f>
        <v>45057.17</v>
      </c>
      <c r="N854" s="9"/>
      <c r="O854" s="9"/>
      <c r="P854" s="9"/>
      <c r="Q854" s="11"/>
    </row>
    <row r="855" spans="1:17" x14ac:dyDescent="0.45">
      <c r="A855" s="14" t="s">
        <v>181</v>
      </c>
      <c r="B855" s="9">
        <v>11</v>
      </c>
      <c r="C855" s="10">
        <v>168.33</v>
      </c>
      <c r="D855" s="10">
        <f>C855*B855</f>
        <v>1851.63</v>
      </c>
      <c r="E855" s="38" t="s">
        <v>69</v>
      </c>
      <c r="F855" s="9"/>
      <c r="G855" s="10">
        <v>168.97</v>
      </c>
      <c r="H855" s="10">
        <f>(B855*G855)-D855</f>
        <v>7.0399999999999636</v>
      </c>
      <c r="I855" s="9" t="s">
        <v>134</v>
      </c>
      <c r="J855" s="9"/>
      <c r="K855" s="9" t="str">
        <f>IF(B855&lt;&gt;0,"buy "&amp;B855&amp;" "&amp;A855&amp;" @ $"&amp;G855,"")</f>
        <v>buy 11 VRTV @ $168.97</v>
      </c>
      <c r="L855" s="10">
        <f>L854-(G855*B855)</f>
        <v>47536.79</v>
      </c>
      <c r="M855" s="38">
        <f>M854-(G855*B855)</f>
        <v>43198.5</v>
      </c>
      <c r="N855" s="9"/>
      <c r="O855" s="9"/>
      <c r="P855" s="9"/>
      <c r="Q855" s="11"/>
    </row>
    <row r="856" spans="1:17" x14ac:dyDescent="0.45">
      <c r="A856" s="28" t="s">
        <v>184</v>
      </c>
      <c r="B856" s="29">
        <v>23</v>
      </c>
      <c r="C856" s="30">
        <v>86.04</v>
      </c>
      <c r="D856" s="30">
        <f>C856*B856</f>
        <v>1978.92</v>
      </c>
      <c r="E856" s="38" t="s">
        <v>69</v>
      </c>
      <c r="F856" s="29"/>
      <c r="G856" s="30">
        <v>86.38</v>
      </c>
      <c r="H856" s="30">
        <f>(B856*G856)-D856</f>
        <v>7.819999999999709</v>
      </c>
      <c r="I856" s="9" t="s">
        <v>134</v>
      </c>
      <c r="J856" s="9"/>
      <c r="K856" s="9" t="str">
        <f>IF(B856&lt;&gt;0,"buy "&amp;B856&amp;" "&amp;A856&amp;" @ $"&amp;G856,"")</f>
        <v>buy 23 CEIX @ $86.38</v>
      </c>
      <c r="L856" s="10">
        <f>L855-(G856*B856)</f>
        <v>45550.05</v>
      </c>
      <c r="M856" s="46">
        <f>M855-(G856*B856)</f>
        <v>41211.760000000002</v>
      </c>
      <c r="N856" s="47"/>
      <c r="O856" s="47"/>
      <c r="P856" s="47"/>
      <c r="Q856" s="48"/>
    </row>
    <row r="857" spans="1:17" x14ac:dyDescent="0.45">
      <c r="A857" s="14"/>
      <c r="B857" s="9"/>
      <c r="C857" s="10" t="s">
        <v>20</v>
      </c>
      <c r="D857" s="10">
        <f>SUM(D854:D856)</f>
        <v>5228.3500000000004</v>
      </c>
      <c r="E857" s="9"/>
      <c r="F857" s="9"/>
      <c r="G857" s="10" t="s">
        <v>28</v>
      </c>
      <c r="H857" s="10">
        <f>SUM(H854:H856)</f>
        <v>49.319999999999709</v>
      </c>
      <c r="I857" s="9"/>
      <c r="J857" s="9"/>
      <c r="K857" s="9"/>
      <c r="L857" s="10"/>
      <c r="M857" s="9"/>
      <c r="N857" s="9"/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38"/>
      <c r="O858" s="9"/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2489.61</v>
      </c>
      <c r="E861" s="9" t="s">
        <v>111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49">
        <f>H849</f>
        <v>-49.860000000000127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2439.75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49.319999999999709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2390.4300000000003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0" spans="1:17" ht="14.65" thickBot="1" x14ac:dyDescent="0.5"/>
    <row r="871" spans="1:17" ht="14.65" thickTop="1" x14ac:dyDescent="0.45">
      <c r="A871" s="3"/>
      <c r="B871" s="4"/>
      <c r="C871" s="5">
        <v>45138</v>
      </c>
      <c r="D871" s="6"/>
      <c r="E871" s="4"/>
      <c r="F871" s="4"/>
      <c r="G871" s="6"/>
      <c r="H871" s="6"/>
      <c r="I871" s="4"/>
      <c r="J871" s="4"/>
      <c r="K871" s="4"/>
      <c r="L871" s="21" t="s">
        <v>40</v>
      </c>
      <c r="M871" s="4"/>
      <c r="N871" s="4"/>
      <c r="O871" s="4"/>
      <c r="P871" s="4"/>
      <c r="Q871" s="7"/>
    </row>
    <row r="872" spans="1:17" x14ac:dyDescent="0.45">
      <c r="A872" s="8" t="s">
        <v>11</v>
      </c>
      <c r="B872" s="9"/>
      <c r="C872" s="10"/>
      <c r="D872" s="10"/>
      <c r="E872" s="9"/>
      <c r="F872" s="9"/>
      <c r="G872" s="10"/>
      <c r="H872" s="10"/>
      <c r="I872" s="9"/>
      <c r="J872" s="12" t="s">
        <v>68</v>
      </c>
      <c r="K872" s="9"/>
      <c r="L872" s="12" t="s">
        <v>21</v>
      </c>
      <c r="M872" s="12"/>
      <c r="N872" s="9"/>
      <c r="O872" s="9"/>
      <c r="P872" s="9"/>
      <c r="Q872" s="11"/>
    </row>
    <row r="873" spans="1:17" x14ac:dyDescent="0.45">
      <c r="A873" s="8" t="s">
        <v>3</v>
      </c>
      <c r="B873" s="12" t="s">
        <v>6</v>
      </c>
      <c r="C873" s="13" t="s">
        <v>4</v>
      </c>
      <c r="D873" s="13" t="s">
        <v>7</v>
      </c>
      <c r="E873" s="12" t="s">
        <v>16</v>
      </c>
      <c r="F873" s="9"/>
      <c r="G873" s="13" t="s">
        <v>18</v>
      </c>
      <c r="H873" s="13" t="s">
        <v>19</v>
      </c>
      <c r="I873" s="43" t="s">
        <v>133</v>
      </c>
      <c r="J873" s="12" t="s">
        <v>67</v>
      </c>
      <c r="K873" s="9"/>
      <c r="L873" s="22">
        <v>20818.02</v>
      </c>
      <c r="M873" s="9" t="s">
        <v>135</v>
      </c>
      <c r="N873" s="9"/>
      <c r="O873" s="9"/>
      <c r="P873" s="9"/>
      <c r="Q873" s="11"/>
    </row>
    <row r="874" spans="1:17" x14ac:dyDescent="0.45">
      <c r="A874" s="14" t="s">
        <v>183</v>
      </c>
      <c r="B874" s="9">
        <v>128</v>
      </c>
      <c r="C874" s="10">
        <v>12.4</v>
      </c>
      <c r="D874" s="10">
        <f>C874*B874</f>
        <v>1587.2</v>
      </c>
      <c r="E874" s="38" t="s">
        <v>69</v>
      </c>
      <c r="F874" s="9"/>
      <c r="G874" s="10">
        <v>12.06</v>
      </c>
      <c r="H874" s="10">
        <f>(B874*G874)-D874</f>
        <v>-43.519999999999982</v>
      </c>
      <c r="I874" s="9" t="s">
        <v>134</v>
      </c>
      <c r="J874" s="38">
        <f>G874*B874</f>
        <v>1543.68</v>
      </c>
      <c r="K874" s="9" t="str">
        <f>IF(B874&lt;&gt;0,"sell "&amp;B874&amp;" "&amp;A874&amp;" @ $"&amp;G874,"")</f>
        <v>sell 128 TGS @ $12.06</v>
      </c>
      <c r="L874" s="10">
        <f>L873+(G874*B874)</f>
        <v>22361.7</v>
      </c>
      <c r="M874" s="9"/>
      <c r="N874" s="9"/>
      <c r="O874" s="9"/>
      <c r="P874" s="9"/>
      <c r="Q874" s="11"/>
    </row>
    <row r="875" spans="1:17" x14ac:dyDescent="0.45">
      <c r="A875" s="14" t="s">
        <v>85</v>
      </c>
      <c r="B875" s="9">
        <v>17</v>
      </c>
      <c r="C875" s="10">
        <v>94.57</v>
      </c>
      <c r="D875" s="10">
        <f>C875*B875</f>
        <v>1607.6899999999998</v>
      </c>
      <c r="E875" s="38" t="s">
        <v>69</v>
      </c>
      <c r="F875" s="9"/>
      <c r="G875" s="10">
        <v>93</v>
      </c>
      <c r="H875" s="10">
        <f>(B875*G875)-D875</f>
        <v>-26.689999999999827</v>
      </c>
      <c r="I875" s="9" t="s">
        <v>134</v>
      </c>
      <c r="J875" s="38">
        <f>G875*B875</f>
        <v>1581</v>
      </c>
      <c r="K875" s="9" t="str">
        <f t="shared" ref="K875:K876" si="37">IF(B875&lt;&gt;0,"sell "&amp;B875&amp;" "&amp;A875&amp;" @ $"&amp;G875,"")</f>
        <v>sell 17 HURN @ $93</v>
      </c>
      <c r="L875" s="10">
        <f>L874+(G875*B875)</f>
        <v>23942.7</v>
      </c>
      <c r="M875" s="9"/>
      <c r="N875" s="9"/>
      <c r="O875" s="9"/>
      <c r="P875" s="9"/>
      <c r="Q875" s="11"/>
    </row>
    <row r="876" spans="1:17" x14ac:dyDescent="0.45">
      <c r="A876" s="14" t="s">
        <v>117</v>
      </c>
      <c r="B876" s="9">
        <v>27</v>
      </c>
      <c r="C876" s="10">
        <v>52.89</v>
      </c>
      <c r="D876" s="10">
        <f>C876*B876</f>
        <v>1428.03</v>
      </c>
      <c r="E876" s="38" t="s">
        <v>69</v>
      </c>
      <c r="F876" s="9"/>
      <c r="G876" s="10">
        <v>52.72</v>
      </c>
      <c r="H876" s="10">
        <f>(B876*G876)-D876</f>
        <v>-4.5899999999999181</v>
      </c>
      <c r="I876" s="9" t="s">
        <v>134</v>
      </c>
      <c r="J876" s="38">
        <f>G876*B876</f>
        <v>1423.44</v>
      </c>
      <c r="K876" s="9" t="str">
        <f t="shared" si="37"/>
        <v>sell 27 CBZ @ $52.72</v>
      </c>
      <c r="L876" s="10">
        <f>L875+(G876*B876)</f>
        <v>25366.14</v>
      </c>
      <c r="M876" s="9" t="s">
        <v>44</v>
      </c>
      <c r="N876" s="9"/>
      <c r="O876" s="9"/>
      <c r="P876" s="9"/>
      <c r="Q876" s="11"/>
    </row>
    <row r="877" spans="1:17" x14ac:dyDescent="0.45">
      <c r="A877" s="14"/>
      <c r="B877" s="9"/>
      <c r="C877" s="10" t="s">
        <v>20</v>
      </c>
      <c r="D877" s="10">
        <f>SUM(D874:D876)</f>
        <v>4622.92</v>
      </c>
      <c r="E877" s="9"/>
      <c r="F877" s="9"/>
      <c r="G877" s="41"/>
      <c r="H877" s="10">
        <f>SUM(H874:H876)</f>
        <v>-74.799999999999727</v>
      </c>
      <c r="I877" s="9"/>
      <c r="J877" s="38">
        <f>SUM(J874:J876)</f>
        <v>4548.1200000000008</v>
      </c>
      <c r="K877" s="9"/>
      <c r="L877" s="10"/>
      <c r="M877" s="9"/>
      <c r="N877" s="9"/>
      <c r="O877" s="9"/>
      <c r="P877" s="9"/>
      <c r="Q877" s="11"/>
    </row>
    <row r="878" spans="1:17" x14ac:dyDescent="0.45">
      <c r="A878" s="14"/>
      <c r="B878" s="9"/>
      <c r="C878" s="10"/>
      <c r="D878" s="10"/>
      <c r="E878" s="9"/>
      <c r="F878" s="9"/>
      <c r="G878" s="42"/>
      <c r="H878" s="39"/>
      <c r="I878" s="9"/>
      <c r="J878" s="9"/>
      <c r="K878" s="9"/>
      <c r="L878" s="10"/>
      <c r="M878" s="9"/>
      <c r="N878" s="9"/>
      <c r="O878" s="9"/>
      <c r="P878" s="9"/>
      <c r="Q878" s="11"/>
    </row>
    <row r="879" spans="1:17" x14ac:dyDescent="0.45">
      <c r="A879" s="14"/>
      <c r="B879" s="9"/>
      <c r="C879" s="10"/>
      <c r="D879" s="10"/>
      <c r="E879" s="20"/>
      <c r="F879" s="9"/>
      <c r="G879" s="41"/>
      <c r="H879" s="10"/>
      <c r="I879" s="9"/>
      <c r="J879" s="9"/>
      <c r="K879" s="9"/>
      <c r="L879" s="10"/>
      <c r="M879" s="12" t="s">
        <v>41</v>
      </c>
      <c r="N879" s="9"/>
      <c r="O879" s="9"/>
      <c r="P879" s="9"/>
      <c r="Q879" s="11"/>
    </row>
    <row r="880" spans="1:17" x14ac:dyDescent="0.45">
      <c r="A880" s="8"/>
      <c r="B880" s="9"/>
      <c r="C880" s="10"/>
      <c r="D880" s="10"/>
      <c r="E880" s="20"/>
      <c r="F880" s="9"/>
      <c r="G880" s="41"/>
      <c r="H880" s="10"/>
      <c r="I880" s="9"/>
      <c r="J880" s="9"/>
      <c r="K880" s="9"/>
      <c r="L880" s="10"/>
      <c r="M880" s="12" t="s">
        <v>42</v>
      </c>
      <c r="N880" s="9"/>
      <c r="O880" s="9"/>
      <c r="P880" s="9"/>
      <c r="Q880" s="11"/>
    </row>
    <row r="881" spans="1:17" x14ac:dyDescent="0.45">
      <c r="A881" s="8"/>
      <c r="B881" s="12" t="s">
        <v>6</v>
      </c>
      <c r="C881" s="13" t="s">
        <v>4</v>
      </c>
      <c r="D881" s="13" t="s">
        <v>5</v>
      </c>
      <c r="E881" s="23" t="s">
        <v>16</v>
      </c>
      <c r="F881" s="9"/>
      <c r="G881" s="43" t="s">
        <v>18</v>
      </c>
      <c r="H881" s="13" t="s">
        <v>19</v>
      </c>
      <c r="I881" s="9"/>
      <c r="J881" s="9"/>
      <c r="K881" s="9"/>
      <c r="L881" s="10"/>
      <c r="M881" s="38">
        <f>L873</f>
        <v>20818.02</v>
      </c>
      <c r="N881" s="9"/>
      <c r="O881" s="9"/>
      <c r="P881" s="9"/>
      <c r="Q881" s="11"/>
    </row>
    <row r="882" spans="1:17" x14ac:dyDescent="0.45">
      <c r="A882" s="14" t="s">
        <v>194</v>
      </c>
      <c r="B882" s="9">
        <v>212</v>
      </c>
      <c r="C882" s="10">
        <v>8.7799999999999994</v>
      </c>
      <c r="D882" s="10">
        <f>C882*B882</f>
        <v>1861.36</v>
      </c>
      <c r="E882" s="38" t="s">
        <v>69</v>
      </c>
      <c r="F882" s="9"/>
      <c r="G882" s="10">
        <v>8.68</v>
      </c>
      <c r="H882" s="10">
        <f>(B882*G882)-D882</f>
        <v>-21.200000000000045</v>
      </c>
      <c r="I882" s="9" t="s">
        <v>134</v>
      </c>
      <c r="J882" s="9"/>
      <c r="K882" s="9" t="str">
        <f>IF(B882&lt;&gt;0,"buy "&amp;B882&amp;" "&amp;A882&amp;" @ $"&amp;G882,"")</f>
        <v>buy 212 BORR @ $8.68</v>
      </c>
      <c r="L882" s="10">
        <f>L876-(G882*B882)</f>
        <v>23525.98</v>
      </c>
      <c r="M882" s="38">
        <f>L873-(G882*B882)</f>
        <v>18977.86</v>
      </c>
      <c r="N882" s="9"/>
      <c r="O882" s="9"/>
      <c r="P882" s="9"/>
      <c r="Q882" s="11"/>
    </row>
    <row r="883" spans="1:17" x14ac:dyDescent="0.45">
      <c r="A883" s="14" t="s">
        <v>152</v>
      </c>
      <c r="B883" s="9">
        <v>11</v>
      </c>
      <c r="C883" s="10">
        <v>158.66999999999999</v>
      </c>
      <c r="D883" s="10">
        <f>C883*B883</f>
        <v>1745.37</v>
      </c>
      <c r="E883" s="38" t="s">
        <v>69</v>
      </c>
      <c r="F883" s="9"/>
      <c r="G883" s="10">
        <v>157.43</v>
      </c>
      <c r="H883" s="10">
        <f>(B883*G883)-D883</f>
        <v>-13.639999999999873</v>
      </c>
      <c r="I883" s="9" t="s">
        <v>134</v>
      </c>
      <c r="J883" s="9"/>
      <c r="K883" s="9" t="str">
        <f>IF(B883&lt;&gt;0,"buy "&amp;B883&amp;" "&amp;A883&amp;" @ $"&amp;G883,"")</f>
        <v>buy 11 ATKR @ $157.43</v>
      </c>
      <c r="L883" s="10">
        <f>L882-(G883*B883)</f>
        <v>21794.25</v>
      </c>
      <c r="M883" s="38">
        <f>M882-(G883*B883)</f>
        <v>17246.13</v>
      </c>
      <c r="N883" s="9"/>
      <c r="O883" s="9"/>
      <c r="P883" s="9"/>
      <c r="Q883" s="11"/>
    </row>
    <row r="884" spans="1:17" x14ac:dyDescent="0.45">
      <c r="A884" s="28" t="s">
        <v>203</v>
      </c>
      <c r="B884" s="29">
        <v>4</v>
      </c>
      <c r="C884" s="30">
        <v>451.7</v>
      </c>
      <c r="D884" s="30">
        <f>C884*B884</f>
        <v>1806.8</v>
      </c>
      <c r="E884" s="38" t="s">
        <v>69</v>
      </c>
      <c r="F884" s="29"/>
      <c r="G884" s="30">
        <v>450.68</v>
      </c>
      <c r="H884" s="30">
        <f>(B884*G884)-D884</f>
        <v>-4.0799999999999272</v>
      </c>
      <c r="I884" s="9" t="s">
        <v>134</v>
      </c>
      <c r="J884" s="9"/>
      <c r="K884" s="9" t="str">
        <f>IF(B884&lt;&gt;0,"buy "&amp;B884&amp;" "&amp;A884&amp;" @ $"&amp;G884,"")</f>
        <v>buy 4 NEU @ $450.68</v>
      </c>
      <c r="L884" s="10">
        <f>L883-(G884*B884)</f>
        <v>19991.53</v>
      </c>
      <c r="M884" s="46">
        <f>M883-(G884*B884)</f>
        <v>15443.410000000002</v>
      </c>
      <c r="N884" s="47"/>
      <c r="O884" s="47"/>
      <c r="P884" s="47"/>
      <c r="Q884" s="48"/>
    </row>
    <row r="885" spans="1:17" x14ac:dyDescent="0.45">
      <c r="A885" s="14"/>
      <c r="B885" s="9"/>
      <c r="C885" s="10" t="s">
        <v>20</v>
      </c>
      <c r="D885" s="10">
        <f>SUM(D882:D884)</f>
        <v>5413.53</v>
      </c>
      <c r="E885" s="9"/>
      <c r="F885" s="9"/>
      <c r="G885" s="10" t="s">
        <v>28</v>
      </c>
      <c r="H885" s="10">
        <f>SUM(H882:H884)</f>
        <v>-38.919999999999845</v>
      </c>
      <c r="I885" s="9"/>
      <c r="J885" s="9"/>
      <c r="K885" s="9"/>
      <c r="L885" s="10"/>
      <c r="M885" s="9"/>
      <c r="N885" s="9"/>
      <c r="O885" s="9"/>
      <c r="P885" s="9"/>
      <c r="Q885" s="11"/>
    </row>
    <row r="886" spans="1:17" x14ac:dyDescent="0.45">
      <c r="A886" s="14"/>
      <c r="B886" s="9"/>
      <c r="C886" s="10"/>
      <c r="D886" s="10"/>
      <c r="E886" s="9"/>
      <c r="F886" s="9"/>
      <c r="G886" s="10"/>
      <c r="H886" s="10"/>
      <c r="I886" s="9"/>
      <c r="J886" s="9"/>
      <c r="K886" s="9"/>
      <c r="L886" s="10"/>
      <c r="M886" s="12" t="str">
        <f>IF(J877+M884&gt;0,"Credit Surplus","Credit Shortage")</f>
        <v>Credit Surplus</v>
      </c>
      <c r="N886" s="38"/>
      <c r="O886" s="9"/>
      <c r="P886" s="9"/>
      <c r="Q886" s="11"/>
    </row>
    <row r="887" spans="1:17" x14ac:dyDescent="0.45">
      <c r="A887" s="14"/>
      <c r="B887" s="9"/>
      <c r="C887" s="10"/>
      <c r="D887" s="10"/>
      <c r="E887" s="9"/>
      <c r="F887" s="9"/>
      <c r="G887" s="10"/>
      <c r="H887" s="10"/>
      <c r="I887" s="9"/>
      <c r="J887" s="9"/>
      <c r="K887" s="9"/>
      <c r="L887" s="10"/>
      <c r="M887" s="9"/>
      <c r="N887" s="9"/>
      <c r="O887" s="9"/>
      <c r="P887" s="9"/>
      <c r="Q887" s="11"/>
    </row>
    <row r="888" spans="1:17" x14ac:dyDescent="0.45">
      <c r="A888" s="14"/>
      <c r="B888" s="9"/>
      <c r="C888" s="10"/>
      <c r="D888" s="10"/>
      <c r="E888" s="9"/>
      <c r="F888" s="9"/>
      <c r="G888" s="10"/>
      <c r="H888" s="10"/>
      <c r="I888" s="9"/>
      <c r="J888" s="9"/>
      <c r="K888" s="9"/>
      <c r="L888" s="9"/>
      <c r="M888" s="9"/>
      <c r="N888" s="9"/>
      <c r="O888" s="9"/>
      <c r="P888" s="9"/>
      <c r="Q888" s="11"/>
    </row>
    <row r="889" spans="1:17" x14ac:dyDescent="0.45">
      <c r="A889" s="14" t="s">
        <v>23</v>
      </c>
      <c r="B889" s="9"/>
      <c r="C889" s="10"/>
      <c r="D889" s="22">
        <v>2365.69</v>
      </c>
      <c r="E889" s="9" t="s">
        <v>111</v>
      </c>
      <c r="F889" s="9"/>
      <c r="G889" s="10"/>
      <c r="H889" s="10"/>
      <c r="I889" s="9"/>
      <c r="J889" s="9"/>
      <c r="K889" s="9"/>
      <c r="L889" s="9"/>
      <c r="M889" s="9"/>
      <c r="N889" s="9"/>
      <c r="O889" s="9"/>
      <c r="P889" s="9"/>
      <c r="Q889" s="11"/>
    </row>
    <row r="890" spans="1:17" x14ac:dyDescent="0.45">
      <c r="A890" s="14" t="s">
        <v>24</v>
      </c>
      <c r="B890" s="9"/>
      <c r="C890" s="10"/>
      <c r="D890" s="49">
        <f>H877</f>
        <v>-74.799999999999727</v>
      </c>
      <c r="E890" s="9" t="s">
        <v>36</v>
      </c>
      <c r="F890" s="9"/>
      <c r="G890" s="10"/>
      <c r="H890" s="10"/>
      <c r="I890" s="9"/>
      <c r="J890" s="9"/>
      <c r="K890" s="9"/>
      <c r="L890" s="9"/>
      <c r="M890" s="9"/>
      <c r="N890" s="9"/>
      <c r="O890" s="9"/>
      <c r="P890" s="9"/>
      <c r="Q890" s="11"/>
    </row>
    <row r="891" spans="1:17" x14ac:dyDescent="0.45">
      <c r="A891" s="14" t="s">
        <v>25</v>
      </c>
      <c r="B891" s="9"/>
      <c r="C891" s="10"/>
      <c r="D891" s="10">
        <f>D889+D890</f>
        <v>2290.8900000000003</v>
      </c>
      <c r="E891" s="9"/>
      <c r="F891" s="9"/>
      <c r="G891" s="10"/>
      <c r="H891" s="10"/>
      <c r="I891" s="9"/>
      <c r="J891" s="9"/>
      <c r="K891" s="9"/>
      <c r="L891" s="9"/>
      <c r="M891" s="9"/>
      <c r="N891" s="9"/>
      <c r="O891" s="9"/>
      <c r="P891" s="9"/>
      <c r="Q891" s="11"/>
    </row>
    <row r="892" spans="1:17" x14ac:dyDescent="0.45">
      <c r="A892" s="14" t="s">
        <v>27</v>
      </c>
      <c r="B892" s="9"/>
      <c r="C892" s="10"/>
      <c r="D892" s="10">
        <f>H885</f>
        <v>-38.919999999999845</v>
      </c>
      <c r="E892" s="9" t="s">
        <v>37</v>
      </c>
      <c r="F892" s="9"/>
      <c r="G892" s="10"/>
      <c r="H892" s="10"/>
      <c r="I892" s="9"/>
      <c r="J892" s="9"/>
      <c r="K892" s="9"/>
      <c r="L892" s="9"/>
      <c r="M892" s="9"/>
      <c r="N892" s="9"/>
      <c r="O892" s="9"/>
      <c r="P892" s="9"/>
      <c r="Q892" s="11"/>
    </row>
    <row r="893" spans="1:17" x14ac:dyDescent="0.45">
      <c r="A893" s="14" t="s">
        <v>25</v>
      </c>
      <c r="B893" s="9"/>
      <c r="C893" s="10"/>
      <c r="D893" s="32">
        <f>D891-D892</f>
        <v>2329.8100000000004</v>
      </c>
      <c r="E893" s="20" t="s">
        <v>38</v>
      </c>
      <c r="F893" s="9"/>
      <c r="G893" s="10"/>
      <c r="H893" s="10"/>
      <c r="I893" s="9"/>
      <c r="J893" s="9"/>
      <c r="K893" s="9"/>
      <c r="L893" s="9"/>
      <c r="M893" s="9"/>
      <c r="N893" s="9"/>
      <c r="O893" s="9"/>
      <c r="P893" s="9"/>
      <c r="Q893" s="11"/>
    </row>
    <row r="894" spans="1:17" ht="14.65" thickBot="1" x14ac:dyDescent="0.5">
      <c r="A894" s="16"/>
      <c r="B894" s="17"/>
      <c r="C894" s="18"/>
      <c r="D894" s="18"/>
      <c r="E894" s="17"/>
      <c r="F894" s="17"/>
      <c r="G894" s="18"/>
      <c r="H894" s="18"/>
      <c r="I894" s="17"/>
      <c r="J894" s="17"/>
      <c r="K894" s="17"/>
      <c r="L894" s="17"/>
      <c r="M894" s="17"/>
      <c r="N894" s="17"/>
      <c r="O894" s="17"/>
      <c r="P894" s="17"/>
      <c r="Q894" s="19"/>
    </row>
    <row r="895" spans="1:17" ht="14.65" thickTop="1" x14ac:dyDescent="0.45"/>
    <row r="898" spans="1:17" ht="14.65" thickBot="1" x14ac:dyDescent="0.5"/>
    <row r="899" spans="1:17" ht="14.65" thickTop="1" x14ac:dyDescent="0.45">
      <c r="A899" s="3"/>
      <c r="B899" s="4"/>
      <c r="C899" s="5">
        <v>45107</v>
      </c>
      <c r="D899" s="6"/>
      <c r="E899" s="4"/>
      <c r="F899" s="4"/>
      <c r="G899" s="6"/>
      <c r="H899" s="6"/>
      <c r="I899" s="4"/>
      <c r="J899" s="4"/>
      <c r="K899" s="4"/>
      <c r="L899" s="21" t="s">
        <v>40</v>
      </c>
      <c r="M899" s="4"/>
      <c r="N899" s="4"/>
      <c r="O899" s="4"/>
      <c r="P899" s="4"/>
      <c r="Q899" s="7"/>
    </row>
    <row r="900" spans="1:17" x14ac:dyDescent="0.45">
      <c r="A900" s="8" t="s">
        <v>11</v>
      </c>
      <c r="B900" s="9"/>
      <c r="C900" s="10"/>
      <c r="D900" s="10"/>
      <c r="E900" s="9"/>
      <c r="F900" s="9"/>
      <c r="G900" s="10"/>
      <c r="H900" s="10"/>
      <c r="I900" s="9"/>
      <c r="J900" s="12" t="s">
        <v>68</v>
      </c>
      <c r="K900" s="9"/>
      <c r="L900" s="12" t="s">
        <v>21</v>
      </c>
      <c r="M900" s="12"/>
      <c r="N900" s="9"/>
      <c r="O900" s="9"/>
      <c r="P900" s="9"/>
      <c r="Q900" s="11"/>
    </row>
    <row r="901" spans="1:17" x14ac:dyDescent="0.45">
      <c r="A901" s="8" t="s">
        <v>3</v>
      </c>
      <c r="B901" s="12" t="s">
        <v>6</v>
      </c>
      <c r="C901" s="13" t="s">
        <v>4</v>
      </c>
      <c r="D901" s="13" t="s">
        <v>7</v>
      </c>
      <c r="E901" s="12" t="s">
        <v>16</v>
      </c>
      <c r="F901" s="9"/>
      <c r="G901" s="13" t="s">
        <v>18</v>
      </c>
      <c r="H901" s="13" t="s">
        <v>19</v>
      </c>
      <c r="I901" s="43" t="s">
        <v>133</v>
      </c>
      <c r="J901" s="12" t="s">
        <v>67</v>
      </c>
      <c r="K901" s="9"/>
      <c r="L901" s="22">
        <v>19441</v>
      </c>
      <c r="M901" s="9" t="s">
        <v>135</v>
      </c>
      <c r="N901" s="9"/>
      <c r="O901" s="9"/>
      <c r="P901" s="9"/>
      <c r="Q901" s="11"/>
    </row>
    <row r="902" spans="1:17" x14ac:dyDescent="0.45">
      <c r="A902" s="14" t="s">
        <v>196</v>
      </c>
      <c r="B902" s="9">
        <v>7</v>
      </c>
      <c r="C902" s="10">
        <v>240.17</v>
      </c>
      <c r="D902" s="10">
        <f>C902*B902</f>
        <v>1681.1899999999998</v>
      </c>
      <c r="E902" s="38" t="s">
        <v>46</v>
      </c>
      <c r="F902" s="9"/>
      <c r="G902" s="10">
        <v>241.97</v>
      </c>
      <c r="H902" s="10">
        <f>(B902*G902)-D902</f>
        <v>12.600000000000136</v>
      </c>
      <c r="I902" s="9" t="s">
        <v>134</v>
      </c>
      <c r="J902" s="38">
        <f>G902*B902</f>
        <v>1693.79</v>
      </c>
      <c r="K902" s="9" t="str">
        <f>IF(B902&lt;&gt;0,"sell "&amp;B902&amp;" "&amp;A902&amp;" @ $"&amp;G902,"")</f>
        <v>sell 7 MEDP @ $241.97</v>
      </c>
      <c r="L902" s="10">
        <f>L901+(G902*B902)</f>
        <v>21134.79</v>
      </c>
      <c r="M902" s="9"/>
      <c r="N902" s="9"/>
      <c r="O902" s="9"/>
      <c r="P902" s="9"/>
      <c r="Q902" s="11"/>
    </row>
    <row r="903" spans="1:17" x14ac:dyDescent="0.45">
      <c r="A903" s="14" t="s">
        <v>197</v>
      </c>
      <c r="B903" s="9">
        <v>13</v>
      </c>
      <c r="C903" s="10">
        <v>110.77</v>
      </c>
      <c r="D903" s="10">
        <f>C903*B903</f>
        <v>1440.01</v>
      </c>
      <c r="E903" s="38" t="s">
        <v>46</v>
      </c>
      <c r="F903" s="9"/>
      <c r="G903" s="10">
        <v>109.73</v>
      </c>
      <c r="H903" s="10">
        <f>(B903*G903)-D903</f>
        <v>-13.519999999999982</v>
      </c>
      <c r="I903" s="9" t="s">
        <v>134</v>
      </c>
      <c r="J903" s="38">
        <f>G903*B903</f>
        <v>1426.49</v>
      </c>
      <c r="K903" s="9" t="str">
        <f t="shared" ref="K903:K904" si="38">IF(B903&lt;&gt;0,"sell "&amp;B903&amp;" "&amp;A903&amp;" @ $"&amp;G903,"")</f>
        <v>sell 13 NVEE @ $109.73</v>
      </c>
      <c r="L903" s="10">
        <f>L902+(G903*B903)</f>
        <v>22561.280000000002</v>
      </c>
      <c r="M903" s="9"/>
      <c r="N903" s="9"/>
      <c r="O903" s="9"/>
      <c r="P903" s="9"/>
      <c r="Q903" s="11"/>
    </row>
    <row r="904" spans="1:17" x14ac:dyDescent="0.45">
      <c r="A904" s="14" t="s">
        <v>198</v>
      </c>
      <c r="B904" s="9">
        <v>54</v>
      </c>
      <c r="C904" s="10">
        <v>29.75</v>
      </c>
      <c r="D904" s="10">
        <f>C904*B904</f>
        <v>1606.5</v>
      </c>
      <c r="E904" s="38" t="s">
        <v>46</v>
      </c>
      <c r="F904" s="9"/>
      <c r="G904" s="10">
        <v>29.86</v>
      </c>
      <c r="H904" s="10">
        <f>(B904*G904)-D904</f>
        <v>5.9400000000000546</v>
      </c>
      <c r="I904" s="9" t="s">
        <v>134</v>
      </c>
      <c r="J904" s="38">
        <f>G904*B904</f>
        <v>1612.44</v>
      </c>
      <c r="K904" s="9" t="str">
        <f t="shared" si="38"/>
        <v>sell 54 AMKR @ $29.86</v>
      </c>
      <c r="L904" s="10">
        <f>L903+(G904*B904)</f>
        <v>24173.72</v>
      </c>
      <c r="M904" s="9" t="s">
        <v>44</v>
      </c>
      <c r="N904" s="9"/>
      <c r="O904" s="9"/>
      <c r="P904" s="9"/>
      <c r="Q904" s="11"/>
    </row>
    <row r="905" spans="1:17" x14ac:dyDescent="0.45">
      <c r="A905" s="14"/>
      <c r="B905" s="9"/>
      <c r="C905" s="10" t="s">
        <v>20</v>
      </c>
      <c r="D905" s="10">
        <f>SUM(D902:D904)</f>
        <v>4727.7</v>
      </c>
      <c r="E905" s="9"/>
      <c r="F905" s="9"/>
      <c r="G905" s="41"/>
      <c r="H905" s="10">
        <f>SUM(H902:H904)</f>
        <v>5.0200000000002092</v>
      </c>
      <c r="I905" s="9"/>
      <c r="J905" s="38">
        <f>SUM(J902:J904)</f>
        <v>4732.7199999999993</v>
      </c>
      <c r="K905" s="9"/>
      <c r="L905" s="10"/>
      <c r="M905" s="9"/>
      <c r="N905" s="9"/>
      <c r="O905" s="9"/>
      <c r="P905" s="9"/>
      <c r="Q905" s="11"/>
    </row>
    <row r="906" spans="1:17" x14ac:dyDescent="0.45">
      <c r="A906" s="14"/>
      <c r="B906" s="9"/>
      <c r="C906" s="10"/>
      <c r="D906" s="10"/>
      <c r="E906" s="9"/>
      <c r="F906" s="9"/>
      <c r="G906" s="42"/>
      <c r="H906" s="39"/>
      <c r="I906" s="9"/>
      <c r="J906" s="9"/>
      <c r="K906" s="9"/>
      <c r="L906" s="10"/>
      <c r="M906" s="9"/>
      <c r="N906" s="9"/>
      <c r="O906" s="9"/>
      <c r="P906" s="9"/>
      <c r="Q906" s="11"/>
    </row>
    <row r="907" spans="1:17" x14ac:dyDescent="0.45">
      <c r="A907" s="14"/>
      <c r="B907" s="9"/>
      <c r="C907" s="10"/>
      <c r="D907" s="10"/>
      <c r="E907" s="20"/>
      <c r="F907" s="9"/>
      <c r="G907" s="41"/>
      <c r="H907" s="10"/>
      <c r="I907" s="9"/>
      <c r="J907" s="9"/>
      <c r="K907" s="9"/>
      <c r="L907" s="10"/>
      <c r="M907" s="12" t="s">
        <v>41</v>
      </c>
      <c r="N907" s="9"/>
      <c r="O907" s="9"/>
      <c r="P907" s="9"/>
      <c r="Q907" s="11"/>
    </row>
    <row r="908" spans="1:17" x14ac:dyDescent="0.45">
      <c r="A908" s="8"/>
      <c r="B908" s="9"/>
      <c r="C908" s="10"/>
      <c r="D908" s="10"/>
      <c r="E908" s="20"/>
      <c r="F908" s="9"/>
      <c r="G908" s="41"/>
      <c r="H908" s="10"/>
      <c r="I908" s="9"/>
      <c r="J908" s="9"/>
      <c r="K908" s="9"/>
      <c r="L908" s="10"/>
      <c r="M908" s="12" t="s">
        <v>42</v>
      </c>
      <c r="N908" s="9"/>
      <c r="O908" s="9"/>
      <c r="P908" s="9"/>
      <c r="Q908" s="11"/>
    </row>
    <row r="909" spans="1:17" x14ac:dyDescent="0.45">
      <c r="A909" s="8"/>
      <c r="B909" s="12" t="s">
        <v>6</v>
      </c>
      <c r="C909" s="13" t="s">
        <v>4</v>
      </c>
      <c r="D909" s="13" t="s">
        <v>5</v>
      </c>
      <c r="E909" s="23" t="s">
        <v>16</v>
      </c>
      <c r="F909" s="9"/>
      <c r="G909" s="43" t="s">
        <v>18</v>
      </c>
      <c r="H909" s="13" t="s">
        <v>19</v>
      </c>
      <c r="I909" s="9"/>
      <c r="J909" s="9"/>
      <c r="K909" s="9"/>
      <c r="L909" s="10"/>
      <c r="M909" s="38">
        <f>L901</f>
        <v>19441</v>
      </c>
      <c r="N909" s="9"/>
      <c r="O909" s="9"/>
      <c r="P909" s="9"/>
      <c r="Q909" s="11"/>
    </row>
    <row r="910" spans="1:17" x14ac:dyDescent="0.45">
      <c r="A910" s="14" t="s">
        <v>160</v>
      </c>
      <c r="B910" s="9">
        <v>12</v>
      </c>
      <c r="C910" s="10">
        <v>135.22999999999999</v>
      </c>
      <c r="D910" s="10">
        <f>C910*B910</f>
        <v>1622.7599999999998</v>
      </c>
      <c r="E910" s="38" t="s">
        <v>46</v>
      </c>
      <c r="F910" s="9"/>
      <c r="G910" s="10">
        <v>135.15</v>
      </c>
      <c r="H910" s="10">
        <f>(B910*G910)-D910</f>
        <v>-0.95999999999958163</v>
      </c>
      <c r="I910" s="9" t="s">
        <v>134</v>
      </c>
      <c r="J910" s="9"/>
      <c r="K910" s="9" t="str">
        <f>IF(B910&lt;&gt;0,"buy "&amp;B910&amp;" "&amp;A910&amp;" @ $"&amp;G910,"")</f>
        <v>buy 12 IPAR @ $135.15</v>
      </c>
      <c r="L910" s="10">
        <f>L904-(G910*B910)</f>
        <v>22551.920000000002</v>
      </c>
      <c r="M910" s="38">
        <f>L901-(G910*B910)</f>
        <v>17819.2</v>
      </c>
      <c r="N910" s="9"/>
      <c r="O910" s="9"/>
      <c r="P910" s="9"/>
      <c r="Q910" s="11"/>
    </row>
    <row r="911" spans="1:17" x14ac:dyDescent="0.45">
      <c r="A911" s="14" t="s">
        <v>202</v>
      </c>
      <c r="B911" s="9">
        <v>15</v>
      </c>
      <c r="C911" s="10">
        <v>109.85</v>
      </c>
      <c r="D911" s="10">
        <f>C911*B911</f>
        <v>1647.75</v>
      </c>
      <c r="E911" s="38" t="s">
        <v>46</v>
      </c>
      <c r="F911" s="9"/>
      <c r="G911" s="10">
        <v>109.01</v>
      </c>
      <c r="H911" s="10">
        <f>(B911*G911)-D911</f>
        <v>-12.599999999999909</v>
      </c>
      <c r="I911" s="9" t="s">
        <v>134</v>
      </c>
      <c r="J911" s="9"/>
      <c r="K911" s="9" t="str">
        <f>IF(B911&lt;&gt;0,"buy "&amp;B911&amp;" "&amp;A911&amp;" @ $"&amp;G911,"")</f>
        <v>buy 15 GE @ $109.01</v>
      </c>
      <c r="L911" s="10">
        <f>L910-(G911*B911)</f>
        <v>20916.77</v>
      </c>
      <c r="M911" s="38">
        <f>M910-(G911*B911)</f>
        <v>16184.050000000001</v>
      </c>
      <c r="N911" s="9"/>
      <c r="O911" s="9"/>
      <c r="P911" s="9"/>
      <c r="Q911" s="11"/>
    </row>
    <row r="912" spans="1:17" x14ac:dyDescent="0.45">
      <c r="A912" s="28" t="s">
        <v>74</v>
      </c>
      <c r="B912" s="29">
        <v>17</v>
      </c>
      <c r="C912" s="30">
        <v>95.46</v>
      </c>
      <c r="D912" s="30">
        <f>C912*B912</f>
        <v>1622.82</v>
      </c>
      <c r="E912" s="38" t="s">
        <v>46</v>
      </c>
      <c r="F912" s="29"/>
      <c r="G912" s="30">
        <v>94.86</v>
      </c>
      <c r="H912" s="30">
        <f>(B912*G912)-D912</f>
        <v>-10.200000000000045</v>
      </c>
      <c r="I912" s="9" t="s">
        <v>134</v>
      </c>
      <c r="J912" s="9"/>
      <c r="K912" s="9" t="str">
        <f>IF(B912&lt;&gt;0,"buy "&amp;B912&amp;" "&amp;A912&amp;" @ $"&amp;G912,"")</f>
        <v>buy 17 ENSG @ $94.86</v>
      </c>
      <c r="L912" s="10">
        <f>L911-(G912*B912)</f>
        <v>19304.150000000001</v>
      </c>
      <c r="M912" s="46">
        <f>M911-(G912*B912)</f>
        <v>14571.43</v>
      </c>
      <c r="N912" s="47"/>
      <c r="O912" s="47"/>
      <c r="P912" s="47"/>
      <c r="Q912" s="48"/>
    </row>
    <row r="913" spans="1:17" x14ac:dyDescent="0.45">
      <c r="A913" s="14"/>
      <c r="B913" s="9"/>
      <c r="C913" s="10" t="s">
        <v>20</v>
      </c>
      <c r="D913" s="10">
        <f>SUM(D910:D912)</f>
        <v>4893.33</v>
      </c>
      <c r="E913" s="9"/>
      <c r="F913" s="9"/>
      <c r="G913" s="10" t="s">
        <v>28</v>
      </c>
      <c r="H913" s="10">
        <f>SUM(H910:H912)</f>
        <v>-23.759999999999536</v>
      </c>
      <c r="I913" s="9"/>
      <c r="J913" s="9"/>
      <c r="K913" s="9"/>
      <c r="L913" s="10"/>
      <c r="M913" s="9"/>
      <c r="N913" s="9"/>
      <c r="O913" s="9"/>
      <c r="P913" s="9"/>
      <c r="Q913" s="11"/>
    </row>
    <row r="914" spans="1:17" x14ac:dyDescent="0.45">
      <c r="A914" s="14"/>
      <c r="B914" s="9"/>
      <c r="C914" s="10"/>
      <c r="D914" s="10"/>
      <c r="E914" s="9"/>
      <c r="F914" s="9"/>
      <c r="G914" s="10"/>
      <c r="H914" s="10"/>
      <c r="I914" s="9"/>
      <c r="J914" s="9"/>
      <c r="K914" s="9"/>
      <c r="L914" s="10"/>
      <c r="M914" s="12" t="str">
        <f>IF(J905+M912&gt;0,"Credit Surplus","Credit Shortage")</f>
        <v>Credit Surplus</v>
      </c>
      <c r="N914" s="38"/>
      <c r="O914" s="9"/>
      <c r="P914" s="9"/>
      <c r="Q914" s="11"/>
    </row>
    <row r="915" spans="1:17" x14ac:dyDescent="0.45">
      <c r="A915" s="14"/>
      <c r="B915" s="9"/>
      <c r="C915" s="10"/>
      <c r="D915" s="10"/>
      <c r="E915" s="9"/>
      <c r="F915" s="9"/>
      <c r="G915" s="10"/>
      <c r="H915" s="10"/>
      <c r="I915" s="9"/>
      <c r="J915" s="9"/>
      <c r="K915" s="9"/>
      <c r="L915" s="10"/>
      <c r="M915" s="9"/>
      <c r="N915" s="9"/>
      <c r="O915" s="9"/>
      <c r="P915" s="9"/>
      <c r="Q915" s="11"/>
    </row>
    <row r="916" spans="1:17" x14ac:dyDescent="0.45">
      <c r="A916" s="14"/>
      <c r="B916" s="9"/>
      <c r="C916" s="10"/>
      <c r="D916" s="10"/>
      <c r="E916" s="9"/>
      <c r="F916" s="9"/>
      <c r="G916" s="10"/>
      <c r="H916" s="10"/>
      <c r="I916" s="9"/>
      <c r="J916" s="9"/>
      <c r="K916" s="9"/>
      <c r="L916" s="9"/>
      <c r="M916" s="9"/>
      <c r="N916" s="9"/>
      <c r="O916" s="9"/>
      <c r="P916" s="9"/>
      <c r="Q916" s="11"/>
    </row>
    <row r="917" spans="1:17" x14ac:dyDescent="0.45">
      <c r="A917" s="14" t="s">
        <v>23</v>
      </c>
      <c r="B917" s="9"/>
      <c r="C917" s="10"/>
      <c r="D917" s="22">
        <v>1627.52</v>
      </c>
      <c r="E917" s="9" t="s">
        <v>111</v>
      </c>
      <c r="F917" s="9"/>
      <c r="G917" s="10"/>
      <c r="H917" s="10"/>
      <c r="I917" s="9"/>
      <c r="J917" s="9"/>
      <c r="K917" s="9"/>
      <c r="L917" s="9"/>
      <c r="M917" s="9"/>
      <c r="N917" s="9"/>
      <c r="O917" s="9"/>
      <c r="P917" s="9"/>
      <c r="Q917" s="11"/>
    </row>
    <row r="918" spans="1:17" x14ac:dyDescent="0.45">
      <c r="A918" s="14" t="s">
        <v>24</v>
      </c>
      <c r="B918" s="9"/>
      <c r="C918" s="10"/>
      <c r="D918" s="49">
        <f>H905</f>
        <v>5.0200000000002092</v>
      </c>
      <c r="E918" s="9" t="s">
        <v>36</v>
      </c>
      <c r="F918" s="9"/>
      <c r="G918" s="10"/>
      <c r="H918" s="10"/>
      <c r="I918" s="9"/>
      <c r="J918" s="9"/>
      <c r="K918" s="9"/>
      <c r="L918" s="9"/>
      <c r="M918" s="9"/>
      <c r="N918" s="9"/>
      <c r="O918" s="9"/>
      <c r="P918" s="9"/>
      <c r="Q918" s="11"/>
    </row>
    <row r="919" spans="1:17" x14ac:dyDescent="0.45">
      <c r="A919" s="14" t="s">
        <v>25</v>
      </c>
      <c r="B919" s="9"/>
      <c r="C919" s="10"/>
      <c r="D919" s="10">
        <f>D917+D918</f>
        <v>1632.5400000000002</v>
      </c>
      <c r="E919" s="9"/>
      <c r="F919" s="9"/>
      <c r="G919" s="10"/>
      <c r="H919" s="10"/>
      <c r="I919" s="9"/>
      <c r="J919" s="9"/>
      <c r="K919" s="9"/>
      <c r="L919" s="9"/>
      <c r="M919" s="9"/>
      <c r="N919" s="9"/>
      <c r="O919" s="9"/>
      <c r="P919" s="9"/>
      <c r="Q919" s="11"/>
    </row>
    <row r="920" spans="1:17" x14ac:dyDescent="0.45">
      <c r="A920" s="14" t="s">
        <v>27</v>
      </c>
      <c r="B920" s="9"/>
      <c r="C920" s="10"/>
      <c r="D920" s="10">
        <f>H913</f>
        <v>-23.759999999999536</v>
      </c>
      <c r="E920" s="9" t="s">
        <v>37</v>
      </c>
      <c r="F920" s="9"/>
      <c r="G920" s="10"/>
      <c r="H920" s="10"/>
      <c r="I920" s="9"/>
      <c r="J920" s="9"/>
      <c r="K920" s="9"/>
      <c r="L920" s="9"/>
      <c r="M920" s="9"/>
      <c r="N920" s="9"/>
      <c r="O920" s="9"/>
      <c r="P920" s="9"/>
      <c r="Q920" s="11"/>
    </row>
    <row r="921" spans="1:17" x14ac:dyDescent="0.45">
      <c r="A921" s="14" t="s">
        <v>25</v>
      </c>
      <c r="B921" s="9"/>
      <c r="C921" s="10"/>
      <c r="D921" s="32">
        <f>D919-D920</f>
        <v>1656.2999999999997</v>
      </c>
      <c r="E921" s="20" t="s">
        <v>38</v>
      </c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ht="14.65" thickBot="1" x14ac:dyDescent="0.5">
      <c r="A922" s="16"/>
      <c r="B922" s="17"/>
      <c r="C922" s="18"/>
      <c r="D922" s="18"/>
      <c r="E922" s="17"/>
      <c r="F922" s="17"/>
      <c r="G922" s="18"/>
      <c r="H922" s="18"/>
      <c r="I922" s="17"/>
      <c r="J922" s="17"/>
      <c r="K922" s="17"/>
      <c r="L922" s="17"/>
      <c r="M922" s="17"/>
      <c r="N922" s="17"/>
      <c r="O922" s="17"/>
      <c r="P922" s="17"/>
      <c r="Q922" s="19"/>
    </row>
    <row r="923" spans="1:17" ht="14.65" thickTop="1" x14ac:dyDescent="0.45"/>
    <row r="926" spans="1:17" ht="14.65" thickBot="1" x14ac:dyDescent="0.5"/>
    <row r="927" spans="1:17" ht="14.65" thickTop="1" x14ac:dyDescent="0.45">
      <c r="A927" s="3"/>
      <c r="B927" s="4"/>
      <c r="C927" s="5">
        <v>45077</v>
      </c>
      <c r="D927" s="6"/>
      <c r="E927" s="4"/>
      <c r="F927" s="4"/>
      <c r="G927" s="6"/>
      <c r="H927" s="6"/>
      <c r="I927" s="4"/>
      <c r="J927" s="4"/>
      <c r="K927" s="4"/>
      <c r="L927" s="21" t="s">
        <v>40</v>
      </c>
      <c r="M927" s="4"/>
      <c r="N927" s="4"/>
      <c r="O927" s="4"/>
      <c r="P927" s="4"/>
      <c r="Q927" s="7"/>
    </row>
    <row r="928" spans="1:17" x14ac:dyDescent="0.45">
      <c r="A928" s="8" t="s">
        <v>11</v>
      </c>
      <c r="B928" s="9"/>
      <c r="C928" s="10"/>
      <c r="D928" s="10"/>
      <c r="E928" s="9"/>
      <c r="F928" s="9"/>
      <c r="G928" s="10"/>
      <c r="H928" s="10"/>
      <c r="I928" s="9"/>
      <c r="J928" s="12" t="s">
        <v>68</v>
      </c>
      <c r="K928" s="9"/>
      <c r="L928" s="12" t="s">
        <v>21</v>
      </c>
      <c r="M928" s="12"/>
      <c r="N928" s="9"/>
      <c r="O928" s="9"/>
      <c r="P928" s="9"/>
      <c r="Q928" s="11"/>
    </row>
    <row r="929" spans="1:17" x14ac:dyDescent="0.45">
      <c r="A929" s="8" t="s">
        <v>3</v>
      </c>
      <c r="B929" s="12" t="s">
        <v>6</v>
      </c>
      <c r="C929" s="13" t="s">
        <v>4</v>
      </c>
      <c r="D929" s="13" t="s">
        <v>7</v>
      </c>
      <c r="E929" s="12" t="s">
        <v>16</v>
      </c>
      <c r="F929" s="9"/>
      <c r="G929" s="13" t="s">
        <v>18</v>
      </c>
      <c r="H929" s="13" t="s">
        <v>19</v>
      </c>
      <c r="I929" s="43" t="s">
        <v>133</v>
      </c>
      <c r="J929" s="12" t="s">
        <v>67</v>
      </c>
      <c r="K929" s="9"/>
      <c r="L929" s="22">
        <v>20976.03</v>
      </c>
      <c r="M929" s="9" t="s">
        <v>135</v>
      </c>
      <c r="N929" s="9"/>
      <c r="O929" s="9"/>
      <c r="P929" s="9"/>
      <c r="Q929" s="11"/>
    </row>
    <row r="930" spans="1:17" x14ac:dyDescent="0.45">
      <c r="A930" s="14" t="s">
        <v>194</v>
      </c>
      <c r="B930" s="9">
        <v>199</v>
      </c>
      <c r="C930" s="10">
        <v>6.85</v>
      </c>
      <c r="D930" s="10">
        <f>C930*B930</f>
        <v>1363.1499999999999</v>
      </c>
      <c r="E930" s="38" t="s">
        <v>46</v>
      </c>
      <c r="F930" s="9"/>
      <c r="G930" s="10">
        <v>6.95</v>
      </c>
      <c r="H930" s="10">
        <f>(B930*G930)-D930</f>
        <v>19.900000000000091</v>
      </c>
      <c r="I930" s="9" t="s">
        <v>134</v>
      </c>
      <c r="J930" s="38">
        <f>G930*B930</f>
        <v>1383.05</v>
      </c>
      <c r="K930" s="9" t="str">
        <f>IF(B930&lt;&gt;0,"sell "&amp;B930&amp;" "&amp;A930&amp;" @ $"&amp;G930,"")</f>
        <v>sell 199 BORR @ $6.95</v>
      </c>
      <c r="L930" s="10">
        <f>L929+(G930*B930)</f>
        <v>22359.079999999998</v>
      </c>
      <c r="M930" s="9"/>
      <c r="N930" s="9"/>
      <c r="O930" s="9"/>
      <c r="P930" s="9"/>
      <c r="Q930" s="11"/>
    </row>
    <row r="931" spans="1:17" x14ac:dyDescent="0.45">
      <c r="A931" s="14" t="s">
        <v>195</v>
      </c>
      <c r="B931" s="9">
        <v>22</v>
      </c>
      <c r="C931" s="10">
        <v>54.8</v>
      </c>
      <c r="D931" s="10">
        <f>C931*B931</f>
        <v>1205.5999999999999</v>
      </c>
      <c r="E931" s="38" t="s">
        <v>46</v>
      </c>
      <c r="F931" s="9"/>
      <c r="G931" s="10">
        <v>54.71</v>
      </c>
      <c r="H931" s="10">
        <f>(B931*G931)-D931</f>
        <v>-1.9799999999997908</v>
      </c>
      <c r="I931" s="9" t="s">
        <v>134</v>
      </c>
      <c r="J931" s="38">
        <f>G931*B931</f>
        <v>1203.6200000000001</v>
      </c>
      <c r="K931" s="9" t="str">
        <f t="shared" ref="K931:K932" si="39">IF(B931&lt;&gt;0,"sell "&amp;B931&amp;" "&amp;A931&amp;" @ $"&amp;G931,"")</f>
        <v>sell 22 HQY @ $54.71</v>
      </c>
      <c r="L931" s="10">
        <f>L930+(G931*B931)</f>
        <v>23562.699999999997</v>
      </c>
      <c r="M931" s="9"/>
      <c r="N931" s="9"/>
      <c r="O931" s="9"/>
      <c r="P931" s="9"/>
      <c r="Q931" s="11"/>
    </row>
    <row r="932" spans="1:17" x14ac:dyDescent="0.45">
      <c r="A932" s="14"/>
      <c r="B932" s="9"/>
      <c r="C932" s="10"/>
      <c r="D932" s="10">
        <f>C932*B932</f>
        <v>0</v>
      </c>
      <c r="E932" s="38" t="s">
        <v>46</v>
      </c>
      <c r="F932" s="9"/>
      <c r="G932" s="10"/>
      <c r="H932" s="10">
        <f>(B932*G932)-D932</f>
        <v>0</v>
      </c>
      <c r="I932" s="9" t="s">
        <v>134</v>
      </c>
      <c r="J932" s="38">
        <f>G932*B932</f>
        <v>0</v>
      </c>
      <c r="K932" s="9" t="str">
        <f t="shared" si="39"/>
        <v/>
      </c>
      <c r="L932" s="10">
        <f>L931+(G932*B932)</f>
        <v>23562.699999999997</v>
      </c>
      <c r="M932" s="9" t="s">
        <v>44</v>
      </c>
      <c r="N932" s="9"/>
      <c r="O932" s="9"/>
      <c r="P932" s="9"/>
      <c r="Q932" s="11"/>
    </row>
    <row r="933" spans="1:17" x14ac:dyDescent="0.45">
      <c r="A933" s="14"/>
      <c r="B933" s="9"/>
      <c r="C933" s="10" t="s">
        <v>20</v>
      </c>
      <c r="D933" s="10">
        <f>SUM(D930:D932)</f>
        <v>2568.75</v>
      </c>
      <c r="E933" s="9"/>
      <c r="F933" s="9"/>
      <c r="G933" s="41"/>
      <c r="H933" s="10">
        <f>SUM(H930:H932)</f>
        <v>17.9200000000003</v>
      </c>
      <c r="I933" s="9"/>
      <c r="J933" s="38">
        <f>SUM(J930:J932)</f>
        <v>2586.67</v>
      </c>
      <c r="K933" s="9"/>
      <c r="L933" s="10"/>
      <c r="M933" s="9"/>
      <c r="N933" s="9"/>
      <c r="O933" s="9"/>
      <c r="P933" s="9"/>
      <c r="Q933" s="11"/>
    </row>
    <row r="934" spans="1:17" x14ac:dyDescent="0.45">
      <c r="A934" s="14"/>
      <c r="B934" s="9"/>
      <c r="C934" s="10"/>
      <c r="D934" s="10"/>
      <c r="E934" s="9"/>
      <c r="F934" s="9"/>
      <c r="G934" s="42"/>
      <c r="H934" s="39"/>
      <c r="I934" s="9"/>
      <c r="J934" s="9"/>
      <c r="K934" s="9"/>
      <c r="L934" s="10"/>
      <c r="M934" s="9"/>
      <c r="N934" s="9"/>
      <c r="O934" s="9"/>
      <c r="P934" s="9"/>
      <c r="Q934" s="11"/>
    </row>
    <row r="935" spans="1:17" x14ac:dyDescent="0.45">
      <c r="A935" s="14"/>
      <c r="B935" s="9"/>
      <c r="C935" s="10"/>
      <c r="D935" s="10"/>
      <c r="E935" s="20"/>
      <c r="F935" s="9"/>
      <c r="G935" s="41"/>
      <c r="H935" s="10"/>
      <c r="I935" s="9"/>
      <c r="J935" s="9"/>
      <c r="K935" s="9"/>
      <c r="L935" s="10"/>
      <c r="M935" s="12" t="s">
        <v>41</v>
      </c>
      <c r="N935" s="9"/>
      <c r="O935" s="9"/>
      <c r="P935" s="9"/>
      <c r="Q935" s="11"/>
    </row>
    <row r="936" spans="1:17" x14ac:dyDescent="0.45">
      <c r="A936" s="8"/>
      <c r="B936" s="9"/>
      <c r="C936" s="10"/>
      <c r="D936" s="10"/>
      <c r="E936" s="20"/>
      <c r="F936" s="9"/>
      <c r="G936" s="41"/>
      <c r="H936" s="10"/>
      <c r="I936" s="9"/>
      <c r="J936" s="9"/>
      <c r="K936" s="9"/>
      <c r="L936" s="10"/>
      <c r="M936" s="12" t="s">
        <v>42</v>
      </c>
      <c r="N936" s="9"/>
      <c r="O936" s="9"/>
      <c r="P936" s="9"/>
      <c r="Q936" s="11"/>
    </row>
    <row r="937" spans="1:17" x14ac:dyDescent="0.45">
      <c r="A937" s="8"/>
      <c r="B937" s="12" t="s">
        <v>6</v>
      </c>
      <c r="C937" s="13" t="s">
        <v>4</v>
      </c>
      <c r="D937" s="13" t="s">
        <v>5</v>
      </c>
      <c r="E937" s="23" t="s">
        <v>16</v>
      </c>
      <c r="F937" s="9"/>
      <c r="G937" s="43" t="s">
        <v>18</v>
      </c>
      <c r="H937" s="13" t="s">
        <v>19</v>
      </c>
      <c r="I937" s="9"/>
      <c r="J937" s="9"/>
      <c r="K937" s="9"/>
      <c r="L937" s="10"/>
      <c r="M937" s="38">
        <f>L929</f>
        <v>20976.03</v>
      </c>
      <c r="N937" s="9"/>
      <c r="O937" s="9"/>
      <c r="P937" s="9"/>
      <c r="Q937" s="11"/>
    </row>
    <row r="938" spans="1:17" x14ac:dyDescent="0.45">
      <c r="A938" s="14" t="s">
        <v>199</v>
      </c>
      <c r="B938" s="9">
        <v>16</v>
      </c>
      <c r="C938" s="10">
        <v>84.6</v>
      </c>
      <c r="D938" s="10">
        <f>C938*B938</f>
        <v>1353.6</v>
      </c>
      <c r="E938" s="38" t="s">
        <v>46</v>
      </c>
      <c r="F938" s="9"/>
      <c r="G938" s="10">
        <v>84.96</v>
      </c>
      <c r="H938" s="10">
        <f>(B938*G938)-D938</f>
        <v>5.7599999999999909</v>
      </c>
      <c r="I938" s="9" t="s">
        <v>134</v>
      </c>
      <c r="J938" s="9"/>
      <c r="K938" s="9" t="str">
        <f>IF(B938&lt;&gt;0,"buy "&amp;B938&amp;" "&amp;A938&amp;" @ $"&amp;G938,"")</f>
        <v>buy 16 HAE @ $84.96</v>
      </c>
      <c r="L938" s="10">
        <f>L932-(G938*B938)</f>
        <v>22203.339999999997</v>
      </c>
      <c r="M938" s="38">
        <f>L929-(G938*B938)</f>
        <v>19616.669999999998</v>
      </c>
      <c r="N938" s="9"/>
      <c r="O938" s="9"/>
      <c r="P938" s="9"/>
      <c r="Q938" s="11"/>
    </row>
    <row r="939" spans="1:17" x14ac:dyDescent="0.45">
      <c r="A939" s="14" t="s">
        <v>200</v>
      </c>
      <c r="B939" s="9">
        <v>12</v>
      </c>
      <c r="C939" s="10">
        <v>111.99</v>
      </c>
      <c r="D939" s="10">
        <f>C939*B939</f>
        <v>1343.8799999999999</v>
      </c>
      <c r="E939" s="38" t="s">
        <v>46</v>
      </c>
      <c r="F939" s="9"/>
      <c r="G939" s="10">
        <v>112.24</v>
      </c>
      <c r="H939" s="10">
        <f>(B939*G939)-D939</f>
        <v>3</v>
      </c>
      <c r="I939" s="9" t="s">
        <v>134</v>
      </c>
      <c r="J939" s="9"/>
      <c r="K939" s="9" t="str">
        <f>IF(B939&lt;&gt;0,"buy "&amp;B939&amp;" "&amp;A939&amp;" @ $"&amp;G939,"")</f>
        <v>buy 12 ICFI @ $112.24</v>
      </c>
      <c r="L939" s="10">
        <f>L938-(G939*B939)</f>
        <v>20856.459999999995</v>
      </c>
      <c r="M939" s="38">
        <f>M938-(G939*B939)</f>
        <v>18269.789999999997</v>
      </c>
      <c r="N939" s="9"/>
      <c r="O939" s="9"/>
      <c r="P939" s="9"/>
      <c r="Q939" s="11"/>
    </row>
    <row r="940" spans="1:17" x14ac:dyDescent="0.45">
      <c r="A940" s="28" t="s">
        <v>201</v>
      </c>
      <c r="B940" s="29">
        <v>175</v>
      </c>
      <c r="C940" s="30">
        <v>8.11</v>
      </c>
      <c r="D940" s="30">
        <f>C940*B940</f>
        <v>1419.25</v>
      </c>
      <c r="E940" s="38" t="s">
        <v>46</v>
      </c>
      <c r="F940" s="29"/>
      <c r="G940" s="30">
        <v>8.14</v>
      </c>
      <c r="H940" s="30">
        <f>(B940*G940)-D940</f>
        <v>5.25</v>
      </c>
      <c r="I940" s="9" t="s">
        <v>134</v>
      </c>
      <c r="J940" s="9"/>
      <c r="K940" s="9" t="str">
        <f>IF(B940&lt;&gt;0,"buy "&amp;B940&amp;" "&amp;A940&amp;" @ $"&amp;G940,"")</f>
        <v>buy 175 AIV @ $8.14</v>
      </c>
      <c r="L940" s="10">
        <f>L939-(G940*B940)</f>
        <v>19431.959999999995</v>
      </c>
      <c r="M940" s="46">
        <f>M939-(G940*B940)</f>
        <v>16845.289999999997</v>
      </c>
      <c r="N940" s="47"/>
      <c r="O940" s="47"/>
      <c r="P940" s="47"/>
      <c r="Q940" s="48"/>
    </row>
    <row r="941" spans="1:17" x14ac:dyDescent="0.45">
      <c r="A941" s="14"/>
      <c r="B941" s="9"/>
      <c r="C941" s="10" t="s">
        <v>20</v>
      </c>
      <c r="D941" s="10">
        <f>SUM(D938:D940)</f>
        <v>4116.7299999999996</v>
      </c>
      <c r="E941" s="9"/>
      <c r="F941" s="9"/>
      <c r="G941" s="10" t="s">
        <v>28</v>
      </c>
      <c r="H941" s="10">
        <f>SUM(H938:H940)</f>
        <v>14.009999999999991</v>
      </c>
      <c r="I941" s="9"/>
      <c r="J941" s="9"/>
      <c r="K941" s="9"/>
      <c r="L941" s="10"/>
      <c r="M941" s="9"/>
      <c r="N941" s="9"/>
      <c r="O941" s="9"/>
      <c r="P941" s="9"/>
      <c r="Q941" s="11"/>
    </row>
    <row r="942" spans="1:17" x14ac:dyDescent="0.45">
      <c r="A942" s="14"/>
      <c r="B942" s="9"/>
      <c r="C942" s="10"/>
      <c r="D942" s="10"/>
      <c r="E942" s="9"/>
      <c r="F942" s="9"/>
      <c r="G942" s="10"/>
      <c r="H942" s="10"/>
      <c r="I942" s="9"/>
      <c r="J942" s="9"/>
      <c r="K942" s="9"/>
      <c r="L942" s="10"/>
      <c r="M942" s="12" t="str">
        <f>IF(J933+M940&gt;0,"Credit Surplus","Credit Shortage")</f>
        <v>Credit Surplus</v>
      </c>
      <c r="N942" s="38"/>
      <c r="O942" s="9"/>
      <c r="P942" s="9"/>
      <c r="Q942" s="11"/>
    </row>
    <row r="943" spans="1:17" x14ac:dyDescent="0.45">
      <c r="A943" s="14"/>
      <c r="B943" s="9"/>
      <c r="C943" s="10"/>
      <c r="D943" s="10"/>
      <c r="E943" s="9"/>
      <c r="F943" s="9"/>
      <c r="G943" s="10"/>
      <c r="H943" s="10"/>
      <c r="I943" s="9"/>
      <c r="J943" s="9"/>
      <c r="K943" s="9"/>
      <c r="L943" s="10"/>
      <c r="M943" s="9"/>
      <c r="N943" s="9"/>
      <c r="O943" s="9"/>
      <c r="P943" s="9"/>
      <c r="Q943" s="11"/>
    </row>
    <row r="944" spans="1:17" x14ac:dyDescent="0.45">
      <c r="A944" s="14"/>
      <c r="B944" s="9"/>
      <c r="C944" s="10"/>
      <c r="D944" s="10"/>
      <c r="E944" s="9"/>
      <c r="F944" s="9"/>
      <c r="G944" s="10"/>
      <c r="H944" s="10"/>
      <c r="I944" s="9"/>
      <c r="J944" s="9"/>
      <c r="K944" s="9"/>
      <c r="L944" s="9"/>
      <c r="M944" s="9"/>
      <c r="N944" s="9"/>
      <c r="O944" s="9"/>
      <c r="P944" s="9"/>
      <c r="Q944" s="11"/>
    </row>
    <row r="945" spans="1:17" x14ac:dyDescent="0.45">
      <c r="A945" s="14" t="s">
        <v>23</v>
      </c>
      <c r="B945" s="9"/>
      <c r="C945" s="10"/>
      <c r="D945" s="22">
        <v>289.24</v>
      </c>
      <c r="E945" s="9" t="s">
        <v>111</v>
      </c>
      <c r="F945" s="9"/>
      <c r="G945" s="10"/>
      <c r="H945" s="10"/>
      <c r="I945" s="9"/>
      <c r="J945" s="9"/>
      <c r="K945" s="9"/>
      <c r="L945" s="9"/>
      <c r="M945" s="9"/>
      <c r="N945" s="9"/>
      <c r="O945" s="9"/>
      <c r="P945" s="9"/>
      <c r="Q945" s="11"/>
    </row>
    <row r="946" spans="1:17" x14ac:dyDescent="0.45">
      <c r="A946" s="14" t="s">
        <v>24</v>
      </c>
      <c r="B946" s="9"/>
      <c r="C946" s="10"/>
      <c r="D946" s="49">
        <f>H933</f>
        <v>17.9200000000003</v>
      </c>
      <c r="E946" s="9" t="s">
        <v>36</v>
      </c>
      <c r="F946" s="9"/>
      <c r="G946" s="10"/>
      <c r="H946" s="10"/>
      <c r="I946" s="9"/>
      <c r="J946" s="9"/>
      <c r="K946" s="9"/>
      <c r="L946" s="9"/>
      <c r="M946" s="9"/>
      <c r="N946" s="9"/>
      <c r="O946" s="9"/>
      <c r="P946" s="9"/>
      <c r="Q946" s="11"/>
    </row>
    <row r="947" spans="1:17" x14ac:dyDescent="0.45">
      <c r="A947" s="14" t="s">
        <v>25</v>
      </c>
      <c r="B947" s="9"/>
      <c r="C947" s="10"/>
      <c r="D947" s="10">
        <f>D945+D946</f>
        <v>307.16000000000031</v>
      </c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27</v>
      </c>
      <c r="B948" s="9"/>
      <c r="C948" s="10"/>
      <c r="D948" s="10">
        <f>H941</f>
        <v>14.009999999999991</v>
      </c>
      <c r="E948" s="9" t="s">
        <v>37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25</v>
      </c>
      <c r="B949" s="9"/>
      <c r="C949" s="10"/>
      <c r="D949" s="32">
        <f>D947-D948</f>
        <v>293.15000000000032</v>
      </c>
      <c r="E949" s="20" t="s">
        <v>38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ht="14.65" thickBot="1" x14ac:dyDescent="0.5">
      <c r="A950" s="16"/>
      <c r="B950" s="17"/>
      <c r="C950" s="18"/>
      <c r="D950" s="18"/>
      <c r="E950" s="17"/>
      <c r="F950" s="17"/>
      <c r="G950" s="18"/>
      <c r="H950" s="18"/>
      <c r="I950" s="17"/>
      <c r="J950" s="17"/>
      <c r="K950" s="17"/>
      <c r="L950" s="17"/>
      <c r="M950" s="17"/>
      <c r="N950" s="17"/>
      <c r="O950" s="17"/>
      <c r="P950" s="17"/>
      <c r="Q950" s="19"/>
    </row>
    <row r="951" spans="1:17" ht="14.65" thickTop="1" x14ac:dyDescent="0.45"/>
    <row r="953" spans="1:17" ht="14.65" thickBot="1" x14ac:dyDescent="0.5"/>
    <row r="954" spans="1:17" ht="14.65" thickTop="1" x14ac:dyDescent="0.45">
      <c r="A954" s="3"/>
      <c r="B954" s="4"/>
      <c r="C954" s="5">
        <v>45046</v>
      </c>
      <c r="D954" s="6"/>
      <c r="E954" s="4"/>
      <c r="F954" s="4"/>
      <c r="G954" s="6"/>
      <c r="H954" s="6"/>
      <c r="I954" s="4"/>
      <c r="J954" s="4"/>
      <c r="K954" s="4"/>
      <c r="L954" s="21" t="s">
        <v>40</v>
      </c>
      <c r="M954" s="4"/>
      <c r="N954" s="4"/>
      <c r="O954" s="4"/>
      <c r="P954" s="4"/>
      <c r="Q954" s="7"/>
    </row>
    <row r="955" spans="1:17" x14ac:dyDescent="0.45">
      <c r="A955" s="8" t="s">
        <v>11</v>
      </c>
      <c r="B955" s="9"/>
      <c r="C955" s="10"/>
      <c r="D955" s="10"/>
      <c r="E955" s="9"/>
      <c r="F955" s="9"/>
      <c r="G955" s="10"/>
      <c r="H955" s="10"/>
      <c r="I955" s="9"/>
      <c r="J955" s="12" t="s">
        <v>68</v>
      </c>
      <c r="K955" s="9"/>
      <c r="L955" s="12" t="s">
        <v>21</v>
      </c>
      <c r="M955" s="12"/>
      <c r="N955" s="9"/>
      <c r="O955" s="9"/>
      <c r="P955" s="9"/>
      <c r="Q955" s="11"/>
    </row>
    <row r="956" spans="1:17" x14ac:dyDescent="0.45">
      <c r="A956" s="8" t="s">
        <v>3</v>
      </c>
      <c r="B956" s="12" t="s">
        <v>6</v>
      </c>
      <c r="C956" s="13" t="s">
        <v>4</v>
      </c>
      <c r="D956" s="13" t="s">
        <v>7</v>
      </c>
      <c r="E956" s="12" t="s">
        <v>16</v>
      </c>
      <c r="F956" s="9"/>
      <c r="G956" s="13" t="s">
        <v>18</v>
      </c>
      <c r="H956" s="13" t="s">
        <v>19</v>
      </c>
      <c r="I956" s="43" t="s">
        <v>133</v>
      </c>
      <c r="J956" s="12" t="s">
        <v>67</v>
      </c>
      <c r="K956" s="9"/>
      <c r="L956" s="22">
        <v>17417.12</v>
      </c>
      <c r="M956" s="9" t="s">
        <v>135</v>
      </c>
      <c r="N956" s="9"/>
      <c r="O956" s="9"/>
      <c r="P956" s="9"/>
      <c r="Q956" s="11"/>
    </row>
    <row r="957" spans="1:17" x14ac:dyDescent="0.45">
      <c r="A957" s="14" t="s">
        <v>191</v>
      </c>
      <c r="B957" s="9">
        <v>63</v>
      </c>
      <c r="C957" s="10">
        <v>22.7</v>
      </c>
      <c r="D957" s="10">
        <f>C957*B957</f>
        <v>1430.1</v>
      </c>
      <c r="E957" s="38" t="s">
        <v>69</v>
      </c>
      <c r="F957" s="9"/>
      <c r="G957" s="10">
        <v>22.51</v>
      </c>
      <c r="H957" s="10">
        <f>(B957*G957)-D957</f>
        <v>-11.9699999999998</v>
      </c>
      <c r="I957" s="9" t="s">
        <v>134</v>
      </c>
      <c r="J957" s="38">
        <f>G957*B957</f>
        <v>1418.13</v>
      </c>
      <c r="K957" s="9" t="str">
        <f>IF(B957&lt;&gt;0,"sell "&amp;B957&amp;" "&amp;A957&amp;" @ $"&amp;G957,"")</f>
        <v>sell 63 GLNG @ $22.51</v>
      </c>
      <c r="L957" s="10">
        <f>L956+(G957*B957)</f>
        <v>18835.25</v>
      </c>
      <c r="M957" s="9"/>
      <c r="N957" s="9"/>
      <c r="O957" s="9"/>
      <c r="P957" s="9"/>
      <c r="Q957" s="11"/>
    </row>
    <row r="958" spans="1:17" x14ac:dyDescent="0.45">
      <c r="A958" s="14" t="s">
        <v>192</v>
      </c>
      <c r="B958" s="9">
        <v>175</v>
      </c>
      <c r="C958" s="10">
        <v>9.49</v>
      </c>
      <c r="D958" s="10">
        <f>C958*B958</f>
        <v>1660.75</v>
      </c>
      <c r="E958" s="38" t="s">
        <v>69</v>
      </c>
      <c r="F958" s="9"/>
      <c r="G958" s="10">
        <v>9.52</v>
      </c>
      <c r="H958" s="10">
        <f>(B958*G958)-D958</f>
        <v>5.25</v>
      </c>
      <c r="I958" s="9" t="s">
        <v>134</v>
      </c>
      <c r="J958" s="38">
        <f>G958*B958</f>
        <v>1666</v>
      </c>
      <c r="K958" s="9" t="str">
        <f t="shared" ref="K958:K959" si="40">IF(B958&lt;&gt;0,"sell "&amp;B958&amp;" "&amp;A958&amp;" @ $"&amp;G958,"")</f>
        <v>sell 175 DHT @ $9.52</v>
      </c>
      <c r="L958" s="10">
        <f>L957+(G958*B958)</f>
        <v>20501.25</v>
      </c>
      <c r="M958" s="9"/>
      <c r="N958" s="9"/>
      <c r="O958" s="9"/>
      <c r="P958" s="9"/>
      <c r="Q958" s="11"/>
    </row>
    <row r="959" spans="1:17" x14ac:dyDescent="0.45">
      <c r="A959" s="14" t="s">
        <v>193</v>
      </c>
      <c r="B959" s="9">
        <v>14</v>
      </c>
      <c r="C959" s="10">
        <v>111.81</v>
      </c>
      <c r="D959" s="10">
        <f>C959*B959</f>
        <v>1565.3400000000001</v>
      </c>
      <c r="E959" s="38" t="s">
        <v>69</v>
      </c>
      <c r="F959" s="9"/>
      <c r="G959" s="10">
        <v>111.93</v>
      </c>
      <c r="H959" s="10">
        <f>(B959*G959)-D959</f>
        <v>1.6799999999998363</v>
      </c>
      <c r="I959" s="9" t="s">
        <v>134</v>
      </c>
      <c r="J959" s="38">
        <f>G959*B959</f>
        <v>1567.02</v>
      </c>
      <c r="K959" s="9" t="str">
        <f t="shared" si="40"/>
        <v>sell 14 LW @ $111.93</v>
      </c>
      <c r="L959" s="10">
        <f>L958+(G959*B959)</f>
        <v>22068.27</v>
      </c>
      <c r="M959" s="9" t="s">
        <v>44</v>
      </c>
      <c r="N959" s="9"/>
      <c r="O959" s="9"/>
      <c r="P959" s="9"/>
      <c r="Q959" s="11"/>
    </row>
    <row r="960" spans="1:17" x14ac:dyDescent="0.45">
      <c r="A960" s="14"/>
      <c r="B960" s="9"/>
      <c r="C960" s="10" t="s">
        <v>20</v>
      </c>
      <c r="D960" s="10">
        <f>SUM(D957:D959)</f>
        <v>4656.1900000000005</v>
      </c>
      <c r="E960" s="9"/>
      <c r="F960" s="9"/>
      <c r="G960" s="41"/>
      <c r="H960" s="10">
        <f>SUM(H957:H959)</f>
        <v>-5.0399999999999636</v>
      </c>
      <c r="I960" s="9"/>
      <c r="J960" s="38">
        <f>SUM(J957:J959)</f>
        <v>4651.1499999999996</v>
      </c>
      <c r="K960" s="9"/>
      <c r="L960" s="10"/>
      <c r="M960" s="9"/>
      <c r="N960" s="9"/>
      <c r="O960" s="9"/>
      <c r="P960" s="9"/>
      <c r="Q960" s="11"/>
    </row>
    <row r="961" spans="1:17" x14ac:dyDescent="0.45">
      <c r="A961" s="14"/>
      <c r="B961" s="9"/>
      <c r="C961" s="10"/>
      <c r="D961" s="10"/>
      <c r="E961" s="9"/>
      <c r="F961" s="9"/>
      <c r="G961" s="42"/>
      <c r="H961" s="39"/>
      <c r="I961" s="9"/>
      <c r="J961" s="9"/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20"/>
      <c r="F962" s="9"/>
      <c r="G962" s="41"/>
      <c r="H962" s="10"/>
      <c r="I962" s="9"/>
      <c r="J962" s="9"/>
      <c r="K962" s="9"/>
      <c r="L962" s="10"/>
      <c r="M962" s="12" t="s">
        <v>41</v>
      </c>
      <c r="N962" s="9"/>
      <c r="O962" s="9"/>
      <c r="P962" s="9"/>
      <c r="Q962" s="11"/>
    </row>
    <row r="963" spans="1:17" x14ac:dyDescent="0.45">
      <c r="A963" s="8"/>
      <c r="B963" s="9"/>
      <c r="C963" s="10"/>
      <c r="D963" s="10"/>
      <c r="E963" s="20"/>
      <c r="F963" s="9"/>
      <c r="G963" s="41"/>
      <c r="H963" s="10"/>
      <c r="I963" s="9"/>
      <c r="J963" s="9"/>
      <c r="K963" s="9"/>
      <c r="L963" s="10"/>
      <c r="M963" s="12" t="s">
        <v>42</v>
      </c>
      <c r="N963" s="9"/>
      <c r="O963" s="9"/>
      <c r="P963" s="9"/>
      <c r="Q963" s="11"/>
    </row>
    <row r="964" spans="1:17" x14ac:dyDescent="0.45">
      <c r="A964" s="8"/>
      <c r="B964" s="12" t="s">
        <v>6</v>
      </c>
      <c r="C964" s="13" t="s">
        <v>4</v>
      </c>
      <c r="D964" s="13" t="s">
        <v>5</v>
      </c>
      <c r="E964" s="23" t="s">
        <v>16</v>
      </c>
      <c r="F964" s="9"/>
      <c r="G964" s="43" t="s">
        <v>18</v>
      </c>
      <c r="H964" s="13" t="s">
        <v>19</v>
      </c>
      <c r="I964" s="9"/>
      <c r="J964" s="9"/>
      <c r="K964" s="9"/>
      <c r="L964" s="10"/>
      <c r="M964" s="38">
        <f>L956</f>
        <v>17417.12</v>
      </c>
      <c r="N964" s="9" t="s">
        <v>45</v>
      </c>
      <c r="O964" s="9"/>
      <c r="P964" s="9"/>
      <c r="Q964" s="11"/>
    </row>
    <row r="965" spans="1:17" x14ac:dyDescent="0.45">
      <c r="A965" s="14" t="s">
        <v>183</v>
      </c>
      <c r="B965" s="9">
        <v>128</v>
      </c>
      <c r="C965" s="10">
        <v>11.38</v>
      </c>
      <c r="D965" s="10">
        <f>C965*B965</f>
        <v>1456.64</v>
      </c>
      <c r="E965" s="38" t="s">
        <v>69</v>
      </c>
      <c r="F965" s="9"/>
      <c r="G965" s="10">
        <v>11.6</v>
      </c>
      <c r="H965" s="10">
        <f>(B965*G965)-D965</f>
        <v>28.159999999999854</v>
      </c>
      <c r="I965" s="9" t="s">
        <v>134</v>
      </c>
      <c r="J965" s="9"/>
      <c r="K965" s="9" t="str">
        <f>IF(B965&lt;&gt;0,"buy "&amp;B965&amp;" "&amp;A965&amp;" @ $"&amp;G965,"")</f>
        <v>buy 128 TGS @ $11.6</v>
      </c>
      <c r="L965" s="10">
        <f>L959-(G965*B965)</f>
        <v>20583.47</v>
      </c>
      <c r="M965" s="38">
        <f>L956-(G965*B965)</f>
        <v>15932.32</v>
      </c>
      <c r="N965" s="9"/>
      <c r="O965" s="9"/>
      <c r="P965" s="9"/>
      <c r="Q965" s="11"/>
    </row>
    <row r="966" spans="1:17" x14ac:dyDescent="0.45">
      <c r="A966" s="14" t="s">
        <v>85</v>
      </c>
      <c r="B966" s="9">
        <v>17</v>
      </c>
      <c r="C966" s="10">
        <v>84.79</v>
      </c>
      <c r="D966" s="10">
        <f>C966*B966</f>
        <v>1441.43</v>
      </c>
      <c r="E966" s="38" t="s">
        <v>69</v>
      </c>
      <c r="F966" s="9"/>
      <c r="G966" s="10">
        <v>84.66</v>
      </c>
      <c r="H966" s="10">
        <f>(B966*G966)-D966</f>
        <v>-2.2100000000000364</v>
      </c>
      <c r="I966" s="9" t="s">
        <v>134</v>
      </c>
      <c r="J966" s="9"/>
      <c r="K966" s="9" t="str">
        <f>IF(B966&lt;&gt;0,"buy "&amp;B966&amp;" "&amp;A966&amp;" @ $"&amp;G966,"")</f>
        <v>buy 17 HURN @ $84.66</v>
      </c>
      <c r="L966" s="10">
        <f>L965-(G966*B966)</f>
        <v>19144.25</v>
      </c>
      <c r="M966" s="38">
        <f>M965-(G966*B966)</f>
        <v>14493.1</v>
      </c>
      <c r="N966" s="9"/>
      <c r="O966" s="9"/>
      <c r="P966" s="9"/>
      <c r="Q966" s="11"/>
    </row>
    <row r="967" spans="1:17" x14ac:dyDescent="0.45">
      <c r="A967" s="28" t="s">
        <v>117</v>
      </c>
      <c r="B967" s="29">
        <v>27</v>
      </c>
      <c r="C967" s="30">
        <v>52.69</v>
      </c>
      <c r="D967" s="30">
        <f>C967*B967</f>
        <v>1422.6299999999999</v>
      </c>
      <c r="E967" s="38" t="s">
        <v>69</v>
      </c>
      <c r="F967" s="29"/>
      <c r="G967" s="30">
        <v>52.48</v>
      </c>
      <c r="H967" s="30">
        <f>(B967*G967)-D967</f>
        <v>-5.6700000000000728</v>
      </c>
      <c r="I967" s="9" t="s">
        <v>134</v>
      </c>
      <c r="J967" s="9"/>
      <c r="K967" s="9" t="str">
        <f>IF(B967&lt;&gt;0,"buy "&amp;B967&amp;" "&amp;A967&amp;" @ $"&amp;G967,"")</f>
        <v>buy 27 CBZ @ $52.48</v>
      </c>
      <c r="L967" s="10">
        <f>L966-(G967*B967)</f>
        <v>17727.29</v>
      </c>
      <c r="M967" s="46">
        <f>M966-(G967*B967)</f>
        <v>13076.140000000001</v>
      </c>
      <c r="N967" s="47" t="str">
        <f>"$"&amp;TEXT(M967,"#,##0.00")&amp;" will be the balance in the account after purchases.  "</f>
        <v xml:space="preserve">$13,076.14 will be the balance in the account after purchases.  </v>
      </c>
      <c r="O967" s="47"/>
      <c r="P967" s="47"/>
      <c r="Q967" s="48"/>
    </row>
    <row r="968" spans="1:17" x14ac:dyDescent="0.45">
      <c r="A968" s="14"/>
      <c r="B968" s="9"/>
      <c r="C968" s="10" t="s">
        <v>20</v>
      </c>
      <c r="D968" s="10">
        <f>SUM(D965:D967)</f>
        <v>4320.7</v>
      </c>
      <c r="E968" s="9"/>
      <c r="F968" s="9"/>
      <c r="G968" s="10" t="s">
        <v>28</v>
      </c>
      <c r="H968" s="10">
        <f>SUM(H965:H967)</f>
        <v>20.279999999999745</v>
      </c>
      <c r="I968" s="9"/>
      <c r="J968" s="9"/>
      <c r="K968" s="9"/>
      <c r="L968" s="10"/>
      <c r="M968" s="9"/>
      <c r="N968" s="9" t="s">
        <v>84</v>
      </c>
      <c r="O968" s="9"/>
      <c r="P968" s="9"/>
      <c r="Q968" s="11"/>
    </row>
    <row r="969" spans="1:17" x14ac:dyDescent="0.45">
      <c r="A969" s="14"/>
      <c r="B969" s="9"/>
      <c r="C969" s="10"/>
      <c r="D969" s="10"/>
      <c r="E969" s="9"/>
      <c r="F969" s="9"/>
      <c r="G969" s="10"/>
      <c r="H969" s="10"/>
      <c r="I969" s="9"/>
      <c r="J969" s="9"/>
      <c r="K969" s="9"/>
      <c r="L969" s="10"/>
      <c r="M969" s="12" t="str">
        <f>IF(J960+M967&gt;0,"Credit Surplus","Credit Shortage")</f>
        <v>Credit Surplus</v>
      </c>
      <c r="N969" s="38">
        <f>J960+M967</f>
        <v>17727.29</v>
      </c>
      <c r="O969" s="9" t="s">
        <v>121</v>
      </c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9"/>
      <c r="N970" s="9"/>
      <c r="O970" s="9"/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9"/>
      <c r="M971" s="9"/>
      <c r="N971" s="9"/>
      <c r="O971" s="9"/>
      <c r="P971" s="9"/>
      <c r="Q971" s="11"/>
    </row>
    <row r="972" spans="1:17" x14ac:dyDescent="0.45">
      <c r="A972" s="14" t="s">
        <v>23</v>
      </c>
      <c r="B972" s="9"/>
      <c r="C972" s="10"/>
      <c r="D972" s="22">
        <v>1862.54</v>
      </c>
      <c r="E972" s="9" t="s">
        <v>111</v>
      </c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24</v>
      </c>
      <c r="B973" s="9"/>
      <c r="C973" s="10"/>
      <c r="D973" s="49">
        <f>H960</f>
        <v>-5.0399999999999636</v>
      </c>
      <c r="E973" s="9" t="s">
        <v>36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25</v>
      </c>
      <c r="B974" s="9"/>
      <c r="C974" s="10"/>
      <c r="D974" s="10">
        <f>D972+D973</f>
        <v>1857.5</v>
      </c>
      <c r="E974" s="9"/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27</v>
      </c>
      <c r="B975" s="9"/>
      <c r="C975" s="10"/>
      <c r="D975" s="10">
        <f>H968</f>
        <v>20.279999999999745</v>
      </c>
      <c r="E975" s="9" t="s">
        <v>37</v>
      </c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25</v>
      </c>
      <c r="B976" s="9"/>
      <c r="C976" s="10"/>
      <c r="D976" s="32">
        <f>D974-D975</f>
        <v>1837.2200000000003</v>
      </c>
      <c r="E976" s="20" t="s">
        <v>38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ht="14.65" thickBot="1" x14ac:dyDescent="0.5">
      <c r="A977" s="16"/>
      <c r="B977" s="17"/>
      <c r="C977" s="18"/>
      <c r="D977" s="18"/>
      <c r="E977" s="17"/>
      <c r="F977" s="17"/>
      <c r="G977" s="18"/>
      <c r="H977" s="18"/>
      <c r="I977" s="17"/>
      <c r="J977" s="17"/>
      <c r="K977" s="17"/>
      <c r="L977" s="17"/>
      <c r="M977" s="17"/>
      <c r="N977" s="17"/>
      <c r="O977" s="17"/>
      <c r="P977" s="17"/>
      <c r="Q977" s="19"/>
    </row>
    <row r="978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45016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12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43" t="s">
        <v>133</v>
      </c>
      <c r="J984" s="12" t="s">
        <v>67</v>
      </c>
      <c r="K984" s="9"/>
      <c r="L984" s="22">
        <v>26257.46</v>
      </c>
      <c r="M984" s="9" t="s">
        <v>135</v>
      </c>
      <c r="N984" s="9"/>
      <c r="O984" s="9"/>
      <c r="P984" s="9"/>
      <c r="Q984" s="11"/>
    </row>
    <row r="985" spans="1:17" x14ac:dyDescent="0.45">
      <c r="A985" s="14" t="s">
        <v>190</v>
      </c>
      <c r="B985" s="9">
        <v>14</v>
      </c>
      <c r="C985" s="10">
        <v>97.24</v>
      </c>
      <c r="D985" s="10">
        <f>C985*B985</f>
        <v>1361.36</v>
      </c>
      <c r="E985" s="38" t="s">
        <v>69</v>
      </c>
      <c r="F985" s="9"/>
      <c r="G985" s="10">
        <v>97.09</v>
      </c>
      <c r="H985" s="10">
        <f>(B985*G985)-D985</f>
        <v>-2.0999999999999091</v>
      </c>
      <c r="I985" s="9" t="s">
        <v>134</v>
      </c>
      <c r="J985" s="38">
        <f>G985*B985</f>
        <v>1359.26</v>
      </c>
      <c r="K985" s="9" t="str">
        <f>IF(B985&lt;&gt;0,"sell "&amp;B985&amp;" "&amp;A985&amp;" @ $"&amp;G985,"")</f>
        <v>sell 14 BMRN @ $97.09</v>
      </c>
      <c r="L985" s="10">
        <f>L984+(G985*B985)</f>
        <v>27616.719999999998</v>
      </c>
      <c r="M985" s="9"/>
      <c r="N985" s="9"/>
      <c r="O985" s="9"/>
      <c r="P985" s="9"/>
      <c r="Q985" s="11"/>
    </row>
    <row r="986" spans="1:17" x14ac:dyDescent="0.45">
      <c r="A986" s="14"/>
      <c r="B986" s="9"/>
      <c r="C986" s="10"/>
      <c r="D986" s="10">
        <f>C986*B986</f>
        <v>0</v>
      </c>
      <c r="E986" s="38"/>
      <c r="F986" s="9"/>
      <c r="G986" s="10"/>
      <c r="H986" s="10">
        <f>(B986*G986)-D986</f>
        <v>0</v>
      </c>
      <c r="I986" s="9" t="s">
        <v>134</v>
      </c>
      <c r="J986" s="38">
        <f>G986*B986</f>
        <v>0</v>
      </c>
      <c r="K986" s="9" t="str">
        <f t="shared" ref="K986:K987" si="41">IF(B986&lt;&gt;0,"sell "&amp;B986&amp;" "&amp;A986&amp;" @ $"&amp;G986,"")</f>
        <v/>
      </c>
      <c r="L986" s="10">
        <f>L985+(G986*B986)</f>
        <v>27616.719999999998</v>
      </c>
      <c r="M986" s="9"/>
      <c r="N986" s="9"/>
      <c r="O986" s="9"/>
      <c r="P986" s="9"/>
      <c r="Q986" s="11"/>
    </row>
    <row r="987" spans="1:17" x14ac:dyDescent="0.45">
      <c r="A987" s="14"/>
      <c r="B987" s="9"/>
      <c r="C987" s="10"/>
      <c r="D987" s="10">
        <f>C987*B987</f>
        <v>0</v>
      </c>
      <c r="E987" s="38"/>
      <c r="F987" s="9"/>
      <c r="G987" s="10"/>
      <c r="H987" s="10">
        <f>(B987*G987)-D987</f>
        <v>0</v>
      </c>
      <c r="I987" s="9" t="s">
        <v>134</v>
      </c>
      <c r="J987" s="38">
        <f>G987*B987</f>
        <v>0</v>
      </c>
      <c r="K987" s="9" t="str">
        <f t="shared" si="41"/>
        <v/>
      </c>
      <c r="L987" s="10">
        <f>L986+(G987*B987)</f>
        <v>27616.719999999998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 t="s">
        <v>20</v>
      </c>
      <c r="D988" s="10">
        <f>SUM(D985:D987)</f>
        <v>1361.36</v>
      </c>
      <c r="E988" s="9"/>
      <c r="F988" s="9"/>
      <c r="G988" s="41"/>
      <c r="H988" s="10">
        <f>SUM(H985:H987)</f>
        <v>-2.0999999999999091</v>
      </c>
      <c r="I988" s="9"/>
      <c r="J988" s="38">
        <f>SUM(J985:J987)</f>
        <v>1359.26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42"/>
      <c r="H989" s="39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41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/>
      <c r="B991" s="9"/>
      <c r="C991" s="10"/>
      <c r="D991" s="10"/>
      <c r="E991" s="20"/>
      <c r="F991" s="9"/>
      <c r="G991" s="41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/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43" t="s">
        <v>18</v>
      </c>
      <c r="H992" s="13" t="s">
        <v>19</v>
      </c>
      <c r="I992" s="9"/>
      <c r="J992" s="9"/>
      <c r="K992" s="9"/>
      <c r="L992" s="10"/>
      <c r="M992" s="38">
        <f>L984</f>
        <v>26257.46</v>
      </c>
      <c r="N992" s="9" t="s">
        <v>45</v>
      </c>
      <c r="O992" s="9"/>
      <c r="P992" s="9"/>
      <c r="Q992" s="11"/>
    </row>
    <row r="993" spans="1:17" x14ac:dyDescent="0.45">
      <c r="A993" s="14" t="s">
        <v>196</v>
      </c>
      <c r="B993" s="9">
        <v>7</v>
      </c>
      <c r="C993" s="10">
        <v>188.05</v>
      </c>
      <c r="D993" s="10">
        <f>C993*B993</f>
        <v>1316.3500000000001</v>
      </c>
      <c r="E993" s="38" t="s">
        <v>69</v>
      </c>
      <c r="F993" s="9"/>
      <c r="G993" s="10">
        <v>187.26</v>
      </c>
      <c r="H993" s="10">
        <f>(B993*G993)-D993</f>
        <v>-5.5300000000002001</v>
      </c>
      <c r="I993" s="9" t="s">
        <v>134</v>
      </c>
      <c r="J993" s="9"/>
      <c r="K993" s="9" t="str">
        <f>IF(B993&lt;&gt;0,"buy "&amp;B993&amp;" "&amp;A993&amp;" @ $"&amp;G993,"")</f>
        <v>buy 7 MEDP @ $187.26</v>
      </c>
      <c r="L993" s="10">
        <f>L987-(G993*B993)</f>
        <v>26305.899999999998</v>
      </c>
      <c r="M993" s="38">
        <f>L984-(G993*B993)</f>
        <v>24946.639999999999</v>
      </c>
      <c r="N993" s="9"/>
      <c r="O993" s="9"/>
      <c r="P993" s="9"/>
      <c r="Q993" s="11"/>
    </row>
    <row r="994" spans="1:17" x14ac:dyDescent="0.45">
      <c r="A994" s="14" t="s">
        <v>197</v>
      </c>
      <c r="B994" s="9">
        <v>13</v>
      </c>
      <c r="C994" s="10">
        <v>103.97</v>
      </c>
      <c r="D994" s="10">
        <f>C994*B994</f>
        <v>1351.61</v>
      </c>
      <c r="E994" s="38" t="s">
        <v>69</v>
      </c>
      <c r="F994" s="9"/>
      <c r="G994" s="10">
        <v>104.12</v>
      </c>
      <c r="H994" s="10">
        <f>(B994*G994)-D994</f>
        <v>1.9500000000000455</v>
      </c>
      <c r="I994" s="9" t="s">
        <v>134</v>
      </c>
      <c r="J994" s="9"/>
      <c r="K994" s="9" t="str">
        <f>IF(B994&lt;&gt;0,"buy "&amp;B994&amp;" "&amp;A994&amp;" @ $"&amp;G994,"")</f>
        <v>buy 13 NVEE @ $104.12</v>
      </c>
      <c r="L994" s="10">
        <f>L993-(G994*B994)</f>
        <v>24952.339999999997</v>
      </c>
      <c r="M994" s="38">
        <f>M993-(G994*B994)</f>
        <v>23593.079999999998</v>
      </c>
      <c r="N994" s="9"/>
      <c r="O994" s="9"/>
      <c r="P994" s="9"/>
      <c r="Q994" s="11"/>
    </row>
    <row r="995" spans="1:17" x14ac:dyDescent="0.45">
      <c r="A995" s="28" t="s">
        <v>198</v>
      </c>
      <c r="B995" s="29">
        <v>54</v>
      </c>
      <c r="C995" s="30">
        <v>26.02</v>
      </c>
      <c r="D995" s="30">
        <f>C995*B995</f>
        <v>1405.08</v>
      </c>
      <c r="E995" s="38" t="s">
        <v>69</v>
      </c>
      <c r="F995" s="29"/>
      <c r="G995" s="30">
        <v>25.82</v>
      </c>
      <c r="H995" s="30">
        <f>(B995*G995)-D995</f>
        <v>-10.799999999999955</v>
      </c>
      <c r="I995" s="9" t="s">
        <v>134</v>
      </c>
      <c r="J995" s="9"/>
      <c r="K995" s="9" t="str">
        <f>IF(B995&lt;&gt;0,"buy "&amp;B995&amp;" "&amp;A995&amp;" @ $"&amp;G995,"")</f>
        <v>buy 54 AMKR @ $25.82</v>
      </c>
      <c r="L995" s="10">
        <f>L994-(G995*B995)</f>
        <v>23558.059999999998</v>
      </c>
      <c r="M995" s="46">
        <f>M994-(G995*B995)</f>
        <v>22198.799999999999</v>
      </c>
      <c r="N995" s="47" t="str">
        <f>"$"&amp;TEXT(M995,"#,##0.00")&amp;" will be the balance in the account after purchases.  "</f>
        <v xml:space="preserve">$22,198.80 will be the balance in the account after purchases.  </v>
      </c>
      <c r="O995" s="47"/>
      <c r="P995" s="47"/>
      <c r="Q995" s="48"/>
    </row>
    <row r="996" spans="1:17" x14ac:dyDescent="0.45">
      <c r="A996" s="14"/>
      <c r="B996" s="9"/>
      <c r="C996" s="10" t="s">
        <v>20</v>
      </c>
      <c r="D996" s="10">
        <f>SUM(D993:D995)</f>
        <v>4073.04</v>
      </c>
      <c r="E996" s="9"/>
      <c r="F996" s="9"/>
      <c r="G996" s="10" t="s">
        <v>28</v>
      </c>
      <c r="H996" s="10">
        <f>SUM(H993:H995)</f>
        <v>-14.380000000000109</v>
      </c>
      <c r="I996" s="9"/>
      <c r="J996" s="9"/>
      <c r="K996" s="9"/>
      <c r="L996" s="10"/>
      <c r="M996" s="9"/>
      <c r="N996" s="9" t="s">
        <v>84</v>
      </c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38">
        <f>J988+M995</f>
        <v>23558.059999999998</v>
      </c>
      <c r="O997" s="9" t="s">
        <v>121</v>
      </c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1531.99</v>
      </c>
      <c r="E1000" s="9" t="s">
        <v>111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49">
        <f>H988</f>
        <v>-2.0999999999999091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1529.89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-14.380000000000109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1544.2700000000002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44985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12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43" t="s">
        <v>133</v>
      </c>
      <c r="J1011" s="12" t="s">
        <v>67</v>
      </c>
      <c r="K1011" s="9"/>
      <c r="L1011" s="22">
        <v>18338.580000000002</v>
      </c>
      <c r="M1011" s="9" t="s">
        <v>135</v>
      </c>
      <c r="N1011" s="9"/>
      <c r="O1011" s="9"/>
      <c r="P1011" s="9"/>
      <c r="Q1011" s="11"/>
    </row>
    <row r="1012" spans="1:17" x14ac:dyDescent="0.45">
      <c r="A1012" s="14" t="s">
        <v>187</v>
      </c>
      <c r="B1012" s="9">
        <v>97</v>
      </c>
      <c r="C1012" s="10">
        <v>14.83</v>
      </c>
      <c r="D1012" s="10">
        <f>C1012*B1012</f>
        <v>1438.51</v>
      </c>
      <c r="E1012" s="38" t="s">
        <v>69</v>
      </c>
      <c r="F1012" s="9"/>
      <c r="G1012" s="10">
        <v>14.74</v>
      </c>
      <c r="H1012" s="10">
        <f>(B1012*G1012)-D1012</f>
        <v>-8.7300000000000182</v>
      </c>
      <c r="I1012" s="9" t="s">
        <v>134</v>
      </c>
      <c r="J1012" s="38">
        <f>G1012*B1012</f>
        <v>1429.78</v>
      </c>
      <c r="K1012" s="9" t="str">
        <f>IF(B1012&lt;&gt;0,"sell "&amp;B1012&amp;" "&amp;A1012&amp;" @ $"&amp;G1012,"")</f>
        <v>sell 97 TH @ $14.74</v>
      </c>
      <c r="L1012" s="10">
        <f>L1011+(G1012*B1012)</f>
        <v>19768.36</v>
      </c>
      <c r="M1012" s="9"/>
      <c r="N1012" s="9"/>
      <c r="O1012" s="9"/>
      <c r="P1012" s="9"/>
      <c r="Q1012" s="11"/>
    </row>
    <row r="1013" spans="1:17" x14ac:dyDescent="0.45">
      <c r="A1013" s="14" t="s">
        <v>85</v>
      </c>
      <c r="B1013" s="9">
        <v>18</v>
      </c>
      <c r="C1013" s="10">
        <v>70.19</v>
      </c>
      <c r="D1013" s="10">
        <f>C1013*B1013</f>
        <v>1263.42</v>
      </c>
      <c r="E1013" s="38" t="s">
        <v>69</v>
      </c>
      <c r="F1013" s="9"/>
      <c r="G1013" s="10">
        <v>70.56</v>
      </c>
      <c r="H1013" s="10">
        <f>(B1013*G1013)-D1013</f>
        <v>6.6599999999998545</v>
      </c>
      <c r="I1013" s="9" t="s">
        <v>134</v>
      </c>
      <c r="J1013" s="38">
        <f>G1013*B1013</f>
        <v>1270.08</v>
      </c>
      <c r="K1013" s="9" t="str">
        <f t="shared" ref="K1013:K1014" si="42">IF(B1013&lt;&gt;0,"sell "&amp;B1013&amp;" "&amp;A1013&amp;" @ $"&amp;G1013,"")</f>
        <v>sell 18 HURN @ $70.56</v>
      </c>
      <c r="L1013" s="10">
        <f>L1012+(G1013*B1013)</f>
        <v>21038.440000000002</v>
      </c>
      <c r="M1013" s="9"/>
      <c r="N1013" s="9"/>
      <c r="O1013" s="9"/>
      <c r="P1013" s="9"/>
      <c r="Q1013" s="11"/>
    </row>
    <row r="1014" spans="1:17" x14ac:dyDescent="0.45">
      <c r="A1014" s="14" t="s">
        <v>188</v>
      </c>
      <c r="B1014" s="9">
        <v>32</v>
      </c>
      <c r="C1014" s="10">
        <v>35.85</v>
      </c>
      <c r="D1014" s="10">
        <f>C1014*B1014</f>
        <v>1147.2</v>
      </c>
      <c r="E1014" s="38" t="s">
        <v>69</v>
      </c>
      <c r="F1014" s="9"/>
      <c r="G1014" s="10">
        <v>35.78</v>
      </c>
      <c r="H1014" s="10">
        <f>(B1014*G1014)-D1014</f>
        <v>-2.2400000000000091</v>
      </c>
      <c r="I1014" s="9" t="s">
        <v>134</v>
      </c>
      <c r="J1014" s="38">
        <f>G1014*B1014</f>
        <v>1144.96</v>
      </c>
      <c r="K1014" s="9" t="str">
        <f t="shared" si="42"/>
        <v>sell 32 RPRX @ $35.78</v>
      </c>
      <c r="L1014" s="10">
        <f>L1013+(G1014*B1014)</f>
        <v>22183.4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 t="s">
        <v>20</v>
      </c>
      <c r="D1015" s="10">
        <f>SUM(D1012:D1014)</f>
        <v>3849.13</v>
      </c>
      <c r="E1015" s="9"/>
      <c r="F1015" s="9"/>
      <c r="G1015" s="41"/>
      <c r="H1015" s="10">
        <f>SUM(H1012:H1014)</f>
        <v>-4.3100000000001728</v>
      </c>
      <c r="I1015" s="9"/>
      <c r="J1015" s="38">
        <f>SUM(J1012:J1014)</f>
        <v>3844.8199999999997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42"/>
      <c r="H1016" s="39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41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/>
      <c r="B1018" s="9"/>
      <c r="C1018" s="10"/>
      <c r="D1018" s="10"/>
      <c r="E1018" s="20"/>
      <c r="F1018" s="9"/>
      <c r="G1018" s="41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/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43" t="s">
        <v>18</v>
      </c>
      <c r="H1019" s="13" t="s">
        <v>19</v>
      </c>
      <c r="I1019" s="9"/>
      <c r="J1019" s="9"/>
      <c r="K1019" s="9"/>
      <c r="L1019" s="10"/>
      <c r="M1019" s="38">
        <f>L1011</f>
        <v>18338.580000000002</v>
      </c>
      <c r="N1019" s="9" t="s">
        <v>45</v>
      </c>
      <c r="O1019" s="9"/>
      <c r="P1019" s="9"/>
      <c r="Q1019" s="11"/>
    </row>
    <row r="1020" spans="1:17" x14ac:dyDescent="0.45">
      <c r="A1020" s="14" t="s">
        <v>194</v>
      </c>
      <c r="B1020" s="9">
        <v>199</v>
      </c>
      <c r="C1020" s="10">
        <v>7.23</v>
      </c>
      <c r="D1020" s="10">
        <f>C1020*B1020</f>
        <v>1438.77</v>
      </c>
      <c r="E1020" s="38" t="s">
        <v>69</v>
      </c>
      <c r="F1020" s="9"/>
      <c r="G1020" s="10">
        <v>7.29</v>
      </c>
      <c r="H1020" s="10">
        <f>(B1020*G1020)-D1020</f>
        <v>11.940000000000055</v>
      </c>
      <c r="I1020" s="9" t="s">
        <v>134</v>
      </c>
      <c r="J1020" s="9"/>
      <c r="K1020" s="9" t="str">
        <f>IF(B1020&lt;&gt;0,"buy "&amp;B1020&amp;" "&amp;A1020&amp;" @ $"&amp;G1020,"")</f>
        <v>buy 199 BORR @ $7.29</v>
      </c>
      <c r="L1020" s="10">
        <f>L1014-(G1020*B1020)</f>
        <v>20732.690000000002</v>
      </c>
      <c r="M1020" s="38">
        <f>L1011-(G1020*B1020)</f>
        <v>16887.870000000003</v>
      </c>
      <c r="N1020" s="9"/>
      <c r="O1020" s="9"/>
      <c r="P1020" s="9"/>
      <c r="Q1020" s="11"/>
    </row>
    <row r="1021" spans="1:17" x14ac:dyDescent="0.45">
      <c r="A1021" s="14" t="s">
        <v>195</v>
      </c>
      <c r="B1021" s="9">
        <v>22</v>
      </c>
      <c r="C1021" s="10">
        <v>65.17</v>
      </c>
      <c r="D1021" s="10">
        <f>C1021*B1021</f>
        <v>1433.74</v>
      </c>
      <c r="E1021" s="38" t="s">
        <v>69</v>
      </c>
      <c r="F1021" s="9"/>
      <c r="G1021" s="10">
        <v>64.91</v>
      </c>
      <c r="H1021" s="10">
        <f>(B1021*G1021)-D1021</f>
        <v>-5.7200000000000273</v>
      </c>
      <c r="I1021" s="9" t="s">
        <v>134</v>
      </c>
      <c r="J1021" s="9"/>
      <c r="K1021" s="9" t="str">
        <f>IF(B1021&lt;&gt;0,"buy "&amp;B1021&amp;" "&amp;A1021&amp;" @ $"&amp;G1021,"")</f>
        <v>buy 22 HQY @ $64.91</v>
      </c>
      <c r="L1021" s="10">
        <f>L1020-(G1021*B1021)</f>
        <v>19304.670000000002</v>
      </c>
      <c r="M1021" s="38">
        <f>M1020-(G1021*B1021)</f>
        <v>15459.850000000002</v>
      </c>
      <c r="N1021" s="9"/>
      <c r="O1021" s="9"/>
      <c r="P1021" s="9"/>
      <c r="Q1021" s="11"/>
    </row>
    <row r="1022" spans="1:17" x14ac:dyDescent="0.45">
      <c r="A1022" s="28"/>
      <c r="B1022" s="29"/>
      <c r="C1022" s="30"/>
      <c r="D1022" s="30">
        <f>C1022*B1022</f>
        <v>0</v>
      </c>
      <c r="E1022" s="38"/>
      <c r="F1022" s="29"/>
      <c r="G1022" s="30"/>
      <c r="H1022" s="30">
        <f>(B1022*G1022)-D1022</f>
        <v>0</v>
      </c>
      <c r="I1022" s="9" t="s">
        <v>134</v>
      </c>
      <c r="J1022" s="9"/>
      <c r="K1022" s="9" t="str">
        <f>IF(B1022&lt;&gt;0,"buy "&amp;B1022&amp;" "&amp;A1022&amp;" @ $"&amp;G1022,"")</f>
        <v/>
      </c>
      <c r="L1022" s="10">
        <f>L1021-(G1022*B1022)</f>
        <v>19304.670000000002</v>
      </c>
      <c r="M1022" s="46">
        <f>M1021-(G1022*B1022)</f>
        <v>15459.850000000002</v>
      </c>
      <c r="N1022" s="47" t="str">
        <f>"$"&amp;TEXT(M1022,"#,##0.00")&amp;" will be the balance in the account after purchases.  "</f>
        <v xml:space="preserve">$15,459.85 will be the balance in the account after purchases.  </v>
      </c>
      <c r="O1022" s="47"/>
      <c r="P1022" s="47"/>
      <c r="Q1022" s="48"/>
    </row>
    <row r="1023" spans="1:17" x14ac:dyDescent="0.45">
      <c r="A1023" s="14"/>
      <c r="B1023" s="9"/>
      <c r="C1023" s="10" t="s">
        <v>20</v>
      </c>
      <c r="D1023" s="10">
        <f>SUM(D1020:D1022)</f>
        <v>2872.51</v>
      </c>
      <c r="E1023" s="9"/>
      <c r="F1023" s="9"/>
      <c r="G1023" s="10" t="s">
        <v>28</v>
      </c>
      <c r="H1023" s="10">
        <f>SUM(H1020:H1022)</f>
        <v>6.2200000000000273</v>
      </c>
      <c r="I1023" s="9"/>
      <c r="J1023" s="9"/>
      <c r="K1023" s="9"/>
      <c r="L1023" s="10"/>
      <c r="M1023" s="9"/>
      <c r="N1023" s="9" t="s">
        <v>84</v>
      </c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38">
        <f>J1015+M1022</f>
        <v>19304.670000000002</v>
      </c>
      <c r="O1024" s="9" t="s">
        <v>121</v>
      </c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2735.63</v>
      </c>
      <c r="E1027" s="9" t="s">
        <v>111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49">
        <f>H1015</f>
        <v>-4.3100000000001728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2731.3199999999997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6.2200000000000273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32">
        <f>D1029-D1030</f>
        <v>2725.0999999999995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/>
    <row r="1035" spans="1:17" ht="14.65" thickBot="1" x14ac:dyDescent="0.5">
      <c r="C1035" s="1"/>
      <c r="D1035" s="1"/>
      <c r="G1035" s="1"/>
      <c r="H1035" s="1"/>
    </row>
    <row r="1036" spans="1:17" ht="14.65" thickTop="1" x14ac:dyDescent="0.45">
      <c r="A1036" s="3"/>
      <c r="B1036" s="4"/>
      <c r="C1036" s="5">
        <v>44957</v>
      </c>
      <c r="D1036" s="6"/>
      <c r="E1036" s="4"/>
      <c r="F1036" s="4"/>
      <c r="G1036" s="6"/>
      <c r="H1036" s="6"/>
      <c r="I1036" s="4"/>
      <c r="J1036" s="4"/>
      <c r="K1036" s="4"/>
      <c r="L1036" s="21" t="s">
        <v>40</v>
      </c>
      <c r="M1036" s="4"/>
      <c r="N1036" s="4"/>
      <c r="O1036" s="4"/>
      <c r="P1036" s="4"/>
      <c r="Q1036" s="7"/>
    </row>
    <row r="1037" spans="1:17" x14ac:dyDescent="0.45">
      <c r="A1037" s="8" t="s">
        <v>11</v>
      </c>
      <c r="B1037" s="9"/>
      <c r="C1037" s="10"/>
      <c r="D1037" s="10"/>
      <c r="E1037" s="9"/>
      <c r="F1037" s="9"/>
      <c r="G1037" s="10"/>
      <c r="H1037" s="10"/>
      <c r="I1037" s="9"/>
      <c r="J1037" s="12" t="s">
        <v>68</v>
      </c>
      <c r="K1037" s="9"/>
      <c r="L1037" s="12" t="s">
        <v>21</v>
      </c>
      <c r="M1037" s="12"/>
      <c r="N1037" s="9"/>
      <c r="O1037" s="9"/>
      <c r="P1037" s="9"/>
      <c r="Q1037" s="11"/>
    </row>
    <row r="1038" spans="1:17" x14ac:dyDescent="0.45">
      <c r="A1038" s="8" t="s">
        <v>3</v>
      </c>
      <c r="B1038" s="12" t="s">
        <v>6</v>
      </c>
      <c r="C1038" s="13" t="s">
        <v>4</v>
      </c>
      <c r="D1038" s="13" t="s">
        <v>7</v>
      </c>
      <c r="E1038" s="12" t="s">
        <v>16</v>
      </c>
      <c r="F1038" s="9"/>
      <c r="G1038" s="13" t="s">
        <v>18</v>
      </c>
      <c r="H1038" s="13" t="s">
        <v>19</v>
      </c>
      <c r="I1038" s="43" t="s">
        <v>133</v>
      </c>
      <c r="J1038" s="12" t="s">
        <v>67</v>
      </c>
      <c r="K1038" s="9"/>
      <c r="L1038" s="22">
        <v>18314.939999999999</v>
      </c>
      <c r="M1038" s="9" t="s">
        <v>135</v>
      </c>
      <c r="N1038" s="9"/>
      <c r="O1038" s="9"/>
      <c r="P1038" s="9"/>
      <c r="Q1038" s="11"/>
    </row>
    <row r="1039" spans="1:17" x14ac:dyDescent="0.45">
      <c r="A1039" s="14" t="s">
        <v>184</v>
      </c>
      <c r="B1039" s="9">
        <v>22</v>
      </c>
      <c r="C1039" s="10">
        <v>57.83</v>
      </c>
      <c r="D1039" s="10">
        <f>C1039*B1039</f>
        <v>1272.26</v>
      </c>
      <c r="E1039" s="38" t="s">
        <v>17</v>
      </c>
      <c r="F1039" s="9"/>
      <c r="G1039" s="10">
        <v>57.82</v>
      </c>
      <c r="H1039" s="10">
        <f>(B1039*G1039)-D1039</f>
        <v>-0.22000000000002728</v>
      </c>
      <c r="I1039" s="9" t="s">
        <v>134</v>
      </c>
      <c r="J1039" s="38">
        <f>G1039*B1039</f>
        <v>1272.04</v>
      </c>
      <c r="K1039" s="9" t="str">
        <f>IF(B1039&lt;&gt;0,"sell "&amp;B1039&amp;" "&amp;A1039&amp;" @ $"&amp;G1039,"")</f>
        <v>sell 22 CEIX @ $57.82</v>
      </c>
      <c r="L1039" s="10">
        <f>L1038+(G1039*B1039)</f>
        <v>19586.98</v>
      </c>
      <c r="M1039" s="9"/>
      <c r="N1039" s="9"/>
      <c r="O1039" s="9"/>
      <c r="P1039" s="9"/>
      <c r="Q1039" s="11"/>
    </row>
    <row r="1040" spans="1:17" x14ac:dyDescent="0.45">
      <c r="A1040" s="14" t="s">
        <v>185</v>
      </c>
      <c r="B1040" s="9">
        <v>18</v>
      </c>
      <c r="C1040" s="10">
        <v>75.33</v>
      </c>
      <c r="D1040" s="10">
        <f>C1040*B1040</f>
        <v>1355.94</v>
      </c>
      <c r="E1040" s="38" t="s">
        <v>17</v>
      </c>
      <c r="F1040" s="9"/>
      <c r="G1040" s="10">
        <v>75.150000000000006</v>
      </c>
      <c r="H1040" s="10">
        <f>(B1040*G1040)-D1040</f>
        <v>-3.2400000000000091</v>
      </c>
      <c r="I1040" s="9" t="s">
        <v>134</v>
      </c>
      <c r="J1040" s="38">
        <f>G1040*B1040</f>
        <v>1352.7</v>
      </c>
      <c r="K1040" s="9" t="str">
        <f t="shared" ref="K1040:K1041" si="43">IF(B1040&lt;&gt;0,"sell "&amp;B1040&amp;" "&amp;A1040&amp;" @ $"&amp;G1040,"")</f>
        <v>sell 18 CBT @ $75.15</v>
      </c>
      <c r="L1040" s="10">
        <f>L1039+(G1040*B1040)</f>
        <v>20939.68</v>
      </c>
      <c r="M1040" s="9"/>
      <c r="N1040" s="9"/>
      <c r="O1040" s="9"/>
      <c r="P1040" s="9"/>
      <c r="Q1040" s="11"/>
    </row>
    <row r="1041" spans="1:17" x14ac:dyDescent="0.45">
      <c r="A1041" s="14" t="s">
        <v>186</v>
      </c>
      <c r="B1041" s="9">
        <v>75</v>
      </c>
      <c r="C1041" s="10">
        <v>16.28</v>
      </c>
      <c r="D1041" s="10">
        <f>C1041*B1041</f>
        <v>1221</v>
      </c>
      <c r="E1041" s="38" t="s">
        <v>17</v>
      </c>
      <c r="F1041" s="9"/>
      <c r="G1041" s="10">
        <v>16.2</v>
      </c>
      <c r="H1041" s="10">
        <f>(B1041*G1041)-D1041</f>
        <v>-6</v>
      </c>
      <c r="I1041" s="9" t="s">
        <v>134</v>
      </c>
      <c r="J1041" s="38">
        <f>G1041*B1041</f>
        <v>1215</v>
      </c>
      <c r="K1041" s="9" t="str">
        <f t="shared" si="43"/>
        <v>sell 75 BSM @ $16.2</v>
      </c>
      <c r="L1041" s="10">
        <f>L1040+(G1041*B1041)</f>
        <v>22154.68</v>
      </c>
      <c r="M1041" s="9" t="s">
        <v>44</v>
      </c>
      <c r="N1041" s="9"/>
      <c r="O1041" s="9"/>
      <c r="P1041" s="9"/>
      <c r="Q1041" s="11"/>
    </row>
    <row r="1042" spans="1:17" x14ac:dyDescent="0.45">
      <c r="A1042" s="14"/>
      <c r="B1042" s="9"/>
      <c r="C1042" s="10" t="s">
        <v>20</v>
      </c>
      <c r="D1042" s="10">
        <f>SUM(D1039:D1041)</f>
        <v>3849.2</v>
      </c>
      <c r="E1042" s="9"/>
      <c r="F1042" s="9"/>
      <c r="G1042" s="41"/>
      <c r="H1042" s="10">
        <f>SUM(H1039:H1041)</f>
        <v>-9.4600000000000364</v>
      </c>
      <c r="I1042" s="9"/>
      <c r="J1042" s="38">
        <f>SUM(J1039:J1041)</f>
        <v>3839.74</v>
      </c>
      <c r="K1042" s="9"/>
      <c r="L1042" s="10"/>
      <c r="M1042" s="9"/>
      <c r="N1042" s="9"/>
      <c r="O1042" s="9"/>
      <c r="P1042" s="9"/>
      <c r="Q1042" s="11"/>
    </row>
    <row r="1043" spans="1:17" x14ac:dyDescent="0.45">
      <c r="A1043" s="14"/>
      <c r="B1043" s="9"/>
      <c r="C1043" s="10"/>
      <c r="D1043" s="10"/>
      <c r="E1043" s="9"/>
      <c r="F1043" s="9"/>
      <c r="G1043" s="42"/>
      <c r="H1043" s="39"/>
      <c r="I1043" s="9"/>
      <c r="J1043" s="9"/>
      <c r="K1043" s="9"/>
      <c r="L1043" s="10"/>
      <c r="M1043" s="9"/>
      <c r="N1043" s="9"/>
      <c r="O1043" s="9"/>
      <c r="P1043" s="9"/>
      <c r="Q1043" s="11"/>
    </row>
    <row r="1044" spans="1:17" x14ac:dyDescent="0.45">
      <c r="A1044" s="14"/>
      <c r="B1044" s="9"/>
      <c r="C1044" s="10"/>
      <c r="D1044" s="10"/>
      <c r="E1044" s="20"/>
      <c r="F1044" s="9"/>
      <c r="G1044" s="41"/>
      <c r="H1044" s="10"/>
      <c r="I1044" s="9"/>
      <c r="J1044" s="9"/>
      <c r="K1044" s="9"/>
      <c r="L1044" s="10"/>
      <c r="M1044" s="12" t="s">
        <v>41</v>
      </c>
      <c r="N1044" s="9"/>
      <c r="O1044" s="9"/>
      <c r="P1044" s="9"/>
      <c r="Q1044" s="11"/>
    </row>
    <row r="1045" spans="1:17" x14ac:dyDescent="0.45">
      <c r="A1045" s="8"/>
      <c r="B1045" s="9"/>
      <c r="C1045" s="10"/>
      <c r="D1045" s="10"/>
      <c r="E1045" s="20"/>
      <c r="F1045" s="9"/>
      <c r="G1045" s="41"/>
      <c r="H1045" s="10"/>
      <c r="I1045" s="9"/>
      <c r="J1045" s="9"/>
      <c r="K1045" s="9"/>
      <c r="L1045" s="10"/>
      <c r="M1045" s="12" t="s">
        <v>42</v>
      </c>
      <c r="N1045" s="9"/>
      <c r="O1045" s="9"/>
      <c r="P1045" s="9"/>
      <c r="Q1045" s="11"/>
    </row>
    <row r="1046" spans="1:17" x14ac:dyDescent="0.45">
      <c r="A1046" s="8"/>
      <c r="B1046" s="12" t="s">
        <v>6</v>
      </c>
      <c r="C1046" s="13" t="s">
        <v>4</v>
      </c>
      <c r="D1046" s="13" t="s">
        <v>5</v>
      </c>
      <c r="E1046" s="23" t="s">
        <v>16</v>
      </c>
      <c r="F1046" s="9"/>
      <c r="G1046" s="43" t="s">
        <v>18</v>
      </c>
      <c r="H1046" s="13" t="s">
        <v>19</v>
      </c>
      <c r="I1046" s="9"/>
      <c r="J1046" s="9"/>
      <c r="K1046" s="9"/>
      <c r="L1046" s="10"/>
      <c r="M1046" s="38">
        <f>L1038</f>
        <v>18314.939999999999</v>
      </c>
      <c r="N1046" s="9" t="s">
        <v>45</v>
      </c>
      <c r="O1046" s="9"/>
      <c r="P1046" s="9"/>
      <c r="Q1046" s="11"/>
    </row>
    <row r="1047" spans="1:17" x14ac:dyDescent="0.45">
      <c r="A1047" s="14" t="s">
        <v>191</v>
      </c>
      <c r="B1047" s="9">
        <v>63</v>
      </c>
      <c r="C1047" s="10">
        <v>23.44</v>
      </c>
      <c r="D1047" s="10">
        <f>C1047*B1047</f>
        <v>1476.72</v>
      </c>
      <c r="E1047" s="38" t="s">
        <v>17</v>
      </c>
      <c r="F1047" s="9"/>
      <c r="G1047" s="10">
        <v>23.5</v>
      </c>
      <c r="H1047" s="10">
        <f>(B1047*G1047)-D1047</f>
        <v>3.7799999999999727</v>
      </c>
      <c r="I1047" s="9" t="s">
        <v>134</v>
      </c>
      <c r="J1047" s="9"/>
      <c r="K1047" s="9" t="str">
        <f>IF(B1047&lt;&gt;0,"buy "&amp;B1047&amp;" "&amp;A1047&amp;" @ $"&amp;G1047,"")</f>
        <v>buy 63 GLNG @ $23.5</v>
      </c>
      <c r="L1047" s="10">
        <f>L1041-(G1047*B1047)</f>
        <v>20674.18</v>
      </c>
      <c r="M1047" s="38">
        <f>L1038-(G1047*B1047)</f>
        <v>16834.439999999999</v>
      </c>
      <c r="N1047" s="9"/>
      <c r="O1047" s="9"/>
      <c r="P1047" s="9"/>
      <c r="Q1047" s="11"/>
    </row>
    <row r="1048" spans="1:17" x14ac:dyDescent="0.45">
      <c r="A1048" s="14" t="s">
        <v>192</v>
      </c>
      <c r="B1048" s="9">
        <v>173</v>
      </c>
      <c r="C1048" s="10">
        <v>8.57</v>
      </c>
      <c r="D1048" s="10">
        <f>C1048*B1048</f>
        <v>1482.6100000000001</v>
      </c>
      <c r="E1048" s="38" t="s">
        <v>17</v>
      </c>
      <c r="F1048" s="9"/>
      <c r="G1048" s="10">
        <v>8.61</v>
      </c>
      <c r="H1048" s="10">
        <f>(B1048*G1048)-D1048</f>
        <v>6.9199999999998454</v>
      </c>
      <c r="I1048" s="9" t="s">
        <v>134</v>
      </c>
      <c r="J1048" s="9"/>
      <c r="K1048" s="9" t="str">
        <f>IF(B1048&lt;&gt;0,"buy "&amp;B1048&amp;" "&amp;A1048&amp;" @ $"&amp;G1048,"")</f>
        <v>buy 173 DHT @ $8.61</v>
      </c>
      <c r="L1048" s="10">
        <f>L1047-(G1048*B1048)</f>
        <v>19184.650000000001</v>
      </c>
      <c r="M1048" s="38">
        <f>M1047-(G1048*B1048)</f>
        <v>15344.909999999998</v>
      </c>
      <c r="N1048" s="9"/>
      <c r="O1048" s="9"/>
      <c r="P1048" s="9"/>
      <c r="Q1048" s="11"/>
    </row>
    <row r="1049" spans="1:17" x14ac:dyDescent="0.45">
      <c r="A1049" s="28" t="s">
        <v>193</v>
      </c>
      <c r="B1049" s="29">
        <v>14</v>
      </c>
      <c r="C1049" s="30">
        <v>99.89</v>
      </c>
      <c r="D1049" s="30">
        <f>C1049*B1049</f>
        <v>1398.46</v>
      </c>
      <c r="E1049" s="38" t="s">
        <v>17</v>
      </c>
      <c r="F1049" s="29"/>
      <c r="G1049" s="30">
        <v>99.51</v>
      </c>
      <c r="H1049" s="30">
        <f>(B1049*G1049)-D1049</f>
        <v>-5.3199999999999363</v>
      </c>
      <c r="I1049" s="9" t="s">
        <v>134</v>
      </c>
      <c r="J1049" s="9"/>
      <c r="K1049" s="9" t="str">
        <f>IF(B1049&lt;&gt;0,"buy "&amp;B1049&amp;" "&amp;A1049&amp;" @ $"&amp;G1049,"")</f>
        <v>buy 14 LW @ $99.51</v>
      </c>
      <c r="L1049" s="10">
        <f>L1048-(G1049*B1049)</f>
        <v>17791.510000000002</v>
      </c>
      <c r="M1049" s="46">
        <f>M1048-(G1049*B1049)</f>
        <v>13951.769999999999</v>
      </c>
      <c r="N1049" s="47" t="str">
        <f>"$"&amp;TEXT(M1049,"#,##0.00")&amp;" will be the balance in the account after purchases.  "</f>
        <v xml:space="preserve">$13,951.77 will be the balance in the account after purchases.  </v>
      </c>
      <c r="O1049" s="47"/>
      <c r="P1049" s="47"/>
      <c r="Q1049" s="48"/>
    </row>
    <row r="1050" spans="1:17" x14ac:dyDescent="0.45">
      <c r="A1050" s="14"/>
      <c r="B1050" s="9"/>
      <c r="C1050" s="10" t="s">
        <v>20</v>
      </c>
      <c r="D1050" s="10">
        <f>SUM(D1047:D1049)</f>
        <v>4357.79</v>
      </c>
      <c r="E1050" s="9"/>
      <c r="F1050" s="9"/>
      <c r="G1050" s="10" t="s">
        <v>28</v>
      </c>
      <c r="H1050" s="10">
        <f>SUM(H1047:H1049)</f>
        <v>5.3799999999998818</v>
      </c>
      <c r="I1050" s="9"/>
      <c r="J1050" s="9"/>
      <c r="K1050" s="9"/>
      <c r="L1050" s="10"/>
      <c r="M1050" s="9"/>
      <c r="N1050" s="9" t="s">
        <v>84</v>
      </c>
      <c r="O1050" s="9"/>
      <c r="P1050" s="9"/>
      <c r="Q1050" s="11"/>
    </row>
    <row r="1051" spans="1:17" x14ac:dyDescent="0.45">
      <c r="A1051" s="14"/>
      <c r="B1051" s="9"/>
      <c r="C1051" s="10"/>
      <c r="D1051" s="10"/>
      <c r="E1051" s="9"/>
      <c r="F1051" s="9"/>
      <c r="G1051" s="10"/>
      <c r="H1051" s="10"/>
      <c r="I1051" s="9"/>
      <c r="J1051" s="9"/>
      <c r="K1051" s="9"/>
      <c r="L1051" s="10"/>
      <c r="M1051" s="12" t="str">
        <f>IF(J1042+M1049&gt;0,"Credit Surplus","Credit Shortage")</f>
        <v>Credit Surplus</v>
      </c>
      <c r="N1051" s="38">
        <f>J1042+M1049</f>
        <v>17791.509999999998</v>
      </c>
      <c r="O1051" s="9" t="s">
        <v>121</v>
      </c>
      <c r="P1051" s="9"/>
      <c r="Q1051" s="11"/>
    </row>
    <row r="1052" spans="1:17" x14ac:dyDescent="0.45">
      <c r="A1052" s="14"/>
      <c r="B1052" s="9"/>
      <c r="C1052" s="10"/>
      <c r="D1052" s="10"/>
      <c r="E1052" s="9"/>
      <c r="F1052" s="9"/>
      <c r="G1052" s="10"/>
      <c r="H1052" s="10"/>
      <c r="I1052" s="9"/>
      <c r="J1052" s="9"/>
      <c r="K1052" s="9"/>
      <c r="L1052" s="10"/>
      <c r="M1052" s="9"/>
      <c r="N1052" s="9"/>
      <c r="O1052" s="9"/>
      <c r="P1052" s="9"/>
      <c r="Q1052" s="11"/>
    </row>
    <row r="1053" spans="1:17" x14ac:dyDescent="0.45">
      <c r="A1053" s="14"/>
      <c r="B1053" s="9"/>
      <c r="C1053" s="10"/>
      <c r="D1053" s="10"/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23</v>
      </c>
      <c r="B1054" s="9"/>
      <c r="C1054" s="10"/>
      <c r="D1054" s="22">
        <v>1773.85</v>
      </c>
      <c r="E1054" s="9" t="s">
        <v>111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24</v>
      </c>
      <c r="B1055" s="9"/>
      <c r="C1055" s="10"/>
      <c r="D1055" s="49">
        <f>H1042</f>
        <v>-9.4600000000000364</v>
      </c>
      <c r="E1055" s="9" t="s">
        <v>36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x14ac:dyDescent="0.45">
      <c r="A1056" s="14" t="s">
        <v>25</v>
      </c>
      <c r="B1056" s="9"/>
      <c r="C1056" s="10"/>
      <c r="D1056" s="10">
        <f>D1054+D1055</f>
        <v>1764.3899999999999</v>
      </c>
      <c r="E1056" s="9"/>
      <c r="F1056" s="9"/>
      <c r="G1056" s="10"/>
      <c r="H1056" s="10"/>
      <c r="I1056" s="9"/>
      <c r="J1056" s="9"/>
      <c r="K1056" s="9"/>
      <c r="L1056" s="9"/>
      <c r="M1056" s="9"/>
      <c r="N1056" s="9"/>
      <c r="O1056" s="9"/>
      <c r="P1056" s="9"/>
      <c r="Q1056" s="11"/>
    </row>
    <row r="1057" spans="1:17" x14ac:dyDescent="0.45">
      <c r="A1057" s="14" t="s">
        <v>27</v>
      </c>
      <c r="B1057" s="9"/>
      <c r="C1057" s="10"/>
      <c r="D1057" s="10">
        <f>H1050</f>
        <v>5.3799999999998818</v>
      </c>
      <c r="E1057" s="9" t="s">
        <v>37</v>
      </c>
      <c r="F1057" s="9"/>
      <c r="G1057" s="10"/>
      <c r="H1057" s="10"/>
      <c r="I1057" s="9"/>
      <c r="J1057" s="9"/>
      <c r="K1057" s="9"/>
      <c r="L1057" s="9"/>
      <c r="M1057" s="9"/>
      <c r="N1057" s="9"/>
      <c r="O1057" s="9"/>
      <c r="P1057" s="9"/>
      <c r="Q1057" s="11"/>
    </row>
    <row r="1058" spans="1:17" x14ac:dyDescent="0.45">
      <c r="A1058" s="14" t="s">
        <v>25</v>
      </c>
      <c r="B1058" s="9"/>
      <c r="C1058" s="10"/>
      <c r="D1058" s="32">
        <f>D1056-D1057</f>
        <v>1759.01</v>
      </c>
      <c r="E1058" s="20" t="s">
        <v>38</v>
      </c>
      <c r="F1058" s="9"/>
      <c r="G1058" s="10"/>
      <c r="H1058" s="10"/>
      <c r="I1058" s="9"/>
      <c r="J1058" s="9"/>
      <c r="K1058" s="9"/>
      <c r="L1058" s="9"/>
      <c r="M1058" s="9"/>
      <c r="N1058" s="9"/>
      <c r="O1058" s="9"/>
      <c r="P1058" s="9"/>
      <c r="Q1058" s="11"/>
    </row>
    <row r="1059" spans="1:17" ht="14.65" thickBot="1" x14ac:dyDescent="0.5">
      <c r="A1059" s="16"/>
      <c r="B1059" s="17"/>
      <c r="C1059" s="18"/>
      <c r="D1059" s="18"/>
      <c r="E1059" s="17"/>
      <c r="F1059" s="17"/>
      <c r="G1059" s="18"/>
      <c r="H1059" s="18"/>
      <c r="I1059" s="17"/>
      <c r="J1059" s="17"/>
      <c r="K1059" s="17"/>
      <c r="L1059" s="17"/>
      <c r="M1059" s="17"/>
      <c r="N1059" s="17"/>
      <c r="O1059" s="17"/>
      <c r="P1059" s="17"/>
      <c r="Q1059" s="19"/>
    </row>
    <row r="1060" spans="1:17" ht="14.65" thickTop="1" x14ac:dyDescent="0.45"/>
    <row r="1061" spans="1:17" ht="14.65" thickBot="1" x14ac:dyDescent="0.5"/>
    <row r="1062" spans="1:17" ht="14.65" thickTop="1" x14ac:dyDescent="0.45">
      <c r="A1062" s="3"/>
      <c r="B1062" s="4"/>
      <c r="C1062" s="5">
        <v>44925</v>
      </c>
      <c r="D1062" s="6"/>
      <c r="E1062" s="4"/>
      <c r="F1062" s="4"/>
      <c r="G1062" s="6"/>
      <c r="H1062" s="6"/>
      <c r="I1062" s="4"/>
      <c r="J1062" s="4"/>
      <c r="K1062" s="4"/>
      <c r="L1062" s="21" t="s">
        <v>40</v>
      </c>
      <c r="M1062" s="4"/>
      <c r="N1062" s="4"/>
      <c r="O1062" s="4"/>
      <c r="P1062" s="4"/>
      <c r="Q1062" s="7"/>
    </row>
    <row r="1063" spans="1:17" x14ac:dyDescent="0.45">
      <c r="A1063" s="8" t="s">
        <v>11</v>
      </c>
      <c r="B1063" s="9"/>
      <c r="C1063" s="10"/>
      <c r="D1063" s="10"/>
      <c r="E1063" s="9"/>
      <c r="F1063" s="9"/>
      <c r="G1063" s="10"/>
      <c r="H1063" s="10"/>
      <c r="I1063" s="9"/>
      <c r="J1063" s="12" t="s">
        <v>68</v>
      </c>
      <c r="K1063" s="9"/>
      <c r="L1063" s="12" t="s">
        <v>21</v>
      </c>
      <c r="M1063" s="12"/>
      <c r="N1063" s="9"/>
      <c r="O1063" s="9"/>
      <c r="P1063" s="9"/>
      <c r="Q1063" s="11"/>
    </row>
    <row r="1064" spans="1:17" x14ac:dyDescent="0.45">
      <c r="A1064" s="8" t="s">
        <v>3</v>
      </c>
      <c r="B1064" s="12" t="s">
        <v>6</v>
      </c>
      <c r="C1064" s="13" t="s">
        <v>4</v>
      </c>
      <c r="D1064" s="13" t="s">
        <v>7</v>
      </c>
      <c r="E1064" s="12" t="s">
        <v>16</v>
      </c>
      <c r="F1064" s="9"/>
      <c r="G1064" s="13" t="s">
        <v>18</v>
      </c>
      <c r="H1064" s="13" t="s">
        <v>19</v>
      </c>
      <c r="I1064" s="43" t="s">
        <v>133</v>
      </c>
      <c r="J1064" s="12" t="s">
        <v>67</v>
      </c>
      <c r="K1064" s="9"/>
      <c r="L1064" s="22">
        <v>25506.89</v>
      </c>
      <c r="M1064" s="9" t="s">
        <v>135</v>
      </c>
      <c r="N1064" s="9"/>
      <c r="O1064" s="9"/>
      <c r="P1064" s="9"/>
      <c r="Q1064" s="11"/>
    </row>
    <row r="1065" spans="1:17" x14ac:dyDescent="0.45">
      <c r="A1065" s="14" t="s">
        <v>182</v>
      </c>
      <c r="B1065" s="9">
        <v>52</v>
      </c>
      <c r="C1065" s="10">
        <v>28.25</v>
      </c>
      <c r="D1065" s="10">
        <f>C1065*B1065</f>
        <v>1469</v>
      </c>
      <c r="E1065" s="38" t="s">
        <v>17</v>
      </c>
      <c r="F1065" s="9"/>
      <c r="G1065" s="10">
        <v>28.12</v>
      </c>
      <c r="H1065" s="10">
        <f>(B1065*G1065)-D1065</f>
        <v>-6.7599999999999909</v>
      </c>
      <c r="I1065" s="9" t="s">
        <v>134</v>
      </c>
      <c r="J1065" s="38">
        <f>G1065*B1065</f>
        <v>1462.24</v>
      </c>
      <c r="K1065" s="9" t="str">
        <f>IF(B1065&lt;&gt;0,"sell "&amp;B1065&amp;" "&amp;A1065&amp;" @ $"&amp;G1065,"")</f>
        <v>sell 52 NTTYY @ $28.12</v>
      </c>
      <c r="L1065" s="10">
        <f>L1064+(G1065*B1065)</f>
        <v>26969.13</v>
      </c>
      <c r="M1065" s="9"/>
      <c r="N1065" s="9"/>
      <c r="O1065" s="9"/>
      <c r="P1065" s="9"/>
      <c r="Q1065" s="11"/>
    </row>
    <row r="1066" spans="1:17" x14ac:dyDescent="0.45">
      <c r="A1066" s="14" t="s">
        <v>183</v>
      </c>
      <c r="B1066" s="9">
        <v>191</v>
      </c>
      <c r="C1066" s="10">
        <v>11.8</v>
      </c>
      <c r="D1066" s="10">
        <f>C1066*B1066</f>
        <v>2253.8000000000002</v>
      </c>
      <c r="E1066" s="38" t="s">
        <v>17</v>
      </c>
      <c r="F1066" s="9"/>
      <c r="G1066" s="10">
        <v>11.95</v>
      </c>
      <c r="H1066" s="10">
        <f>(B1066*G1066)-D1066</f>
        <v>28.649999999999636</v>
      </c>
      <c r="I1066" s="9" t="s">
        <v>134</v>
      </c>
      <c r="J1066" s="38">
        <f>G1066*B1066</f>
        <v>2282.4499999999998</v>
      </c>
      <c r="K1066" s="9" t="str">
        <f t="shared" ref="K1066:K1067" si="44">IF(B1066&lt;&gt;0,"sell "&amp;B1066&amp;" "&amp;A1066&amp;" @ $"&amp;G1066,"")</f>
        <v>sell 191 TGS @ $11.95</v>
      </c>
      <c r="L1066" s="10">
        <f>L1065+(G1066*B1066)</f>
        <v>29251.58</v>
      </c>
      <c r="M1066" s="9"/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C1067*B1067</f>
        <v>0</v>
      </c>
      <c r="E1067" s="38"/>
      <c r="F1067" s="9"/>
      <c r="G1067" s="10"/>
      <c r="H1067" s="10">
        <f>(B1067*G1067)-D1067</f>
        <v>0</v>
      </c>
      <c r="I1067" s="9"/>
      <c r="J1067" s="38">
        <f>G1067*B1067</f>
        <v>0</v>
      </c>
      <c r="K1067" s="9" t="str">
        <f t="shared" si="44"/>
        <v/>
      </c>
      <c r="L1067" s="10">
        <f>L1066+(G1067*B1067)</f>
        <v>29251.58</v>
      </c>
      <c r="M1067" s="9" t="s">
        <v>44</v>
      </c>
      <c r="N1067" s="9"/>
      <c r="O1067" s="9"/>
      <c r="P1067" s="9"/>
      <c r="Q1067" s="11"/>
    </row>
    <row r="1068" spans="1:17" x14ac:dyDescent="0.45">
      <c r="A1068" s="14"/>
      <c r="B1068" s="9"/>
      <c r="C1068" s="10" t="s">
        <v>20</v>
      </c>
      <c r="D1068" s="10">
        <f>SUM(D1065:D1067)</f>
        <v>3722.8</v>
      </c>
      <c r="E1068" s="9"/>
      <c r="F1068" s="9"/>
      <c r="G1068" s="41"/>
      <c r="H1068" s="10">
        <f>SUM(H1065:H1067)</f>
        <v>21.889999999999645</v>
      </c>
      <c r="I1068" s="9"/>
      <c r="J1068" s="38">
        <f>SUM(J1065:J1067)</f>
        <v>3744.6899999999996</v>
      </c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9"/>
      <c r="F1069" s="9"/>
      <c r="G1069" s="42"/>
      <c r="H1069" s="39"/>
      <c r="I1069" s="9"/>
      <c r="J1069" s="9"/>
      <c r="K1069" s="9"/>
      <c r="L1069" s="10"/>
      <c r="M1069" s="9"/>
      <c r="N1069" s="9"/>
      <c r="O1069" s="9"/>
      <c r="P1069" s="9"/>
      <c r="Q1069" s="11"/>
    </row>
    <row r="1070" spans="1:17" x14ac:dyDescent="0.45">
      <c r="A1070" s="14"/>
      <c r="B1070" s="9"/>
      <c r="C1070" s="10"/>
      <c r="D1070" s="10"/>
      <c r="E1070" s="20"/>
      <c r="F1070" s="9"/>
      <c r="G1070" s="41"/>
      <c r="H1070" s="10"/>
      <c r="I1070" s="9"/>
      <c r="J1070" s="9"/>
      <c r="K1070" s="9"/>
      <c r="L1070" s="10"/>
      <c r="M1070" s="12" t="s">
        <v>41</v>
      </c>
      <c r="N1070" s="9"/>
      <c r="O1070" s="9"/>
      <c r="P1070" s="9"/>
      <c r="Q1070" s="11"/>
    </row>
    <row r="1071" spans="1:17" x14ac:dyDescent="0.45">
      <c r="A1071" s="8"/>
      <c r="B1071" s="9"/>
      <c r="C1071" s="10"/>
      <c r="D1071" s="10"/>
      <c r="E1071" s="20"/>
      <c r="F1071" s="9"/>
      <c r="G1071" s="41"/>
      <c r="H1071" s="10"/>
      <c r="I1071" s="9"/>
      <c r="J1071" s="9"/>
      <c r="K1071" s="9"/>
      <c r="L1071" s="10"/>
      <c r="M1071" s="12" t="s">
        <v>42</v>
      </c>
      <c r="N1071" s="9"/>
      <c r="O1071" s="9"/>
      <c r="P1071" s="9"/>
      <c r="Q1071" s="11"/>
    </row>
    <row r="1072" spans="1:17" x14ac:dyDescent="0.45">
      <c r="A1072" s="8"/>
      <c r="B1072" s="12" t="s">
        <v>6</v>
      </c>
      <c r="C1072" s="13" t="s">
        <v>4</v>
      </c>
      <c r="D1072" s="13" t="s">
        <v>5</v>
      </c>
      <c r="E1072" s="23" t="s">
        <v>16</v>
      </c>
      <c r="F1072" s="9"/>
      <c r="G1072" s="43" t="s">
        <v>18</v>
      </c>
      <c r="H1072" s="13" t="s">
        <v>19</v>
      </c>
      <c r="I1072" s="9"/>
      <c r="J1072" s="9"/>
      <c r="K1072" s="9"/>
      <c r="L1072" s="10"/>
      <c r="M1072" s="38">
        <f>L1064</f>
        <v>25506.89</v>
      </c>
      <c r="N1072" s="9" t="s">
        <v>45</v>
      </c>
      <c r="O1072" s="9"/>
      <c r="P1072" s="9"/>
      <c r="Q1072" s="11"/>
    </row>
    <row r="1073" spans="1:17" x14ac:dyDescent="0.45">
      <c r="A1073" s="14" t="s">
        <v>189</v>
      </c>
      <c r="B1073" s="9">
        <v>141</v>
      </c>
      <c r="C1073" s="10">
        <v>10.73</v>
      </c>
      <c r="D1073" s="10">
        <f>C1073*B1073</f>
        <v>1512.93</v>
      </c>
      <c r="E1073" s="38" t="s">
        <v>17</v>
      </c>
      <c r="F1073" s="9"/>
      <c r="G1073" s="10">
        <v>10.9</v>
      </c>
      <c r="H1073" s="10">
        <f>(B1073*G1073)-D1073</f>
        <v>23.970000000000027</v>
      </c>
      <c r="I1073" s="9" t="s">
        <v>134</v>
      </c>
      <c r="J1073" s="9"/>
      <c r="K1073" s="9" t="str">
        <f>IF(B1073&lt;&gt;0,"buy "&amp;B1073&amp;" "&amp;A1073&amp;" @ $"&amp;G1073,"")</f>
        <v>buy 141 SWMAY @ $10.9</v>
      </c>
      <c r="L1073" s="10">
        <f>L1067-(G1073*B1073)</f>
        <v>27714.68</v>
      </c>
      <c r="M1073" s="38">
        <f>L1064-(G1073*B1073)</f>
        <v>23969.989999999998</v>
      </c>
      <c r="N1073" s="9"/>
      <c r="O1073" s="9"/>
      <c r="P1073" s="9"/>
      <c r="Q1073" s="11"/>
    </row>
    <row r="1074" spans="1:17" x14ac:dyDescent="0.45">
      <c r="A1074" s="14" t="s">
        <v>190</v>
      </c>
      <c r="B1074" s="9">
        <v>14</v>
      </c>
      <c r="C1074" s="10">
        <v>103.49</v>
      </c>
      <c r="D1074" s="10">
        <f>C1074*B1074</f>
        <v>1448.86</v>
      </c>
      <c r="E1074" s="38" t="s">
        <v>17</v>
      </c>
      <c r="F1074" s="9"/>
      <c r="G1074" s="10">
        <v>103</v>
      </c>
      <c r="H1074" s="10">
        <f>(B1074*G1074)-D1074</f>
        <v>-6.8599999999999</v>
      </c>
      <c r="I1074" s="9" t="s">
        <v>134</v>
      </c>
      <c r="J1074" s="9"/>
      <c r="K1074" s="9" t="str">
        <f>IF(B1074&lt;&gt;0,"buy "&amp;B1074&amp;" "&amp;A1074&amp;" @ $"&amp;G1074,"")</f>
        <v>buy 14 BMRN @ $103</v>
      </c>
      <c r="L1074" s="10">
        <f>L1073-(G1074*B1074)</f>
        <v>26272.68</v>
      </c>
      <c r="M1074" s="38">
        <f>M1073-(G1074*B1074)</f>
        <v>22527.989999999998</v>
      </c>
      <c r="N1074" s="9"/>
      <c r="O1074" s="9"/>
      <c r="P1074" s="9"/>
      <c r="Q1074" s="11"/>
    </row>
    <row r="1075" spans="1:17" x14ac:dyDescent="0.45">
      <c r="A1075" s="28"/>
      <c r="B1075" s="29"/>
      <c r="C1075" s="30">
        <v>0</v>
      </c>
      <c r="D1075" s="30">
        <f>C1075*B1075</f>
        <v>0</v>
      </c>
      <c r="E1075" s="38"/>
      <c r="F1075" s="29"/>
      <c r="G1075" s="30">
        <v>0</v>
      </c>
      <c r="H1075" s="30">
        <f>(B1075*G1075)-D1075</f>
        <v>0</v>
      </c>
      <c r="I1075" s="9"/>
      <c r="J1075" s="9"/>
      <c r="K1075" s="9" t="str">
        <f>IF(B1075&lt;&gt;0,"buy "&amp;B1075&amp;" "&amp;A1075&amp;" @ $"&amp;G1075,"")</f>
        <v/>
      </c>
      <c r="L1075" s="10">
        <f>L1074-(G1075*B1075)</f>
        <v>26272.68</v>
      </c>
      <c r="M1075" s="46">
        <f>M1074-(G1075*B1075)</f>
        <v>22527.989999999998</v>
      </c>
      <c r="N1075" s="47" t="str">
        <f>"$"&amp;TEXT(M1075,"#,##0.00")&amp;" will be the balance in the account after purchases.  "</f>
        <v xml:space="preserve">$22,527.99 will be the balance in the account after purchases.  </v>
      </c>
      <c r="O1075" s="47"/>
      <c r="P1075" s="47"/>
      <c r="Q1075" s="48"/>
    </row>
    <row r="1076" spans="1:17" x14ac:dyDescent="0.45">
      <c r="A1076" s="14"/>
      <c r="B1076" s="9"/>
      <c r="C1076" s="10" t="s">
        <v>20</v>
      </c>
      <c r="D1076" s="10">
        <f>SUM(D1073:D1075)</f>
        <v>2961.79</v>
      </c>
      <c r="E1076" s="9"/>
      <c r="F1076" s="9"/>
      <c r="G1076" s="10" t="s">
        <v>28</v>
      </c>
      <c r="H1076" s="10">
        <f>SUM(H1073:H1075)</f>
        <v>17.110000000000127</v>
      </c>
      <c r="I1076" s="9"/>
      <c r="J1076" s="9"/>
      <c r="K1076" s="9"/>
      <c r="L1076" s="10"/>
      <c r="M1076" s="9"/>
      <c r="N1076" s="9" t="s">
        <v>84</v>
      </c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12" t="str">
        <f>IF(J1068+M1075&gt;0,"Credit Surplus","Credit Shortage")</f>
        <v>Credit Surplus</v>
      </c>
      <c r="N1077" s="38">
        <f>J1068+M1075</f>
        <v>26272.679999999997</v>
      </c>
      <c r="O1077" s="9" t="s">
        <v>121</v>
      </c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10"/>
      <c r="M1078" s="9"/>
      <c r="N1078" s="9"/>
      <c r="O1078" s="9"/>
      <c r="P1078" s="9"/>
      <c r="Q1078" s="11"/>
    </row>
    <row r="1079" spans="1:17" x14ac:dyDescent="0.45">
      <c r="A1079" s="14"/>
      <c r="B1079" s="9"/>
      <c r="C1079" s="10"/>
      <c r="D1079" s="10"/>
      <c r="E1079" s="9"/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23</v>
      </c>
      <c r="B1080" s="9"/>
      <c r="C1080" s="10"/>
      <c r="D1080" s="22">
        <v>2277.66</v>
      </c>
      <c r="E1080" s="9" t="s">
        <v>111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24</v>
      </c>
      <c r="B1081" s="9"/>
      <c r="C1081" s="10"/>
      <c r="D1081" s="49">
        <f>H1068</f>
        <v>21.889999999999645</v>
      </c>
      <c r="E1081" s="9" t="s">
        <v>36</v>
      </c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25</v>
      </c>
      <c r="B1082" s="9"/>
      <c r="C1082" s="10"/>
      <c r="D1082" s="10">
        <f>D1080+D1081</f>
        <v>2299.5499999999993</v>
      </c>
      <c r="E1082" s="9"/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27</v>
      </c>
      <c r="B1083" s="9"/>
      <c r="C1083" s="10"/>
      <c r="D1083" s="10">
        <f>H1076</f>
        <v>17.110000000000127</v>
      </c>
      <c r="E1083" s="9" t="s">
        <v>37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x14ac:dyDescent="0.45">
      <c r="A1084" s="14" t="s">
        <v>25</v>
      </c>
      <c r="B1084" s="9"/>
      <c r="C1084" s="10"/>
      <c r="D1084" s="32">
        <f>D1082-D1083</f>
        <v>2282.4399999999991</v>
      </c>
      <c r="E1084" s="20" t="s">
        <v>38</v>
      </c>
      <c r="F1084" s="9"/>
      <c r="G1084" s="10"/>
      <c r="H1084" s="10"/>
      <c r="I1084" s="9"/>
      <c r="J1084" s="9"/>
      <c r="K1084" s="9"/>
      <c r="L1084" s="9"/>
      <c r="M1084" s="9"/>
      <c r="N1084" s="9"/>
      <c r="O1084" s="9"/>
      <c r="P1084" s="9"/>
      <c r="Q1084" s="11"/>
    </row>
    <row r="1085" spans="1:17" ht="14.65" thickBot="1" x14ac:dyDescent="0.5">
      <c r="A1085" s="16"/>
      <c r="B1085" s="17"/>
      <c r="C1085" s="18"/>
      <c r="D1085" s="18"/>
      <c r="E1085" s="17"/>
      <c r="F1085" s="17"/>
      <c r="G1085" s="18"/>
      <c r="H1085" s="18"/>
      <c r="I1085" s="17"/>
      <c r="J1085" s="17"/>
      <c r="K1085" s="17"/>
      <c r="L1085" s="17"/>
      <c r="M1085" s="17"/>
      <c r="N1085" s="17"/>
      <c r="O1085" s="17"/>
      <c r="P1085" s="17"/>
      <c r="Q1085" s="19"/>
    </row>
    <row r="1086" spans="1:17" ht="14.65" thickTop="1" x14ac:dyDescent="0.45"/>
    <row r="1087" spans="1:17" ht="14.65" thickBot="1" x14ac:dyDescent="0.5"/>
    <row r="1088" spans="1:17" ht="14.65" thickTop="1" x14ac:dyDescent="0.45">
      <c r="A1088" s="3"/>
      <c r="B1088" s="4"/>
      <c r="C1088" s="5">
        <v>44895</v>
      </c>
      <c r="D1088" s="6"/>
      <c r="E1088" s="4"/>
      <c r="F1088" s="4"/>
      <c r="G1088" s="6"/>
      <c r="H1088" s="6"/>
      <c r="I1088" s="4"/>
      <c r="J1088" s="4"/>
      <c r="K1088" s="4"/>
      <c r="L1088" s="21" t="s">
        <v>40</v>
      </c>
      <c r="M1088" s="4"/>
      <c r="N1088" s="4"/>
      <c r="O1088" s="4"/>
      <c r="P1088" s="4"/>
      <c r="Q1088" s="7"/>
    </row>
    <row r="1089" spans="1:17" x14ac:dyDescent="0.45">
      <c r="A1089" s="8" t="s">
        <v>11</v>
      </c>
      <c r="B1089" s="9"/>
      <c r="C1089" s="10"/>
      <c r="D1089" s="10"/>
      <c r="E1089" s="9"/>
      <c r="F1089" s="9"/>
      <c r="G1089" s="10"/>
      <c r="H1089" s="10"/>
      <c r="I1089" s="9"/>
      <c r="J1089" s="12" t="s">
        <v>68</v>
      </c>
      <c r="K1089" s="9"/>
      <c r="L1089" s="12" t="s">
        <v>21</v>
      </c>
      <c r="M1089" s="12"/>
      <c r="N1089" s="9"/>
      <c r="O1089" s="9"/>
      <c r="P1089" s="9"/>
      <c r="Q1089" s="11"/>
    </row>
    <row r="1090" spans="1:17" x14ac:dyDescent="0.45">
      <c r="A1090" s="8" t="s">
        <v>3</v>
      </c>
      <c r="B1090" s="12" t="s">
        <v>6</v>
      </c>
      <c r="C1090" s="13" t="s">
        <v>4</v>
      </c>
      <c r="D1090" s="13" t="s">
        <v>7</v>
      </c>
      <c r="E1090" s="12" t="s">
        <v>16</v>
      </c>
      <c r="F1090" s="9"/>
      <c r="G1090" s="13" t="s">
        <v>18</v>
      </c>
      <c r="H1090" s="13" t="s">
        <v>19</v>
      </c>
      <c r="I1090" s="43" t="s">
        <v>133</v>
      </c>
      <c r="J1090" s="12" t="s">
        <v>67</v>
      </c>
      <c r="K1090" s="9"/>
      <c r="L1090" s="22">
        <v>28146.19</v>
      </c>
      <c r="M1090" s="9" t="s">
        <v>135</v>
      </c>
      <c r="N1090" s="9"/>
      <c r="O1090" s="9"/>
      <c r="P1090" s="9"/>
      <c r="Q1090" s="11"/>
    </row>
    <row r="1091" spans="1:17" x14ac:dyDescent="0.45">
      <c r="A1091" s="14" t="s">
        <v>117</v>
      </c>
      <c r="B1091" s="9">
        <v>32</v>
      </c>
      <c r="C1091" s="10">
        <v>49.65</v>
      </c>
      <c r="D1091" s="10">
        <f>C1091*B1091</f>
        <v>1588.8</v>
      </c>
      <c r="E1091" s="38" t="s">
        <v>17</v>
      </c>
      <c r="F1091" s="9"/>
      <c r="G1091" s="10">
        <v>50</v>
      </c>
      <c r="H1091" s="10">
        <f>(B1091*G1091)-D1091</f>
        <v>11.200000000000045</v>
      </c>
      <c r="I1091" s="9" t="s">
        <v>134</v>
      </c>
      <c r="J1091" s="38">
        <f>G1091*B1091</f>
        <v>1600</v>
      </c>
      <c r="K1091" s="9" t="str">
        <f>IF(B1091&lt;&gt;0,"sell "&amp;B1091&amp;" "&amp;A1091&amp;" @ $"&amp;G1091,"")</f>
        <v>sell 32 CBZ @ $50</v>
      </c>
      <c r="L1091" s="10">
        <f>L1090+(G1091*B1091)</f>
        <v>29746.19</v>
      </c>
      <c r="M1091" s="9"/>
      <c r="N1091" s="9"/>
      <c r="O1091" s="9"/>
      <c r="P1091" s="9"/>
      <c r="Q1091" s="11"/>
    </row>
    <row r="1092" spans="1:17" x14ac:dyDescent="0.45">
      <c r="A1092" s="14"/>
      <c r="B1092" s="9"/>
      <c r="C1092" s="10"/>
      <c r="D1092" s="10">
        <f>C1092*B1092</f>
        <v>0</v>
      </c>
      <c r="E1092" s="38"/>
      <c r="F1092" s="9"/>
      <c r="G1092" s="10"/>
      <c r="H1092" s="10">
        <f>(B1092*G1092)-D1092</f>
        <v>0</v>
      </c>
      <c r="I1092" s="9" t="s">
        <v>134</v>
      </c>
      <c r="J1092" s="38">
        <f>G1092*B1092</f>
        <v>0</v>
      </c>
      <c r="K1092" s="9" t="str">
        <f t="shared" ref="K1092:K1093" si="45">IF(B1092&lt;&gt;0,"sell "&amp;B1092&amp;" "&amp;A1092&amp;" @ $"&amp;G1092,"")</f>
        <v/>
      </c>
      <c r="L1092" s="10">
        <f>L1091+(G1092*B1092)</f>
        <v>29746.19</v>
      </c>
      <c r="M1092" s="9"/>
      <c r="N1092" s="9"/>
      <c r="O1092" s="9"/>
      <c r="P1092" s="9"/>
      <c r="Q1092" s="11"/>
    </row>
    <row r="1093" spans="1:17" x14ac:dyDescent="0.45">
      <c r="A1093" s="14"/>
      <c r="B1093" s="9"/>
      <c r="C1093" s="10"/>
      <c r="D1093" s="10">
        <f>C1093*B1093</f>
        <v>0</v>
      </c>
      <c r="E1093" s="38"/>
      <c r="F1093" s="9"/>
      <c r="G1093" s="10"/>
      <c r="H1093" s="10">
        <f>(B1093*G1093)-D1093</f>
        <v>0</v>
      </c>
      <c r="I1093" s="9" t="s">
        <v>134</v>
      </c>
      <c r="J1093" s="38">
        <f>G1093*B1093</f>
        <v>0</v>
      </c>
      <c r="K1093" s="9" t="str">
        <f t="shared" si="45"/>
        <v/>
      </c>
      <c r="L1093" s="10">
        <f>L1092+(G1093*B1093)</f>
        <v>29746.19</v>
      </c>
      <c r="M1093" s="9" t="s">
        <v>44</v>
      </c>
      <c r="N1093" s="9"/>
      <c r="O1093" s="9"/>
      <c r="P1093" s="9"/>
      <c r="Q1093" s="11"/>
    </row>
    <row r="1094" spans="1:17" x14ac:dyDescent="0.45">
      <c r="A1094" s="14"/>
      <c r="B1094" s="9"/>
      <c r="C1094" s="10" t="s">
        <v>20</v>
      </c>
      <c r="D1094" s="10">
        <f>SUM(D1091:D1093)</f>
        <v>1588.8</v>
      </c>
      <c r="E1094" s="9"/>
      <c r="F1094" s="9"/>
      <c r="G1094" s="41"/>
      <c r="H1094" s="10">
        <f>SUM(H1091:H1093)</f>
        <v>11.200000000000045</v>
      </c>
      <c r="I1094" s="9"/>
      <c r="J1094" s="38">
        <f>SUM(J1091:J1093)</f>
        <v>1600</v>
      </c>
      <c r="K1094" s="9"/>
      <c r="L1094" s="10"/>
      <c r="M1094" s="9"/>
      <c r="N1094" s="9"/>
      <c r="O1094" s="9"/>
      <c r="P1094" s="9"/>
      <c r="Q1094" s="11"/>
    </row>
    <row r="1095" spans="1:17" x14ac:dyDescent="0.45">
      <c r="A1095" s="14"/>
      <c r="B1095" s="9"/>
      <c r="C1095" s="10"/>
      <c r="D1095" s="10"/>
      <c r="E1095" s="9"/>
      <c r="F1095" s="9"/>
      <c r="G1095" s="42"/>
      <c r="H1095" s="39"/>
      <c r="I1095" s="9"/>
      <c r="J1095" s="9"/>
      <c r="K1095" s="9"/>
      <c r="L1095" s="10"/>
      <c r="M1095" s="9"/>
      <c r="N1095" s="9"/>
      <c r="O1095" s="9"/>
      <c r="P1095" s="9"/>
      <c r="Q1095" s="11"/>
    </row>
    <row r="1096" spans="1:17" x14ac:dyDescent="0.45">
      <c r="A1096" s="14"/>
      <c r="B1096" s="9"/>
      <c r="C1096" s="10"/>
      <c r="D1096" s="10"/>
      <c r="E1096" s="20"/>
      <c r="F1096" s="9"/>
      <c r="G1096" s="41"/>
      <c r="H1096" s="10"/>
      <c r="I1096" s="9"/>
      <c r="J1096" s="9"/>
      <c r="K1096" s="9"/>
      <c r="L1096" s="10"/>
      <c r="M1096" s="12" t="s">
        <v>41</v>
      </c>
      <c r="N1096" s="9"/>
      <c r="O1096" s="9"/>
      <c r="P1096" s="9"/>
      <c r="Q1096" s="11"/>
    </row>
    <row r="1097" spans="1:17" x14ac:dyDescent="0.45">
      <c r="A1097" s="8"/>
      <c r="B1097" s="9"/>
      <c r="C1097" s="10"/>
      <c r="D1097" s="10"/>
      <c r="E1097" s="20"/>
      <c r="F1097" s="9"/>
      <c r="G1097" s="41"/>
      <c r="H1097" s="10"/>
      <c r="I1097" s="9"/>
      <c r="J1097" s="9"/>
      <c r="K1097" s="9"/>
      <c r="L1097" s="10"/>
      <c r="M1097" s="12" t="s">
        <v>42</v>
      </c>
      <c r="N1097" s="9"/>
      <c r="O1097" s="9"/>
      <c r="P1097" s="9"/>
      <c r="Q1097" s="11"/>
    </row>
    <row r="1098" spans="1:17" x14ac:dyDescent="0.45">
      <c r="A1098" s="8"/>
      <c r="B1098" s="12" t="s">
        <v>6</v>
      </c>
      <c r="C1098" s="13" t="s">
        <v>4</v>
      </c>
      <c r="D1098" s="13" t="s">
        <v>5</v>
      </c>
      <c r="E1098" s="23" t="s">
        <v>16</v>
      </c>
      <c r="F1098" s="9"/>
      <c r="G1098" s="43" t="s">
        <v>18</v>
      </c>
      <c r="H1098" s="13" t="s">
        <v>19</v>
      </c>
      <c r="I1098" s="9"/>
      <c r="J1098" s="9"/>
      <c r="K1098" s="9"/>
      <c r="L1098" s="10"/>
      <c r="M1098" s="38">
        <f>L1090</f>
        <v>28146.19</v>
      </c>
      <c r="N1098" s="9" t="s">
        <v>45</v>
      </c>
      <c r="O1098" s="9"/>
      <c r="P1098" s="9"/>
      <c r="Q1098" s="11"/>
    </row>
    <row r="1099" spans="1:17" x14ac:dyDescent="0.45">
      <c r="A1099" s="14" t="s">
        <v>187</v>
      </c>
      <c r="B1099" s="9">
        <v>97</v>
      </c>
      <c r="C1099" s="10">
        <v>14.46</v>
      </c>
      <c r="D1099" s="10">
        <f>C1099*B1099</f>
        <v>1402.6200000000001</v>
      </c>
      <c r="E1099" s="38" t="s">
        <v>17</v>
      </c>
      <c r="F1099" s="9"/>
      <c r="G1099" s="10">
        <v>14.82</v>
      </c>
      <c r="H1099" s="10">
        <f>(B1099*G1099)-D1099</f>
        <v>34.919999999999845</v>
      </c>
      <c r="I1099" s="9" t="s">
        <v>134</v>
      </c>
      <c r="J1099" s="9"/>
      <c r="K1099" s="9" t="str">
        <f>IF(B1099&lt;&gt;0,"buy "&amp;B1099&amp;" "&amp;A1099&amp;" @ $"&amp;G1099,"")</f>
        <v>buy 97 TH @ $14.82</v>
      </c>
      <c r="L1099" s="10">
        <f>L1093-(G1099*B1099)</f>
        <v>28308.649999999998</v>
      </c>
      <c r="M1099" s="38">
        <f>L1090-(G1099*B1099)</f>
        <v>26708.649999999998</v>
      </c>
      <c r="N1099" s="9"/>
      <c r="O1099" s="9"/>
      <c r="P1099" s="9"/>
      <c r="Q1099" s="11"/>
    </row>
    <row r="1100" spans="1:17" x14ac:dyDescent="0.45">
      <c r="A1100" s="14" t="s">
        <v>85</v>
      </c>
      <c r="B1100" s="9">
        <v>18</v>
      </c>
      <c r="C1100" s="10">
        <v>77.86</v>
      </c>
      <c r="D1100" s="10">
        <f>C1100*B1100</f>
        <v>1401.48</v>
      </c>
      <c r="E1100" s="38" t="s">
        <v>69</v>
      </c>
      <c r="F1100" s="9"/>
      <c r="G1100" s="10">
        <v>77.959999999999994</v>
      </c>
      <c r="H1100" s="10">
        <f>(B1100*G1100)-D1100</f>
        <v>1.7999999999999545</v>
      </c>
      <c r="I1100" s="9" t="s">
        <v>134</v>
      </c>
      <c r="J1100" s="9"/>
      <c r="K1100" s="9" t="str">
        <f>IF(B1100&lt;&gt;0,"buy "&amp;B1100&amp;" "&amp;A1100&amp;" @ $"&amp;G1100,"")</f>
        <v>buy 18 HURN @ $77.96</v>
      </c>
      <c r="L1100" s="10">
        <f>L1099-(G1100*B1100)</f>
        <v>26905.37</v>
      </c>
      <c r="M1100" s="38">
        <f>M1099-(G1100*B1100)</f>
        <v>25305.37</v>
      </c>
      <c r="N1100" s="9"/>
      <c r="O1100" s="9"/>
      <c r="P1100" s="9"/>
      <c r="Q1100" s="11"/>
    </row>
    <row r="1101" spans="1:17" x14ac:dyDescent="0.45">
      <c r="A1101" s="28" t="s">
        <v>188</v>
      </c>
      <c r="B1101" s="29">
        <v>32</v>
      </c>
      <c r="C1101" s="30">
        <v>43.97</v>
      </c>
      <c r="D1101" s="30">
        <f>C1101*B1101</f>
        <v>1407.04</v>
      </c>
      <c r="E1101" s="38" t="s">
        <v>69</v>
      </c>
      <c r="F1101" s="29"/>
      <c r="G1101" s="30">
        <v>43.91</v>
      </c>
      <c r="H1101" s="30">
        <f>(B1101*G1101)-D1101</f>
        <v>-1.9200000000000728</v>
      </c>
      <c r="I1101" s="9" t="s">
        <v>134</v>
      </c>
      <c r="J1101" s="9"/>
      <c r="K1101" s="9" t="str">
        <f>IF(B1101&lt;&gt;0,"buy "&amp;B1101&amp;" "&amp;A1101&amp;" @ $"&amp;G1101,"")</f>
        <v>buy 32 RPRX @ $43.91</v>
      </c>
      <c r="L1101" s="10">
        <f>L1100-(G1101*B1101)</f>
        <v>25500.25</v>
      </c>
      <c r="M1101" s="46">
        <f>M1100-(G1101*B1101)</f>
        <v>23900.25</v>
      </c>
      <c r="N1101" s="47" t="str">
        <f>"$"&amp;TEXT(M1101,"#,##0.00")&amp;" will be the balance in the account after purchases.  "</f>
        <v xml:space="preserve">$23,900.25 will be the balance in the account after purchases.  </v>
      </c>
      <c r="O1101" s="47"/>
      <c r="P1101" s="47"/>
      <c r="Q1101" s="48"/>
    </row>
    <row r="1102" spans="1:17" x14ac:dyDescent="0.45">
      <c r="A1102" s="14"/>
      <c r="B1102" s="9"/>
      <c r="C1102" s="10" t="s">
        <v>20</v>
      </c>
      <c r="D1102" s="10">
        <f>SUM(D1099:D1101)</f>
        <v>4211.1400000000003</v>
      </c>
      <c r="E1102" s="9"/>
      <c r="F1102" s="9"/>
      <c r="G1102" s="10" t="s">
        <v>28</v>
      </c>
      <c r="H1102" s="10">
        <f>SUM(H1099:H1101)</f>
        <v>34.799999999999727</v>
      </c>
      <c r="I1102" s="9"/>
      <c r="J1102" s="9"/>
      <c r="K1102" s="9"/>
      <c r="L1102" s="10"/>
      <c r="M1102" s="9"/>
      <c r="N1102" s="9" t="s">
        <v>84</v>
      </c>
      <c r="O1102" s="9"/>
      <c r="P1102" s="9"/>
      <c r="Q1102" s="11"/>
    </row>
    <row r="1103" spans="1:17" x14ac:dyDescent="0.45">
      <c r="A1103" s="14"/>
      <c r="B1103" s="9"/>
      <c r="C1103" s="10"/>
      <c r="D1103" s="10"/>
      <c r="E1103" s="9"/>
      <c r="F1103" s="9"/>
      <c r="G1103" s="10"/>
      <c r="H1103" s="10"/>
      <c r="I1103" s="9"/>
      <c r="J1103" s="9"/>
      <c r="K1103" s="9"/>
      <c r="L1103" s="10"/>
      <c r="M1103" s="12" t="str">
        <f>IF(J1094+M1101&gt;0,"Credit Surplus","Credit Shortage")</f>
        <v>Credit Surplus</v>
      </c>
      <c r="N1103" s="38">
        <f>J1094+M1101</f>
        <v>25500.25</v>
      </c>
      <c r="O1103" s="9" t="s">
        <v>121</v>
      </c>
      <c r="P1103" s="9"/>
      <c r="Q1103" s="11"/>
    </row>
    <row r="1104" spans="1:17" x14ac:dyDescent="0.45">
      <c r="A1104" s="14"/>
      <c r="B1104" s="9"/>
      <c r="C1104" s="10"/>
      <c r="D1104" s="10"/>
      <c r="E1104" s="9"/>
      <c r="F1104" s="9"/>
      <c r="G1104" s="10"/>
      <c r="H1104" s="10"/>
      <c r="I1104" s="9"/>
      <c r="J1104" s="9"/>
      <c r="K1104" s="9"/>
      <c r="L1104" s="10"/>
      <c r="M1104" s="9"/>
      <c r="N1104" s="9"/>
      <c r="O1104" s="9"/>
      <c r="P1104" s="9"/>
      <c r="Q1104" s="11"/>
    </row>
    <row r="1105" spans="1:17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9"/>
      <c r="M1105" s="9"/>
      <c r="N1105" s="9"/>
      <c r="O1105" s="9"/>
      <c r="P1105" s="9"/>
      <c r="Q1105" s="11"/>
    </row>
    <row r="1106" spans="1:17" x14ac:dyDescent="0.45">
      <c r="A1106" s="14" t="s">
        <v>23</v>
      </c>
      <c r="B1106" s="9"/>
      <c r="C1106" s="10"/>
      <c r="D1106" s="22">
        <v>1516.65</v>
      </c>
      <c r="E1106" s="9" t="s">
        <v>111</v>
      </c>
      <c r="F1106" s="9"/>
      <c r="G1106" s="10"/>
      <c r="H1106" s="10"/>
      <c r="I1106" s="9"/>
      <c r="J1106" s="9"/>
      <c r="K1106" s="9"/>
      <c r="L1106" s="9"/>
      <c r="M1106" s="9"/>
      <c r="N1106" s="9"/>
      <c r="O1106" s="9"/>
      <c r="P1106" s="9"/>
      <c r="Q1106" s="11"/>
    </row>
    <row r="1107" spans="1:17" x14ac:dyDescent="0.45">
      <c r="A1107" s="14" t="s">
        <v>24</v>
      </c>
      <c r="B1107" s="9"/>
      <c r="C1107" s="10"/>
      <c r="D1107" s="49">
        <f>H1094</f>
        <v>11.200000000000045</v>
      </c>
      <c r="E1107" s="9" t="s">
        <v>36</v>
      </c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</row>
    <row r="1108" spans="1:17" x14ac:dyDescent="0.45">
      <c r="A1108" s="14" t="s">
        <v>25</v>
      </c>
      <c r="B1108" s="9"/>
      <c r="C1108" s="10"/>
      <c r="D1108" s="10">
        <f>D1106+D1107</f>
        <v>1527.8500000000001</v>
      </c>
      <c r="E1108" s="9"/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</row>
    <row r="1109" spans="1:17" x14ac:dyDescent="0.45">
      <c r="A1109" s="14" t="s">
        <v>27</v>
      </c>
      <c r="B1109" s="9"/>
      <c r="C1109" s="10"/>
      <c r="D1109" s="10">
        <f>H1102</f>
        <v>34.799999999999727</v>
      </c>
      <c r="E1109" s="9" t="s">
        <v>37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</row>
    <row r="1110" spans="1:17" x14ac:dyDescent="0.45">
      <c r="A1110" s="14" t="s">
        <v>25</v>
      </c>
      <c r="B1110" s="9"/>
      <c r="C1110" s="10"/>
      <c r="D1110" s="32">
        <f>D1108-D1109</f>
        <v>1493.0500000000004</v>
      </c>
      <c r="E1110" s="20" t="s">
        <v>38</v>
      </c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</row>
    <row r="1111" spans="1:17" ht="14.65" thickBot="1" x14ac:dyDescent="0.5">
      <c r="A1111" s="16"/>
      <c r="B1111" s="17"/>
      <c r="C1111" s="18"/>
      <c r="D1111" s="18"/>
      <c r="E1111" s="17"/>
      <c r="F1111" s="17"/>
      <c r="G1111" s="18"/>
      <c r="H1111" s="18"/>
      <c r="I1111" s="17"/>
      <c r="J1111" s="17"/>
      <c r="K1111" s="17"/>
      <c r="L1111" s="17"/>
      <c r="M1111" s="17"/>
      <c r="N1111" s="17"/>
      <c r="O1111" s="17"/>
      <c r="P1111" s="17"/>
      <c r="Q1111" s="19"/>
    </row>
    <row r="1112" spans="1:17" ht="14.65" thickTop="1" x14ac:dyDescent="0.45"/>
    <row r="1113" spans="1:17" ht="14.65" thickBot="1" x14ac:dyDescent="0.5"/>
    <row r="1114" spans="1:17" ht="14.65" thickTop="1" x14ac:dyDescent="0.45">
      <c r="A1114" s="3"/>
      <c r="B1114" s="4"/>
      <c r="C1114" s="5">
        <v>44865</v>
      </c>
      <c r="D1114" s="6"/>
      <c r="E1114" s="4"/>
      <c r="F1114" s="4"/>
      <c r="G1114" s="6"/>
      <c r="H1114" s="6"/>
      <c r="I1114" s="4"/>
      <c r="J1114" s="4"/>
      <c r="K1114" s="4"/>
      <c r="L1114" s="21" t="s">
        <v>40</v>
      </c>
      <c r="M1114" s="4"/>
      <c r="N1114" s="4"/>
      <c r="O1114" s="4"/>
      <c r="P1114" s="4"/>
      <c r="Q1114" s="7"/>
    </row>
    <row r="1115" spans="1:17" x14ac:dyDescent="0.45">
      <c r="A1115" s="8" t="s">
        <v>11</v>
      </c>
      <c r="B1115" s="9"/>
      <c r="C1115" s="10"/>
      <c r="D1115" s="10"/>
      <c r="E1115" s="9"/>
      <c r="F1115" s="9"/>
      <c r="G1115" s="10"/>
      <c r="H1115" s="10"/>
      <c r="I1115" s="9"/>
      <c r="J1115" s="12" t="s">
        <v>68</v>
      </c>
      <c r="K1115" s="9"/>
      <c r="L1115" s="12" t="s">
        <v>21</v>
      </c>
      <c r="M1115" s="12"/>
      <c r="N1115" s="9"/>
      <c r="O1115" s="9"/>
      <c r="P1115" s="9"/>
      <c r="Q1115" s="11"/>
    </row>
    <row r="1116" spans="1:17" x14ac:dyDescent="0.45">
      <c r="A1116" s="8" t="s">
        <v>3</v>
      </c>
      <c r="B1116" s="12" t="s">
        <v>6</v>
      </c>
      <c r="C1116" s="13" t="s">
        <v>4</v>
      </c>
      <c r="D1116" s="13" t="s">
        <v>7</v>
      </c>
      <c r="E1116" s="12" t="s">
        <v>16</v>
      </c>
      <c r="F1116" s="9"/>
      <c r="G1116" s="13" t="s">
        <v>18</v>
      </c>
      <c r="H1116" s="13" t="s">
        <v>19</v>
      </c>
      <c r="I1116" s="43" t="s">
        <v>133</v>
      </c>
      <c r="J1116" s="12" t="s">
        <v>67</v>
      </c>
      <c r="K1116" s="9"/>
      <c r="L1116" s="22">
        <v>28369.95</v>
      </c>
      <c r="M1116" s="9" t="s">
        <v>135</v>
      </c>
      <c r="N1116" s="9"/>
      <c r="O1116" s="9"/>
      <c r="P1116" s="9"/>
      <c r="Q1116" s="11"/>
    </row>
    <row r="1117" spans="1:17" x14ac:dyDescent="0.45">
      <c r="A1117" s="14" t="s">
        <v>180</v>
      </c>
      <c r="B1117" s="9">
        <v>37</v>
      </c>
      <c r="C1117" s="10">
        <v>30.9</v>
      </c>
      <c r="D1117" s="10">
        <f>C1117*B1117</f>
        <v>1143.3</v>
      </c>
      <c r="E1117" s="38" t="s">
        <v>46</v>
      </c>
      <c r="F1117" s="9"/>
      <c r="G1117" s="10">
        <v>30.99</v>
      </c>
      <c r="H1117" s="10">
        <f>(B1117*G1117)-D1117</f>
        <v>3.3299999999999272</v>
      </c>
      <c r="I1117" s="9" t="s">
        <v>134</v>
      </c>
      <c r="J1117" s="38">
        <f>G1117*B1117</f>
        <v>1146.6299999999999</v>
      </c>
      <c r="K1117" s="9" t="str">
        <f>IF(B1117&lt;&gt;0,"sell "&amp;B1117&amp;" "&amp;A1117&amp;" @ $"&amp;G1117,"")</f>
        <v>sell 37 AMPH @ $30.99</v>
      </c>
      <c r="L1117" s="10">
        <f>L1116+(G1117*B1117)</f>
        <v>29516.58</v>
      </c>
      <c r="M1117" s="9"/>
      <c r="N1117" s="9"/>
      <c r="O1117" s="9"/>
      <c r="P1117" s="9"/>
      <c r="Q1117" s="11"/>
    </row>
    <row r="1118" spans="1:17" x14ac:dyDescent="0.45">
      <c r="A1118" s="14" t="s">
        <v>181</v>
      </c>
      <c r="B1118" s="9">
        <v>11</v>
      </c>
      <c r="C1118" s="10">
        <v>116.26</v>
      </c>
      <c r="D1118" s="10">
        <f>C1118*B1118</f>
        <v>1278.8600000000001</v>
      </c>
      <c r="E1118" s="38" t="s">
        <v>46</v>
      </c>
      <c r="F1118" s="9"/>
      <c r="G1118" s="10">
        <v>117.83</v>
      </c>
      <c r="H1118" s="10">
        <f>(B1118*G1118)-D1118</f>
        <v>17.269999999999754</v>
      </c>
      <c r="I1118" s="9" t="s">
        <v>134</v>
      </c>
      <c r="J1118" s="38">
        <f>G1118*B1118</f>
        <v>1296.1299999999999</v>
      </c>
      <c r="K1118" s="9" t="str">
        <f t="shared" ref="K1118:K1119" si="46">IF(B1118&lt;&gt;0,"sell "&amp;B1118&amp;" "&amp;A1118&amp;" @ $"&amp;G1118,"")</f>
        <v>sell 11 VRTV @ $117.83</v>
      </c>
      <c r="L1118" s="10">
        <f>L1117+(G1118*B1118)</f>
        <v>30812.710000000003</v>
      </c>
      <c r="M1118" s="9"/>
      <c r="N1118" s="9"/>
      <c r="O1118" s="9"/>
      <c r="P1118" s="9"/>
      <c r="Q1118" s="11"/>
    </row>
    <row r="1119" spans="1:17" x14ac:dyDescent="0.45">
      <c r="A1119" s="14" t="s">
        <v>48</v>
      </c>
      <c r="B1119" s="9">
        <v>13</v>
      </c>
      <c r="C1119" s="10">
        <v>112.05</v>
      </c>
      <c r="D1119" s="10">
        <f>C1119*B1119</f>
        <v>1456.6499999999999</v>
      </c>
      <c r="E1119" s="38" t="s">
        <v>46</v>
      </c>
      <c r="F1119" s="9"/>
      <c r="G1119" s="10">
        <v>112.52</v>
      </c>
      <c r="H1119" s="10">
        <f>(B1119*G1119)-D1119</f>
        <v>6.1100000000001273</v>
      </c>
      <c r="I1119" s="9" t="s">
        <v>134</v>
      </c>
      <c r="J1119" s="38">
        <f>G1119*B1119</f>
        <v>1462.76</v>
      </c>
      <c r="K1119" s="9" t="str">
        <f t="shared" si="46"/>
        <v>sell 13 MGPI @ $112.52</v>
      </c>
      <c r="L1119" s="10">
        <f>L1118+(G1119*B1119)</f>
        <v>32275.47</v>
      </c>
      <c r="M1119" s="9" t="s">
        <v>44</v>
      </c>
      <c r="N1119" s="9"/>
      <c r="O1119" s="9"/>
      <c r="P1119" s="9"/>
      <c r="Q1119" s="11"/>
    </row>
    <row r="1120" spans="1:17" x14ac:dyDescent="0.45">
      <c r="A1120" s="14"/>
      <c r="B1120" s="9"/>
      <c r="C1120" s="10" t="s">
        <v>20</v>
      </c>
      <c r="D1120" s="10">
        <f>SUM(D1117:D1119)</f>
        <v>3878.8099999999995</v>
      </c>
      <c r="E1120" s="9"/>
      <c r="F1120" s="9"/>
      <c r="G1120" s="41"/>
      <c r="H1120" s="10">
        <f>SUM(H1117:H1119)</f>
        <v>26.709999999999809</v>
      </c>
      <c r="I1120" s="9"/>
      <c r="J1120" s="38">
        <f>SUM(J1117:J1119)</f>
        <v>3905.5199999999995</v>
      </c>
      <c r="K1120" s="9"/>
      <c r="L1120" s="10"/>
      <c r="M1120" s="9"/>
      <c r="N1120" s="9"/>
      <c r="O1120" s="9"/>
      <c r="P1120" s="9"/>
      <c r="Q1120" s="11"/>
    </row>
    <row r="1121" spans="1:17" x14ac:dyDescent="0.45">
      <c r="A1121" s="14"/>
      <c r="B1121" s="9"/>
      <c r="C1121" s="10"/>
      <c r="D1121" s="10"/>
      <c r="E1121" s="9"/>
      <c r="F1121" s="9"/>
      <c r="G1121" s="42"/>
      <c r="H1121" s="39"/>
      <c r="I1121" s="9"/>
      <c r="J1121" s="9"/>
      <c r="K1121" s="9"/>
      <c r="L1121" s="10"/>
      <c r="M1121" s="9"/>
      <c r="N1121" s="9"/>
      <c r="O1121" s="9"/>
      <c r="P1121" s="9"/>
      <c r="Q1121" s="11"/>
    </row>
    <row r="1122" spans="1:17" x14ac:dyDescent="0.45">
      <c r="A1122" s="14"/>
      <c r="B1122" s="9"/>
      <c r="C1122" s="10"/>
      <c r="D1122" s="10"/>
      <c r="E1122" s="20"/>
      <c r="F1122" s="9"/>
      <c r="G1122" s="41"/>
      <c r="H1122" s="10"/>
      <c r="I1122" s="9"/>
      <c r="J1122" s="9"/>
      <c r="K1122" s="9"/>
      <c r="L1122" s="10"/>
      <c r="M1122" s="12" t="s">
        <v>41</v>
      </c>
      <c r="N1122" s="9"/>
      <c r="O1122" s="9"/>
      <c r="P1122" s="9"/>
      <c r="Q1122" s="11"/>
    </row>
    <row r="1123" spans="1:17" x14ac:dyDescent="0.45">
      <c r="A1123" s="8"/>
      <c r="B1123" s="9"/>
      <c r="C1123" s="10"/>
      <c r="D1123" s="10"/>
      <c r="E1123" s="20"/>
      <c r="F1123" s="9"/>
      <c r="G1123" s="41"/>
      <c r="H1123" s="10"/>
      <c r="I1123" s="9"/>
      <c r="J1123" s="9"/>
      <c r="K1123" s="9"/>
      <c r="L1123" s="10"/>
      <c r="M1123" s="12" t="s">
        <v>42</v>
      </c>
      <c r="N1123" s="9"/>
      <c r="O1123" s="9"/>
      <c r="P1123" s="9"/>
      <c r="Q1123" s="11"/>
    </row>
    <row r="1124" spans="1:17" x14ac:dyDescent="0.45">
      <c r="A1124" s="8"/>
      <c r="B1124" s="12" t="s">
        <v>6</v>
      </c>
      <c r="C1124" s="13" t="s">
        <v>4</v>
      </c>
      <c r="D1124" s="13" t="s">
        <v>5</v>
      </c>
      <c r="E1124" s="23" t="s">
        <v>16</v>
      </c>
      <c r="F1124" s="9"/>
      <c r="G1124" s="43" t="s">
        <v>18</v>
      </c>
      <c r="H1124" s="13" t="s">
        <v>19</v>
      </c>
      <c r="I1124" s="9"/>
      <c r="J1124" s="9"/>
      <c r="K1124" s="9"/>
      <c r="L1124" s="10"/>
      <c r="M1124" s="38">
        <f>L1116</f>
        <v>28369.95</v>
      </c>
      <c r="N1124" s="9" t="s">
        <v>45</v>
      </c>
      <c r="O1124" s="9"/>
      <c r="P1124" s="9"/>
      <c r="Q1124" s="11"/>
    </row>
    <row r="1125" spans="1:17" x14ac:dyDescent="0.45">
      <c r="A1125" s="14" t="s">
        <v>184</v>
      </c>
      <c r="B1125" s="9">
        <v>22</v>
      </c>
      <c r="C1125" s="10">
        <v>63.02</v>
      </c>
      <c r="D1125" s="10">
        <f>C1125*B1125</f>
        <v>1386.44</v>
      </c>
      <c r="E1125" s="38" t="s">
        <v>46</v>
      </c>
      <c r="F1125" s="9"/>
      <c r="G1125" s="10">
        <v>63.37</v>
      </c>
      <c r="H1125" s="10">
        <f>(B1125*G1125)-D1125</f>
        <v>7.6999999999998181</v>
      </c>
      <c r="I1125" s="9" t="s">
        <v>134</v>
      </c>
      <c r="J1125" s="9"/>
      <c r="K1125" s="9" t="str">
        <f>IF(B1125&lt;&gt;0,"buy "&amp;B1125&amp;" "&amp;A1125&amp;" @ $"&amp;G1125,"")</f>
        <v>buy 22 CEIX @ $63.37</v>
      </c>
      <c r="L1125" s="10">
        <f>L1119-(G1125*B1125)</f>
        <v>30881.33</v>
      </c>
      <c r="M1125" s="38">
        <f>L1116-(G1125*B1125)</f>
        <v>26975.81</v>
      </c>
      <c r="N1125" s="9"/>
      <c r="O1125" s="9"/>
      <c r="P1125" s="9"/>
      <c r="Q1125" s="11"/>
    </row>
    <row r="1126" spans="1:17" x14ac:dyDescent="0.45">
      <c r="A1126" s="14" t="s">
        <v>185</v>
      </c>
      <c r="B1126" s="9">
        <v>18</v>
      </c>
      <c r="C1126" s="10">
        <v>73.48</v>
      </c>
      <c r="D1126" s="10">
        <f>C1126*B1126</f>
        <v>1322.64</v>
      </c>
      <c r="E1126" s="38" t="s">
        <v>46</v>
      </c>
      <c r="F1126" s="9"/>
      <c r="G1126" s="10">
        <v>74.23</v>
      </c>
      <c r="H1126" s="10">
        <f>(B1126*G1126)-D1126</f>
        <v>13.5</v>
      </c>
      <c r="I1126" s="9" t="s">
        <v>134</v>
      </c>
      <c r="J1126" s="9"/>
      <c r="K1126" s="9" t="str">
        <f>IF(B1126&lt;&gt;0,"buy "&amp;B1126&amp;" "&amp;A1126&amp;" @ $"&amp;G1126,"")</f>
        <v>buy 18 CBT @ $74.23</v>
      </c>
      <c r="L1126" s="10">
        <f>L1125-(G1126*B1126)</f>
        <v>29545.190000000002</v>
      </c>
      <c r="M1126" s="38">
        <f>M1125-(G1126*B1126)</f>
        <v>25639.670000000002</v>
      </c>
      <c r="N1126" s="9"/>
      <c r="O1126" s="9"/>
      <c r="P1126" s="9"/>
      <c r="Q1126" s="11"/>
    </row>
    <row r="1127" spans="1:17" x14ac:dyDescent="0.45">
      <c r="A1127" s="28" t="s">
        <v>186</v>
      </c>
      <c r="B1127" s="29">
        <v>75</v>
      </c>
      <c r="C1127" s="30">
        <v>18.37</v>
      </c>
      <c r="D1127" s="30">
        <f>C1127*B1127</f>
        <v>1377.75</v>
      </c>
      <c r="E1127" s="38" t="s">
        <v>46</v>
      </c>
      <c r="F1127" s="29"/>
      <c r="G1127" s="30">
        <v>19.41</v>
      </c>
      <c r="H1127" s="30">
        <f>(B1127*G1127)-D1127</f>
        <v>78</v>
      </c>
      <c r="I1127" s="9" t="s">
        <v>134</v>
      </c>
      <c r="J1127" s="9"/>
      <c r="K1127" s="9" t="str">
        <f>IF(B1127&lt;&gt;0,"buy "&amp;B1127&amp;" "&amp;A1127&amp;" @ $"&amp;G1127,"")</f>
        <v>buy 75 BSM @ $19.41</v>
      </c>
      <c r="L1127" s="10">
        <f>L1126-(G1127*B1127)</f>
        <v>28089.440000000002</v>
      </c>
      <c r="M1127" s="46">
        <f>M1126-(G1127*B1127)</f>
        <v>24183.920000000002</v>
      </c>
      <c r="N1127" s="47" t="str">
        <f>"$"&amp;TEXT(M1127,"#,##0.00")&amp;" will be the balance in the account after purchases.  "</f>
        <v xml:space="preserve">$24,183.92 will be the balance in the account after purchases.  </v>
      </c>
      <c r="O1127" s="47"/>
      <c r="P1127" s="47"/>
      <c r="Q1127" s="48"/>
    </row>
    <row r="1128" spans="1:17" x14ac:dyDescent="0.45">
      <c r="A1128" s="14"/>
      <c r="B1128" s="9"/>
      <c r="C1128" s="10" t="s">
        <v>20</v>
      </c>
      <c r="D1128" s="10">
        <f>SUM(D1125:D1127)</f>
        <v>4086.83</v>
      </c>
      <c r="E1128" s="9"/>
      <c r="F1128" s="9"/>
      <c r="G1128" s="10" t="s">
        <v>28</v>
      </c>
      <c r="H1128" s="10">
        <f>SUM(H1125:H1127)</f>
        <v>99.199999999999818</v>
      </c>
      <c r="I1128" s="9"/>
      <c r="J1128" s="9"/>
      <c r="K1128" s="9"/>
      <c r="L1128" s="10"/>
      <c r="M1128" s="9"/>
      <c r="N1128" s="9" t="s">
        <v>84</v>
      </c>
      <c r="O1128" s="9"/>
      <c r="P1128" s="9"/>
      <c r="Q1128" s="11"/>
    </row>
    <row r="1129" spans="1:17" x14ac:dyDescent="0.45">
      <c r="A1129" s="14"/>
      <c r="B1129" s="9"/>
      <c r="C1129" s="10"/>
      <c r="D1129" s="10"/>
      <c r="E1129" s="9"/>
      <c r="F1129" s="9"/>
      <c r="G1129" s="10"/>
      <c r="H1129" s="10"/>
      <c r="I1129" s="9"/>
      <c r="J1129" s="9"/>
      <c r="K1129" s="9"/>
      <c r="L1129" s="10"/>
      <c r="M1129" s="12" t="str">
        <f>IF(J1120+M1127&gt;0,"Credit Surplus","Credit Shortage")</f>
        <v>Credit Surplus</v>
      </c>
      <c r="N1129" s="38">
        <f>J1120+M1127</f>
        <v>28089.440000000002</v>
      </c>
      <c r="O1129" s="9" t="s">
        <v>121</v>
      </c>
      <c r="P1129" s="9"/>
      <c r="Q1129" s="11"/>
    </row>
    <row r="1130" spans="1:17" x14ac:dyDescent="0.45">
      <c r="A1130" s="14"/>
      <c r="B1130" s="9"/>
      <c r="C1130" s="10"/>
      <c r="D1130" s="10"/>
      <c r="E1130" s="9"/>
      <c r="F1130" s="9"/>
      <c r="G1130" s="10"/>
      <c r="H1130" s="10"/>
      <c r="I1130" s="9"/>
      <c r="J1130" s="9"/>
      <c r="K1130" s="9"/>
      <c r="L1130" s="10"/>
      <c r="M1130" s="9"/>
      <c r="N1130" s="9"/>
      <c r="O1130" s="9"/>
      <c r="P1130" s="9"/>
      <c r="Q1130" s="11"/>
    </row>
    <row r="1131" spans="1:17" x14ac:dyDescent="0.45">
      <c r="A1131" s="14"/>
      <c r="B1131" s="9"/>
      <c r="C1131" s="10"/>
      <c r="D1131" s="10"/>
      <c r="E1131" s="9"/>
      <c r="F1131" s="9"/>
      <c r="G1131" s="10"/>
      <c r="H1131" s="10"/>
      <c r="I1131" s="9"/>
      <c r="J1131" s="9"/>
      <c r="K1131" s="9"/>
      <c r="L1131" s="9"/>
      <c r="M1131" s="9"/>
      <c r="N1131" s="9"/>
      <c r="O1131" s="9"/>
      <c r="P1131" s="9"/>
      <c r="Q1131" s="11"/>
    </row>
    <row r="1132" spans="1:17" x14ac:dyDescent="0.45">
      <c r="A1132" s="14" t="s">
        <v>23</v>
      </c>
      <c r="B1132" s="9"/>
      <c r="C1132" s="10"/>
      <c r="D1132" s="22">
        <v>4211.4799999999996</v>
      </c>
      <c r="E1132" s="9" t="s">
        <v>111</v>
      </c>
      <c r="F1132" s="9"/>
      <c r="G1132" s="10"/>
      <c r="H1132" s="10"/>
      <c r="I1132" s="9"/>
      <c r="J1132" s="9"/>
      <c r="K1132" s="9"/>
      <c r="L1132" s="9"/>
      <c r="M1132" s="9"/>
      <c r="N1132" s="9"/>
      <c r="O1132" s="9"/>
      <c r="P1132" s="9"/>
      <c r="Q1132" s="11"/>
    </row>
    <row r="1133" spans="1:17" x14ac:dyDescent="0.45">
      <c r="A1133" s="14" t="s">
        <v>24</v>
      </c>
      <c r="B1133" s="9"/>
      <c r="C1133" s="10"/>
      <c r="D1133" s="49">
        <f>H1120</f>
        <v>26.709999999999809</v>
      </c>
      <c r="E1133" s="9" t="s">
        <v>36</v>
      </c>
      <c r="F1133" s="9"/>
      <c r="G1133" s="10"/>
      <c r="H1133" s="10"/>
      <c r="I1133" s="9"/>
      <c r="J1133" s="9"/>
      <c r="K1133" s="9"/>
      <c r="L1133" s="9"/>
      <c r="M1133" s="9"/>
      <c r="N1133" s="9"/>
      <c r="O1133" s="9"/>
      <c r="P1133" s="9"/>
      <c r="Q1133" s="11"/>
    </row>
    <row r="1134" spans="1:17" x14ac:dyDescent="0.45">
      <c r="A1134" s="14" t="s">
        <v>25</v>
      </c>
      <c r="B1134" s="9"/>
      <c r="C1134" s="10"/>
      <c r="D1134" s="10">
        <f>D1132+D1133</f>
        <v>4238.1899999999996</v>
      </c>
      <c r="E1134" s="9"/>
      <c r="F1134" s="9"/>
      <c r="G1134" s="10"/>
      <c r="H1134" s="10"/>
      <c r="I1134" s="9"/>
      <c r="J1134" s="9"/>
      <c r="K1134" s="9"/>
      <c r="L1134" s="9"/>
      <c r="M1134" s="9"/>
      <c r="N1134" s="9"/>
      <c r="O1134" s="9"/>
      <c r="P1134" s="9"/>
      <c r="Q1134" s="11"/>
    </row>
    <row r="1135" spans="1:17" x14ac:dyDescent="0.45">
      <c r="A1135" s="14" t="s">
        <v>27</v>
      </c>
      <c r="B1135" s="9"/>
      <c r="C1135" s="10"/>
      <c r="D1135" s="10">
        <f>H1128</f>
        <v>99.199999999999818</v>
      </c>
      <c r="E1135" s="9" t="s">
        <v>37</v>
      </c>
      <c r="F1135" s="9"/>
      <c r="G1135" s="10"/>
      <c r="H1135" s="10"/>
      <c r="I1135" s="9"/>
      <c r="J1135" s="9"/>
      <c r="K1135" s="9"/>
      <c r="L1135" s="9"/>
      <c r="M1135" s="9"/>
      <c r="N1135" s="9"/>
      <c r="O1135" s="9"/>
      <c r="P1135" s="9"/>
      <c r="Q1135" s="11"/>
    </row>
    <row r="1136" spans="1:17" x14ac:dyDescent="0.45">
      <c r="A1136" s="14" t="s">
        <v>25</v>
      </c>
      <c r="B1136" s="9"/>
      <c r="C1136" s="10"/>
      <c r="D1136" s="32">
        <f>D1134-D1135</f>
        <v>4138.99</v>
      </c>
      <c r="E1136" s="20" t="s">
        <v>38</v>
      </c>
      <c r="F1136" s="9"/>
      <c r="G1136" s="10"/>
      <c r="H1136" s="10"/>
      <c r="I1136" s="9"/>
      <c r="J1136" s="9"/>
      <c r="K1136" s="9"/>
      <c r="L1136" s="9"/>
      <c r="M1136" s="9"/>
      <c r="N1136" s="9"/>
      <c r="O1136" s="9"/>
      <c r="P1136" s="9"/>
      <c r="Q1136" s="11"/>
    </row>
    <row r="1137" spans="1:17" ht="14.65" thickBot="1" x14ac:dyDescent="0.5">
      <c r="A1137" s="16"/>
      <c r="B1137" s="17"/>
      <c r="C1137" s="18"/>
      <c r="D1137" s="18"/>
      <c r="E1137" s="17"/>
      <c r="F1137" s="17"/>
      <c r="G1137" s="18"/>
      <c r="H1137" s="18"/>
      <c r="I1137" s="17"/>
      <c r="J1137" s="17"/>
      <c r="K1137" s="17"/>
      <c r="L1137" s="17"/>
      <c r="M1137" s="17"/>
      <c r="N1137" s="17"/>
      <c r="O1137" s="17"/>
      <c r="P1137" s="17"/>
      <c r="Q1137" s="19"/>
    </row>
    <row r="1138" spans="1:17" ht="14.65" thickTop="1" x14ac:dyDescent="0.45"/>
    <row r="1139" spans="1:17" ht="14.65" thickBot="1" x14ac:dyDescent="0.5"/>
    <row r="1140" spans="1:17" ht="14.65" thickTop="1" x14ac:dyDescent="0.45">
      <c r="A1140" s="3"/>
      <c r="B1140" s="4"/>
      <c r="C1140" s="5">
        <v>44834</v>
      </c>
      <c r="D1140" s="6"/>
      <c r="E1140" s="4"/>
      <c r="F1140" s="4"/>
      <c r="G1140" s="6"/>
      <c r="H1140" s="6"/>
      <c r="I1140" s="4"/>
      <c r="J1140" s="4"/>
      <c r="K1140" s="4"/>
      <c r="L1140" s="21" t="s">
        <v>40</v>
      </c>
      <c r="M1140" s="4"/>
      <c r="N1140" s="4"/>
      <c r="O1140" s="4"/>
      <c r="P1140" s="4"/>
      <c r="Q1140" s="7"/>
    </row>
    <row r="1141" spans="1:17" x14ac:dyDescent="0.45">
      <c r="A1141" s="8" t="s">
        <v>11</v>
      </c>
      <c r="B1141" s="9"/>
      <c r="C1141" s="10"/>
      <c r="D1141" s="10"/>
      <c r="E1141" s="9"/>
      <c r="F1141" s="9"/>
      <c r="G1141" s="10"/>
      <c r="H1141" s="10"/>
      <c r="I1141" s="9"/>
      <c r="J1141" s="12" t="s">
        <v>68</v>
      </c>
      <c r="K1141" s="9"/>
      <c r="L1141" s="12" t="s">
        <v>21</v>
      </c>
      <c r="M1141" s="12"/>
      <c r="N1141" s="9"/>
      <c r="O1141" s="9"/>
      <c r="P1141" s="9"/>
      <c r="Q1141" s="11"/>
    </row>
    <row r="1142" spans="1:17" x14ac:dyDescent="0.45">
      <c r="A1142" s="8" t="s">
        <v>3</v>
      </c>
      <c r="B1142" s="12" t="s">
        <v>6</v>
      </c>
      <c r="C1142" s="13" t="s">
        <v>4</v>
      </c>
      <c r="D1142" s="13" t="s">
        <v>7</v>
      </c>
      <c r="E1142" s="12" t="s">
        <v>16</v>
      </c>
      <c r="F1142" s="9"/>
      <c r="G1142" s="13" t="s">
        <v>18</v>
      </c>
      <c r="H1142" s="13" t="s">
        <v>19</v>
      </c>
      <c r="I1142" s="43" t="s">
        <v>133</v>
      </c>
      <c r="J1142" s="12" t="s">
        <v>67</v>
      </c>
      <c r="K1142" s="9"/>
      <c r="L1142" s="22">
        <v>27228.01</v>
      </c>
      <c r="M1142" s="9" t="s">
        <v>135</v>
      </c>
      <c r="N1142" s="9"/>
      <c r="O1142" s="9"/>
      <c r="P1142" s="9"/>
      <c r="Q1142" s="11"/>
    </row>
    <row r="1143" spans="1:17" x14ac:dyDescent="0.45">
      <c r="A1143" s="14" t="s">
        <v>179</v>
      </c>
      <c r="B1143" s="9">
        <v>43</v>
      </c>
      <c r="C1143" s="10">
        <v>91.6</v>
      </c>
      <c r="D1143" s="10">
        <f>C1143*B1143</f>
        <v>3938.7999999999997</v>
      </c>
      <c r="E1143" s="38" t="s">
        <v>46</v>
      </c>
      <c r="F1143" s="9"/>
      <c r="G1143" s="10">
        <v>91.45</v>
      </c>
      <c r="H1143" s="10">
        <f>(B1143*G1143)-D1143</f>
        <v>-6.4499999999998181</v>
      </c>
      <c r="I1143" s="9" t="s">
        <v>134</v>
      </c>
      <c r="J1143" s="38">
        <f>G1143*B1143</f>
        <v>3932.35</v>
      </c>
      <c r="K1143" s="9" t="str">
        <f>IF(B1143&lt;&gt;0,"sell "&amp;B1143&amp;" "&amp;A1143&amp;" @ $"&amp;G1143,"")</f>
        <v>sell 43 BIL @ $91.45</v>
      </c>
      <c r="L1143" s="10">
        <f>L1142+(G1143*B1143)</f>
        <v>31160.359999999997</v>
      </c>
      <c r="M1143" s="9"/>
      <c r="N1143" s="9"/>
      <c r="O1143" s="9"/>
      <c r="P1143" s="9"/>
      <c r="Q1143" s="11"/>
    </row>
    <row r="1144" spans="1:17" x14ac:dyDescent="0.45">
      <c r="A1144" s="14"/>
      <c r="B1144" s="9"/>
      <c r="C1144" s="10"/>
      <c r="D1144" s="10">
        <f>C1144*B1144</f>
        <v>0</v>
      </c>
      <c r="E1144" s="38" t="s">
        <v>46</v>
      </c>
      <c r="F1144" s="9"/>
      <c r="G1144" s="10"/>
      <c r="H1144" s="10">
        <f>(B1144*G1144)-D1144</f>
        <v>0</v>
      </c>
      <c r="I1144" s="9" t="s">
        <v>134</v>
      </c>
      <c r="J1144" s="38">
        <f>G1144*B1144</f>
        <v>0</v>
      </c>
      <c r="K1144" s="9" t="str">
        <f t="shared" ref="K1144:K1145" si="47">IF(B1144&lt;&gt;0,"sell "&amp;B1144&amp;" "&amp;A1144&amp;" @ $"&amp;G1144,"")</f>
        <v/>
      </c>
      <c r="L1144" s="10">
        <f>L1143+(G1144*B1144)</f>
        <v>31160.359999999997</v>
      </c>
      <c r="M1144" s="9"/>
      <c r="N1144" s="9"/>
      <c r="O1144" s="9"/>
      <c r="P1144" s="9"/>
      <c r="Q1144" s="11"/>
    </row>
    <row r="1145" spans="1:17" x14ac:dyDescent="0.45">
      <c r="A1145" s="14"/>
      <c r="B1145" s="9"/>
      <c r="C1145" s="10"/>
      <c r="D1145" s="10">
        <f>C1145*B1145</f>
        <v>0</v>
      </c>
      <c r="E1145" s="38" t="s">
        <v>46</v>
      </c>
      <c r="F1145" s="9"/>
      <c r="G1145" s="10"/>
      <c r="H1145" s="10">
        <f>(B1145*G1145)-D1145</f>
        <v>0</v>
      </c>
      <c r="I1145" s="9" t="s">
        <v>134</v>
      </c>
      <c r="J1145" s="38">
        <f>G1145*B1145</f>
        <v>0</v>
      </c>
      <c r="K1145" s="9" t="str">
        <f t="shared" si="47"/>
        <v/>
      </c>
      <c r="L1145" s="10">
        <f>L1144+(G1145*B1145)</f>
        <v>31160.359999999997</v>
      </c>
      <c r="M1145" s="9" t="s">
        <v>44</v>
      </c>
      <c r="N1145" s="9"/>
      <c r="O1145" s="9"/>
      <c r="P1145" s="9"/>
      <c r="Q1145" s="11"/>
    </row>
    <row r="1146" spans="1:17" x14ac:dyDescent="0.45">
      <c r="A1146" s="14"/>
      <c r="B1146" s="9"/>
      <c r="C1146" s="10" t="s">
        <v>20</v>
      </c>
      <c r="D1146" s="10">
        <f>SUM(D1143:D1145)</f>
        <v>3938.7999999999997</v>
      </c>
      <c r="E1146" s="9"/>
      <c r="F1146" s="9"/>
      <c r="G1146" s="41"/>
      <c r="H1146" s="10">
        <f>SUM(H1143:H1145)</f>
        <v>-6.4499999999998181</v>
      </c>
      <c r="I1146" s="9"/>
      <c r="J1146" s="38">
        <f>SUM(J1143:J1145)</f>
        <v>3932.35</v>
      </c>
      <c r="K1146" s="9"/>
      <c r="L1146" s="10"/>
      <c r="M1146" s="9"/>
      <c r="N1146" s="9"/>
      <c r="O1146" s="9"/>
      <c r="P1146" s="9"/>
      <c r="Q1146" s="11"/>
    </row>
    <row r="1147" spans="1:17" x14ac:dyDescent="0.45">
      <c r="A1147" s="14"/>
      <c r="B1147" s="9"/>
      <c r="C1147" s="10"/>
      <c r="D1147" s="10"/>
      <c r="E1147" s="9"/>
      <c r="F1147" s="9"/>
      <c r="G1147" s="42"/>
      <c r="H1147" s="39"/>
      <c r="I1147" s="9"/>
      <c r="J1147" s="9"/>
      <c r="K1147" s="9"/>
      <c r="L1147" s="10"/>
      <c r="M1147" s="9"/>
      <c r="N1147" s="9"/>
      <c r="O1147" s="9"/>
      <c r="P1147" s="9"/>
      <c r="Q1147" s="11"/>
    </row>
    <row r="1148" spans="1:17" x14ac:dyDescent="0.45">
      <c r="A1148" s="14"/>
      <c r="B1148" s="9"/>
      <c r="C1148" s="10"/>
      <c r="D1148" s="10"/>
      <c r="E1148" s="20"/>
      <c r="F1148" s="9"/>
      <c r="G1148" s="41"/>
      <c r="H1148" s="10"/>
      <c r="I1148" s="9"/>
      <c r="J1148" s="9"/>
      <c r="K1148" s="9"/>
      <c r="L1148" s="10"/>
      <c r="M1148" s="12" t="s">
        <v>41</v>
      </c>
      <c r="N1148" s="9"/>
      <c r="O1148" s="9"/>
      <c r="P1148" s="9"/>
      <c r="Q1148" s="11"/>
    </row>
    <row r="1149" spans="1:17" x14ac:dyDescent="0.45">
      <c r="A1149" s="8"/>
      <c r="B1149" s="9"/>
      <c r="C1149" s="10"/>
      <c r="D1149" s="10"/>
      <c r="E1149" s="20"/>
      <c r="F1149" s="9"/>
      <c r="G1149" s="41"/>
      <c r="H1149" s="10"/>
      <c r="I1149" s="9"/>
      <c r="J1149" s="9"/>
      <c r="K1149" s="9"/>
      <c r="L1149" s="10"/>
      <c r="M1149" s="12" t="s">
        <v>42</v>
      </c>
      <c r="N1149" s="9"/>
      <c r="O1149" s="9"/>
      <c r="P1149" s="9"/>
      <c r="Q1149" s="11"/>
    </row>
    <row r="1150" spans="1:17" x14ac:dyDescent="0.45">
      <c r="A1150" s="8"/>
      <c r="B1150" s="12" t="s">
        <v>6</v>
      </c>
      <c r="C1150" s="13" t="s">
        <v>4</v>
      </c>
      <c r="D1150" s="13" t="s">
        <v>5</v>
      </c>
      <c r="E1150" s="23" t="s">
        <v>16</v>
      </c>
      <c r="F1150" s="9"/>
      <c r="G1150" s="43" t="s">
        <v>18</v>
      </c>
      <c r="H1150" s="13" t="s">
        <v>19</v>
      </c>
      <c r="I1150" s="9"/>
      <c r="J1150" s="9"/>
      <c r="K1150" s="9"/>
      <c r="L1150" s="10"/>
      <c r="M1150" s="38">
        <f>L1142</f>
        <v>27228.01</v>
      </c>
      <c r="N1150" s="9" t="s">
        <v>45</v>
      </c>
      <c r="O1150" s="9"/>
      <c r="P1150" s="9"/>
      <c r="Q1150" s="11"/>
    </row>
    <row r="1151" spans="1:17" x14ac:dyDescent="0.45">
      <c r="A1151" s="14" t="s">
        <v>182</v>
      </c>
      <c r="B1151" s="9">
        <v>52</v>
      </c>
      <c r="C1151" s="10">
        <v>27.1</v>
      </c>
      <c r="D1151" s="10">
        <f>C1151*B1151</f>
        <v>1409.2</v>
      </c>
      <c r="E1151" s="38" t="s">
        <v>46</v>
      </c>
      <c r="F1151" s="9"/>
      <c r="G1151" s="10">
        <v>26.86</v>
      </c>
      <c r="H1151" s="10">
        <f>(B1151*G1151)-D1151</f>
        <v>-12.480000000000018</v>
      </c>
      <c r="I1151" s="9" t="s">
        <v>134</v>
      </c>
      <c r="J1151" s="9"/>
      <c r="K1151" s="9" t="str">
        <f>IF(B1151&lt;&gt;0,"buy "&amp;B1151&amp;" "&amp;A1151&amp;" @ $"&amp;G1151,"")</f>
        <v>buy 52 NTTYY @ $26.86</v>
      </c>
      <c r="L1151" s="10">
        <f>L1145-(G1151*B1151)</f>
        <v>29763.639999999996</v>
      </c>
      <c r="M1151" s="38">
        <f>L1142-(G1151*B1151)</f>
        <v>25831.289999999997</v>
      </c>
      <c r="N1151" s="9"/>
      <c r="O1151" s="9"/>
      <c r="P1151" s="9"/>
      <c r="Q1151" s="11"/>
    </row>
    <row r="1152" spans="1:17" x14ac:dyDescent="0.45">
      <c r="A1152" s="14" t="s">
        <v>183</v>
      </c>
      <c r="B1152" s="9">
        <v>191</v>
      </c>
      <c r="C1152" s="10">
        <v>7.38</v>
      </c>
      <c r="D1152" s="10">
        <f>C1152*B1152</f>
        <v>1409.58</v>
      </c>
      <c r="E1152" s="38" t="s">
        <v>46</v>
      </c>
      <c r="F1152" s="9"/>
      <c r="G1152" s="10">
        <v>7.47</v>
      </c>
      <c r="H1152" s="10">
        <f>(B1152*G1152)-D1152</f>
        <v>17.190000000000055</v>
      </c>
      <c r="I1152" s="9" t="s">
        <v>134</v>
      </c>
      <c r="J1152" s="9"/>
      <c r="K1152" s="9" t="str">
        <f>IF(B1152&lt;&gt;0,"buy "&amp;B1152&amp;" "&amp;A1152&amp;" @ $"&amp;G1152,"")</f>
        <v>buy 191 TGS @ $7.47</v>
      </c>
      <c r="L1152" s="10">
        <f>L1151-(G1152*B1152)</f>
        <v>28336.869999999995</v>
      </c>
      <c r="M1152" s="38">
        <f>M1151-(G1152*B1152)</f>
        <v>24404.519999999997</v>
      </c>
      <c r="N1152" s="9"/>
      <c r="O1152" s="9"/>
      <c r="P1152" s="9"/>
      <c r="Q1152" s="11"/>
    </row>
    <row r="1153" spans="1:17" x14ac:dyDescent="0.45">
      <c r="A1153" s="28"/>
      <c r="B1153" s="29">
        <v>0</v>
      </c>
      <c r="C1153" s="30">
        <v>0</v>
      </c>
      <c r="D1153" s="30">
        <f>C1153*B1153</f>
        <v>0</v>
      </c>
      <c r="E1153" s="38" t="s">
        <v>46</v>
      </c>
      <c r="F1153" s="29"/>
      <c r="G1153" s="30">
        <v>0</v>
      </c>
      <c r="H1153" s="30">
        <f>(B1153*G1153)-D1153</f>
        <v>0</v>
      </c>
      <c r="I1153" s="9" t="s">
        <v>134</v>
      </c>
      <c r="J1153" s="9"/>
      <c r="K1153" s="9" t="str">
        <f>IF(B1153&lt;&gt;0,"buy "&amp;B1153&amp;" "&amp;A1153&amp;" @ $"&amp;G1153,"")</f>
        <v/>
      </c>
      <c r="L1153" s="10">
        <f>L1152-(G1153*B1153)</f>
        <v>28336.869999999995</v>
      </c>
      <c r="M1153" s="46">
        <f>M1152-(G1153*B1153)</f>
        <v>24404.519999999997</v>
      </c>
      <c r="N1153" s="47" t="str">
        <f>"$"&amp;TEXT(M1153,"#,##0.00")&amp;" will be the balance in the account after purchases.  "</f>
        <v xml:space="preserve">$24,404.52 will be the balance in the account after purchases.  </v>
      </c>
      <c r="O1153" s="47"/>
      <c r="P1153" s="47"/>
      <c r="Q1153" s="48"/>
    </row>
    <row r="1154" spans="1:17" x14ac:dyDescent="0.45">
      <c r="A1154" s="14"/>
      <c r="B1154" s="9"/>
      <c r="C1154" s="10" t="s">
        <v>20</v>
      </c>
      <c r="D1154" s="10">
        <f>SUM(D1151:D1153)</f>
        <v>2818.7799999999997</v>
      </c>
      <c r="E1154" s="9"/>
      <c r="F1154" s="9"/>
      <c r="G1154" s="10" t="s">
        <v>28</v>
      </c>
      <c r="H1154" s="10">
        <f>SUM(H1151:H1153)</f>
        <v>4.7100000000000364</v>
      </c>
      <c r="I1154" s="9"/>
      <c r="J1154" s="9"/>
      <c r="K1154" s="9"/>
      <c r="L1154" s="10"/>
      <c r="M1154" s="9"/>
      <c r="N1154" s="9" t="s">
        <v>84</v>
      </c>
      <c r="O1154" s="9"/>
      <c r="P1154" s="9"/>
      <c r="Q1154" s="11"/>
    </row>
    <row r="1155" spans="1:17" x14ac:dyDescent="0.45">
      <c r="A1155" s="14"/>
      <c r="B1155" s="9"/>
      <c r="C1155" s="10"/>
      <c r="D1155" s="10"/>
      <c r="E1155" s="9"/>
      <c r="F1155" s="9"/>
      <c r="G1155" s="10"/>
      <c r="H1155" s="10"/>
      <c r="I1155" s="9"/>
      <c r="J1155" s="9"/>
      <c r="K1155" s="9"/>
      <c r="L1155" s="10"/>
      <c r="M1155" s="12" t="str">
        <f>IF(J1146+M1153&gt;0,"Credit Surplus","Credit Shortage")</f>
        <v>Credit Surplus</v>
      </c>
      <c r="N1155" s="38">
        <f>J1146+M1153</f>
        <v>28336.869999999995</v>
      </c>
      <c r="O1155" s="9" t="s">
        <v>121</v>
      </c>
      <c r="P1155" s="9"/>
      <c r="Q1155" s="11"/>
    </row>
    <row r="1156" spans="1:17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10"/>
      <c r="M1156" s="9"/>
      <c r="N1156" s="9"/>
      <c r="O1156" s="9"/>
      <c r="P1156" s="9"/>
      <c r="Q1156" s="11"/>
    </row>
    <row r="1157" spans="1:17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11"/>
    </row>
    <row r="1158" spans="1:17" x14ac:dyDescent="0.45">
      <c r="A1158" s="14" t="s">
        <v>23</v>
      </c>
      <c r="B1158" s="9"/>
      <c r="C1158" s="10"/>
      <c r="D1158" s="22">
        <v>4430.66</v>
      </c>
      <c r="E1158" s="9" t="s">
        <v>111</v>
      </c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11"/>
    </row>
    <row r="1159" spans="1:17" x14ac:dyDescent="0.45">
      <c r="A1159" s="14" t="s">
        <v>24</v>
      </c>
      <c r="B1159" s="9"/>
      <c r="C1159" s="10"/>
      <c r="D1159" s="49">
        <f>H1146</f>
        <v>-6.4499999999998181</v>
      </c>
      <c r="E1159" s="9" t="s">
        <v>36</v>
      </c>
      <c r="F1159" s="9"/>
      <c r="G1159" s="10"/>
      <c r="H1159" s="10"/>
      <c r="I1159" s="9"/>
      <c r="J1159" s="9"/>
      <c r="K1159" s="9"/>
      <c r="L1159" s="9"/>
      <c r="M1159" s="9"/>
      <c r="N1159" s="9"/>
      <c r="O1159" s="9"/>
      <c r="P1159" s="9"/>
      <c r="Q1159" s="11"/>
    </row>
    <row r="1160" spans="1:17" x14ac:dyDescent="0.45">
      <c r="A1160" s="14" t="s">
        <v>25</v>
      </c>
      <c r="B1160" s="9"/>
      <c r="C1160" s="10"/>
      <c r="D1160" s="10">
        <f>D1158+D1159</f>
        <v>4424.21</v>
      </c>
      <c r="E1160" s="9"/>
      <c r="F1160" s="9"/>
      <c r="G1160" s="10"/>
      <c r="H1160" s="10"/>
      <c r="I1160" s="9"/>
      <c r="J1160" s="9"/>
      <c r="K1160" s="9"/>
      <c r="L1160" s="9"/>
      <c r="M1160" s="9"/>
      <c r="N1160" s="9"/>
      <c r="O1160" s="9"/>
      <c r="P1160" s="9"/>
      <c r="Q1160" s="11"/>
    </row>
    <row r="1161" spans="1:17" x14ac:dyDescent="0.45">
      <c r="A1161" s="14" t="s">
        <v>27</v>
      </c>
      <c r="B1161" s="9"/>
      <c r="C1161" s="10"/>
      <c r="D1161" s="10">
        <f>H1154</f>
        <v>4.7100000000000364</v>
      </c>
      <c r="E1161" s="9" t="s">
        <v>37</v>
      </c>
      <c r="F1161" s="9"/>
      <c r="G1161" s="10"/>
      <c r="H1161" s="10"/>
      <c r="I1161" s="9"/>
      <c r="J1161" s="9"/>
      <c r="K1161" s="9"/>
      <c r="L1161" s="9"/>
      <c r="M1161" s="9"/>
      <c r="N1161" s="9"/>
      <c r="O1161" s="9"/>
      <c r="P1161" s="9"/>
      <c r="Q1161" s="11"/>
    </row>
    <row r="1162" spans="1:17" x14ac:dyDescent="0.45">
      <c r="A1162" s="14" t="s">
        <v>25</v>
      </c>
      <c r="B1162" s="9"/>
      <c r="C1162" s="10"/>
      <c r="D1162" s="32">
        <f>D1160-D1161</f>
        <v>4419.5</v>
      </c>
      <c r="E1162" s="20" t="s">
        <v>38</v>
      </c>
      <c r="F1162" s="9"/>
      <c r="G1162" s="10"/>
      <c r="H1162" s="10"/>
      <c r="I1162" s="9"/>
      <c r="J1162" s="9"/>
      <c r="K1162" s="9"/>
      <c r="L1162" s="9"/>
      <c r="M1162" s="9"/>
      <c r="N1162" s="9"/>
      <c r="O1162" s="9"/>
      <c r="P1162" s="9"/>
      <c r="Q1162" s="11"/>
    </row>
    <row r="1163" spans="1:17" ht="14.65" thickBot="1" x14ac:dyDescent="0.5">
      <c r="A1163" s="16"/>
      <c r="B1163" s="17"/>
      <c r="C1163" s="18"/>
      <c r="D1163" s="18"/>
      <c r="E1163" s="17"/>
      <c r="F1163" s="17"/>
      <c r="G1163" s="18"/>
      <c r="H1163" s="18"/>
      <c r="I1163" s="17"/>
      <c r="J1163" s="17"/>
      <c r="K1163" s="17"/>
      <c r="L1163" s="17"/>
      <c r="M1163" s="17"/>
      <c r="N1163" s="17"/>
      <c r="O1163" s="17"/>
      <c r="P1163" s="17"/>
      <c r="Q1163" s="19"/>
    </row>
    <row r="1164" spans="1:17" ht="14.65" thickTop="1" x14ac:dyDescent="0.45"/>
    <row r="1165" spans="1:17" ht="14.65" thickBot="1" x14ac:dyDescent="0.5"/>
    <row r="1166" spans="1:17" ht="14.65" thickTop="1" x14ac:dyDescent="0.45">
      <c r="A1166" s="3"/>
      <c r="B1166" s="4"/>
      <c r="C1166" s="5">
        <v>44804</v>
      </c>
      <c r="D1166" s="6"/>
      <c r="E1166" s="4"/>
      <c r="F1166" s="4"/>
      <c r="G1166" s="6"/>
      <c r="H1166" s="6"/>
      <c r="I1166" s="4"/>
      <c r="J1166" s="4"/>
      <c r="K1166" s="4"/>
      <c r="L1166" s="21" t="s">
        <v>40</v>
      </c>
      <c r="M1166" s="4"/>
      <c r="N1166" s="4"/>
      <c r="O1166" s="4"/>
      <c r="P1166" s="4"/>
      <c r="Q1166" s="7"/>
    </row>
    <row r="1167" spans="1:17" x14ac:dyDescent="0.45">
      <c r="A1167" s="8" t="s">
        <v>11</v>
      </c>
      <c r="B1167" s="9"/>
      <c r="C1167" s="10"/>
      <c r="D1167" s="10"/>
      <c r="E1167" s="9"/>
      <c r="F1167" s="9"/>
      <c r="G1167" s="10"/>
      <c r="H1167" s="10"/>
      <c r="I1167" s="9"/>
      <c r="J1167" s="12" t="s">
        <v>68</v>
      </c>
      <c r="K1167" s="9"/>
      <c r="L1167" s="12" t="s">
        <v>21</v>
      </c>
      <c r="M1167" s="12"/>
      <c r="N1167" s="9"/>
      <c r="O1167" s="9"/>
      <c r="P1167" s="9"/>
      <c r="Q1167" s="11"/>
    </row>
    <row r="1168" spans="1:17" x14ac:dyDescent="0.45">
      <c r="A1168" s="8" t="s">
        <v>3</v>
      </c>
      <c r="B1168" s="12" t="s">
        <v>6</v>
      </c>
      <c r="C1168" s="13" t="s">
        <v>4</v>
      </c>
      <c r="D1168" s="13" t="s">
        <v>7</v>
      </c>
      <c r="E1168" s="12" t="s">
        <v>16</v>
      </c>
      <c r="F1168" s="9"/>
      <c r="G1168" s="13" t="s">
        <v>18</v>
      </c>
      <c r="H1168" s="13" t="s">
        <v>19</v>
      </c>
      <c r="I1168" s="43" t="s">
        <v>133</v>
      </c>
      <c r="J1168" s="12" t="s">
        <v>67</v>
      </c>
      <c r="K1168" s="9"/>
      <c r="L1168" s="22">
        <v>27228.01</v>
      </c>
      <c r="M1168" s="9" t="s">
        <v>135</v>
      </c>
      <c r="N1168" s="9"/>
      <c r="O1168" s="9"/>
      <c r="P1168" s="9"/>
      <c r="Q1168" s="11"/>
    </row>
    <row r="1169" spans="1:17" x14ac:dyDescent="0.45">
      <c r="A1169" s="14" t="s">
        <v>177</v>
      </c>
      <c r="B1169" s="9">
        <v>59</v>
      </c>
      <c r="C1169" s="10">
        <v>26.34</v>
      </c>
      <c r="D1169" s="10">
        <f>C1169*B1169</f>
        <v>1554.06</v>
      </c>
      <c r="E1169" s="38" t="s">
        <v>46</v>
      </c>
      <c r="F1169" s="9"/>
      <c r="G1169" s="10">
        <v>26.01</v>
      </c>
      <c r="H1169" s="10">
        <f>(B1169*G1169)-D1169</f>
        <v>-19.4699999999998</v>
      </c>
      <c r="I1169" s="9" t="s">
        <v>134</v>
      </c>
      <c r="J1169" s="38">
        <f>G1169*B1169</f>
        <v>1534.5900000000001</v>
      </c>
      <c r="K1169" s="9" t="str">
        <f>IF(B1169&lt;&gt;0,"sell "&amp;B1169&amp;" "&amp;A1169&amp;" @ $"&amp;G1169,"")</f>
        <v>sell 59 ARLP @ $26.01</v>
      </c>
      <c r="L1169" s="10">
        <f>L1168+(G1169*B1169)</f>
        <v>28762.6</v>
      </c>
      <c r="M1169" s="9"/>
      <c r="N1169" s="9"/>
      <c r="O1169" s="9"/>
      <c r="P1169" s="9"/>
      <c r="Q1169" s="11"/>
    </row>
    <row r="1170" spans="1:17" x14ac:dyDescent="0.45">
      <c r="A1170" s="14" t="s">
        <v>10</v>
      </c>
      <c r="B1170" s="9">
        <v>25</v>
      </c>
      <c r="C1170" s="10">
        <v>36.26</v>
      </c>
      <c r="D1170" s="10">
        <f>C1170*B1170</f>
        <v>906.5</v>
      </c>
      <c r="E1170" s="38" t="s">
        <v>46</v>
      </c>
      <c r="F1170" s="9"/>
      <c r="G1170" s="10">
        <v>35.6</v>
      </c>
      <c r="H1170" s="10">
        <f>(B1170*G1170)-D1170</f>
        <v>-16.5</v>
      </c>
      <c r="I1170" s="9" t="s">
        <v>134</v>
      </c>
      <c r="J1170" s="38">
        <f>G1170*B1170</f>
        <v>890</v>
      </c>
      <c r="K1170" s="9" t="str">
        <f t="shared" ref="K1170:K1171" si="48">IF(B1170&lt;&gt;0,"sell "&amp;B1170&amp;" "&amp;A1170&amp;" @ $"&amp;G1170,"")</f>
        <v>sell 25 ASIX @ $35.6</v>
      </c>
      <c r="L1170" s="10">
        <f>L1169+(G1170*B1170)</f>
        <v>29652.6</v>
      </c>
      <c r="M1170" s="9"/>
      <c r="N1170" s="9"/>
      <c r="O1170" s="9"/>
      <c r="P1170" s="9"/>
      <c r="Q1170" s="11"/>
    </row>
    <row r="1171" spans="1:17" x14ac:dyDescent="0.45">
      <c r="A1171" s="14" t="s">
        <v>178</v>
      </c>
      <c r="B1171" s="9">
        <v>4</v>
      </c>
      <c r="C1171" s="10">
        <v>290.17</v>
      </c>
      <c r="D1171" s="10">
        <f>C1171*B1171</f>
        <v>1160.68</v>
      </c>
      <c r="E1171" s="38" t="s">
        <v>46</v>
      </c>
      <c r="F1171" s="9"/>
      <c r="G1171" s="10">
        <v>289.24</v>
      </c>
      <c r="H1171" s="10">
        <f>(B1171*G1171)-D1171</f>
        <v>-3.7200000000000273</v>
      </c>
      <c r="I1171" s="9" t="s">
        <v>134</v>
      </c>
      <c r="J1171" s="38">
        <f>G1171*B1171</f>
        <v>1156.96</v>
      </c>
      <c r="K1171" s="9" t="str">
        <f t="shared" si="48"/>
        <v>sell 4 MUSA @ $289.24</v>
      </c>
      <c r="L1171" s="10">
        <f>L1170+(G1171*B1171)</f>
        <v>30809.559999999998</v>
      </c>
      <c r="M1171" s="9" t="s">
        <v>44</v>
      </c>
      <c r="N1171" s="9"/>
      <c r="O1171" s="9"/>
      <c r="P1171" s="9"/>
      <c r="Q1171" s="11"/>
    </row>
    <row r="1172" spans="1:17" x14ac:dyDescent="0.45">
      <c r="A1172" s="14"/>
      <c r="B1172" s="9"/>
      <c r="C1172" s="10" t="s">
        <v>20</v>
      </c>
      <c r="D1172" s="10">
        <f>SUM(D1169:D1171)</f>
        <v>3621.24</v>
      </c>
      <c r="E1172" s="9"/>
      <c r="F1172" s="9"/>
      <c r="G1172" s="41"/>
      <c r="H1172" s="10">
        <f>SUM(H1169:H1171)</f>
        <v>-39.689999999999827</v>
      </c>
      <c r="I1172" s="9"/>
      <c r="J1172" s="38">
        <f>SUM(J1169:J1171)</f>
        <v>3581.55</v>
      </c>
      <c r="K1172" s="9"/>
      <c r="L1172" s="10"/>
      <c r="M1172" s="9"/>
      <c r="N1172" s="9"/>
      <c r="O1172" s="9"/>
      <c r="P1172" s="9"/>
      <c r="Q1172" s="11"/>
    </row>
    <row r="1173" spans="1:17" x14ac:dyDescent="0.45">
      <c r="A1173" s="14"/>
      <c r="B1173" s="9"/>
      <c r="C1173" s="10"/>
      <c r="D1173" s="10"/>
      <c r="E1173" s="9"/>
      <c r="F1173" s="9"/>
      <c r="G1173" s="42"/>
      <c r="H1173" s="39"/>
      <c r="I1173" s="9"/>
      <c r="J1173" s="9"/>
      <c r="K1173" s="9"/>
      <c r="L1173" s="10"/>
      <c r="M1173" s="9"/>
      <c r="N1173" s="9"/>
      <c r="O1173" s="9"/>
      <c r="P1173" s="9"/>
      <c r="Q1173" s="11"/>
    </row>
    <row r="1174" spans="1:17" x14ac:dyDescent="0.45">
      <c r="A1174" s="14"/>
      <c r="B1174" s="9"/>
      <c r="C1174" s="10"/>
      <c r="D1174" s="10"/>
      <c r="E1174" s="20"/>
      <c r="F1174" s="9"/>
      <c r="G1174" s="41"/>
      <c r="H1174" s="10"/>
      <c r="I1174" s="9"/>
      <c r="J1174" s="9"/>
      <c r="K1174" s="9"/>
      <c r="L1174" s="10"/>
      <c r="M1174" s="12" t="s">
        <v>41</v>
      </c>
      <c r="N1174" s="9"/>
      <c r="O1174" s="9"/>
      <c r="P1174" s="9"/>
      <c r="Q1174" s="11"/>
    </row>
    <row r="1175" spans="1:17" x14ac:dyDescent="0.45">
      <c r="A1175" s="8"/>
      <c r="B1175" s="9"/>
      <c r="C1175" s="10"/>
      <c r="D1175" s="10"/>
      <c r="E1175" s="20"/>
      <c r="F1175" s="9"/>
      <c r="G1175" s="41"/>
      <c r="H1175" s="10"/>
      <c r="I1175" s="9"/>
      <c r="J1175" s="9"/>
      <c r="K1175" s="9"/>
      <c r="L1175" s="10"/>
      <c r="M1175" s="12" t="s">
        <v>42</v>
      </c>
      <c r="N1175" s="9"/>
      <c r="O1175" s="9"/>
      <c r="P1175" s="9"/>
      <c r="Q1175" s="11"/>
    </row>
    <row r="1176" spans="1:17" x14ac:dyDescent="0.45">
      <c r="A1176" s="8"/>
      <c r="B1176" s="12" t="s">
        <v>6</v>
      </c>
      <c r="C1176" s="13" t="s">
        <v>4</v>
      </c>
      <c r="D1176" s="13" t="s">
        <v>5</v>
      </c>
      <c r="E1176" s="23" t="s">
        <v>16</v>
      </c>
      <c r="F1176" s="9"/>
      <c r="G1176" s="43" t="s">
        <v>18</v>
      </c>
      <c r="H1176" s="13" t="s">
        <v>19</v>
      </c>
      <c r="I1176" s="9"/>
      <c r="J1176" s="9"/>
      <c r="K1176" s="9"/>
      <c r="L1176" s="10"/>
      <c r="M1176" s="38">
        <f>L1168</f>
        <v>27228.01</v>
      </c>
      <c r="N1176" s="9" t="s">
        <v>45</v>
      </c>
      <c r="O1176" s="9"/>
      <c r="P1176" s="9"/>
      <c r="Q1176" s="11"/>
    </row>
    <row r="1177" spans="1:17" x14ac:dyDescent="0.45">
      <c r="A1177" s="14" t="s">
        <v>117</v>
      </c>
      <c r="B1177" s="9">
        <v>32</v>
      </c>
      <c r="C1177" s="10">
        <v>43.66</v>
      </c>
      <c r="D1177" s="10">
        <f>C1177*B1177</f>
        <v>1397.12</v>
      </c>
      <c r="E1177" s="38" t="s">
        <v>46</v>
      </c>
      <c r="F1177" s="9"/>
      <c r="G1177" s="10">
        <v>43.22</v>
      </c>
      <c r="H1177" s="10">
        <f>(B1177*G1177)-D1177</f>
        <v>-14.079999999999927</v>
      </c>
      <c r="I1177" s="9" t="s">
        <v>134</v>
      </c>
      <c r="J1177" s="9"/>
      <c r="K1177" s="9" t="str">
        <f>IF(B1177&lt;&gt;0,"buy "&amp;B1177&amp;" "&amp;A1177&amp;" @ $"&amp;G1177,"")</f>
        <v>buy 32 CBZ @ $43.22</v>
      </c>
      <c r="L1177" s="10">
        <f>L1171-(G1177*B1177)</f>
        <v>29426.519999999997</v>
      </c>
      <c r="M1177" s="38">
        <f>L1168-(G1177*B1177)</f>
        <v>25844.969999999998</v>
      </c>
      <c r="N1177" s="9"/>
      <c r="O1177" s="9"/>
      <c r="P1177" s="9"/>
      <c r="Q1177" s="11"/>
    </row>
    <row r="1178" spans="1:17" x14ac:dyDescent="0.45">
      <c r="A1178" s="14"/>
      <c r="B1178" s="9">
        <v>0</v>
      </c>
      <c r="C1178" s="10">
        <v>0</v>
      </c>
      <c r="D1178" s="10">
        <f>C1178*B1178</f>
        <v>0</v>
      </c>
      <c r="E1178" s="38" t="s">
        <v>46</v>
      </c>
      <c r="F1178" s="9"/>
      <c r="G1178" s="10">
        <v>0</v>
      </c>
      <c r="H1178" s="10">
        <f>(B1178*G1178)-D1178</f>
        <v>0</v>
      </c>
      <c r="I1178" s="9" t="s">
        <v>134</v>
      </c>
      <c r="J1178" s="9"/>
      <c r="K1178" s="9" t="str">
        <f>IF(B1178&lt;&gt;0,"buy "&amp;B1178&amp;" "&amp;A1178&amp;" @ $"&amp;G1178,"")</f>
        <v/>
      </c>
      <c r="L1178" s="10">
        <f>L1177-(G1178*B1178)</f>
        <v>29426.519999999997</v>
      </c>
      <c r="M1178" s="38">
        <f>M1177-(G1178*B1178)</f>
        <v>25844.969999999998</v>
      </c>
      <c r="N1178" s="9"/>
      <c r="O1178" s="9"/>
      <c r="P1178" s="9"/>
      <c r="Q1178" s="11"/>
    </row>
    <row r="1179" spans="1:17" x14ac:dyDescent="0.45">
      <c r="A1179" s="28"/>
      <c r="B1179" s="29">
        <v>0</v>
      </c>
      <c r="C1179" s="30">
        <v>0</v>
      </c>
      <c r="D1179" s="30">
        <f>C1179*B1179</f>
        <v>0</v>
      </c>
      <c r="E1179" s="38" t="s">
        <v>46</v>
      </c>
      <c r="F1179" s="29"/>
      <c r="G1179" s="30">
        <v>0</v>
      </c>
      <c r="H1179" s="30">
        <f>(B1179*G1179)-D1179</f>
        <v>0</v>
      </c>
      <c r="I1179" s="9" t="s">
        <v>134</v>
      </c>
      <c r="J1179" s="9"/>
      <c r="K1179" s="9" t="str">
        <f>IF(B1179&lt;&gt;0,"buy "&amp;B1179&amp;" "&amp;A1179&amp;" @ $"&amp;G1179,"")</f>
        <v/>
      </c>
      <c r="L1179" s="10">
        <f>L1178-(G1179*B1179)</f>
        <v>29426.519999999997</v>
      </c>
      <c r="M1179" s="46">
        <f>M1178-(G1179*B1179)</f>
        <v>25844.969999999998</v>
      </c>
      <c r="N1179" s="47" t="str">
        <f>"$"&amp;TEXT(M1179,"#,##0.00")&amp;" will be the balance in the account after purchases.  "</f>
        <v xml:space="preserve">$25,844.97 will be the balance in the account after purchases.  </v>
      </c>
      <c r="O1179" s="47"/>
      <c r="P1179" s="47"/>
      <c r="Q1179" s="48"/>
    </row>
    <row r="1180" spans="1:17" x14ac:dyDescent="0.45">
      <c r="A1180" s="14"/>
      <c r="B1180" s="9"/>
      <c r="C1180" s="10" t="s">
        <v>20</v>
      </c>
      <c r="D1180" s="10">
        <f>SUM(D1177:D1179)</f>
        <v>1397.12</v>
      </c>
      <c r="E1180" s="9"/>
      <c r="F1180" s="9"/>
      <c r="G1180" s="10" t="s">
        <v>28</v>
      </c>
      <c r="H1180" s="10">
        <f>SUM(H1177:H1179)</f>
        <v>-14.079999999999927</v>
      </c>
      <c r="I1180" s="9"/>
      <c r="J1180" s="9"/>
      <c r="K1180" s="9"/>
      <c r="L1180" s="10"/>
      <c r="M1180" s="9"/>
      <c r="N1180" s="9" t="s">
        <v>84</v>
      </c>
      <c r="O1180" s="9"/>
      <c r="P1180" s="9"/>
      <c r="Q1180" s="11"/>
    </row>
    <row r="1181" spans="1:17" x14ac:dyDescent="0.45">
      <c r="A1181" s="14"/>
      <c r="B1181" s="9"/>
      <c r="C1181" s="10"/>
      <c r="D1181" s="10"/>
      <c r="E1181" s="9"/>
      <c r="F1181" s="9"/>
      <c r="G1181" s="10"/>
      <c r="H1181" s="10"/>
      <c r="I1181" s="9"/>
      <c r="J1181" s="9"/>
      <c r="K1181" s="9"/>
      <c r="L1181" s="10"/>
      <c r="M1181" s="12" t="str">
        <f>IF(J1172+M1179&gt;0,"Credit Surplus","Credit Shortage")</f>
        <v>Credit Surplus</v>
      </c>
      <c r="N1181" s="38">
        <f>J1172+M1179</f>
        <v>29426.519999999997</v>
      </c>
      <c r="O1181" s="9" t="s">
        <v>121</v>
      </c>
      <c r="P1181" s="9"/>
      <c r="Q1181" s="11"/>
    </row>
    <row r="1182" spans="1:17" x14ac:dyDescent="0.45">
      <c r="A1182" s="14"/>
      <c r="B1182" s="9"/>
      <c r="C1182" s="10"/>
      <c r="D1182" s="10"/>
      <c r="E1182" s="9"/>
      <c r="F1182" s="9"/>
      <c r="G1182" s="10"/>
      <c r="H1182" s="10"/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7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9"/>
      <c r="M1183" s="9"/>
      <c r="N1183" s="9"/>
      <c r="O1183" s="9"/>
      <c r="P1183" s="9"/>
      <c r="Q1183" s="11"/>
    </row>
    <row r="1184" spans="1:17" x14ac:dyDescent="0.45">
      <c r="A1184" s="14" t="s">
        <v>23</v>
      </c>
      <c r="B1184" s="9"/>
      <c r="C1184" s="10"/>
      <c r="D1184" s="22">
        <v>3336.25</v>
      </c>
      <c r="E1184" s="9" t="s">
        <v>111</v>
      </c>
      <c r="F1184" s="9"/>
      <c r="G1184" s="10"/>
      <c r="H1184" s="10"/>
      <c r="I1184" s="9"/>
      <c r="J1184" s="9"/>
      <c r="K1184" s="9"/>
      <c r="L1184" s="9"/>
      <c r="M1184" s="9"/>
      <c r="N1184" s="9"/>
      <c r="O1184" s="9"/>
      <c r="P1184" s="9"/>
      <c r="Q1184" s="11"/>
    </row>
    <row r="1185" spans="1:17" x14ac:dyDescent="0.45">
      <c r="A1185" s="14" t="s">
        <v>24</v>
      </c>
      <c r="B1185" s="9"/>
      <c r="C1185" s="10"/>
      <c r="D1185" s="49">
        <f>H1172</f>
        <v>-39.689999999999827</v>
      </c>
      <c r="E1185" s="9" t="s">
        <v>36</v>
      </c>
      <c r="F1185" s="9"/>
      <c r="G1185" s="10"/>
      <c r="H1185" s="10"/>
      <c r="I1185" s="9"/>
      <c r="J1185" s="9"/>
      <c r="K1185" s="9"/>
      <c r="L1185" s="9"/>
      <c r="M1185" s="9"/>
      <c r="N1185" s="9"/>
      <c r="O1185" s="9"/>
      <c r="P1185" s="9"/>
      <c r="Q1185" s="11"/>
    </row>
    <row r="1186" spans="1:17" x14ac:dyDescent="0.45">
      <c r="A1186" s="14" t="s">
        <v>25</v>
      </c>
      <c r="B1186" s="9"/>
      <c r="C1186" s="10"/>
      <c r="D1186" s="10">
        <f>D1184+D1185</f>
        <v>3296.5600000000004</v>
      </c>
      <c r="E1186" s="9"/>
      <c r="F1186" s="9"/>
      <c r="G1186" s="10"/>
      <c r="H1186" s="10"/>
      <c r="I1186" s="9"/>
      <c r="J1186" s="9"/>
      <c r="K1186" s="9"/>
      <c r="L1186" s="9"/>
      <c r="M1186" s="9"/>
      <c r="N1186" s="9"/>
      <c r="O1186" s="9"/>
      <c r="P1186" s="9"/>
      <c r="Q1186" s="11"/>
    </row>
    <row r="1187" spans="1:17" x14ac:dyDescent="0.45">
      <c r="A1187" s="14" t="s">
        <v>27</v>
      </c>
      <c r="B1187" s="9"/>
      <c r="C1187" s="10"/>
      <c r="D1187" s="10">
        <f>H1180</f>
        <v>-14.079999999999927</v>
      </c>
      <c r="E1187" s="9" t="s">
        <v>37</v>
      </c>
      <c r="F1187" s="9"/>
      <c r="G1187" s="10"/>
      <c r="H1187" s="10"/>
      <c r="I1187" s="9"/>
      <c r="J1187" s="9"/>
      <c r="K1187" s="9"/>
      <c r="L1187" s="9"/>
      <c r="M1187" s="9"/>
      <c r="N1187" s="9"/>
      <c r="O1187" s="9"/>
      <c r="P1187" s="9"/>
      <c r="Q1187" s="11"/>
    </row>
    <row r="1188" spans="1:17" x14ac:dyDescent="0.45">
      <c r="A1188" s="14" t="s">
        <v>25</v>
      </c>
      <c r="B1188" s="9"/>
      <c r="C1188" s="10"/>
      <c r="D1188" s="32">
        <f>D1186-D1187</f>
        <v>3310.6400000000003</v>
      </c>
      <c r="E1188" s="20" t="s">
        <v>38</v>
      </c>
      <c r="F1188" s="9"/>
      <c r="G1188" s="10"/>
      <c r="H1188" s="10"/>
      <c r="I1188" s="9"/>
      <c r="J1188" s="9"/>
      <c r="K1188" s="9"/>
      <c r="L1188" s="9"/>
      <c r="M1188" s="9"/>
      <c r="N1188" s="9"/>
      <c r="O1188" s="9"/>
      <c r="P1188" s="9"/>
      <c r="Q1188" s="11"/>
    </row>
    <row r="1189" spans="1:17" ht="14.65" thickBot="1" x14ac:dyDescent="0.5">
      <c r="A1189" s="16"/>
      <c r="B1189" s="17"/>
      <c r="C1189" s="18"/>
      <c r="D1189" s="18"/>
      <c r="E1189" s="17"/>
      <c r="F1189" s="17"/>
      <c r="G1189" s="18"/>
      <c r="H1189" s="18"/>
      <c r="I1189" s="17"/>
      <c r="J1189" s="17"/>
      <c r="K1189" s="17"/>
      <c r="L1189" s="17"/>
      <c r="M1189" s="17"/>
      <c r="N1189" s="17"/>
      <c r="O1189" s="17"/>
      <c r="P1189" s="17"/>
      <c r="Q1189" s="19"/>
    </row>
    <row r="1190" spans="1:17" ht="14.65" thickTop="1" x14ac:dyDescent="0.45"/>
    <row r="1191" spans="1:17" ht="14.65" thickBot="1" x14ac:dyDescent="0.5"/>
    <row r="1192" spans="1:17" ht="14.65" thickTop="1" x14ac:dyDescent="0.45">
      <c r="A1192" s="3"/>
      <c r="B1192" s="4"/>
      <c r="C1192" s="5">
        <v>44771</v>
      </c>
      <c r="D1192" s="6"/>
      <c r="E1192" s="4"/>
      <c r="F1192" s="4"/>
      <c r="G1192" s="6"/>
      <c r="H1192" s="6"/>
      <c r="I1192" s="4"/>
      <c r="J1192" s="4"/>
      <c r="K1192" s="4"/>
      <c r="L1192" s="21" t="s">
        <v>40</v>
      </c>
      <c r="M1192" s="4"/>
      <c r="N1192" s="4"/>
      <c r="O1192" s="4"/>
      <c r="P1192" s="4"/>
      <c r="Q1192" s="7"/>
    </row>
    <row r="1193" spans="1:17" x14ac:dyDescent="0.45">
      <c r="A1193" s="8" t="s">
        <v>11</v>
      </c>
      <c r="B1193" s="9"/>
      <c r="C1193" s="10"/>
      <c r="D1193" s="10"/>
      <c r="E1193" s="9"/>
      <c r="F1193" s="9"/>
      <c r="G1193" s="10"/>
      <c r="H1193" s="10"/>
      <c r="I1193" s="9"/>
      <c r="J1193" s="12" t="s">
        <v>68</v>
      </c>
      <c r="K1193" s="9"/>
      <c r="L1193" s="12" t="s">
        <v>21</v>
      </c>
      <c r="M1193" s="12"/>
      <c r="N1193" s="9"/>
      <c r="O1193" s="9"/>
      <c r="P1193" s="9"/>
      <c r="Q1193" s="11"/>
    </row>
    <row r="1194" spans="1:17" x14ac:dyDescent="0.45">
      <c r="A1194" s="8" t="s">
        <v>3</v>
      </c>
      <c r="B1194" s="12" t="s">
        <v>6</v>
      </c>
      <c r="C1194" s="13" t="s">
        <v>4</v>
      </c>
      <c r="D1194" s="13" t="s">
        <v>7</v>
      </c>
      <c r="E1194" s="12" t="s">
        <v>16</v>
      </c>
      <c r="F1194" s="9"/>
      <c r="G1194" s="13" t="s">
        <v>18</v>
      </c>
      <c r="H1194" s="13" t="s">
        <v>19</v>
      </c>
      <c r="I1194" s="43" t="s">
        <v>133</v>
      </c>
      <c r="J1194" s="12" t="s">
        <v>67</v>
      </c>
      <c r="K1194" s="9"/>
      <c r="L1194" s="22">
        <v>23908.35</v>
      </c>
      <c r="M1194" s="9" t="s">
        <v>135</v>
      </c>
      <c r="N1194" s="9"/>
      <c r="O1194" s="9"/>
      <c r="P1194" s="9"/>
      <c r="Q1194" s="11"/>
    </row>
    <row r="1195" spans="1:17" x14ac:dyDescent="0.45">
      <c r="A1195" s="14" t="s">
        <v>174</v>
      </c>
      <c r="B1195" s="9">
        <v>28</v>
      </c>
      <c r="C1195" s="10">
        <v>60.31</v>
      </c>
      <c r="D1195" s="10">
        <f>C1195*B1195</f>
        <v>1688.68</v>
      </c>
      <c r="E1195" s="38" t="s">
        <v>46</v>
      </c>
      <c r="F1195" s="9"/>
      <c r="G1195" s="10">
        <v>60.08</v>
      </c>
      <c r="H1195" s="10">
        <f>(B1195*G1195)-D1195</f>
        <v>-6.4400000000000546</v>
      </c>
      <c r="I1195" s="9" t="s">
        <v>134</v>
      </c>
      <c r="J1195" s="38">
        <f>G1195*B1195</f>
        <v>1682.24</v>
      </c>
      <c r="K1195" s="9" t="str">
        <f>IF(B1195&lt;&gt;0,"sell "&amp;B1195&amp;" "&amp;A1195&amp;" @ $"&amp;G1195,"")</f>
        <v>sell 28 PBH @ $60.08</v>
      </c>
      <c r="L1195" s="10">
        <f>L1194+(G1195*B1195)</f>
        <v>25590.59</v>
      </c>
      <c r="M1195" s="9"/>
      <c r="N1195" s="9"/>
      <c r="O1195" s="9"/>
      <c r="P1195" s="9"/>
      <c r="Q1195" s="11"/>
    </row>
    <row r="1196" spans="1:17" x14ac:dyDescent="0.45">
      <c r="A1196" s="14" t="s">
        <v>175</v>
      </c>
      <c r="B1196" s="9">
        <v>72</v>
      </c>
      <c r="C1196" s="10">
        <v>21.99</v>
      </c>
      <c r="D1196" s="10">
        <f>C1196*B1196</f>
        <v>1583.28</v>
      </c>
      <c r="E1196" s="38" t="s">
        <v>46</v>
      </c>
      <c r="F1196" s="9"/>
      <c r="G1196" s="10">
        <v>22.18</v>
      </c>
      <c r="H1196" s="10">
        <f>(B1196*G1196)-D1196</f>
        <v>13.680000000000064</v>
      </c>
      <c r="I1196" s="9" t="s">
        <v>134</v>
      </c>
      <c r="J1196" s="38">
        <f>G1196*B1196</f>
        <v>1596.96</v>
      </c>
      <c r="K1196" s="9" t="str">
        <f t="shared" ref="K1196:K1197" si="49">IF(B1196&lt;&gt;0,"sell "&amp;B1196&amp;" "&amp;A1196&amp;" @ $"&amp;G1196,"")</f>
        <v>sell 72 IMBBY @ $22.18</v>
      </c>
      <c r="L1196" s="10">
        <f>L1195+(G1196*B1196)</f>
        <v>27187.55</v>
      </c>
      <c r="M1196" s="9"/>
      <c r="N1196" s="9"/>
      <c r="O1196" s="9"/>
      <c r="P1196" s="9"/>
      <c r="Q1196" s="11"/>
    </row>
    <row r="1197" spans="1:17" x14ac:dyDescent="0.45">
      <c r="A1197" s="14" t="s">
        <v>140</v>
      </c>
      <c r="B1197" s="9">
        <v>60</v>
      </c>
      <c r="C1197" s="10">
        <v>31.66</v>
      </c>
      <c r="D1197" s="10">
        <f>C1197*B1197</f>
        <v>1899.6</v>
      </c>
      <c r="E1197" s="38" t="s">
        <v>46</v>
      </c>
      <c r="F1197" s="9"/>
      <c r="G1197" s="10">
        <v>31.59</v>
      </c>
      <c r="H1197" s="10">
        <f>(B1197*G1197)-D1197</f>
        <v>-4.1999999999998181</v>
      </c>
      <c r="I1197" s="9" t="s">
        <v>134</v>
      </c>
      <c r="J1197" s="38">
        <f>G1197*B1197</f>
        <v>1895.4</v>
      </c>
      <c r="K1197" s="9" t="str">
        <f t="shared" si="49"/>
        <v>sell 60 VIVO @ $31.59</v>
      </c>
      <c r="L1197" s="10">
        <f>L1196+(G1197*B1197)</f>
        <v>29082.95</v>
      </c>
      <c r="M1197" s="9" t="s">
        <v>44</v>
      </c>
      <c r="N1197" s="9"/>
      <c r="O1197" s="9"/>
      <c r="P1197" s="9"/>
      <c r="Q1197" s="11"/>
    </row>
    <row r="1198" spans="1:17" x14ac:dyDescent="0.45">
      <c r="A1198" s="14"/>
      <c r="B1198" s="9"/>
      <c r="C1198" s="10" t="s">
        <v>20</v>
      </c>
      <c r="D1198" s="10">
        <f>SUM(D1195:D1197)</f>
        <v>5171.5599999999995</v>
      </c>
      <c r="E1198" s="9"/>
      <c r="F1198" s="9"/>
      <c r="G1198" s="41"/>
      <c r="H1198" s="10">
        <f>SUM(H1195:H1197)</f>
        <v>3.040000000000191</v>
      </c>
      <c r="I1198" s="9"/>
      <c r="J1198" s="38">
        <f>SUM(J1195:J1197)</f>
        <v>5174.6000000000004</v>
      </c>
      <c r="K1198" s="9"/>
      <c r="L1198" s="10"/>
      <c r="M1198" s="9"/>
      <c r="N1198" s="9"/>
      <c r="O1198" s="9"/>
      <c r="P1198" s="9"/>
      <c r="Q1198" s="11"/>
    </row>
    <row r="1199" spans="1:17" x14ac:dyDescent="0.45">
      <c r="A1199" s="14"/>
      <c r="B1199" s="9"/>
      <c r="C1199" s="10"/>
      <c r="D1199" s="10"/>
      <c r="E1199" s="9"/>
      <c r="F1199" s="9"/>
      <c r="G1199" s="42"/>
      <c r="H1199" s="39"/>
      <c r="I1199" s="9"/>
      <c r="J1199" s="9"/>
      <c r="K1199" s="9"/>
      <c r="L1199" s="10"/>
      <c r="M1199" s="9"/>
      <c r="N1199" s="9"/>
      <c r="O1199" s="9"/>
      <c r="P1199" s="9"/>
      <c r="Q1199" s="11"/>
    </row>
    <row r="1200" spans="1:17" x14ac:dyDescent="0.45">
      <c r="A1200" s="14"/>
      <c r="B1200" s="9"/>
      <c r="C1200" s="10"/>
      <c r="D1200" s="10"/>
      <c r="E1200" s="20"/>
      <c r="F1200" s="9"/>
      <c r="G1200" s="41"/>
      <c r="H1200" s="10"/>
      <c r="I1200" s="9"/>
      <c r="J1200" s="9"/>
      <c r="K1200" s="9"/>
      <c r="L1200" s="10"/>
      <c r="M1200" s="12" t="s">
        <v>41</v>
      </c>
      <c r="N1200" s="9"/>
      <c r="O1200" s="9"/>
      <c r="P1200" s="9"/>
      <c r="Q1200" s="11"/>
    </row>
    <row r="1201" spans="1:17" x14ac:dyDescent="0.45">
      <c r="A1201" s="8"/>
      <c r="B1201" s="9"/>
      <c r="C1201" s="10"/>
      <c r="D1201" s="10"/>
      <c r="E1201" s="20"/>
      <c r="F1201" s="9"/>
      <c r="G1201" s="41"/>
      <c r="H1201" s="10"/>
      <c r="I1201" s="9"/>
      <c r="J1201" s="9"/>
      <c r="K1201" s="9"/>
      <c r="L1201" s="10"/>
      <c r="M1201" s="12" t="s">
        <v>42</v>
      </c>
      <c r="N1201" s="9"/>
      <c r="O1201" s="9"/>
      <c r="P1201" s="9"/>
      <c r="Q1201" s="11"/>
    </row>
    <row r="1202" spans="1:17" x14ac:dyDescent="0.45">
      <c r="A1202" s="8"/>
      <c r="B1202" s="12" t="s">
        <v>6</v>
      </c>
      <c r="C1202" s="13" t="s">
        <v>4</v>
      </c>
      <c r="D1202" s="13" t="s">
        <v>5</v>
      </c>
      <c r="E1202" s="23" t="s">
        <v>16</v>
      </c>
      <c r="F1202" s="9"/>
      <c r="G1202" s="43" t="s">
        <v>18</v>
      </c>
      <c r="H1202" s="13" t="s">
        <v>19</v>
      </c>
      <c r="I1202" s="9"/>
      <c r="J1202" s="9"/>
      <c r="K1202" s="9"/>
      <c r="L1202" s="10"/>
      <c r="M1202" s="38">
        <f>L1194</f>
        <v>23908.35</v>
      </c>
      <c r="N1202" s="9" t="s">
        <v>45</v>
      </c>
      <c r="O1202" s="9"/>
      <c r="P1202" s="9"/>
      <c r="Q1202" s="11"/>
    </row>
    <row r="1203" spans="1:17" x14ac:dyDescent="0.45">
      <c r="A1203" s="14" t="s">
        <v>180</v>
      </c>
      <c r="B1203" s="9">
        <v>37</v>
      </c>
      <c r="C1203" s="10">
        <v>37.39</v>
      </c>
      <c r="D1203" s="10">
        <f>C1203*B1203</f>
        <v>1383.43</v>
      </c>
      <c r="E1203" s="38" t="s">
        <v>46</v>
      </c>
      <c r="F1203" s="9"/>
      <c r="G1203" s="10">
        <v>37.18</v>
      </c>
      <c r="H1203" s="10">
        <f>(B1203*G1203)-D1203</f>
        <v>-7.7699999999999818</v>
      </c>
      <c r="I1203" s="9" t="s">
        <v>134</v>
      </c>
      <c r="J1203" s="9"/>
      <c r="K1203" s="9" t="str">
        <f>IF(B1203&lt;&gt;0,"buy "&amp;B1203&amp;" "&amp;A1203&amp;" @ $"&amp;G1203,"")</f>
        <v>buy 37 AMPH @ $37.18</v>
      </c>
      <c r="L1203" s="10">
        <f>L1197-(G1203*B1203)</f>
        <v>27707.29</v>
      </c>
      <c r="M1203" s="38">
        <f>L1194-(G1203*B1203)</f>
        <v>22532.69</v>
      </c>
      <c r="N1203" s="9"/>
      <c r="O1203" s="9"/>
      <c r="P1203" s="9"/>
      <c r="Q1203" s="11"/>
    </row>
    <row r="1204" spans="1:17" x14ac:dyDescent="0.45">
      <c r="A1204" s="14" t="s">
        <v>181</v>
      </c>
      <c r="B1204" s="9">
        <v>11</v>
      </c>
      <c r="C1204" s="10">
        <v>124.02</v>
      </c>
      <c r="D1204" s="10">
        <f>C1204*B1204</f>
        <v>1364.22</v>
      </c>
      <c r="E1204" s="38" t="s">
        <v>46</v>
      </c>
      <c r="F1204" s="9"/>
      <c r="G1204" s="10">
        <v>122.36</v>
      </c>
      <c r="H1204" s="10">
        <f>(B1204*G1204)-D1204</f>
        <v>-18.259999999999991</v>
      </c>
      <c r="I1204" s="9" t="s">
        <v>134</v>
      </c>
      <c r="J1204" s="9"/>
      <c r="K1204" s="9" t="str">
        <f>IF(B1204&lt;&gt;0,"buy "&amp;B1204&amp;" "&amp;A1204&amp;" @ $"&amp;G1204,"")</f>
        <v>buy 11 VRTV @ $122.36</v>
      </c>
      <c r="L1204" s="10">
        <f>L1203-(G1204*B1204)</f>
        <v>26361.33</v>
      </c>
      <c r="M1204" s="38">
        <f>M1203-(G1204*B1204)</f>
        <v>21186.73</v>
      </c>
      <c r="N1204" s="9"/>
      <c r="O1204" s="9"/>
      <c r="P1204" s="9"/>
      <c r="Q1204" s="11"/>
    </row>
    <row r="1205" spans="1:17" x14ac:dyDescent="0.45">
      <c r="A1205" s="28" t="s">
        <v>48</v>
      </c>
      <c r="B1205" s="29">
        <v>13</v>
      </c>
      <c r="C1205" s="30">
        <v>105.18</v>
      </c>
      <c r="D1205" s="30">
        <f>C1205*B1205</f>
        <v>1367.3400000000001</v>
      </c>
      <c r="E1205" s="38" t="s">
        <v>46</v>
      </c>
      <c r="F1205" s="29"/>
      <c r="G1205" s="30">
        <v>105.52</v>
      </c>
      <c r="H1205" s="30">
        <f>(B1205*G1205)-D1205</f>
        <v>4.4199999999998454</v>
      </c>
      <c r="I1205" s="9" t="s">
        <v>134</v>
      </c>
      <c r="J1205" s="9"/>
      <c r="K1205" s="9" t="str">
        <f>IF(B1205&lt;&gt;0,"buy "&amp;B1205&amp;" "&amp;A1205&amp;" @ $"&amp;G1205,"")</f>
        <v>buy 13 MGPI @ $105.52</v>
      </c>
      <c r="L1205" s="10">
        <f>L1204-(G1205*B1205)</f>
        <v>24989.570000000003</v>
      </c>
      <c r="M1205" s="46">
        <f>M1204-(G1205*B1205)</f>
        <v>19814.97</v>
      </c>
      <c r="N1205" s="47" t="str">
        <f>"$"&amp;TEXT(M1205,"#,##0.00")&amp;" will be the balance in the account after purchases.  "</f>
        <v xml:space="preserve">$19,814.97 will be the balance in the account after purchases.  </v>
      </c>
      <c r="O1205" s="47"/>
      <c r="P1205" s="47"/>
      <c r="Q1205" s="48"/>
    </row>
    <row r="1206" spans="1:17" x14ac:dyDescent="0.45">
      <c r="A1206" s="14"/>
      <c r="B1206" s="9"/>
      <c r="C1206" s="10" t="s">
        <v>20</v>
      </c>
      <c r="D1206" s="10">
        <f>SUM(D1203:D1205)</f>
        <v>4114.99</v>
      </c>
      <c r="E1206" s="9"/>
      <c r="F1206" s="9"/>
      <c r="G1206" s="10" t="s">
        <v>28</v>
      </c>
      <c r="H1206" s="10">
        <f>SUM(H1203:H1205)</f>
        <v>-21.610000000000127</v>
      </c>
      <c r="I1206" s="9"/>
      <c r="J1206" s="9"/>
      <c r="K1206" s="9"/>
      <c r="L1206" s="10"/>
      <c r="M1206" s="9"/>
      <c r="N1206" s="9" t="s">
        <v>84</v>
      </c>
      <c r="O1206" s="9"/>
      <c r="P1206" s="9"/>
      <c r="Q1206" s="11"/>
    </row>
    <row r="1207" spans="1:17" x14ac:dyDescent="0.45">
      <c r="A1207" s="14"/>
      <c r="B1207" s="9"/>
      <c r="C1207" s="10"/>
      <c r="D1207" s="10"/>
      <c r="E1207" s="9"/>
      <c r="F1207" s="9"/>
      <c r="G1207" s="10"/>
      <c r="H1207" s="10"/>
      <c r="I1207" s="9"/>
      <c r="J1207" s="9"/>
      <c r="K1207" s="9"/>
      <c r="L1207" s="10"/>
      <c r="M1207" s="12" t="str">
        <f>IF(J1198+M1205&gt;0,"Credit Surplus","Credit Shortage")</f>
        <v>Credit Surplus</v>
      </c>
      <c r="N1207" s="38">
        <f>J1198+M1205</f>
        <v>24989.57</v>
      </c>
      <c r="O1207" s="9" t="s">
        <v>121</v>
      </c>
      <c r="P1207" s="9"/>
      <c r="Q1207" s="11"/>
    </row>
    <row r="1208" spans="1:17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10"/>
      <c r="M1208" s="9"/>
      <c r="N1208" s="9"/>
      <c r="O1208" s="9"/>
      <c r="P1208" s="9"/>
      <c r="Q1208" s="11"/>
    </row>
    <row r="1209" spans="1:17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11"/>
    </row>
    <row r="1210" spans="1:17" x14ac:dyDescent="0.45">
      <c r="A1210" s="14" t="s">
        <v>23</v>
      </c>
      <c r="B1210" s="9"/>
      <c r="C1210" s="10"/>
      <c r="D1210" s="22">
        <v>1087.48</v>
      </c>
      <c r="E1210" s="9" t="s">
        <v>111</v>
      </c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11"/>
    </row>
    <row r="1211" spans="1:17" x14ac:dyDescent="0.45">
      <c r="A1211" s="14" t="s">
        <v>24</v>
      </c>
      <c r="B1211" s="9"/>
      <c r="C1211" s="10"/>
      <c r="D1211" s="49">
        <f>H1198</f>
        <v>3.040000000000191</v>
      </c>
      <c r="E1211" s="9" t="s">
        <v>36</v>
      </c>
      <c r="F1211" s="9"/>
      <c r="G1211" s="10"/>
      <c r="H1211" s="10"/>
      <c r="I1211" s="9"/>
      <c r="J1211" s="9"/>
      <c r="K1211" s="9"/>
      <c r="L1211" s="9"/>
      <c r="M1211" s="9"/>
      <c r="N1211" s="9"/>
      <c r="O1211" s="9"/>
      <c r="P1211" s="9"/>
      <c r="Q1211" s="11"/>
    </row>
    <row r="1212" spans="1:17" x14ac:dyDescent="0.45">
      <c r="A1212" s="14" t="s">
        <v>25</v>
      </c>
      <c r="B1212" s="9"/>
      <c r="C1212" s="10"/>
      <c r="D1212" s="10">
        <f>D1210+D1211</f>
        <v>1090.5200000000002</v>
      </c>
      <c r="E1212" s="9"/>
      <c r="F1212" s="9"/>
      <c r="G1212" s="10"/>
      <c r="H1212" s="10"/>
      <c r="I1212" s="9"/>
      <c r="J1212" s="9"/>
      <c r="K1212" s="9"/>
      <c r="L1212" s="9"/>
      <c r="M1212" s="9"/>
      <c r="N1212" s="9"/>
      <c r="O1212" s="9"/>
      <c r="P1212" s="9"/>
      <c r="Q1212" s="11"/>
    </row>
    <row r="1213" spans="1:17" x14ac:dyDescent="0.45">
      <c r="A1213" s="14" t="s">
        <v>27</v>
      </c>
      <c r="B1213" s="9"/>
      <c r="C1213" s="10"/>
      <c r="D1213" s="10">
        <f>H1206</f>
        <v>-21.610000000000127</v>
      </c>
      <c r="E1213" s="9" t="s">
        <v>37</v>
      </c>
      <c r="F1213" s="9"/>
      <c r="G1213" s="10"/>
      <c r="H1213" s="10"/>
      <c r="I1213" s="9"/>
      <c r="J1213" s="9"/>
      <c r="K1213" s="9"/>
      <c r="L1213" s="9"/>
      <c r="M1213" s="9"/>
      <c r="N1213" s="9"/>
      <c r="O1213" s="9"/>
      <c r="P1213" s="9"/>
      <c r="Q1213" s="11"/>
    </row>
    <row r="1214" spans="1:17" x14ac:dyDescent="0.45">
      <c r="A1214" s="14" t="s">
        <v>25</v>
      </c>
      <c r="B1214" s="9"/>
      <c r="C1214" s="10"/>
      <c r="D1214" s="32">
        <f>D1212-D1213</f>
        <v>1112.1300000000003</v>
      </c>
      <c r="E1214" s="20" t="s">
        <v>38</v>
      </c>
      <c r="F1214" s="9"/>
      <c r="G1214" s="10"/>
      <c r="H1214" s="10"/>
      <c r="I1214" s="9"/>
      <c r="J1214" s="9"/>
      <c r="K1214" s="9"/>
      <c r="L1214" s="9"/>
      <c r="M1214" s="9"/>
      <c r="N1214" s="9"/>
      <c r="O1214" s="9"/>
      <c r="P1214" s="9"/>
      <c r="Q1214" s="11"/>
    </row>
    <row r="1215" spans="1:17" ht="14.65" thickBot="1" x14ac:dyDescent="0.5">
      <c r="A1215" s="16"/>
      <c r="B1215" s="17"/>
      <c r="C1215" s="18"/>
      <c r="D1215" s="18"/>
      <c r="E1215" s="17"/>
      <c r="F1215" s="17"/>
      <c r="G1215" s="18"/>
      <c r="H1215" s="18"/>
      <c r="I1215" s="17"/>
      <c r="J1215" s="17"/>
      <c r="K1215" s="17"/>
      <c r="L1215" s="17"/>
      <c r="M1215" s="17"/>
      <c r="N1215" s="17"/>
      <c r="O1215" s="17"/>
      <c r="P1215" s="17"/>
      <c r="Q1215" s="19"/>
    </row>
    <row r="1216" spans="1:17" ht="14.65" thickTop="1" x14ac:dyDescent="0.45">
      <c r="C1216" s="1"/>
      <c r="D1216" s="1"/>
      <c r="G1216" s="1"/>
      <c r="H1216" s="1"/>
    </row>
    <row r="1217" spans="1:17" ht="14.65" thickBot="1" x14ac:dyDescent="0.5">
      <c r="C1217" s="1"/>
      <c r="D1217" s="1"/>
      <c r="G1217" s="1"/>
      <c r="H1217" s="1"/>
    </row>
    <row r="1218" spans="1:17" ht="14.65" thickTop="1" x14ac:dyDescent="0.45">
      <c r="A1218" s="3"/>
      <c r="B1218" s="4"/>
      <c r="C1218" s="5">
        <v>44742</v>
      </c>
      <c r="D1218" s="6"/>
      <c r="E1218" s="4"/>
      <c r="F1218" s="4"/>
      <c r="G1218" s="6"/>
      <c r="H1218" s="6"/>
      <c r="I1218" s="4"/>
      <c r="J1218" s="4"/>
      <c r="K1218" s="4"/>
      <c r="L1218" s="21" t="s">
        <v>40</v>
      </c>
      <c r="M1218" s="4"/>
      <c r="N1218" s="4"/>
      <c r="O1218" s="4"/>
      <c r="P1218" s="4"/>
      <c r="Q1218" s="7"/>
    </row>
    <row r="1219" spans="1:17" x14ac:dyDescent="0.45">
      <c r="A1219" s="8" t="s">
        <v>11</v>
      </c>
      <c r="B1219" s="9"/>
      <c r="C1219" s="10"/>
      <c r="D1219" s="10"/>
      <c r="E1219" s="9"/>
      <c r="F1219" s="9"/>
      <c r="G1219" s="10"/>
      <c r="H1219" s="10"/>
      <c r="I1219" s="9"/>
      <c r="J1219" s="12" t="s">
        <v>68</v>
      </c>
      <c r="K1219" s="9"/>
      <c r="L1219" s="12" t="s">
        <v>21</v>
      </c>
      <c r="M1219" s="12"/>
      <c r="N1219" s="9"/>
      <c r="O1219" s="9"/>
      <c r="P1219" s="9"/>
      <c r="Q1219" s="11"/>
    </row>
    <row r="1220" spans="1:17" x14ac:dyDescent="0.45">
      <c r="A1220" s="8" t="s">
        <v>3</v>
      </c>
      <c r="B1220" s="12" t="s">
        <v>6</v>
      </c>
      <c r="C1220" s="13" t="s">
        <v>4</v>
      </c>
      <c r="D1220" s="13" t="s">
        <v>7</v>
      </c>
      <c r="E1220" s="12" t="s">
        <v>16</v>
      </c>
      <c r="F1220" s="9"/>
      <c r="G1220" s="13" t="s">
        <v>18</v>
      </c>
      <c r="H1220" s="13" t="s">
        <v>19</v>
      </c>
      <c r="I1220" s="43" t="s">
        <v>133</v>
      </c>
      <c r="J1220" s="12" t="s">
        <v>67</v>
      </c>
      <c r="K1220" s="9"/>
      <c r="L1220" s="22">
        <v>24137.85</v>
      </c>
      <c r="M1220" s="9" t="s">
        <v>135</v>
      </c>
      <c r="N1220" s="9"/>
      <c r="O1220" s="9"/>
      <c r="P1220" s="9"/>
      <c r="Q1220" s="11"/>
    </row>
    <row r="1221" spans="1:17" x14ac:dyDescent="0.45">
      <c r="A1221" s="14" t="s">
        <v>117</v>
      </c>
      <c r="B1221" s="9">
        <v>33</v>
      </c>
      <c r="C1221" s="10">
        <v>39.96</v>
      </c>
      <c r="D1221" s="10">
        <f>C1221*B1221</f>
        <v>1318.68</v>
      </c>
      <c r="E1221" s="38" t="s">
        <v>46</v>
      </c>
      <c r="F1221" s="9"/>
      <c r="G1221" s="10">
        <v>39.78</v>
      </c>
      <c r="H1221" s="10">
        <f>(B1221*G1221)-D1221</f>
        <v>-5.9400000000000546</v>
      </c>
      <c r="I1221" s="9" t="s">
        <v>134</v>
      </c>
      <c r="J1221" s="38">
        <f>G1221*B1221</f>
        <v>1312.74</v>
      </c>
      <c r="K1221" s="9" t="str">
        <f>IF(B1221&lt;&gt;0,"sell "&amp;B1221&amp;" "&amp;A1221&amp;" @ $"&amp;G1221,"")</f>
        <v>sell 33 CBZ @ $39.78</v>
      </c>
      <c r="L1221" s="10">
        <f>L1220+(G1221*B1221)</f>
        <v>25450.59</v>
      </c>
      <c r="M1221" s="9"/>
      <c r="N1221" s="9"/>
      <c r="O1221" s="9"/>
      <c r="P1221" s="9"/>
      <c r="Q1221" s="11"/>
    </row>
    <row r="1222" spans="1:17" x14ac:dyDescent="0.45">
      <c r="A1222" s="14" t="s">
        <v>172</v>
      </c>
      <c r="B1222" s="9">
        <v>13</v>
      </c>
      <c r="C1222" s="10">
        <v>96.17</v>
      </c>
      <c r="D1222" s="10">
        <f>C1222*B1222</f>
        <v>1250.21</v>
      </c>
      <c r="E1222" s="38" t="s">
        <v>46</v>
      </c>
      <c r="F1222" s="9"/>
      <c r="G1222" s="10">
        <v>95.96</v>
      </c>
      <c r="H1222" s="10">
        <f>(B1222*G1222)-D1222</f>
        <v>-2.7300000000000182</v>
      </c>
      <c r="I1222" s="9" t="s">
        <v>134</v>
      </c>
      <c r="J1222" s="38">
        <f>G1222*B1222</f>
        <v>1247.48</v>
      </c>
      <c r="K1222" s="9" t="str">
        <f t="shared" ref="K1222:K1223" si="50">IF(B1222&lt;&gt;0,"sell "&amp;B1222&amp;" "&amp;A1222&amp;" @ $"&amp;G1222,"")</f>
        <v>sell 13 AIT @ $95.96</v>
      </c>
      <c r="L1222" s="10">
        <f>L1221+(G1222*B1222)</f>
        <v>26698.07</v>
      </c>
      <c r="M1222" s="9"/>
      <c r="N1222" s="9"/>
      <c r="O1222" s="9"/>
      <c r="P1222" s="9"/>
      <c r="Q1222" s="11"/>
    </row>
    <row r="1223" spans="1:17" x14ac:dyDescent="0.45">
      <c r="A1223" s="14" t="s">
        <v>173</v>
      </c>
      <c r="B1223" s="9">
        <v>126</v>
      </c>
      <c r="C1223" s="10">
        <v>9.06</v>
      </c>
      <c r="D1223" s="10">
        <f>C1223*B1223</f>
        <v>1141.5600000000002</v>
      </c>
      <c r="E1223" s="38" t="s">
        <v>46</v>
      </c>
      <c r="F1223" s="9"/>
      <c r="G1223" s="10">
        <v>8.92</v>
      </c>
      <c r="H1223" s="10">
        <f>(B1223*G1223)-D1223</f>
        <v>-17.6400000000001</v>
      </c>
      <c r="I1223" s="9" t="s">
        <v>134</v>
      </c>
      <c r="J1223" s="38">
        <f>G1223*B1223</f>
        <v>1123.92</v>
      </c>
      <c r="K1223" s="9" t="str">
        <f t="shared" si="50"/>
        <v>sell 126 VIV @ $8.92</v>
      </c>
      <c r="L1223" s="10">
        <f>L1222+(G1223*B1223)</f>
        <v>27821.989999999998</v>
      </c>
      <c r="M1223" s="9" t="s">
        <v>44</v>
      </c>
      <c r="N1223" s="9"/>
      <c r="O1223" s="9"/>
      <c r="P1223" s="9"/>
      <c r="Q1223" s="11"/>
    </row>
    <row r="1224" spans="1:17" x14ac:dyDescent="0.45">
      <c r="A1224" s="14"/>
      <c r="B1224" s="9"/>
      <c r="C1224" s="10" t="s">
        <v>20</v>
      </c>
      <c r="D1224" s="10">
        <f>SUM(D1221:D1223)</f>
        <v>3710.4500000000007</v>
      </c>
      <c r="E1224" s="9"/>
      <c r="F1224" s="9"/>
      <c r="G1224" s="41"/>
      <c r="H1224" s="10">
        <f>SUM(H1221:H1223)</f>
        <v>-26.310000000000173</v>
      </c>
      <c r="I1224" s="9"/>
      <c r="J1224" s="38">
        <f>SUM(J1221:J1223)</f>
        <v>3684.1400000000003</v>
      </c>
      <c r="K1224" s="9"/>
      <c r="L1224" s="10"/>
      <c r="M1224" s="9"/>
      <c r="N1224" s="9"/>
      <c r="O1224" s="9"/>
      <c r="P1224" s="9"/>
      <c r="Q1224" s="11"/>
    </row>
    <row r="1225" spans="1:17" x14ac:dyDescent="0.45">
      <c r="A1225" s="14"/>
      <c r="B1225" s="9"/>
      <c r="C1225" s="10"/>
      <c r="D1225" s="10"/>
      <c r="E1225" s="9"/>
      <c r="F1225" s="9"/>
      <c r="G1225" s="42"/>
      <c r="H1225" s="39"/>
      <c r="I1225" s="9"/>
      <c r="J1225" s="9"/>
      <c r="K1225" s="9"/>
      <c r="L1225" s="10"/>
      <c r="M1225" s="9"/>
      <c r="N1225" s="9"/>
      <c r="O1225" s="9"/>
      <c r="P1225" s="9"/>
      <c r="Q1225" s="11"/>
    </row>
    <row r="1226" spans="1:17" x14ac:dyDescent="0.45">
      <c r="A1226" s="14"/>
      <c r="B1226" s="9"/>
      <c r="C1226" s="10"/>
      <c r="D1226" s="10"/>
      <c r="E1226" s="20"/>
      <c r="F1226" s="9"/>
      <c r="G1226" s="41"/>
      <c r="H1226" s="10"/>
      <c r="I1226" s="9"/>
      <c r="J1226" s="9"/>
      <c r="K1226" s="9"/>
      <c r="L1226" s="10"/>
      <c r="M1226" s="12" t="s">
        <v>41</v>
      </c>
      <c r="N1226" s="9"/>
      <c r="O1226" s="9"/>
      <c r="P1226" s="9"/>
      <c r="Q1226" s="11"/>
    </row>
    <row r="1227" spans="1:17" x14ac:dyDescent="0.45">
      <c r="A1227" s="8"/>
      <c r="B1227" s="9"/>
      <c r="C1227" s="10"/>
      <c r="D1227" s="10"/>
      <c r="E1227" s="20"/>
      <c r="F1227" s="9"/>
      <c r="G1227" s="41"/>
      <c r="H1227" s="10"/>
      <c r="I1227" s="9"/>
      <c r="J1227" s="9"/>
      <c r="K1227" s="9"/>
      <c r="L1227" s="10"/>
      <c r="M1227" s="12" t="s">
        <v>42</v>
      </c>
      <c r="N1227" s="9"/>
      <c r="O1227" s="9"/>
      <c r="P1227" s="9"/>
      <c r="Q1227" s="11"/>
    </row>
    <row r="1228" spans="1:17" x14ac:dyDescent="0.45">
      <c r="A1228" s="8"/>
      <c r="B1228" s="12" t="s">
        <v>6</v>
      </c>
      <c r="C1228" s="13" t="s">
        <v>4</v>
      </c>
      <c r="D1228" s="13" t="s">
        <v>5</v>
      </c>
      <c r="E1228" s="23" t="s">
        <v>16</v>
      </c>
      <c r="F1228" s="9"/>
      <c r="G1228" s="43" t="s">
        <v>18</v>
      </c>
      <c r="H1228" s="13" t="s">
        <v>19</v>
      </c>
      <c r="I1228" s="9"/>
      <c r="J1228" s="9"/>
      <c r="K1228" s="9"/>
      <c r="L1228" s="10"/>
      <c r="M1228" s="38">
        <f>L1220</f>
        <v>24137.85</v>
      </c>
      <c r="N1228" s="9" t="s">
        <v>45</v>
      </c>
      <c r="O1228" s="9"/>
      <c r="P1228" s="9"/>
      <c r="Q1228" s="11"/>
    </row>
    <row r="1229" spans="1:17" x14ac:dyDescent="0.45">
      <c r="A1229" s="14" t="s">
        <v>179</v>
      </c>
      <c r="B1229" s="9">
        <v>43</v>
      </c>
      <c r="C1229" s="10">
        <v>91.49</v>
      </c>
      <c r="D1229" s="10">
        <f>C1229*B1229</f>
        <v>3934.0699999999997</v>
      </c>
      <c r="E1229" s="38" t="s">
        <v>46</v>
      </c>
      <c r="F1229" s="9"/>
      <c r="G1229" s="10">
        <v>91.43</v>
      </c>
      <c r="H1229" s="10">
        <f>(B1229*G1229)-D1229</f>
        <v>-2.5799999999994725</v>
      </c>
      <c r="I1229" s="9" t="s">
        <v>134</v>
      </c>
      <c r="J1229" s="9"/>
      <c r="K1229" s="9" t="str">
        <f>IF(B1229&lt;&gt;0,"buy "&amp;B1229&amp;" "&amp;A1229&amp;" @ $"&amp;G1229,"")</f>
        <v>buy 43 BIL @ $91.43</v>
      </c>
      <c r="L1229" s="10">
        <f>L1223-(G1229*B1229)</f>
        <v>23890.499999999996</v>
      </c>
      <c r="M1229" s="38">
        <f>L1220-(G1229*B1229)</f>
        <v>20206.359999999997</v>
      </c>
      <c r="N1229" s="9"/>
      <c r="O1229" s="9"/>
      <c r="P1229" s="9"/>
      <c r="Q1229" s="11"/>
    </row>
    <row r="1230" spans="1:17" x14ac:dyDescent="0.45">
      <c r="A1230" s="14"/>
      <c r="B1230" s="9"/>
      <c r="C1230" s="10"/>
      <c r="D1230" s="10">
        <f>C1230*B1230</f>
        <v>0</v>
      </c>
      <c r="E1230" s="38"/>
      <c r="F1230" s="9"/>
      <c r="G1230" s="10"/>
      <c r="H1230" s="10">
        <f>(B1230*G1230)-D1230</f>
        <v>0</v>
      </c>
      <c r="I1230" s="9" t="s">
        <v>134</v>
      </c>
      <c r="J1230" s="9"/>
      <c r="K1230" s="9" t="str">
        <f>IF(B1230&lt;&gt;0,"buy "&amp;B1230&amp;" "&amp;A1230&amp;" @ $"&amp;G1230,"")</f>
        <v/>
      </c>
      <c r="L1230" s="10">
        <f>L1229-(G1230*B1230)</f>
        <v>23890.499999999996</v>
      </c>
      <c r="M1230" s="38">
        <f>M1229-(G1230*B1230)</f>
        <v>20206.359999999997</v>
      </c>
      <c r="N1230" s="9"/>
      <c r="O1230" s="9"/>
      <c r="P1230" s="9"/>
      <c r="Q1230" s="11"/>
    </row>
    <row r="1231" spans="1:17" x14ac:dyDescent="0.45">
      <c r="A1231" s="28"/>
      <c r="B1231" s="29"/>
      <c r="C1231" s="30"/>
      <c r="D1231" s="30">
        <f>C1231*B1231</f>
        <v>0</v>
      </c>
      <c r="E1231" s="38"/>
      <c r="F1231" s="29"/>
      <c r="G1231" s="30"/>
      <c r="H1231" s="30">
        <f>(B1231*G1231)-D1231</f>
        <v>0</v>
      </c>
      <c r="I1231" s="9" t="s">
        <v>134</v>
      </c>
      <c r="J1231" s="9"/>
      <c r="K1231" s="9" t="str">
        <f>IF(B1231&lt;&gt;0,"buy "&amp;B1231&amp;" "&amp;A1231&amp;" @ $"&amp;G1231,"")</f>
        <v/>
      </c>
      <c r="L1231" s="10">
        <f>L1230-(G1231*B1231)</f>
        <v>23890.499999999996</v>
      </c>
      <c r="M1231" s="46">
        <f>M1230-(G1231*B1231)</f>
        <v>20206.359999999997</v>
      </c>
      <c r="N1231" s="47" t="str">
        <f>"$"&amp;TEXT(M1231,"#,##0.00")&amp;" will be the balance in the account after purchases.  "</f>
        <v xml:space="preserve">$20,206.36 will be the balance in the account after purchases.  </v>
      </c>
      <c r="O1231" s="47"/>
      <c r="P1231" s="47"/>
      <c r="Q1231" s="48"/>
    </row>
    <row r="1232" spans="1:17" x14ac:dyDescent="0.45">
      <c r="A1232" s="14"/>
      <c r="B1232" s="9"/>
      <c r="C1232" s="10" t="s">
        <v>20</v>
      </c>
      <c r="D1232" s="10">
        <f>SUM(D1229:D1231)</f>
        <v>3934.0699999999997</v>
      </c>
      <c r="E1232" s="9"/>
      <c r="F1232" s="9"/>
      <c r="G1232" s="10" t="s">
        <v>28</v>
      </c>
      <c r="H1232" s="10">
        <f>SUM(H1229:H1231)</f>
        <v>-2.5799999999994725</v>
      </c>
      <c r="I1232" s="9"/>
      <c r="J1232" s="9"/>
      <c r="K1232" s="9"/>
      <c r="L1232" s="10"/>
      <c r="M1232" s="9"/>
      <c r="N1232" s="9" t="s">
        <v>84</v>
      </c>
      <c r="O1232" s="9"/>
      <c r="P1232" s="9"/>
      <c r="Q1232" s="11"/>
    </row>
    <row r="1233" spans="1:17" x14ac:dyDescent="0.45">
      <c r="A1233" s="14"/>
      <c r="B1233" s="9"/>
      <c r="C1233" s="10"/>
      <c r="D1233" s="10"/>
      <c r="E1233" s="9"/>
      <c r="F1233" s="9"/>
      <c r="G1233" s="10"/>
      <c r="H1233" s="10"/>
      <c r="I1233" s="9"/>
      <c r="J1233" s="9"/>
      <c r="K1233" s="9"/>
      <c r="L1233" s="10"/>
      <c r="M1233" s="12" t="str">
        <f>IF(J1224+M1231&gt;0,"Credit Surplus","Credit Shortage")</f>
        <v>Credit Surplus</v>
      </c>
      <c r="N1233" s="38">
        <f>J1224+M1231</f>
        <v>23890.499999999996</v>
      </c>
      <c r="O1233" s="9" t="s">
        <v>121</v>
      </c>
      <c r="P1233" s="9"/>
      <c r="Q1233" s="11"/>
    </row>
    <row r="1234" spans="1:17" x14ac:dyDescent="0.45">
      <c r="A1234" s="14"/>
      <c r="B1234" s="9"/>
      <c r="C1234" s="10"/>
      <c r="D1234" s="10"/>
      <c r="E1234" s="9"/>
      <c r="F1234" s="9"/>
      <c r="G1234" s="10"/>
      <c r="H1234" s="10"/>
      <c r="I1234" s="9"/>
      <c r="J1234" s="9"/>
      <c r="K1234" s="9"/>
      <c r="L1234" s="10"/>
      <c r="M1234" s="9"/>
      <c r="N1234" s="9"/>
      <c r="O1234" s="9"/>
      <c r="P1234" s="9"/>
      <c r="Q1234" s="11"/>
    </row>
    <row r="1235" spans="1:17" x14ac:dyDescent="0.45">
      <c r="A1235" s="14"/>
      <c r="B1235" s="9"/>
      <c r="C1235" s="10"/>
      <c r="D1235" s="10"/>
      <c r="E1235" s="9"/>
      <c r="F1235" s="9"/>
      <c r="G1235" s="10"/>
      <c r="H1235" s="10"/>
      <c r="I1235" s="9"/>
      <c r="J1235" s="9"/>
      <c r="K1235" s="9"/>
      <c r="L1235" s="9"/>
      <c r="M1235" s="9"/>
      <c r="N1235" s="9"/>
      <c r="O1235" s="9"/>
      <c r="P1235" s="9"/>
      <c r="Q1235" s="11"/>
    </row>
    <row r="1236" spans="1:17" x14ac:dyDescent="0.45">
      <c r="A1236" s="14" t="s">
        <v>23</v>
      </c>
      <c r="B1236" s="9"/>
      <c r="C1236" s="10"/>
      <c r="D1236" s="22">
        <v>54.64</v>
      </c>
      <c r="E1236" s="9" t="s">
        <v>111</v>
      </c>
      <c r="F1236" s="9"/>
      <c r="G1236" s="10"/>
      <c r="H1236" s="10"/>
      <c r="I1236" s="9"/>
      <c r="J1236" s="9"/>
      <c r="K1236" s="9"/>
      <c r="L1236" s="9"/>
      <c r="M1236" s="9"/>
      <c r="N1236" s="9"/>
      <c r="O1236" s="9"/>
      <c r="P1236" s="9"/>
      <c r="Q1236" s="11"/>
    </row>
    <row r="1237" spans="1:17" x14ac:dyDescent="0.45">
      <c r="A1237" s="14" t="s">
        <v>24</v>
      </c>
      <c r="B1237" s="9"/>
      <c r="C1237" s="10"/>
      <c r="D1237" s="49">
        <f>H1224</f>
        <v>-26.310000000000173</v>
      </c>
      <c r="E1237" s="9" t="s">
        <v>36</v>
      </c>
      <c r="F1237" s="9"/>
      <c r="G1237" s="10"/>
      <c r="H1237" s="10"/>
      <c r="I1237" s="9"/>
      <c r="J1237" s="9"/>
      <c r="K1237" s="9"/>
      <c r="L1237" s="9"/>
      <c r="M1237" s="9"/>
      <c r="N1237" s="9"/>
      <c r="O1237" s="9"/>
      <c r="P1237" s="9"/>
      <c r="Q1237" s="11"/>
    </row>
    <row r="1238" spans="1:17" x14ac:dyDescent="0.45">
      <c r="A1238" s="14" t="s">
        <v>25</v>
      </c>
      <c r="B1238" s="9"/>
      <c r="C1238" s="10"/>
      <c r="D1238" s="10">
        <f>D1236+D1237</f>
        <v>28.329999999999828</v>
      </c>
      <c r="E1238" s="9"/>
      <c r="F1238" s="9"/>
      <c r="G1238" s="10"/>
      <c r="H1238" s="10"/>
      <c r="I1238" s="9"/>
      <c r="J1238" s="9"/>
      <c r="K1238" s="9"/>
      <c r="L1238" s="9"/>
      <c r="M1238" s="9"/>
      <c r="N1238" s="9"/>
      <c r="O1238" s="9"/>
      <c r="P1238" s="9"/>
      <c r="Q1238" s="11"/>
    </row>
    <row r="1239" spans="1:17" x14ac:dyDescent="0.45">
      <c r="A1239" s="14" t="s">
        <v>27</v>
      </c>
      <c r="B1239" s="9"/>
      <c r="C1239" s="10"/>
      <c r="D1239" s="10">
        <f>H1232</f>
        <v>-2.5799999999994725</v>
      </c>
      <c r="E1239" s="9" t="s">
        <v>37</v>
      </c>
      <c r="F1239" s="9"/>
      <c r="G1239" s="10"/>
      <c r="H1239" s="10"/>
      <c r="I1239" s="9"/>
      <c r="J1239" s="9"/>
      <c r="K1239" s="9"/>
      <c r="L1239" s="9"/>
      <c r="M1239" s="9"/>
      <c r="N1239" s="9"/>
      <c r="O1239" s="9"/>
      <c r="P1239" s="9"/>
      <c r="Q1239" s="11"/>
    </row>
    <row r="1240" spans="1:17" x14ac:dyDescent="0.45">
      <c r="A1240" s="14" t="s">
        <v>25</v>
      </c>
      <c r="B1240" s="9"/>
      <c r="C1240" s="10"/>
      <c r="D1240" s="32">
        <f>D1238-D1239</f>
        <v>30.9099999999993</v>
      </c>
      <c r="E1240" s="20" t="s">
        <v>38</v>
      </c>
      <c r="F1240" s="9"/>
      <c r="G1240" s="10"/>
      <c r="H1240" s="10"/>
      <c r="I1240" s="9"/>
      <c r="J1240" s="9"/>
      <c r="K1240" s="9"/>
      <c r="L1240" s="9"/>
      <c r="M1240" s="9"/>
      <c r="N1240" s="9"/>
      <c r="O1240" s="9"/>
      <c r="P1240" s="9"/>
      <c r="Q1240" s="11"/>
    </row>
    <row r="1241" spans="1:17" ht="14.65" thickBot="1" x14ac:dyDescent="0.5">
      <c r="A1241" s="16"/>
      <c r="B1241" s="17"/>
      <c r="C1241" s="18"/>
      <c r="D1241" s="18"/>
      <c r="E1241" s="17"/>
      <c r="F1241" s="17"/>
      <c r="G1241" s="18"/>
      <c r="H1241" s="18"/>
      <c r="I1241" s="17"/>
      <c r="J1241" s="17"/>
      <c r="K1241" s="17"/>
      <c r="L1241" s="17"/>
      <c r="M1241" s="17"/>
      <c r="N1241" s="17"/>
      <c r="O1241" s="17"/>
      <c r="P1241" s="17"/>
      <c r="Q1241" s="19"/>
    </row>
    <row r="1242" spans="1:17" ht="14.65" thickTop="1" x14ac:dyDescent="0.45"/>
  </sheetData>
  <printOptions gridLines="1"/>
  <pageMargins left="0.25" right="0.25" top="0.75" bottom="0.75" header="0.3" footer="0.3"/>
  <pageSetup scale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2026-02-02T15:55:26Z</cp:lastPrinted>
  <dcterms:created xsi:type="dcterms:W3CDTF">2018-06-30T02:06:06Z</dcterms:created>
  <dcterms:modified xsi:type="dcterms:W3CDTF">2026-03-02T14:54:28Z</dcterms:modified>
</cp:coreProperties>
</file>