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0" yWindow="-398" windowWidth="22065" windowHeight="10403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19" i="4"/>
  <c r="H19"/>
  <c r="D19"/>
  <c r="K18"/>
  <c r="D18"/>
  <c r="H18" s="1"/>
  <c r="M17"/>
  <c r="M18" s="1"/>
  <c r="M19" s="1"/>
  <c r="N19" s="1"/>
  <c r="K17"/>
  <c r="H17"/>
  <c r="D17"/>
  <c r="K11"/>
  <c r="J11"/>
  <c r="D11"/>
  <c r="H11" s="1"/>
  <c r="K10"/>
  <c r="J10"/>
  <c r="H10"/>
  <c r="D10"/>
  <c r="L9"/>
  <c r="L10" s="1"/>
  <c r="L11" s="1"/>
  <c r="L17" s="1"/>
  <c r="L18" s="1"/>
  <c r="L19" s="1"/>
  <c r="K9"/>
  <c r="J9"/>
  <c r="D9"/>
  <c r="K49"/>
  <c r="H49"/>
  <c r="D49"/>
  <c r="K48"/>
  <c r="D48"/>
  <c r="H48" s="1"/>
  <c r="M47"/>
  <c r="M48" s="1"/>
  <c r="M49" s="1"/>
  <c r="N49" s="1"/>
  <c r="K47"/>
  <c r="H47"/>
  <c r="D47"/>
  <c r="K41"/>
  <c r="J41"/>
  <c r="D41"/>
  <c r="H41" s="1"/>
  <c r="K40"/>
  <c r="J40"/>
  <c r="D40"/>
  <c r="H40" s="1"/>
  <c r="L39"/>
  <c r="L40" s="1"/>
  <c r="L41" s="1"/>
  <c r="L47" s="1"/>
  <c r="L48" s="1"/>
  <c r="L49" s="1"/>
  <c r="K39"/>
  <c r="J39"/>
  <c r="D39"/>
  <c r="K79"/>
  <c r="D79"/>
  <c r="H79" s="1"/>
  <c r="K78"/>
  <c r="D78"/>
  <c r="H78" s="1"/>
  <c r="M77"/>
  <c r="M78" s="1"/>
  <c r="M79" s="1"/>
  <c r="N79" s="1"/>
  <c r="K77"/>
  <c r="D77"/>
  <c r="K71"/>
  <c r="J71"/>
  <c r="D71"/>
  <c r="H71" s="1"/>
  <c r="K70"/>
  <c r="J70"/>
  <c r="D70"/>
  <c r="H70" s="1"/>
  <c r="L69"/>
  <c r="L70" s="1"/>
  <c r="L71" s="1"/>
  <c r="L77" s="1"/>
  <c r="L78" s="1"/>
  <c r="L79" s="1"/>
  <c r="K69"/>
  <c r="J69"/>
  <c r="D69"/>
  <c r="K108"/>
  <c r="D108"/>
  <c r="H108" s="1"/>
  <c r="K107"/>
  <c r="D107"/>
  <c r="H107" s="1"/>
  <c r="M106"/>
  <c r="M107" s="1"/>
  <c r="M108" s="1"/>
  <c r="N108" s="1"/>
  <c r="K106"/>
  <c r="D106"/>
  <c r="K100"/>
  <c r="J100"/>
  <c r="D100"/>
  <c r="H100" s="1"/>
  <c r="K99"/>
  <c r="J99"/>
  <c r="D99"/>
  <c r="L98"/>
  <c r="L99" s="1"/>
  <c r="L100" s="1"/>
  <c r="L106" s="1"/>
  <c r="L107" s="1"/>
  <c r="L108" s="1"/>
  <c r="K98"/>
  <c r="J98"/>
  <c r="D98"/>
  <c r="K137"/>
  <c r="D137"/>
  <c r="H137" s="1"/>
  <c r="K136"/>
  <c r="D136"/>
  <c r="H136" s="1"/>
  <c r="M135"/>
  <c r="M136" s="1"/>
  <c r="M137" s="1"/>
  <c r="N137" s="1"/>
  <c r="K135"/>
  <c r="D135"/>
  <c r="H135" s="1"/>
  <c r="K129"/>
  <c r="J129"/>
  <c r="D129"/>
  <c r="H129" s="1"/>
  <c r="K128"/>
  <c r="J128"/>
  <c r="D128"/>
  <c r="H128" s="1"/>
  <c r="L127"/>
  <c r="L128" s="1"/>
  <c r="L129" s="1"/>
  <c r="L135" s="1"/>
  <c r="L136" s="1"/>
  <c r="L137" s="1"/>
  <c r="K127"/>
  <c r="J127"/>
  <c r="D127"/>
  <c r="K167"/>
  <c r="D167"/>
  <c r="H167" s="1"/>
  <c r="K166"/>
  <c r="D166"/>
  <c r="M165"/>
  <c r="M166" s="1"/>
  <c r="M167" s="1"/>
  <c r="N167" s="1"/>
  <c r="K165"/>
  <c r="D165"/>
  <c r="H165" s="1"/>
  <c r="K159"/>
  <c r="J159"/>
  <c r="D159"/>
  <c r="K158"/>
  <c r="J158"/>
  <c r="H158"/>
  <c r="D158"/>
  <c r="L157"/>
  <c r="L158" s="1"/>
  <c r="L159" s="1"/>
  <c r="L165" s="1"/>
  <c r="L166" s="1"/>
  <c r="L167" s="1"/>
  <c r="K157"/>
  <c r="J157"/>
  <c r="D157"/>
  <c r="K196"/>
  <c r="D196"/>
  <c r="K195"/>
  <c r="D195"/>
  <c r="M194"/>
  <c r="M195" s="1"/>
  <c r="M196" s="1"/>
  <c r="N196" s="1"/>
  <c r="K194"/>
  <c r="D194"/>
  <c r="H194" s="1"/>
  <c r="K188"/>
  <c r="J188"/>
  <c r="D188"/>
  <c r="K187"/>
  <c r="J187"/>
  <c r="D187"/>
  <c r="H187" s="1"/>
  <c r="L186"/>
  <c r="L187" s="1"/>
  <c r="L188" s="1"/>
  <c r="L194" s="1"/>
  <c r="L195" s="1"/>
  <c r="L196" s="1"/>
  <c r="K186"/>
  <c r="J186"/>
  <c r="D186"/>
  <c r="K223"/>
  <c r="D223"/>
  <c r="H223" s="1"/>
  <c r="K222"/>
  <c r="D222"/>
  <c r="H222" s="1"/>
  <c r="M221"/>
  <c r="M222" s="1"/>
  <c r="M223" s="1"/>
  <c r="N223" s="1"/>
  <c r="K221"/>
  <c r="D221"/>
  <c r="K215"/>
  <c r="J215"/>
  <c r="D215"/>
  <c r="H215" s="1"/>
  <c r="K214"/>
  <c r="J214"/>
  <c r="D214"/>
  <c r="L213"/>
  <c r="L214" s="1"/>
  <c r="L215" s="1"/>
  <c r="L221" s="1"/>
  <c r="L222" s="1"/>
  <c r="L223" s="1"/>
  <c r="K213"/>
  <c r="J213"/>
  <c r="D213"/>
  <c r="K250"/>
  <c r="D250"/>
  <c r="H250" s="1"/>
  <c r="K249"/>
  <c r="D249"/>
  <c r="H249" s="1"/>
  <c r="M248"/>
  <c r="M249" s="1"/>
  <c r="M250" s="1"/>
  <c r="N250" s="1"/>
  <c r="K248"/>
  <c r="D248"/>
  <c r="H248" s="1"/>
  <c r="K242"/>
  <c r="J242"/>
  <c r="D242"/>
  <c r="H242" s="1"/>
  <c r="K241"/>
  <c r="J241"/>
  <c r="D241"/>
  <c r="H241" s="1"/>
  <c r="L240"/>
  <c r="L241" s="1"/>
  <c r="L242" s="1"/>
  <c r="L248" s="1"/>
  <c r="L249" s="1"/>
  <c r="L250" s="1"/>
  <c r="K240"/>
  <c r="J240"/>
  <c r="D240"/>
  <c r="K628"/>
  <c r="D628"/>
  <c r="H628" s="1"/>
  <c r="K627"/>
  <c r="D627"/>
  <c r="H627" s="1"/>
  <c r="M626"/>
  <c r="M627" s="1"/>
  <c r="M628" s="1"/>
  <c r="N628" s="1"/>
  <c r="K626"/>
  <c r="D626"/>
  <c r="K620"/>
  <c r="J620"/>
  <c r="D620"/>
  <c r="H620" s="1"/>
  <c r="K619"/>
  <c r="J619"/>
  <c r="D619"/>
  <c r="L618"/>
  <c r="L619" s="1"/>
  <c r="L620" s="1"/>
  <c r="K618"/>
  <c r="J618"/>
  <c r="D618"/>
  <c r="K601"/>
  <c r="D601"/>
  <c r="H601" s="1"/>
  <c r="K600"/>
  <c r="D600"/>
  <c r="M599"/>
  <c r="M600" s="1"/>
  <c r="M601" s="1"/>
  <c r="N601" s="1"/>
  <c r="K599"/>
  <c r="D599"/>
  <c r="K593"/>
  <c r="J593"/>
  <c r="D593"/>
  <c r="H593" s="1"/>
  <c r="K592"/>
  <c r="J592"/>
  <c r="D592"/>
  <c r="H592" s="1"/>
  <c r="L591"/>
  <c r="L592" s="1"/>
  <c r="L593" s="1"/>
  <c r="K591"/>
  <c r="J591"/>
  <c r="D591"/>
  <c r="K574"/>
  <c r="D574"/>
  <c r="H574" s="1"/>
  <c r="K573"/>
  <c r="D573"/>
  <c r="H573" s="1"/>
  <c r="M572"/>
  <c r="M573" s="1"/>
  <c r="M574" s="1"/>
  <c r="N574" s="1"/>
  <c r="K572"/>
  <c r="D572"/>
  <c r="K566"/>
  <c r="J566"/>
  <c r="D566"/>
  <c r="K565"/>
  <c r="J565"/>
  <c r="D565"/>
  <c r="H565" s="1"/>
  <c r="L564"/>
  <c r="L565" s="1"/>
  <c r="L566" s="1"/>
  <c r="K564"/>
  <c r="J564"/>
  <c r="D564"/>
  <c r="K547"/>
  <c r="D547"/>
  <c r="K546"/>
  <c r="D546"/>
  <c r="M545"/>
  <c r="M546" s="1"/>
  <c r="M547" s="1"/>
  <c r="N547" s="1"/>
  <c r="K545"/>
  <c r="D545"/>
  <c r="K539"/>
  <c r="J539"/>
  <c r="D539"/>
  <c r="H539" s="1"/>
  <c r="K538"/>
  <c r="J538"/>
  <c r="D538"/>
  <c r="H538" s="1"/>
  <c r="L537"/>
  <c r="L538" s="1"/>
  <c r="L539" s="1"/>
  <c r="K537"/>
  <c r="J537"/>
  <c r="D537"/>
  <c r="K520"/>
  <c r="D520"/>
  <c r="H520" s="1"/>
  <c r="K519"/>
  <c r="D519"/>
  <c r="H519" s="1"/>
  <c r="M518"/>
  <c r="M519" s="1"/>
  <c r="M520" s="1"/>
  <c r="N520" s="1"/>
  <c r="K518"/>
  <c r="D518"/>
  <c r="H518" s="1"/>
  <c r="K512"/>
  <c r="J512"/>
  <c r="D512"/>
  <c r="H512" s="1"/>
  <c r="K511"/>
  <c r="J511"/>
  <c r="D511"/>
  <c r="L510"/>
  <c r="L511" s="1"/>
  <c r="L512" s="1"/>
  <c r="K510"/>
  <c r="J510"/>
  <c r="D510"/>
  <c r="K493"/>
  <c r="D493"/>
  <c r="K492"/>
  <c r="D492"/>
  <c r="M491"/>
  <c r="M492" s="1"/>
  <c r="M493" s="1"/>
  <c r="N493" s="1"/>
  <c r="K491"/>
  <c r="D491"/>
  <c r="H491" s="1"/>
  <c r="K485"/>
  <c r="J485"/>
  <c r="D485"/>
  <c r="H485" s="1"/>
  <c r="K484"/>
  <c r="J484"/>
  <c r="D484"/>
  <c r="H484" s="1"/>
  <c r="L483"/>
  <c r="L484" s="1"/>
  <c r="L485" s="1"/>
  <c r="K483"/>
  <c r="J483"/>
  <c r="D483"/>
  <c r="K466"/>
  <c r="D466"/>
  <c r="H466" s="1"/>
  <c r="K465"/>
  <c r="D465"/>
  <c r="H465" s="1"/>
  <c r="M464"/>
  <c r="M465" s="1"/>
  <c r="M466" s="1"/>
  <c r="K464"/>
  <c r="D464"/>
  <c r="H464" s="1"/>
  <c r="K458"/>
  <c r="J458"/>
  <c r="D458"/>
  <c r="K457"/>
  <c r="J457"/>
  <c r="D457"/>
  <c r="H457" s="1"/>
  <c r="L456"/>
  <c r="L457" s="1"/>
  <c r="L458" s="1"/>
  <c r="K456"/>
  <c r="J456"/>
  <c r="D456"/>
  <c r="K439"/>
  <c r="D439"/>
  <c r="K438"/>
  <c r="D438"/>
  <c r="H438" s="1"/>
  <c r="M437"/>
  <c r="M438" s="1"/>
  <c r="M439" s="1"/>
  <c r="N439" s="1"/>
  <c r="K437"/>
  <c r="D437"/>
  <c r="K431"/>
  <c r="J431"/>
  <c r="D431"/>
  <c r="H431" s="1"/>
  <c r="K430"/>
  <c r="J430"/>
  <c r="D430"/>
  <c r="H430" s="1"/>
  <c r="L429"/>
  <c r="L430" s="1"/>
  <c r="L431" s="1"/>
  <c r="K429"/>
  <c r="J429"/>
  <c r="D429"/>
  <c r="K412"/>
  <c r="D412"/>
  <c r="H412" s="1"/>
  <c r="K411"/>
  <c r="D411"/>
  <c r="H411" s="1"/>
  <c r="M410"/>
  <c r="M411" s="1"/>
  <c r="M412" s="1"/>
  <c r="N412" s="1"/>
  <c r="K410"/>
  <c r="D410"/>
  <c r="H410" s="1"/>
  <c r="K404"/>
  <c r="J404"/>
  <c r="D404"/>
  <c r="H404" s="1"/>
  <c r="K403"/>
  <c r="J403"/>
  <c r="D403"/>
  <c r="L402"/>
  <c r="L403" s="1"/>
  <c r="L404" s="1"/>
  <c r="K402"/>
  <c r="J402"/>
  <c r="D402"/>
  <c r="K385"/>
  <c r="D385"/>
  <c r="H385" s="1"/>
  <c r="K384"/>
  <c r="D384"/>
  <c r="M383"/>
  <c r="M384" s="1"/>
  <c r="M385" s="1"/>
  <c r="N385" s="1"/>
  <c r="K383"/>
  <c r="D383"/>
  <c r="H383" s="1"/>
  <c r="K377"/>
  <c r="J377"/>
  <c r="D377"/>
  <c r="H377" s="1"/>
  <c r="K376"/>
  <c r="J376"/>
  <c r="D376"/>
  <c r="H376" s="1"/>
  <c r="L375"/>
  <c r="L376" s="1"/>
  <c r="L377" s="1"/>
  <c r="K375"/>
  <c r="J375"/>
  <c r="D375"/>
  <c r="K358"/>
  <c r="D358"/>
  <c r="H358" s="1"/>
  <c r="K357"/>
  <c r="D357"/>
  <c r="H357" s="1"/>
  <c r="M356"/>
  <c r="M357" s="1"/>
  <c r="M358" s="1"/>
  <c r="N358" s="1"/>
  <c r="K356"/>
  <c r="D356"/>
  <c r="K350"/>
  <c r="J350"/>
  <c r="D350"/>
  <c r="K349"/>
  <c r="J349"/>
  <c r="D349"/>
  <c r="H349" s="1"/>
  <c r="L348"/>
  <c r="L349" s="1"/>
  <c r="L350" s="1"/>
  <c r="L356" s="1"/>
  <c r="L357" s="1"/>
  <c r="L358" s="1"/>
  <c r="K348"/>
  <c r="J348"/>
  <c r="D348"/>
  <c r="K331"/>
  <c r="D331"/>
  <c r="K330"/>
  <c r="D330"/>
  <c r="H330" s="1"/>
  <c r="M329"/>
  <c r="M330" s="1"/>
  <c r="M331" s="1"/>
  <c r="N331" s="1"/>
  <c r="K329"/>
  <c r="D329"/>
  <c r="K323"/>
  <c r="J323"/>
  <c r="D323"/>
  <c r="H323" s="1"/>
  <c r="K322"/>
  <c r="J322"/>
  <c r="D322"/>
  <c r="H322" s="1"/>
  <c r="L321"/>
  <c r="L322" s="1"/>
  <c r="L323" s="1"/>
  <c r="K321"/>
  <c r="J321"/>
  <c r="D321"/>
  <c r="K304"/>
  <c r="D304"/>
  <c r="H304" s="1"/>
  <c r="K303"/>
  <c r="D303"/>
  <c r="H303" s="1"/>
  <c r="M302"/>
  <c r="M303" s="1"/>
  <c r="M304" s="1"/>
  <c r="N304" s="1"/>
  <c r="K302"/>
  <c r="D302"/>
  <c r="H302" s="1"/>
  <c r="K296"/>
  <c r="J296"/>
  <c r="D296"/>
  <c r="H296" s="1"/>
  <c r="K295"/>
  <c r="J295"/>
  <c r="D295"/>
  <c r="L294"/>
  <c r="L295" s="1"/>
  <c r="L296" s="1"/>
  <c r="K294"/>
  <c r="J294"/>
  <c r="D294"/>
  <c r="H294" s="1"/>
  <c r="K278"/>
  <c r="D278"/>
  <c r="H278" s="1"/>
  <c r="K277"/>
  <c r="D277"/>
  <c r="H277" s="1"/>
  <c r="M276"/>
  <c r="M277" s="1"/>
  <c r="M278" s="1"/>
  <c r="N278" s="1"/>
  <c r="K276"/>
  <c r="D276"/>
  <c r="H276" s="1"/>
  <c r="K270"/>
  <c r="J270"/>
  <c r="D270"/>
  <c r="K269"/>
  <c r="J269"/>
  <c r="D269"/>
  <c r="H269" s="1"/>
  <c r="L268"/>
  <c r="L269" s="1"/>
  <c r="L270" s="1"/>
  <c r="K268"/>
  <c r="J268"/>
  <c r="D268"/>
  <c r="K17" i="1"/>
  <c r="H17"/>
  <c r="D17"/>
  <c r="K16"/>
  <c r="H16"/>
  <c r="D16"/>
  <c r="M15"/>
  <c r="M16" s="1"/>
  <c r="M17" s="1"/>
  <c r="N17" s="1"/>
  <c r="K15"/>
  <c r="D15"/>
  <c r="K9"/>
  <c r="J9"/>
  <c r="D9"/>
  <c r="K8"/>
  <c r="J8"/>
  <c r="H8"/>
  <c r="D8"/>
  <c r="L7"/>
  <c r="L8" s="1"/>
  <c r="L9" s="1"/>
  <c r="K7"/>
  <c r="J7"/>
  <c r="D7"/>
  <c r="K44"/>
  <c r="D44"/>
  <c r="H44" s="1"/>
  <c r="K43"/>
  <c r="D43"/>
  <c r="H43" s="1"/>
  <c r="M42"/>
  <c r="M43" s="1"/>
  <c r="M44" s="1"/>
  <c r="N44" s="1"/>
  <c r="K42"/>
  <c r="D42"/>
  <c r="H42" s="1"/>
  <c r="K36"/>
  <c r="J36"/>
  <c r="D36"/>
  <c r="K35"/>
  <c r="J35"/>
  <c r="D35"/>
  <c r="H35" s="1"/>
  <c r="L34"/>
  <c r="L35" s="1"/>
  <c r="L36" s="1"/>
  <c r="K34"/>
  <c r="J34"/>
  <c r="D34"/>
  <c r="K70"/>
  <c r="D70"/>
  <c r="H70" s="1"/>
  <c r="K69"/>
  <c r="D69"/>
  <c r="H69" s="1"/>
  <c r="M68"/>
  <c r="M69" s="1"/>
  <c r="M70" s="1"/>
  <c r="N70" s="1"/>
  <c r="K68"/>
  <c r="D68"/>
  <c r="K62"/>
  <c r="J62"/>
  <c r="D62"/>
  <c r="K61"/>
  <c r="J61"/>
  <c r="H61"/>
  <c r="D61"/>
  <c r="L60"/>
  <c r="L61" s="1"/>
  <c r="L62" s="1"/>
  <c r="L68" s="1"/>
  <c r="L69" s="1"/>
  <c r="L70" s="1"/>
  <c r="K60"/>
  <c r="J60"/>
  <c r="D60"/>
  <c r="K96"/>
  <c r="D96"/>
  <c r="H96" s="1"/>
  <c r="K95"/>
  <c r="D95"/>
  <c r="H95" s="1"/>
  <c r="M94"/>
  <c r="M95" s="1"/>
  <c r="M96" s="1"/>
  <c r="N96" s="1"/>
  <c r="K94"/>
  <c r="D94"/>
  <c r="K88"/>
  <c r="J88"/>
  <c r="D88"/>
  <c r="H88" s="1"/>
  <c r="K87"/>
  <c r="J87"/>
  <c r="H87"/>
  <c r="D87"/>
  <c r="L86"/>
  <c r="L87" s="1"/>
  <c r="L88" s="1"/>
  <c r="K86"/>
  <c r="J86"/>
  <c r="D86"/>
  <c r="K122"/>
  <c r="D122"/>
  <c r="H122" s="1"/>
  <c r="K121"/>
  <c r="D121"/>
  <c r="H121" s="1"/>
  <c r="M120"/>
  <c r="M121" s="1"/>
  <c r="M122" s="1"/>
  <c r="N122" s="1"/>
  <c r="K120"/>
  <c r="D120"/>
  <c r="H120" s="1"/>
  <c r="K114"/>
  <c r="J114"/>
  <c r="D114"/>
  <c r="K113"/>
  <c r="J113"/>
  <c r="H113"/>
  <c r="D113"/>
  <c r="L112"/>
  <c r="L113" s="1"/>
  <c r="L114" s="1"/>
  <c r="K112"/>
  <c r="J112"/>
  <c r="D112"/>
  <c r="K148"/>
  <c r="D148"/>
  <c r="H148" s="1"/>
  <c r="K147"/>
  <c r="D147"/>
  <c r="M146"/>
  <c r="M147" s="1"/>
  <c r="M148" s="1"/>
  <c r="N148" s="1"/>
  <c r="K146"/>
  <c r="D146"/>
  <c r="K140"/>
  <c r="J140"/>
  <c r="D140"/>
  <c r="H140" s="1"/>
  <c r="K139"/>
  <c r="J139"/>
  <c r="D139"/>
  <c r="H139" s="1"/>
  <c r="L138"/>
  <c r="L139" s="1"/>
  <c r="L140" s="1"/>
  <c r="K138"/>
  <c r="J138"/>
  <c r="D138"/>
  <c r="K174"/>
  <c r="D174"/>
  <c r="H174" s="1"/>
  <c r="K173"/>
  <c r="D173"/>
  <c r="H173" s="1"/>
  <c r="M172"/>
  <c r="M173" s="1"/>
  <c r="M174" s="1"/>
  <c r="N174" s="1"/>
  <c r="K172"/>
  <c r="D172"/>
  <c r="H172" s="1"/>
  <c r="K166"/>
  <c r="J166"/>
  <c r="D166"/>
  <c r="H166" s="1"/>
  <c r="K165"/>
  <c r="J165"/>
  <c r="D165"/>
  <c r="H165" s="1"/>
  <c r="L164"/>
  <c r="L165" s="1"/>
  <c r="L166" s="1"/>
  <c r="K164"/>
  <c r="J164"/>
  <c r="D164"/>
  <c r="H164" s="1"/>
  <c r="K200"/>
  <c r="D200"/>
  <c r="H200" s="1"/>
  <c r="K199"/>
  <c r="D199"/>
  <c r="M198"/>
  <c r="M199" s="1"/>
  <c r="M200" s="1"/>
  <c r="N200" s="1"/>
  <c r="K198"/>
  <c r="D198"/>
  <c r="K192"/>
  <c r="J192"/>
  <c r="D192"/>
  <c r="H192" s="1"/>
  <c r="K191"/>
  <c r="J191"/>
  <c r="D191"/>
  <c r="L190"/>
  <c r="L191" s="1"/>
  <c r="L192" s="1"/>
  <c r="K190"/>
  <c r="J190"/>
  <c r="D190"/>
  <c r="H190" s="1"/>
  <c r="K225"/>
  <c r="D225"/>
  <c r="K224"/>
  <c r="D224"/>
  <c r="H224" s="1"/>
  <c r="M223"/>
  <c r="M224" s="1"/>
  <c r="M225" s="1"/>
  <c r="N225" s="1"/>
  <c r="K223"/>
  <c r="D223"/>
  <c r="H223" s="1"/>
  <c r="K217"/>
  <c r="J217"/>
  <c r="D217"/>
  <c r="K216"/>
  <c r="J216"/>
  <c r="D216"/>
  <c r="L215"/>
  <c r="L216" s="1"/>
  <c r="L217" s="1"/>
  <c r="K215"/>
  <c r="J215"/>
  <c r="D215"/>
  <c r="K251"/>
  <c r="D251"/>
  <c r="H251" s="1"/>
  <c r="K250"/>
  <c r="D250"/>
  <c r="M249"/>
  <c r="M250" s="1"/>
  <c r="M251" s="1"/>
  <c r="N251" s="1"/>
  <c r="K249"/>
  <c r="D249"/>
  <c r="H249" s="1"/>
  <c r="K243"/>
  <c r="J243"/>
  <c r="D243"/>
  <c r="K242"/>
  <c r="J242"/>
  <c r="D242"/>
  <c r="L241"/>
  <c r="L242" s="1"/>
  <c r="L243" s="1"/>
  <c r="K241"/>
  <c r="J241"/>
  <c r="D241"/>
  <c r="H241" s="1"/>
  <c r="K277"/>
  <c r="D277"/>
  <c r="H277" s="1"/>
  <c r="K276"/>
  <c r="D276"/>
  <c r="M275"/>
  <c r="M276" s="1"/>
  <c r="M277" s="1"/>
  <c r="N277" s="1"/>
  <c r="K275"/>
  <c r="D275"/>
  <c r="K269"/>
  <c r="J269"/>
  <c r="D269"/>
  <c r="K268"/>
  <c r="J268"/>
  <c r="D268"/>
  <c r="H268" s="1"/>
  <c r="L267"/>
  <c r="L268" s="1"/>
  <c r="L269" s="1"/>
  <c r="K267"/>
  <c r="J267"/>
  <c r="D267"/>
  <c r="M301"/>
  <c r="M302" s="1"/>
  <c r="M303" s="1"/>
  <c r="N303" s="1"/>
  <c r="K303"/>
  <c r="D303"/>
  <c r="H303" s="1"/>
  <c r="K302"/>
  <c r="D302"/>
  <c r="H302" s="1"/>
  <c r="K301"/>
  <c r="D301"/>
  <c r="H301" s="1"/>
  <c r="K295"/>
  <c r="J295"/>
  <c r="D295"/>
  <c r="H295" s="1"/>
  <c r="K294"/>
  <c r="J294"/>
  <c r="D294"/>
  <c r="H294" s="1"/>
  <c r="L293"/>
  <c r="L294" s="1"/>
  <c r="L295" s="1"/>
  <c r="K293"/>
  <c r="J293"/>
  <c r="D293"/>
  <c r="H293" s="1"/>
  <c r="K329"/>
  <c r="D329"/>
  <c r="H329" s="1"/>
  <c r="K328"/>
  <c r="D328"/>
  <c r="H328" s="1"/>
  <c r="M327"/>
  <c r="M328" s="1"/>
  <c r="M329" s="1"/>
  <c r="N329" s="1"/>
  <c r="K327"/>
  <c r="D327"/>
  <c r="K321"/>
  <c r="J321"/>
  <c r="D321"/>
  <c r="H321" s="1"/>
  <c r="K320"/>
  <c r="J320"/>
  <c r="D320"/>
  <c r="H320" s="1"/>
  <c r="L319"/>
  <c r="L320" s="1"/>
  <c r="L321" s="1"/>
  <c r="K319"/>
  <c r="J319"/>
  <c r="D319"/>
  <c r="K355"/>
  <c r="D355"/>
  <c r="H355" s="1"/>
  <c r="K354"/>
  <c r="D354"/>
  <c r="H354" s="1"/>
  <c r="M353"/>
  <c r="M354" s="1"/>
  <c r="M355" s="1"/>
  <c r="N355" s="1"/>
  <c r="K353"/>
  <c r="D353"/>
  <c r="H353" s="1"/>
  <c r="K347"/>
  <c r="J347"/>
  <c r="D347"/>
  <c r="H347" s="1"/>
  <c r="K346"/>
  <c r="J346"/>
  <c r="D346"/>
  <c r="H346" s="1"/>
  <c r="L345"/>
  <c r="L346" s="1"/>
  <c r="L347" s="1"/>
  <c r="K345"/>
  <c r="J345"/>
  <c r="D345"/>
  <c r="K381"/>
  <c r="D381"/>
  <c r="H381" s="1"/>
  <c r="K380"/>
  <c r="D380"/>
  <c r="H380" s="1"/>
  <c r="M379"/>
  <c r="M380" s="1"/>
  <c r="M381" s="1"/>
  <c r="N381" s="1"/>
  <c r="K379"/>
  <c r="D379"/>
  <c r="H379" s="1"/>
  <c r="K373"/>
  <c r="J373"/>
  <c r="D373"/>
  <c r="H373" s="1"/>
  <c r="K372"/>
  <c r="J372"/>
  <c r="D372"/>
  <c r="H372" s="1"/>
  <c r="L371"/>
  <c r="L372" s="1"/>
  <c r="L373" s="1"/>
  <c r="K371"/>
  <c r="J371"/>
  <c r="D371"/>
  <c r="K408"/>
  <c r="D408"/>
  <c r="H408" s="1"/>
  <c r="K407"/>
  <c r="D407"/>
  <c r="H407" s="1"/>
  <c r="M406"/>
  <c r="M407" s="1"/>
  <c r="M408" s="1"/>
  <c r="K406"/>
  <c r="D406"/>
  <c r="K400"/>
  <c r="J400"/>
  <c r="D400"/>
  <c r="H400" s="1"/>
  <c r="K399"/>
  <c r="J399"/>
  <c r="D399"/>
  <c r="H399" s="1"/>
  <c r="L398"/>
  <c r="L399" s="1"/>
  <c r="L400" s="1"/>
  <c r="K398"/>
  <c r="J398"/>
  <c r="D398"/>
  <c r="H398" s="1"/>
  <c r="K435"/>
  <c r="D435"/>
  <c r="H435" s="1"/>
  <c r="K434"/>
  <c r="D434"/>
  <c r="H434" s="1"/>
  <c r="M433"/>
  <c r="M434" s="1"/>
  <c r="M435" s="1"/>
  <c r="N435" s="1"/>
  <c r="K433"/>
  <c r="D433"/>
  <c r="K427"/>
  <c r="J427"/>
  <c r="D427"/>
  <c r="H427" s="1"/>
  <c r="K426"/>
  <c r="J426"/>
  <c r="D426"/>
  <c r="H426" s="1"/>
  <c r="L425"/>
  <c r="L426" s="1"/>
  <c r="L427" s="1"/>
  <c r="K425"/>
  <c r="J425"/>
  <c r="D425"/>
  <c r="K461"/>
  <c r="D461"/>
  <c r="H461" s="1"/>
  <c r="K460"/>
  <c r="D460"/>
  <c r="H460" s="1"/>
  <c r="M459"/>
  <c r="M460" s="1"/>
  <c r="M461" s="1"/>
  <c r="N461" s="1"/>
  <c r="K459"/>
  <c r="D459"/>
  <c r="K453"/>
  <c r="J453"/>
  <c r="D453"/>
  <c r="H453" s="1"/>
  <c r="K452"/>
  <c r="J452"/>
  <c r="D452"/>
  <c r="H452" s="1"/>
  <c r="L451"/>
  <c r="L452" s="1"/>
  <c r="L453" s="1"/>
  <c r="K451"/>
  <c r="J451"/>
  <c r="D451"/>
  <c r="K488"/>
  <c r="D488"/>
  <c r="H488" s="1"/>
  <c r="K487"/>
  <c r="D487"/>
  <c r="H487" s="1"/>
  <c r="M486"/>
  <c r="M487" s="1"/>
  <c r="M488" s="1"/>
  <c r="N488" s="1"/>
  <c r="K486"/>
  <c r="D486"/>
  <c r="K480"/>
  <c r="J480"/>
  <c r="D480"/>
  <c r="H480" s="1"/>
  <c r="K479"/>
  <c r="J479"/>
  <c r="D479"/>
  <c r="H479" s="1"/>
  <c r="L478"/>
  <c r="L479" s="1"/>
  <c r="L480" s="1"/>
  <c r="K478"/>
  <c r="J478"/>
  <c r="D478"/>
  <c r="K514"/>
  <c r="D514"/>
  <c r="H514" s="1"/>
  <c r="K513"/>
  <c r="D513"/>
  <c r="H513" s="1"/>
  <c r="M512"/>
  <c r="M513" s="1"/>
  <c r="M514" s="1"/>
  <c r="N514" s="1"/>
  <c r="K512"/>
  <c r="D512"/>
  <c r="H512" s="1"/>
  <c r="K506"/>
  <c r="J506"/>
  <c r="D506"/>
  <c r="H506" s="1"/>
  <c r="K505"/>
  <c r="J505"/>
  <c r="D505"/>
  <c r="H505" s="1"/>
  <c r="L504"/>
  <c r="L505" s="1"/>
  <c r="L506" s="1"/>
  <c r="K504"/>
  <c r="J504"/>
  <c r="D504"/>
  <c r="H504" s="1"/>
  <c r="K540"/>
  <c r="D540"/>
  <c r="H540" s="1"/>
  <c r="K539"/>
  <c r="D539"/>
  <c r="H539" s="1"/>
  <c r="M538"/>
  <c r="M539" s="1"/>
  <c r="M540" s="1"/>
  <c r="N540" s="1"/>
  <c r="K538"/>
  <c r="D538"/>
  <c r="K532"/>
  <c r="J532"/>
  <c r="D532"/>
  <c r="H532" s="1"/>
  <c r="K531"/>
  <c r="J531"/>
  <c r="D531"/>
  <c r="H531" s="1"/>
  <c r="L530"/>
  <c r="L531" s="1"/>
  <c r="L532" s="1"/>
  <c r="K530"/>
  <c r="J530"/>
  <c r="D530"/>
  <c r="H530" s="1"/>
  <c r="K567"/>
  <c r="D567"/>
  <c r="H567" s="1"/>
  <c r="K566"/>
  <c r="D566"/>
  <c r="H566" s="1"/>
  <c r="M565"/>
  <c r="M566" s="1"/>
  <c r="M567" s="1"/>
  <c r="N567" s="1"/>
  <c r="K565"/>
  <c r="D565"/>
  <c r="K559"/>
  <c r="J559"/>
  <c r="D559"/>
  <c r="H559" s="1"/>
  <c r="K558"/>
  <c r="J558"/>
  <c r="D558"/>
  <c r="H558" s="1"/>
  <c r="L557"/>
  <c r="L558" s="1"/>
  <c r="L559" s="1"/>
  <c r="K557"/>
  <c r="J557"/>
  <c r="D557"/>
  <c r="K593"/>
  <c r="D593"/>
  <c r="H593" s="1"/>
  <c r="K592"/>
  <c r="D592"/>
  <c r="H592" s="1"/>
  <c r="M591"/>
  <c r="M592" s="1"/>
  <c r="M593" s="1"/>
  <c r="N593" s="1"/>
  <c r="K591"/>
  <c r="D591"/>
  <c r="K585"/>
  <c r="J585"/>
  <c r="D585"/>
  <c r="H585" s="1"/>
  <c r="K584"/>
  <c r="J584"/>
  <c r="D584"/>
  <c r="H584" s="1"/>
  <c r="L583"/>
  <c r="L584" s="1"/>
  <c r="L585" s="1"/>
  <c r="K583"/>
  <c r="J583"/>
  <c r="D583"/>
  <c r="K618"/>
  <c r="D618"/>
  <c r="H618" s="1"/>
  <c r="K617"/>
  <c r="D617"/>
  <c r="H617" s="1"/>
  <c r="M616"/>
  <c r="M617" s="1"/>
  <c r="M618" s="1"/>
  <c r="N618" s="1"/>
  <c r="K616"/>
  <c r="D616"/>
  <c r="K610"/>
  <c r="J610"/>
  <c r="D610"/>
  <c r="H610" s="1"/>
  <c r="K609"/>
  <c r="J609"/>
  <c r="D609"/>
  <c r="H609" s="1"/>
  <c r="L608"/>
  <c r="L609" s="1"/>
  <c r="L610" s="1"/>
  <c r="K608"/>
  <c r="J608"/>
  <c r="D608"/>
  <c r="K643"/>
  <c r="D643"/>
  <c r="H643" s="1"/>
  <c r="K642"/>
  <c r="D642"/>
  <c r="H642" s="1"/>
  <c r="M641"/>
  <c r="M642" s="1"/>
  <c r="M643" s="1"/>
  <c r="N643" s="1"/>
  <c r="K641"/>
  <c r="D641"/>
  <c r="K635"/>
  <c r="J635"/>
  <c r="D635"/>
  <c r="H635" s="1"/>
  <c r="K634"/>
  <c r="J634"/>
  <c r="D634"/>
  <c r="H634" s="1"/>
  <c r="L633"/>
  <c r="L634" s="1"/>
  <c r="L635" s="1"/>
  <c r="K633"/>
  <c r="J633"/>
  <c r="D633"/>
  <c r="K669"/>
  <c r="D669"/>
  <c r="H669" s="1"/>
  <c r="K668"/>
  <c r="D668"/>
  <c r="H668" s="1"/>
  <c r="M667"/>
  <c r="M668" s="1"/>
  <c r="M669" s="1"/>
  <c r="K667"/>
  <c r="D667"/>
  <c r="K661"/>
  <c r="J661"/>
  <c r="D661"/>
  <c r="H661" s="1"/>
  <c r="K660"/>
  <c r="J660"/>
  <c r="D660"/>
  <c r="H660" s="1"/>
  <c r="L659"/>
  <c r="L660" s="1"/>
  <c r="L661" s="1"/>
  <c r="K659"/>
  <c r="J659"/>
  <c r="D659"/>
  <c r="H659" s="1"/>
  <c r="K694"/>
  <c r="D694"/>
  <c r="H694" s="1"/>
  <c r="K693"/>
  <c r="D693"/>
  <c r="H693" s="1"/>
  <c r="M692"/>
  <c r="M693" s="1"/>
  <c r="M694" s="1"/>
  <c r="N694" s="1"/>
  <c r="K692"/>
  <c r="D692"/>
  <c r="K686"/>
  <c r="J686"/>
  <c r="D686"/>
  <c r="H686" s="1"/>
  <c r="K685"/>
  <c r="J685"/>
  <c r="D685"/>
  <c r="H685" s="1"/>
  <c r="L684"/>
  <c r="L685" s="1"/>
  <c r="L686" s="1"/>
  <c r="K684"/>
  <c r="J684"/>
  <c r="D684"/>
  <c r="H684" s="1"/>
  <c r="K721"/>
  <c r="D721"/>
  <c r="H721" s="1"/>
  <c r="K720"/>
  <c r="D720"/>
  <c r="H720" s="1"/>
  <c r="M719"/>
  <c r="M720" s="1"/>
  <c r="M721" s="1"/>
  <c r="N721" s="1"/>
  <c r="K719"/>
  <c r="D719"/>
  <c r="K713"/>
  <c r="J713"/>
  <c r="D713"/>
  <c r="H713" s="1"/>
  <c r="K712"/>
  <c r="J712"/>
  <c r="D712"/>
  <c r="H712" s="1"/>
  <c r="L711"/>
  <c r="L712" s="1"/>
  <c r="L713" s="1"/>
  <c r="K711"/>
  <c r="J711"/>
  <c r="D711"/>
  <c r="K748"/>
  <c r="D748"/>
  <c r="H748" s="1"/>
  <c r="K747"/>
  <c r="D747"/>
  <c r="H747" s="1"/>
  <c r="M746"/>
  <c r="M747" s="1"/>
  <c r="M748" s="1"/>
  <c r="N748" s="1"/>
  <c r="K746"/>
  <c r="D746"/>
  <c r="K740"/>
  <c r="J740"/>
  <c r="D740"/>
  <c r="H740" s="1"/>
  <c r="K739"/>
  <c r="J739"/>
  <c r="D739"/>
  <c r="H739" s="1"/>
  <c r="L738"/>
  <c r="L739" s="1"/>
  <c r="L740" s="1"/>
  <c r="K738"/>
  <c r="J738"/>
  <c r="D738"/>
  <c r="K775"/>
  <c r="D775"/>
  <c r="H775" s="1"/>
  <c r="K774"/>
  <c r="D774"/>
  <c r="H774" s="1"/>
  <c r="M773"/>
  <c r="M774" s="1"/>
  <c r="M775" s="1"/>
  <c r="N775" s="1"/>
  <c r="K773"/>
  <c r="D773"/>
  <c r="K767"/>
  <c r="J767"/>
  <c r="D767"/>
  <c r="H767" s="1"/>
  <c r="K766"/>
  <c r="J766"/>
  <c r="D766"/>
  <c r="H766" s="1"/>
  <c r="L765"/>
  <c r="L766" s="1"/>
  <c r="L767" s="1"/>
  <c r="K765"/>
  <c r="J765"/>
  <c r="D765"/>
  <c r="H765" s="1"/>
  <c r="K801"/>
  <c r="D801"/>
  <c r="H801" s="1"/>
  <c r="K800"/>
  <c r="D800"/>
  <c r="H800" s="1"/>
  <c r="M799"/>
  <c r="M800" s="1"/>
  <c r="M801" s="1"/>
  <c r="N801" s="1"/>
  <c r="K799"/>
  <c r="D799"/>
  <c r="H799" s="1"/>
  <c r="K793"/>
  <c r="J793"/>
  <c r="D793"/>
  <c r="H793" s="1"/>
  <c r="K792"/>
  <c r="J792"/>
  <c r="D792"/>
  <c r="H792" s="1"/>
  <c r="L791"/>
  <c r="L792" s="1"/>
  <c r="L793" s="1"/>
  <c r="K791"/>
  <c r="J791"/>
  <c r="D791"/>
  <c r="M825"/>
  <c r="D12" i="4" l="1"/>
  <c r="F10" s="1"/>
  <c r="H9"/>
  <c r="H12" s="1"/>
  <c r="D25" s="1"/>
  <c r="D26" s="1"/>
  <c r="H20"/>
  <c r="D27" s="1"/>
  <c r="D20"/>
  <c r="F18" s="1"/>
  <c r="J12"/>
  <c r="N21" s="1"/>
  <c r="D42"/>
  <c r="F41" s="1"/>
  <c r="D50"/>
  <c r="F47" s="1"/>
  <c r="J42"/>
  <c r="N51" s="1"/>
  <c r="H39"/>
  <c r="H42" s="1"/>
  <c r="D55" s="1"/>
  <c r="D56" s="1"/>
  <c r="H50"/>
  <c r="D57" s="1"/>
  <c r="J101"/>
  <c r="N110" s="1"/>
  <c r="D72"/>
  <c r="F69" s="1"/>
  <c r="J72"/>
  <c r="N81" s="1"/>
  <c r="D80"/>
  <c r="F78" s="1"/>
  <c r="H77"/>
  <c r="H80" s="1"/>
  <c r="D87" s="1"/>
  <c r="H69"/>
  <c r="H72" s="1"/>
  <c r="D85" s="1"/>
  <c r="D86" s="1"/>
  <c r="D101"/>
  <c r="F100" s="1"/>
  <c r="D109"/>
  <c r="F106" s="1"/>
  <c r="H99"/>
  <c r="H106"/>
  <c r="H109" s="1"/>
  <c r="D116" s="1"/>
  <c r="H98"/>
  <c r="H138"/>
  <c r="D145" s="1"/>
  <c r="J130"/>
  <c r="N139" s="1"/>
  <c r="D130"/>
  <c r="F128" s="1"/>
  <c r="D138"/>
  <c r="H127"/>
  <c r="H130" s="1"/>
  <c r="D143" s="1"/>
  <c r="D144" s="1"/>
  <c r="D168"/>
  <c r="F167" s="1"/>
  <c r="J160"/>
  <c r="N169" s="1"/>
  <c r="D160"/>
  <c r="F158" s="1"/>
  <c r="H159"/>
  <c r="H166"/>
  <c r="H168" s="1"/>
  <c r="D175" s="1"/>
  <c r="H157"/>
  <c r="D324"/>
  <c r="F322" s="1"/>
  <c r="J432"/>
  <c r="N441" s="1"/>
  <c r="J189"/>
  <c r="N198" s="1"/>
  <c r="D189"/>
  <c r="F187" s="1"/>
  <c r="D197"/>
  <c r="F194" s="1"/>
  <c r="H188"/>
  <c r="H195"/>
  <c r="H196"/>
  <c r="H186"/>
  <c r="J459"/>
  <c r="M468" s="1"/>
  <c r="D629"/>
  <c r="F628" s="1"/>
  <c r="D216"/>
  <c r="F215" s="1"/>
  <c r="J216"/>
  <c r="M225" s="1"/>
  <c r="D224"/>
  <c r="F221" s="1"/>
  <c r="H214"/>
  <c r="H221"/>
  <c r="H224" s="1"/>
  <c r="D231" s="1"/>
  <c r="H213"/>
  <c r="J567"/>
  <c r="M576" s="1"/>
  <c r="D243"/>
  <c r="F240" s="1"/>
  <c r="J378"/>
  <c r="N387" s="1"/>
  <c r="H467"/>
  <c r="D474" s="1"/>
  <c r="H626"/>
  <c r="H629" s="1"/>
  <c r="D636" s="1"/>
  <c r="J324"/>
  <c r="N333" s="1"/>
  <c r="D405"/>
  <c r="F404" s="1"/>
  <c r="D305"/>
  <c r="F302" s="1"/>
  <c r="J621"/>
  <c r="N630" s="1"/>
  <c r="D621"/>
  <c r="F618" s="1"/>
  <c r="D575"/>
  <c r="F574" s="1"/>
  <c r="J594"/>
  <c r="N603" s="1"/>
  <c r="D251"/>
  <c r="F248" s="1"/>
  <c r="H251"/>
  <c r="D258" s="1"/>
  <c r="J243"/>
  <c r="N252" s="1"/>
  <c r="H240"/>
  <c r="H243" s="1"/>
  <c r="D256" s="1"/>
  <c r="D257" s="1"/>
  <c r="L572"/>
  <c r="L573" s="1"/>
  <c r="L574" s="1"/>
  <c r="M571"/>
  <c r="D486"/>
  <c r="F483" s="1"/>
  <c r="M355"/>
  <c r="D432"/>
  <c r="F431" s="1"/>
  <c r="D413"/>
  <c r="F412" s="1"/>
  <c r="F403"/>
  <c r="H521"/>
  <c r="D528" s="1"/>
  <c r="H305"/>
  <c r="D312" s="1"/>
  <c r="H572"/>
  <c r="H575" s="1"/>
  <c r="D582" s="1"/>
  <c r="D594"/>
  <c r="F593" s="1"/>
  <c r="J351"/>
  <c r="M360" s="1"/>
  <c r="D378"/>
  <c r="F376" s="1"/>
  <c r="J486"/>
  <c r="M495" s="1"/>
  <c r="J513"/>
  <c r="M522" s="1"/>
  <c r="J540"/>
  <c r="N549" s="1"/>
  <c r="J297"/>
  <c r="M306" s="1"/>
  <c r="H356"/>
  <c r="H359" s="1"/>
  <c r="D366" s="1"/>
  <c r="D359"/>
  <c r="F356" s="1"/>
  <c r="J405"/>
  <c r="N414" s="1"/>
  <c r="H483"/>
  <c r="H486" s="1"/>
  <c r="D499" s="1"/>
  <c r="D500" s="1"/>
  <c r="D540"/>
  <c r="F537" s="1"/>
  <c r="H402"/>
  <c r="D494"/>
  <c r="F492" s="1"/>
  <c r="D521"/>
  <c r="F518" s="1"/>
  <c r="H618"/>
  <c r="L626"/>
  <c r="L627" s="1"/>
  <c r="L628" s="1"/>
  <c r="M625"/>
  <c r="L437"/>
  <c r="L438" s="1"/>
  <c r="L439" s="1"/>
  <c r="M436"/>
  <c r="M463"/>
  <c r="L464"/>
  <c r="L465" s="1"/>
  <c r="L466" s="1"/>
  <c r="M598"/>
  <c r="L599"/>
  <c r="L600" s="1"/>
  <c r="L601" s="1"/>
  <c r="L410"/>
  <c r="L411" s="1"/>
  <c r="L412" s="1"/>
  <c r="M409"/>
  <c r="M328"/>
  <c r="L329"/>
  <c r="L330" s="1"/>
  <c r="L331" s="1"/>
  <c r="M382"/>
  <c r="L383"/>
  <c r="L384" s="1"/>
  <c r="L385" s="1"/>
  <c r="H413"/>
  <c r="D420" s="1"/>
  <c r="L491"/>
  <c r="L492" s="1"/>
  <c r="L493" s="1"/>
  <c r="M490"/>
  <c r="L518"/>
  <c r="L519" s="1"/>
  <c r="L520" s="1"/>
  <c r="M517"/>
  <c r="L302"/>
  <c r="L303" s="1"/>
  <c r="L304" s="1"/>
  <c r="M301"/>
  <c r="N466"/>
  <c r="M544"/>
  <c r="L545"/>
  <c r="L546" s="1"/>
  <c r="L547" s="1"/>
  <c r="H321"/>
  <c r="H324" s="1"/>
  <c r="D337" s="1"/>
  <c r="D338" s="1"/>
  <c r="D332"/>
  <c r="F330" s="1"/>
  <c r="H537"/>
  <c r="H540" s="1"/>
  <c r="D553" s="1"/>
  <c r="D554" s="1"/>
  <c r="D548"/>
  <c r="F546" s="1"/>
  <c r="H329"/>
  <c r="H350"/>
  <c r="H403"/>
  <c r="H439"/>
  <c r="H456"/>
  <c r="D459"/>
  <c r="F458" s="1"/>
  <c r="D467"/>
  <c r="H492"/>
  <c r="H545"/>
  <c r="H566"/>
  <c r="H619"/>
  <c r="H375"/>
  <c r="H378" s="1"/>
  <c r="D391" s="1"/>
  <c r="D392" s="1"/>
  <c r="D386"/>
  <c r="F384" s="1"/>
  <c r="H591"/>
  <c r="H594" s="1"/>
  <c r="D607" s="1"/>
  <c r="D608" s="1"/>
  <c r="D602"/>
  <c r="F599" s="1"/>
  <c r="D297"/>
  <c r="F296" s="1"/>
  <c r="H493"/>
  <c r="H510"/>
  <c r="H546"/>
  <c r="H599"/>
  <c r="F627"/>
  <c r="D513"/>
  <c r="F510" s="1"/>
  <c r="H429"/>
  <c r="H432" s="1"/>
  <c r="D445" s="1"/>
  <c r="D446" s="1"/>
  <c r="D440"/>
  <c r="F438" s="1"/>
  <c r="H348"/>
  <c r="H384"/>
  <c r="H386" s="1"/>
  <c r="D393" s="1"/>
  <c r="H437"/>
  <c r="H458"/>
  <c r="H511"/>
  <c r="H547"/>
  <c r="H564"/>
  <c r="D567"/>
  <c r="F566" s="1"/>
  <c r="H600"/>
  <c r="H295"/>
  <c r="H297" s="1"/>
  <c r="D310" s="1"/>
  <c r="D311" s="1"/>
  <c r="H331"/>
  <c r="D351"/>
  <c r="F349" s="1"/>
  <c r="H279"/>
  <c r="D286" s="1"/>
  <c r="J271"/>
  <c r="N280" s="1"/>
  <c r="L276"/>
  <c r="L277" s="1"/>
  <c r="L278" s="1"/>
  <c r="H268"/>
  <c r="D271"/>
  <c r="F269" s="1"/>
  <c r="D279"/>
  <c r="H270"/>
  <c r="J10" i="1"/>
  <c r="M19" s="1"/>
  <c r="L15"/>
  <c r="L16" s="1"/>
  <c r="L17" s="1"/>
  <c r="M14"/>
  <c r="H7"/>
  <c r="D10"/>
  <c r="F8" s="1"/>
  <c r="D18"/>
  <c r="F17" s="1"/>
  <c r="H15"/>
  <c r="H18" s="1"/>
  <c r="D25" s="1"/>
  <c r="H9"/>
  <c r="D97"/>
  <c r="H45"/>
  <c r="D52" s="1"/>
  <c r="J37"/>
  <c r="N46" s="1"/>
  <c r="L42"/>
  <c r="L43" s="1"/>
  <c r="L44" s="1"/>
  <c r="M41"/>
  <c r="H34"/>
  <c r="D37"/>
  <c r="F35" s="1"/>
  <c r="D45"/>
  <c r="H36"/>
  <c r="D71"/>
  <c r="F70" s="1"/>
  <c r="H68"/>
  <c r="H71" s="1"/>
  <c r="D78" s="1"/>
  <c r="D63"/>
  <c r="F61" s="1"/>
  <c r="J63"/>
  <c r="M72" s="1"/>
  <c r="H60"/>
  <c r="H62"/>
  <c r="M67"/>
  <c r="H94"/>
  <c r="H97" s="1"/>
  <c r="D104" s="1"/>
  <c r="J89"/>
  <c r="M98" s="1"/>
  <c r="L94"/>
  <c r="L95" s="1"/>
  <c r="L96" s="1"/>
  <c r="M93"/>
  <c r="F96"/>
  <c r="F95"/>
  <c r="F94"/>
  <c r="H86"/>
  <c r="H89" s="1"/>
  <c r="D102" s="1"/>
  <c r="D103" s="1"/>
  <c r="D89"/>
  <c r="F86" s="1"/>
  <c r="H123"/>
  <c r="D130" s="1"/>
  <c r="J115"/>
  <c r="N124" s="1"/>
  <c r="L120"/>
  <c r="L121" s="1"/>
  <c r="L122" s="1"/>
  <c r="M119"/>
  <c r="H112"/>
  <c r="D115"/>
  <c r="F113" s="1"/>
  <c r="D123"/>
  <c r="F121" s="1"/>
  <c r="H114"/>
  <c r="J141"/>
  <c r="N150" s="1"/>
  <c r="L146"/>
  <c r="L147" s="1"/>
  <c r="L148" s="1"/>
  <c r="M145"/>
  <c r="H138"/>
  <c r="H141" s="1"/>
  <c r="D154" s="1"/>
  <c r="D155" s="1"/>
  <c r="D141"/>
  <c r="F138" s="1"/>
  <c r="D149"/>
  <c r="F148" s="1"/>
  <c r="H146"/>
  <c r="H147"/>
  <c r="J167"/>
  <c r="M176" s="1"/>
  <c r="D175"/>
  <c r="F174" s="1"/>
  <c r="H167"/>
  <c r="D180" s="1"/>
  <c r="D181" s="1"/>
  <c r="H175"/>
  <c r="D182" s="1"/>
  <c r="L172"/>
  <c r="L173" s="1"/>
  <c r="L174" s="1"/>
  <c r="M171"/>
  <c r="D167"/>
  <c r="F166" s="1"/>
  <c r="J193"/>
  <c r="M202" s="1"/>
  <c r="H199"/>
  <c r="L198"/>
  <c r="L199" s="1"/>
  <c r="L200" s="1"/>
  <c r="M197"/>
  <c r="D193"/>
  <c r="D201"/>
  <c r="H198"/>
  <c r="H191"/>
  <c r="H193" s="1"/>
  <c r="D206" s="1"/>
  <c r="D207" s="1"/>
  <c r="J218"/>
  <c r="N227" s="1"/>
  <c r="H225"/>
  <c r="H226" s="1"/>
  <c r="D233" s="1"/>
  <c r="H216"/>
  <c r="L223"/>
  <c r="L224" s="1"/>
  <c r="L225" s="1"/>
  <c r="M222"/>
  <c r="H215"/>
  <c r="D218"/>
  <c r="F217" s="1"/>
  <c r="D226"/>
  <c r="F223" s="1"/>
  <c r="H217"/>
  <c r="D252"/>
  <c r="F251" s="1"/>
  <c r="H250"/>
  <c r="H252" s="1"/>
  <c r="D259" s="1"/>
  <c r="H243"/>
  <c r="J244"/>
  <c r="N253" s="1"/>
  <c r="D244"/>
  <c r="F241" s="1"/>
  <c r="L249"/>
  <c r="L250" s="1"/>
  <c r="L251" s="1"/>
  <c r="M248"/>
  <c r="H242"/>
  <c r="D278"/>
  <c r="H276"/>
  <c r="J270"/>
  <c r="M279" s="1"/>
  <c r="H267"/>
  <c r="D270"/>
  <c r="L275"/>
  <c r="L276" s="1"/>
  <c r="L277" s="1"/>
  <c r="M274"/>
  <c r="H275"/>
  <c r="H269"/>
  <c r="H296"/>
  <c r="D309" s="1"/>
  <c r="D310" s="1"/>
  <c r="J296"/>
  <c r="M305" s="1"/>
  <c r="D304"/>
  <c r="F301" s="1"/>
  <c r="L301"/>
  <c r="L302" s="1"/>
  <c r="L303" s="1"/>
  <c r="M300"/>
  <c r="H304"/>
  <c r="D311" s="1"/>
  <c r="D296"/>
  <c r="F293" s="1"/>
  <c r="D330"/>
  <c r="H327"/>
  <c r="H330" s="1"/>
  <c r="D337" s="1"/>
  <c r="J322"/>
  <c r="M331" s="1"/>
  <c r="D322"/>
  <c r="H319"/>
  <c r="H322" s="1"/>
  <c r="D335" s="1"/>
  <c r="D336" s="1"/>
  <c r="L327"/>
  <c r="L328" s="1"/>
  <c r="L329" s="1"/>
  <c r="M326"/>
  <c r="D356"/>
  <c r="H356"/>
  <c r="D363" s="1"/>
  <c r="J348"/>
  <c r="M357" s="1"/>
  <c r="D348"/>
  <c r="H345"/>
  <c r="H348" s="1"/>
  <c r="D361" s="1"/>
  <c r="D362" s="1"/>
  <c r="L353"/>
  <c r="L354" s="1"/>
  <c r="L355" s="1"/>
  <c r="M352"/>
  <c r="J374"/>
  <c r="N383" s="1"/>
  <c r="D382"/>
  <c r="D374"/>
  <c r="L379"/>
  <c r="L380" s="1"/>
  <c r="L381" s="1"/>
  <c r="M378"/>
  <c r="H382"/>
  <c r="D389" s="1"/>
  <c r="H371"/>
  <c r="H374" s="1"/>
  <c r="D387" s="1"/>
  <c r="D388" s="1"/>
  <c r="D436"/>
  <c r="J401"/>
  <c r="N410" s="1"/>
  <c r="D401"/>
  <c r="D409"/>
  <c r="H406"/>
  <c r="H409" s="1"/>
  <c r="D416" s="1"/>
  <c r="N408"/>
  <c r="L406"/>
  <c r="L407" s="1"/>
  <c r="L408" s="1"/>
  <c r="M405"/>
  <c r="H401"/>
  <c r="D414" s="1"/>
  <c r="D415" s="1"/>
  <c r="H433"/>
  <c r="H436" s="1"/>
  <c r="D443" s="1"/>
  <c r="J428"/>
  <c r="N437" s="1"/>
  <c r="D428"/>
  <c r="M432"/>
  <c r="L433"/>
  <c r="L434" s="1"/>
  <c r="L435" s="1"/>
  <c r="H425"/>
  <c r="H428" s="1"/>
  <c r="D441" s="1"/>
  <c r="D442" s="1"/>
  <c r="D454"/>
  <c r="J454"/>
  <c r="N463" s="1"/>
  <c r="D462"/>
  <c r="H459"/>
  <c r="H462" s="1"/>
  <c r="D469" s="1"/>
  <c r="L459"/>
  <c r="L460" s="1"/>
  <c r="L461" s="1"/>
  <c r="M458"/>
  <c r="H451"/>
  <c r="H454" s="1"/>
  <c r="D467" s="1"/>
  <c r="D468" s="1"/>
  <c r="D489"/>
  <c r="H486"/>
  <c r="H489" s="1"/>
  <c r="D496" s="1"/>
  <c r="D481"/>
  <c r="J481"/>
  <c r="M490" s="1"/>
  <c r="H478"/>
  <c r="H481" s="1"/>
  <c r="D494" s="1"/>
  <c r="D495" s="1"/>
  <c r="M485"/>
  <c r="L486"/>
  <c r="L487" s="1"/>
  <c r="L488" s="1"/>
  <c r="D586"/>
  <c r="H507"/>
  <c r="D520" s="1"/>
  <c r="D521" s="1"/>
  <c r="J507"/>
  <c r="M516" s="1"/>
  <c r="D515"/>
  <c r="H515"/>
  <c r="D522" s="1"/>
  <c r="D507"/>
  <c r="L512"/>
  <c r="L513" s="1"/>
  <c r="L514" s="1"/>
  <c r="M511"/>
  <c r="D541"/>
  <c r="H538"/>
  <c r="H541" s="1"/>
  <c r="D548" s="1"/>
  <c r="J533"/>
  <c r="N542" s="1"/>
  <c r="H533"/>
  <c r="D546" s="1"/>
  <c r="D547" s="1"/>
  <c r="D533"/>
  <c r="L538"/>
  <c r="L539" s="1"/>
  <c r="L540" s="1"/>
  <c r="M537"/>
  <c r="J586"/>
  <c r="N595" s="1"/>
  <c r="D611"/>
  <c r="D568"/>
  <c r="J560"/>
  <c r="N569" s="1"/>
  <c r="D560"/>
  <c r="L565"/>
  <c r="L566" s="1"/>
  <c r="L567" s="1"/>
  <c r="M564"/>
  <c r="H557"/>
  <c r="H560" s="1"/>
  <c r="D573" s="1"/>
  <c r="D574" s="1"/>
  <c r="H565"/>
  <c r="H568" s="1"/>
  <c r="D575" s="1"/>
  <c r="D594"/>
  <c r="L591"/>
  <c r="L592" s="1"/>
  <c r="L593" s="1"/>
  <c r="M590"/>
  <c r="H583"/>
  <c r="H586" s="1"/>
  <c r="D599" s="1"/>
  <c r="D600" s="1"/>
  <c r="H591"/>
  <c r="H594" s="1"/>
  <c r="D601" s="1"/>
  <c r="D644"/>
  <c r="D670"/>
  <c r="D619"/>
  <c r="H616"/>
  <c r="H619" s="1"/>
  <c r="D626" s="1"/>
  <c r="J611"/>
  <c r="M620" s="1"/>
  <c r="M615"/>
  <c r="L616"/>
  <c r="L617" s="1"/>
  <c r="L618" s="1"/>
  <c r="H608"/>
  <c r="H611" s="1"/>
  <c r="D624" s="1"/>
  <c r="D625" s="1"/>
  <c r="H641"/>
  <c r="H644" s="1"/>
  <c r="D651" s="1"/>
  <c r="J636"/>
  <c r="N645" s="1"/>
  <c r="D636"/>
  <c r="H633"/>
  <c r="H636" s="1"/>
  <c r="D649" s="1"/>
  <c r="D650" s="1"/>
  <c r="L641"/>
  <c r="L642" s="1"/>
  <c r="L643" s="1"/>
  <c r="M640"/>
  <c r="D749"/>
  <c r="H667"/>
  <c r="H670" s="1"/>
  <c r="D677" s="1"/>
  <c r="D662"/>
  <c r="J662"/>
  <c r="M671" s="1"/>
  <c r="H662"/>
  <c r="D675" s="1"/>
  <c r="D676" s="1"/>
  <c r="M666"/>
  <c r="L667"/>
  <c r="L668" s="1"/>
  <c r="L669" s="1"/>
  <c r="N669"/>
  <c r="D695"/>
  <c r="H746"/>
  <c r="H749" s="1"/>
  <c r="D756" s="1"/>
  <c r="J714"/>
  <c r="N723" s="1"/>
  <c r="D714"/>
  <c r="J768"/>
  <c r="M777" s="1"/>
  <c r="H692"/>
  <c r="H695" s="1"/>
  <c r="D702" s="1"/>
  <c r="J687"/>
  <c r="N696" s="1"/>
  <c r="L692"/>
  <c r="L693" s="1"/>
  <c r="L694" s="1"/>
  <c r="M691"/>
  <c r="H687"/>
  <c r="D700" s="1"/>
  <c r="D701" s="1"/>
  <c r="D687"/>
  <c r="D722"/>
  <c r="H719"/>
  <c r="H722" s="1"/>
  <c r="D729" s="1"/>
  <c r="L719"/>
  <c r="L720" s="1"/>
  <c r="L721" s="1"/>
  <c r="M718"/>
  <c r="H711"/>
  <c r="H714" s="1"/>
  <c r="D727" s="1"/>
  <c r="D728" s="1"/>
  <c r="D776"/>
  <c r="D794"/>
  <c r="J794"/>
  <c r="M803" s="1"/>
  <c r="J741"/>
  <c r="N750" s="1"/>
  <c r="D741"/>
  <c r="L746"/>
  <c r="L747" s="1"/>
  <c r="L748" s="1"/>
  <c r="M745"/>
  <c r="H738"/>
  <c r="H741" s="1"/>
  <c r="D754" s="1"/>
  <c r="D755" s="1"/>
  <c r="D768"/>
  <c r="H773"/>
  <c r="H776" s="1"/>
  <c r="D783" s="1"/>
  <c r="L773"/>
  <c r="L774" s="1"/>
  <c r="L775" s="1"/>
  <c r="M772"/>
  <c r="H768"/>
  <c r="D781" s="1"/>
  <c r="D782" s="1"/>
  <c r="H791"/>
  <c r="H794" s="1"/>
  <c r="D807" s="1"/>
  <c r="D808" s="1"/>
  <c r="H802"/>
  <c r="D809" s="1"/>
  <c r="L799"/>
  <c r="L800" s="1"/>
  <c r="L801" s="1"/>
  <c r="M798"/>
  <c r="D802"/>
  <c r="K827"/>
  <c r="D827"/>
  <c r="H827" s="1"/>
  <c r="K826"/>
  <c r="D826"/>
  <c r="H826" s="1"/>
  <c r="M826"/>
  <c r="M827" s="1"/>
  <c r="N827" s="1"/>
  <c r="K825"/>
  <c r="D825"/>
  <c r="H825" s="1"/>
  <c r="K819"/>
  <c r="J819"/>
  <c r="D819"/>
  <c r="H819" s="1"/>
  <c r="K818"/>
  <c r="J818"/>
  <c r="D818"/>
  <c r="H818" s="1"/>
  <c r="L817"/>
  <c r="L818" s="1"/>
  <c r="L819" s="1"/>
  <c r="K817"/>
  <c r="J817"/>
  <c r="D817"/>
  <c r="H817" s="1"/>
  <c r="F11" i="4" l="1"/>
  <c r="F9"/>
  <c r="D28"/>
  <c r="F19"/>
  <c r="F17"/>
  <c r="M21"/>
  <c r="N360"/>
  <c r="F40"/>
  <c r="F39"/>
  <c r="F49"/>
  <c r="F48"/>
  <c r="M51"/>
  <c r="D58"/>
  <c r="M110"/>
  <c r="D313"/>
  <c r="N576"/>
  <c r="H101"/>
  <c r="D114" s="1"/>
  <c r="D115" s="1"/>
  <c r="D117" s="1"/>
  <c r="F71"/>
  <c r="F70"/>
  <c r="M81"/>
  <c r="F77"/>
  <c r="F79"/>
  <c r="D88"/>
  <c r="F323"/>
  <c r="F321"/>
  <c r="F304"/>
  <c r="F98"/>
  <c r="F101" s="1"/>
  <c r="F99"/>
  <c r="F108"/>
  <c r="F107"/>
  <c r="F402"/>
  <c r="F405" s="1"/>
  <c r="F166"/>
  <c r="H405"/>
  <c r="D418" s="1"/>
  <c r="D419" s="1"/>
  <c r="D421" s="1"/>
  <c r="M139"/>
  <c r="D146"/>
  <c r="F129"/>
  <c r="F127"/>
  <c r="F137"/>
  <c r="F135"/>
  <c r="F136"/>
  <c r="N468"/>
  <c r="M441"/>
  <c r="M630"/>
  <c r="F241"/>
  <c r="F165"/>
  <c r="F168" s="1"/>
  <c r="F538"/>
  <c r="M169"/>
  <c r="F159"/>
  <c r="F157"/>
  <c r="H160"/>
  <c r="D173" s="1"/>
  <c r="D174" s="1"/>
  <c r="D176" s="1"/>
  <c r="M387"/>
  <c r="F242"/>
  <c r="H567"/>
  <c r="D580" s="1"/>
  <c r="D581" s="1"/>
  <c r="D583" s="1"/>
  <c r="F295"/>
  <c r="F539"/>
  <c r="F540" s="1"/>
  <c r="F303"/>
  <c r="F626"/>
  <c r="F629" s="1"/>
  <c r="F572"/>
  <c r="H197"/>
  <c r="D204" s="1"/>
  <c r="F195"/>
  <c r="H189"/>
  <c r="D202" s="1"/>
  <c r="D203" s="1"/>
  <c r="M198"/>
  <c r="F188"/>
  <c r="F186"/>
  <c r="F196"/>
  <c r="M603"/>
  <c r="N306"/>
  <c r="F493"/>
  <c r="F383"/>
  <c r="M333"/>
  <c r="H621"/>
  <c r="D634" s="1"/>
  <c r="D635" s="1"/>
  <c r="D637" s="1"/>
  <c r="F601"/>
  <c r="F512"/>
  <c r="F214"/>
  <c r="F213"/>
  <c r="N225"/>
  <c r="H216"/>
  <c r="D229" s="1"/>
  <c r="D230" s="1"/>
  <c r="D232" s="1"/>
  <c r="F223"/>
  <c r="F222"/>
  <c r="H351"/>
  <c r="D364" s="1"/>
  <c r="D365" s="1"/>
  <c r="D367" s="1"/>
  <c r="F350"/>
  <c r="F592"/>
  <c r="H513"/>
  <c r="D526" s="1"/>
  <c r="D527" s="1"/>
  <c r="D529" s="1"/>
  <c r="H459"/>
  <c r="D472" s="1"/>
  <c r="D473" s="1"/>
  <c r="D475" s="1"/>
  <c r="F329"/>
  <c r="F620"/>
  <c r="F619"/>
  <c r="F385"/>
  <c r="F411"/>
  <c r="F573"/>
  <c r="F410"/>
  <c r="F491"/>
  <c r="F375"/>
  <c r="F511"/>
  <c r="D259"/>
  <c r="F250"/>
  <c r="F249"/>
  <c r="M252"/>
  <c r="N495"/>
  <c r="F545"/>
  <c r="M414"/>
  <c r="F429"/>
  <c r="N522"/>
  <c r="F547"/>
  <c r="F430"/>
  <c r="H494"/>
  <c r="D501" s="1"/>
  <c r="D502" s="1"/>
  <c r="F294"/>
  <c r="F520"/>
  <c r="F519"/>
  <c r="F485"/>
  <c r="F484"/>
  <c r="M549"/>
  <c r="F591"/>
  <c r="F331"/>
  <c r="F357"/>
  <c r="F359" s="1"/>
  <c r="F358"/>
  <c r="F377"/>
  <c r="F465"/>
  <c r="F464"/>
  <c r="F466"/>
  <c r="H440"/>
  <c r="D447" s="1"/>
  <c r="D448" s="1"/>
  <c r="H602"/>
  <c r="D609" s="1"/>
  <c r="D610" s="1"/>
  <c r="F437"/>
  <c r="F457"/>
  <c r="D394"/>
  <c r="H332"/>
  <c r="D339" s="1"/>
  <c r="D340" s="1"/>
  <c r="F456"/>
  <c r="F348"/>
  <c r="H548"/>
  <c r="D555" s="1"/>
  <c r="D556" s="1"/>
  <c r="F600"/>
  <c r="F565"/>
  <c r="F439"/>
  <c r="F564"/>
  <c r="M280"/>
  <c r="F268"/>
  <c r="F270"/>
  <c r="H271"/>
  <c r="D284" s="1"/>
  <c r="D285" s="1"/>
  <c r="D287" s="1"/>
  <c r="F278"/>
  <c r="F276"/>
  <c r="F277"/>
  <c r="F16" i="1"/>
  <c r="F7"/>
  <c r="N19"/>
  <c r="F9"/>
  <c r="H10"/>
  <c r="D23" s="1"/>
  <c r="D24" s="1"/>
  <c r="D26" s="1"/>
  <c r="F15"/>
  <c r="F18" s="1"/>
  <c r="M46"/>
  <c r="F36"/>
  <c r="F44"/>
  <c r="F43"/>
  <c r="F42"/>
  <c r="H37"/>
  <c r="D50" s="1"/>
  <c r="D51" s="1"/>
  <c r="D53" s="1"/>
  <c r="F34"/>
  <c r="F69"/>
  <c r="F68"/>
  <c r="F60"/>
  <c r="F63" s="1"/>
  <c r="N72"/>
  <c r="F62"/>
  <c r="H63"/>
  <c r="D76" s="1"/>
  <c r="D77" s="1"/>
  <c r="D79" s="1"/>
  <c r="D105"/>
  <c r="F97"/>
  <c r="N98"/>
  <c r="F88"/>
  <c r="F87"/>
  <c r="M124"/>
  <c r="F112"/>
  <c r="F114"/>
  <c r="H115"/>
  <c r="D128" s="1"/>
  <c r="D129" s="1"/>
  <c r="D131" s="1"/>
  <c r="F122"/>
  <c r="F120"/>
  <c r="H149"/>
  <c r="D156" s="1"/>
  <c r="D157" s="1"/>
  <c r="M150"/>
  <c r="F140"/>
  <c r="F139"/>
  <c r="F147"/>
  <c r="F146"/>
  <c r="F250"/>
  <c r="F249"/>
  <c r="F215"/>
  <c r="F164"/>
  <c r="N176"/>
  <c r="D183"/>
  <c r="F172"/>
  <c r="F173"/>
  <c r="F165"/>
  <c r="F199"/>
  <c r="F200"/>
  <c r="F198"/>
  <c r="N202"/>
  <c r="F192"/>
  <c r="F191"/>
  <c r="F190"/>
  <c r="H201"/>
  <c r="D208" s="1"/>
  <c r="D209" s="1"/>
  <c r="F216"/>
  <c r="F275"/>
  <c r="F225"/>
  <c r="F224"/>
  <c r="M227"/>
  <c r="H218"/>
  <c r="D231" s="1"/>
  <c r="D232" s="1"/>
  <c r="D234" s="1"/>
  <c r="H278"/>
  <c r="D285" s="1"/>
  <c r="F242"/>
  <c r="F243"/>
  <c r="H244"/>
  <c r="D257" s="1"/>
  <c r="D258" s="1"/>
  <c r="D260" s="1"/>
  <c r="M253"/>
  <c r="F295"/>
  <c r="F267"/>
  <c r="F294"/>
  <c r="F269"/>
  <c r="F276"/>
  <c r="F277"/>
  <c r="F268"/>
  <c r="H270"/>
  <c r="D283" s="1"/>
  <c r="D284" s="1"/>
  <c r="N279"/>
  <c r="F303"/>
  <c r="F302"/>
  <c r="D312"/>
  <c r="N305"/>
  <c r="D338"/>
  <c r="N331"/>
  <c r="D364"/>
  <c r="N357"/>
  <c r="D390"/>
  <c r="M383"/>
  <c r="M410"/>
  <c r="D417"/>
  <c r="M437"/>
  <c r="D444"/>
  <c r="M463"/>
  <c r="D470"/>
  <c r="N490"/>
  <c r="D497"/>
  <c r="D523"/>
  <c r="N516"/>
  <c r="D549"/>
  <c r="M542"/>
  <c r="M595"/>
  <c r="M569"/>
  <c r="D576"/>
  <c r="D602"/>
  <c r="M723"/>
  <c r="D627"/>
  <c r="N620"/>
  <c r="D652"/>
  <c r="M645"/>
  <c r="D678"/>
  <c r="N671"/>
  <c r="N777"/>
  <c r="D703"/>
  <c r="M696"/>
  <c r="N803"/>
  <c r="D730"/>
  <c r="D757"/>
  <c r="M750"/>
  <c r="D810"/>
  <c r="D784"/>
  <c r="L825"/>
  <c r="L826" s="1"/>
  <c r="L827" s="1"/>
  <c r="M824"/>
  <c r="D828"/>
  <c r="J820"/>
  <c r="N829" s="1"/>
  <c r="H820"/>
  <c r="D833" s="1"/>
  <c r="D834" s="1"/>
  <c r="D820"/>
  <c r="H828"/>
  <c r="D835" s="1"/>
  <c r="F20" i="4" l="1"/>
  <c r="F12"/>
  <c r="F324"/>
  <c r="F50"/>
  <c r="F42"/>
  <c r="F297"/>
  <c r="F80"/>
  <c r="F72"/>
  <c r="F305"/>
  <c r="F243"/>
  <c r="F548"/>
  <c r="F109"/>
  <c r="F130"/>
  <c r="F138"/>
  <c r="F602"/>
  <c r="F575"/>
  <c r="F197"/>
  <c r="F160"/>
  <c r="F378"/>
  <c r="F621"/>
  <c r="F386"/>
  <c r="F189"/>
  <c r="D205"/>
  <c r="F351"/>
  <c r="F594"/>
  <c r="F413"/>
  <c r="F494"/>
  <c r="F440"/>
  <c r="F332"/>
  <c r="F513"/>
  <c r="F216"/>
  <c r="F224"/>
  <c r="F486"/>
  <c r="F567"/>
  <c r="F251"/>
  <c r="F521"/>
  <c r="F432"/>
  <c r="F467"/>
  <c r="F459"/>
  <c r="F271"/>
  <c r="F279"/>
  <c r="F10" i="1"/>
  <c r="F252"/>
  <c r="F218"/>
  <c r="F37"/>
  <c r="F45"/>
  <c r="F71"/>
  <c r="F89"/>
  <c r="F115"/>
  <c r="F123"/>
  <c r="F175"/>
  <c r="F149"/>
  <c r="F141"/>
  <c r="F167"/>
  <c r="F193"/>
  <c r="F201"/>
  <c r="F244"/>
  <c r="F304"/>
  <c r="F296"/>
  <c r="F226"/>
  <c r="D286"/>
  <c r="F278"/>
  <c r="F270"/>
  <c r="D836"/>
  <c r="M829"/>
</calcChain>
</file>

<file path=xl/sharedStrings.xml><?xml version="1.0" encoding="utf-8"?>
<sst xmlns="http://schemas.openxmlformats.org/spreadsheetml/2006/main" count="2882" uniqueCount="173">
  <si>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</si>
  <si>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</si>
  <si>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</si>
  <si>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</si>
  <si>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</si>
  <si>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</si>
  <si>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</si>
  <si>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</si>
  <si>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</si>
  <si>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</si>
  <si>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</si>
  <si>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</si>
  <si>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</si>
  <si>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</si>
  <si>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</si>
  <si>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</si>
  <si>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</si>
  <si>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</si>
  <si>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</si>
  <si>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</si>
  <si>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</si>
  <si>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</si>
  <si>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</si>
  <si>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</si>
  <si>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</si>
  <si>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</si>
  <si>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</si>
  <si>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</si>
  <si>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</si>
  <si>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</si>
  <si>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</si>
  <si>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</si>
  <si>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</si>
  <si>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</si>
  <si>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</si>
  <si>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</si>
  <si>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</si>
  <si>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</si>
  <si>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</si>
  <si>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</si>
  <si>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</si>
  <si>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</si>
  <si>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</si>
  <si>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</si>
  <si>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</si>
  <si>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</si>
  <si>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</si>
  <si>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</si>
  <si>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</si>
  <si>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</si>
  <si>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</si>
  <si>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</si>
  <si>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</si>
  <si>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</si>
  <si>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</si>
  <si>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</si>
  <si>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</si>
  <si>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</si>
  <si>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</si>
  <si>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</si>
  <si>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</si>
  <si>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</si>
  <si>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</si>
  <si>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</si>
  <si>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</si>
  <si>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</si>
  <si>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</si>
  <si>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</si>
  <si>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</si>
  <si>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</si>
  <si>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</si>
  <si>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</si>
  <si>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</si>
  <si>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</si>
  <si>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</si>
  <si>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</si>
  <si>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</si>
  <si>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</si>
  <si>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</si>
  <si>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</si>
  <si>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</si>
  <si>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</si>
  <si>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</si>
  <si>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</si>
  <si>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</si>
  <si>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</si>
  <si>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</si>
  <si>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</si>
  <si>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</si>
  <si>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</si>
  <si>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</si>
  <si>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</si>
  <si>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</si>
  <si>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</si>
  <si>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</si>
  <si>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</si>
  <si>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</si>
  <si>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</si>
  <si>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</si>
  <si>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</si>
  <si>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</si>
  <si>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</si>
  <si>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</si>
  <si>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</si>
  <si>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</si>
  <si>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</si>
  <si>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</si>
  <si>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</si>
  <si>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</si>
  <si>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</si>
  <si>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</si>
  <si>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</si>
  <si>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</si>
  <si>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</si>
  <si>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</si>
  <si>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</si>
  <si>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</si>
  <si>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</si>
  <si>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</si>
  <si>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</si>
  <si>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</si>
  <si>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</si>
  <si>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</si>
  <si>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</si>
  <si>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</si>
  <si>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</si>
  <si>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</si>
  <si>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</si>
  <si>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</si>
  <si>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</si>
  <si>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</si>
  <si>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</si>
  <si>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</si>
  <si>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</si>
  <si>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</si>
  <si>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</si>
  <si>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</si>
  <si>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</si>
  <si>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</si>
  <si>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</si>
  <si>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</si>
  <si>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</si>
  <si>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</si>
  <si>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</si>
  <si>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</si>
  <si>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</si>
  <si>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</si>
  <si>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</si>
  <si>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</si>
  <si>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</si>
  <si>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</si>
  <si>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</si>
  <si>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</si>
  <si>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</si>
  <si>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</si>
  <si>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</si>
  <si>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</si>
  <si>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</si>
  <si>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</si>
  <si>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</si>
  <si>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</si>
  <si>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VST</t>
  </si>
  <si>
    <t>MOD</t>
  </si>
  <si>
    <t>BLBD</t>
  </si>
  <si>
    <t>BMA</t>
  </si>
  <si>
    <t>VITL</t>
  </si>
  <si>
    <t>APGE</t>
  </si>
  <si>
    <t>HOV</t>
  </si>
  <si>
    <t>ANF</t>
  </si>
  <si>
    <t>SMTC</t>
  </si>
  <si>
    <t>FSM</t>
  </si>
  <si>
    <t>BBAR</t>
  </si>
  <si>
    <t>Mn5191306D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</si>
</sst>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39"/>
  <sheetViews>
    <sheetView tabSelected="1" zoomScale="80" zoomScaleNormal="80" workbookViewId="0">
      <selection activeCell="O3" sqref="O3"/>
    </sheetView>
  </sheetViews>
  <sheetFormatPr defaultRowHeight="14.2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13.46484375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</cols>
  <sheetData>
    <row r="1" spans="1:17">
      <c r="O1" t="s">
        <v>135</v>
      </c>
    </row>
    <row r="2" spans="1:17">
      <c r="O2" t="s">
        <v>172</v>
      </c>
    </row>
    <row r="4" spans="1:17" ht="21">
      <c r="C4" s="1"/>
      <c r="D4" s="1"/>
      <c r="G4" s="1"/>
      <c r="H4" s="1"/>
      <c r="J4" s="30" t="s">
        <v>43</v>
      </c>
    </row>
    <row r="5" spans="1:17" ht="14.65" thickBot="1"/>
    <row r="6" spans="1:17" ht="14.65" thickTop="1">
      <c r="A6" s="2"/>
      <c r="B6" s="3"/>
      <c r="C6" s="4">
        <v>45444</v>
      </c>
      <c r="D6" s="5"/>
      <c r="E6" s="3"/>
      <c r="F6" s="3"/>
      <c r="G6" s="5"/>
      <c r="H6" s="5"/>
      <c r="I6" s="3"/>
      <c r="J6" s="3"/>
      <c r="K6" s="3"/>
      <c r="L6" s="20" t="s">
        <v>19</v>
      </c>
      <c r="M6" s="3"/>
      <c r="N6" s="3"/>
      <c r="O6" s="3"/>
      <c r="P6" s="3"/>
      <c r="Q6" s="6"/>
    </row>
    <row r="7" spans="1:17">
      <c r="A7" s="7" t="s">
        <v>5</v>
      </c>
      <c r="B7" s="35"/>
      <c r="C7" s="9"/>
      <c r="D7" s="9"/>
      <c r="E7" s="35"/>
      <c r="F7" s="35"/>
      <c r="G7" s="9"/>
      <c r="H7" s="9"/>
      <c r="I7" s="35"/>
      <c r="J7" s="11" t="s">
        <v>24</v>
      </c>
      <c r="K7" s="35"/>
      <c r="L7" s="11" t="s">
        <v>10</v>
      </c>
      <c r="M7" s="35"/>
      <c r="N7" s="35"/>
      <c r="O7" s="35"/>
      <c r="P7" s="35"/>
      <c r="Q7" s="10"/>
    </row>
    <row r="8" spans="1:17">
      <c r="A8" s="7" t="s">
        <v>0</v>
      </c>
      <c r="B8" s="11" t="s">
        <v>3</v>
      </c>
      <c r="C8" s="12" t="s">
        <v>1</v>
      </c>
      <c r="D8" s="12" t="s">
        <v>4</v>
      </c>
      <c r="E8" s="11" t="s">
        <v>7</v>
      </c>
      <c r="F8" s="37" t="s">
        <v>92</v>
      </c>
      <c r="G8" s="12" t="s">
        <v>8</v>
      </c>
      <c r="H8" s="12" t="s">
        <v>9</v>
      </c>
      <c r="I8" s="33" t="s">
        <v>70</v>
      </c>
      <c r="J8" s="11" t="s">
        <v>23</v>
      </c>
      <c r="K8" s="35"/>
      <c r="L8" s="31">
        <v>199942.66</v>
      </c>
      <c r="M8" s="35" t="s">
        <v>118</v>
      </c>
      <c r="N8" s="35"/>
      <c r="O8" s="35"/>
      <c r="P8" s="35"/>
      <c r="Q8" s="10"/>
    </row>
    <row r="9" spans="1:17">
      <c r="A9" s="13" t="s">
        <v>166</v>
      </c>
      <c r="B9" s="35">
        <v>35</v>
      </c>
      <c r="C9" s="9">
        <v>45.64</v>
      </c>
      <c r="D9" s="9">
        <f>C9*B9</f>
        <v>1597.4</v>
      </c>
      <c r="E9" s="36" t="s">
        <v>37</v>
      </c>
      <c r="F9" s="38">
        <f>D9/D12</f>
        <v>0.22778088317495807</v>
      </c>
      <c r="G9" s="45">
        <v>46.49</v>
      </c>
      <c r="H9" s="9">
        <f>(B9*G9)-D9</f>
        <v>29.75</v>
      </c>
      <c r="I9" s="35" t="s">
        <v>71</v>
      </c>
      <c r="J9" s="36">
        <f>G9*B9</f>
        <v>1627.15</v>
      </c>
      <c r="K9" s="35" t="str">
        <f>"sell "&amp;B9&amp;" "&amp;A9&amp;" @ $"&amp;G9</f>
        <v>sell 35 APGE @ $46.49</v>
      </c>
      <c r="L9" s="9">
        <f>L8+(G9*B9)</f>
        <v>201569.81</v>
      </c>
      <c r="M9" s="35"/>
      <c r="N9" s="35"/>
      <c r="O9" s="35"/>
      <c r="P9" s="35"/>
      <c r="Q9" s="10"/>
    </row>
    <row r="10" spans="1:17">
      <c r="A10" s="13" t="s">
        <v>167</v>
      </c>
      <c r="B10" s="35">
        <v>4</v>
      </c>
      <c r="C10" s="9">
        <v>143.78</v>
      </c>
      <c r="D10" s="9">
        <f>C10*B10</f>
        <v>575.12</v>
      </c>
      <c r="E10" s="36" t="s">
        <v>37</v>
      </c>
      <c r="F10" s="38">
        <f>D10/D12</f>
        <v>8.2009103250019949E-2</v>
      </c>
      <c r="G10" s="45">
        <v>146.66999999999999</v>
      </c>
      <c r="H10" s="9">
        <f>(B10*G10)-D10</f>
        <v>11.559999999999945</v>
      </c>
      <c r="I10" s="35" t="s">
        <v>71</v>
      </c>
      <c r="J10" s="36">
        <f>G10*B10</f>
        <v>586.67999999999995</v>
      </c>
      <c r="K10" s="35" t="str">
        <f>"sell "&amp;B10&amp;" "&amp;A10&amp;" @ $"&amp;G10</f>
        <v>sell 4 HOV @ $146.67</v>
      </c>
      <c r="L10" s="9">
        <f>L9+(G10*B10)</f>
        <v>202156.49</v>
      </c>
      <c r="M10" s="35"/>
      <c r="N10" s="35"/>
      <c r="O10" s="35"/>
      <c r="P10" s="35"/>
      <c r="Q10" s="10"/>
    </row>
    <row r="11" spans="1:17">
      <c r="A11" s="13" t="s">
        <v>168</v>
      </c>
      <c r="B11" s="35">
        <v>28</v>
      </c>
      <c r="C11" s="9">
        <v>172.87</v>
      </c>
      <c r="D11" s="9">
        <f>C11*B11</f>
        <v>4840.3600000000006</v>
      </c>
      <c r="E11" s="36" t="s">
        <v>37</v>
      </c>
      <c r="F11" s="38">
        <f>D11/D12</f>
        <v>0.69021001357502199</v>
      </c>
      <c r="G11" s="45">
        <v>176.76</v>
      </c>
      <c r="H11" s="9">
        <f>(B11*G11)-D11</f>
        <v>108.91999999999916</v>
      </c>
      <c r="I11" s="35" t="s">
        <v>71</v>
      </c>
      <c r="J11" s="36">
        <f>G11*B11</f>
        <v>4949.28</v>
      </c>
      <c r="K11" s="35" t="str">
        <f>"sell "&amp;B11&amp;" "&amp;A11&amp;" @ $"&amp;G11</f>
        <v>sell 28 ANF @ $176.76</v>
      </c>
      <c r="L11" s="9">
        <f>L10+(G11*B11)</f>
        <v>207105.77</v>
      </c>
      <c r="M11" s="35" t="s">
        <v>22</v>
      </c>
      <c r="N11" s="35"/>
      <c r="O11" s="35"/>
      <c r="P11" s="35"/>
      <c r="Q11" s="10"/>
    </row>
    <row r="12" spans="1:17">
      <c r="A12" s="13"/>
      <c r="B12" s="35"/>
      <c r="C12" s="9"/>
      <c r="D12" s="9">
        <f>SUM(D9:D11)</f>
        <v>7012.880000000001</v>
      </c>
      <c r="E12" s="36"/>
      <c r="F12" s="38">
        <f>SUM(F9:F11)</f>
        <v>1</v>
      </c>
      <c r="G12" s="41"/>
      <c r="H12" s="9">
        <f>SUM(H9:H11)</f>
        <v>150.22999999999911</v>
      </c>
      <c r="I12" s="35"/>
      <c r="J12" s="36">
        <f>SUM(J9:J11)</f>
        <v>7163.11</v>
      </c>
      <c r="K12" s="35"/>
      <c r="L12" s="9"/>
      <c r="M12" s="35"/>
      <c r="N12" s="35"/>
      <c r="O12" s="35"/>
      <c r="P12" s="35"/>
      <c r="Q12" s="10"/>
    </row>
    <row r="13" spans="1:17">
      <c r="A13" s="13"/>
      <c r="B13" s="35"/>
      <c r="C13" s="9"/>
      <c r="D13" s="9"/>
      <c r="E13" s="35"/>
      <c r="F13" s="35"/>
      <c r="G13" s="41"/>
      <c r="H13" s="9"/>
      <c r="I13" s="35"/>
      <c r="J13" s="35"/>
      <c r="K13" s="35"/>
      <c r="L13" s="9"/>
      <c r="M13" s="35"/>
      <c r="N13" s="35"/>
      <c r="O13" s="35"/>
      <c r="P13" s="35"/>
      <c r="Q13" s="10"/>
    </row>
    <row r="14" spans="1:17">
      <c r="A14" s="13"/>
      <c r="B14" s="35"/>
      <c r="C14" s="9"/>
      <c r="D14" s="9"/>
      <c r="E14" s="19"/>
      <c r="F14" s="35"/>
      <c r="G14" s="41"/>
      <c r="H14" s="9"/>
      <c r="I14" s="35"/>
      <c r="J14" s="35"/>
      <c r="K14" s="35"/>
      <c r="L14" s="9"/>
      <c r="M14" s="11" t="s">
        <v>20</v>
      </c>
      <c r="N14" s="35"/>
      <c r="O14" s="35"/>
      <c r="P14" s="35"/>
      <c r="Q14" s="10"/>
    </row>
    <row r="15" spans="1:17">
      <c r="A15" s="7" t="s">
        <v>6</v>
      </c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21</v>
      </c>
      <c r="N15" s="35"/>
      <c r="O15" s="35"/>
      <c r="P15" s="35"/>
      <c r="Q15" s="10"/>
    </row>
    <row r="16" spans="1:17">
      <c r="A16" s="7" t="s">
        <v>0</v>
      </c>
      <c r="B16" s="11" t="s">
        <v>3</v>
      </c>
      <c r="C16" s="12" t="s">
        <v>1</v>
      </c>
      <c r="D16" s="12" t="s">
        <v>2</v>
      </c>
      <c r="E16" s="22" t="s">
        <v>7</v>
      </c>
      <c r="F16" s="39" t="s">
        <v>92</v>
      </c>
      <c r="G16" s="42" t="s">
        <v>8</v>
      </c>
      <c r="H16" s="12" t="s">
        <v>9</v>
      </c>
      <c r="I16" s="35"/>
      <c r="J16" s="35"/>
      <c r="K16" s="35"/>
      <c r="L16" s="9"/>
      <c r="M16" s="36">
        <v>206048.96</v>
      </c>
      <c r="N16" s="35"/>
      <c r="O16" s="44"/>
      <c r="P16" s="35"/>
      <c r="Q16" s="10"/>
    </row>
    <row r="17" spans="1:17">
      <c r="A17" s="13" t="s">
        <v>169</v>
      </c>
      <c r="B17" s="35">
        <v>27</v>
      </c>
      <c r="C17" s="9">
        <v>38.89</v>
      </c>
      <c r="D17" s="9">
        <f>C17*B17</f>
        <v>1050.03</v>
      </c>
      <c r="E17" s="36" t="s">
        <v>37</v>
      </c>
      <c r="F17" s="38">
        <f>D17/D20</f>
        <v>0.16445674441332905</v>
      </c>
      <c r="G17" s="21">
        <v>40.33</v>
      </c>
      <c r="H17" s="9">
        <f>(B17*G17)-D17</f>
        <v>38.879999999999882</v>
      </c>
      <c r="I17" s="35" t="s">
        <v>71</v>
      </c>
      <c r="J17" s="35"/>
      <c r="K17" s="35" t="str">
        <f>"buy "&amp;B17&amp;" "&amp;A17&amp;" @ $"&amp;G17</f>
        <v>buy 27 SMTC @ $40.33</v>
      </c>
      <c r="L17" s="9">
        <f>L11-(G17*B17)</f>
        <v>206016.86</v>
      </c>
      <c r="M17" s="36">
        <f>L8-(G17*B17)</f>
        <v>198853.75</v>
      </c>
      <c r="N17" s="35"/>
      <c r="O17" s="35"/>
      <c r="P17" s="35"/>
      <c r="Q17" s="10"/>
    </row>
    <row r="18" spans="1:17">
      <c r="A18" s="13" t="s">
        <v>170</v>
      </c>
      <c r="B18" s="35">
        <v>361</v>
      </c>
      <c r="C18" s="9">
        <v>6.24</v>
      </c>
      <c r="D18" s="9">
        <f>C18*B18</f>
        <v>2252.64</v>
      </c>
      <c r="E18" s="36" t="s">
        <v>37</v>
      </c>
      <c r="F18" s="38">
        <f>D18/D20</f>
        <v>0.35281072039393307</v>
      </c>
      <c r="G18" s="21">
        <v>6.25</v>
      </c>
      <c r="H18" s="9">
        <f>(B18*G18)-D18</f>
        <v>3.6100000000001273</v>
      </c>
      <c r="I18" s="35" t="s">
        <v>71</v>
      </c>
      <c r="J18" s="35"/>
      <c r="K18" s="35" t="str">
        <f>"buy "&amp;B18&amp;" "&amp;A18&amp;" @ $"&amp;G18</f>
        <v>buy 361 FSM @ $6.25</v>
      </c>
      <c r="L18" s="9">
        <f>L17-(G18*B18)</f>
        <v>203760.61</v>
      </c>
      <c r="M18" s="36">
        <f>M17-(G18*B18)</f>
        <v>196597.5</v>
      </c>
      <c r="N18" s="35"/>
      <c r="O18" s="35"/>
      <c r="P18" s="35"/>
      <c r="Q18" s="10"/>
    </row>
    <row r="19" spans="1:17">
      <c r="A19" s="23" t="s">
        <v>171</v>
      </c>
      <c r="B19" s="24">
        <v>273</v>
      </c>
      <c r="C19" s="25">
        <v>11.29</v>
      </c>
      <c r="D19" s="25">
        <f>C19*B19</f>
        <v>3082.1699999999996</v>
      </c>
      <c r="E19" s="36" t="s">
        <v>37</v>
      </c>
      <c r="F19" s="38">
        <f>D19/D20</f>
        <v>0.48273253519273773</v>
      </c>
      <c r="G19" s="26">
        <v>11.29</v>
      </c>
      <c r="H19" s="25">
        <f>(B19*G19)-D19</f>
        <v>0</v>
      </c>
      <c r="I19" s="35" t="s">
        <v>71</v>
      </c>
      <c r="J19" s="35"/>
      <c r="K19" s="35" t="str">
        <f>"buy "&amp;B19&amp;" "&amp;A19&amp;" @ $"&amp;G19</f>
        <v>buy 273 BBAR @ $11.29</v>
      </c>
      <c r="L19" s="9">
        <f>L18-(G19*B19)</f>
        <v>200678.43999999997</v>
      </c>
      <c r="M19" s="36">
        <f>M18-(G19*B19)</f>
        <v>193515.33</v>
      </c>
      <c r="N19" s="35" t="str">
        <f>TEXT(ROUND(M19,2),"$#,##0.00")&amp;" will be the balance in the account after purchases.  "</f>
        <v xml:space="preserve">$193,515.33 will be the balance in the account after purchases.  </v>
      </c>
      <c r="O19" s="35"/>
      <c r="P19" s="35"/>
      <c r="Q19" s="10"/>
    </row>
    <row r="20" spans="1:17">
      <c r="A20" s="13"/>
      <c r="B20" s="35"/>
      <c r="C20" s="9"/>
      <c r="D20" s="9">
        <f>SUM(D17:D19)</f>
        <v>6384.84</v>
      </c>
      <c r="E20" s="35"/>
      <c r="F20" s="38">
        <f>SUM(F17:F19)</f>
        <v>0.99999999999999989</v>
      </c>
      <c r="G20" s="9" t="s">
        <v>15</v>
      </c>
      <c r="H20" s="9">
        <f>SUM(H17:H19)</f>
        <v>42.490000000000009</v>
      </c>
      <c r="I20" s="35"/>
      <c r="J20" s="35"/>
      <c r="K20" s="35"/>
      <c r="L20" s="9"/>
      <c r="M20" s="35"/>
      <c r="N20" s="35" t="s">
        <v>27</v>
      </c>
      <c r="O20" s="35"/>
      <c r="P20" s="35"/>
      <c r="Q20" s="10"/>
    </row>
    <row r="21" spans="1:17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9"/>
      <c r="M21" s="11" t="str">
        <f>IF(J12+M19&gt;0,"Credit Surplus","Credit Shortage")</f>
        <v>Credit Surplus</v>
      </c>
      <c r="N21" s="36">
        <f>J12+M19</f>
        <v>200678.43999999997</v>
      </c>
      <c r="O21" s="35" t="s">
        <v>60</v>
      </c>
      <c r="P21" s="35"/>
      <c r="Q21" s="10"/>
    </row>
    <row r="22" spans="1:17">
      <c r="A22" s="13"/>
      <c r="B22" s="35"/>
      <c r="C22" s="9"/>
      <c r="D22" s="9"/>
      <c r="E22" s="35"/>
      <c r="F22" s="35"/>
      <c r="G22" s="9"/>
      <c r="H22" s="9"/>
      <c r="I22" s="35"/>
      <c r="J22" s="35"/>
      <c r="K22" s="35"/>
      <c r="L22" s="9"/>
      <c r="M22" s="35"/>
      <c r="N22" s="35"/>
      <c r="O22" s="35"/>
      <c r="P22" s="35"/>
      <c r="Q22" s="10"/>
    </row>
    <row r="23" spans="1:17">
      <c r="A23" s="13"/>
      <c r="B23" s="35"/>
      <c r="C23" s="9"/>
      <c r="D23" s="9"/>
      <c r="E23" s="35"/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</row>
    <row r="24" spans="1:17">
      <c r="A24" s="13" t="s">
        <v>11</v>
      </c>
      <c r="B24" s="35"/>
      <c r="C24" s="9"/>
      <c r="D24" s="21">
        <v>2212.6999999999998</v>
      </c>
      <c r="E24" s="35" t="s">
        <v>76</v>
      </c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17">
      <c r="A25" s="13" t="s">
        <v>12</v>
      </c>
      <c r="B25" s="35"/>
      <c r="C25" s="9"/>
      <c r="D25" s="9">
        <f>H12</f>
        <v>150.22999999999911</v>
      </c>
      <c r="E25" s="35" t="s">
        <v>16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17">
      <c r="A26" s="13" t="s">
        <v>13</v>
      </c>
      <c r="B26" s="35"/>
      <c r="C26" s="9"/>
      <c r="D26" s="9">
        <f>D24+D25</f>
        <v>2362.9299999999989</v>
      </c>
      <c r="E26" s="35"/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17">
      <c r="A27" s="13" t="s">
        <v>14</v>
      </c>
      <c r="B27" s="35"/>
      <c r="C27" s="9"/>
      <c r="D27" s="9">
        <f>H20</f>
        <v>42.490000000000009</v>
      </c>
      <c r="E27" s="35" t="s">
        <v>17</v>
      </c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17" ht="14.65" thickBot="1">
      <c r="A28" s="15" t="s">
        <v>13</v>
      </c>
      <c r="B28" s="16"/>
      <c r="C28" s="17"/>
      <c r="D28" s="46">
        <f>D26-D27</f>
        <v>2320.4399999999987</v>
      </c>
      <c r="E28" s="47" t="s">
        <v>18</v>
      </c>
      <c r="F28" s="16"/>
      <c r="G28" s="17"/>
      <c r="H28" s="17"/>
      <c r="I28" s="16"/>
      <c r="J28" s="16"/>
      <c r="K28" s="16"/>
      <c r="L28" s="16"/>
      <c r="M28" s="16"/>
      <c r="N28" s="16"/>
      <c r="O28" s="16"/>
      <c r="P28" s="16"/>
      <c r="Q28" s="18"/>
    </row>
    <row r="29" spans="1:17" ht="14.65" thickTop="1"/>
    <row r="35" spans="1:17" ht="14.65" thickBot="1"/>
    <row r="36" spans="1:17" ht="14.65" thickTop="1">
      <c r="A36" s="2"/>
      <c r="B36" s="3"/>
      <c r="C36" s="4">
        <v>45412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200466.22</v>
      </c>
      <c r="M38" s="35" t="s">
        <v>118</v>
      </c>
      <c r="N38" s="35"/>
      <c r="O38" s="35"/>
      <c r="P38" s="35"/>
      <c r="Q38" s="10"/>
    </row>
    <row r="39" spans="1:17">
      <c r="A39" s="13" t="s">
        <v>158</v>
      </c>
      <c r="B39" s="35">
        <v>45</v>
      </c>
      <c r="C39" s="9">
        <v>17.87</v>
      </c>
      <c r="D39" s="9">
        <f>C39*B39</f>
        <v>804.15000000000009</v>
      </c>
      <c r="E39" s="36" t="s">
        <v>37</v>
      </c>
      <c r="F39" s="38">
        <f>D39/D42</f>
        <v>0.17472899243199552</v>
      </c>
      <c r="G39" s="45">
        <v>17.91</v>
      </c>
      <c r="H39" s="9">
        <f>(B39*G39)-D39</f>
        <v>1.7999999999999545</v>
      </c>
      <c r="I39" s="35" t="s">
        <v>71</v>
      </c>
      <c r="J39" s="36">
        <f>G39*B39</f>
        <v>805.95</v>
      </c>
      <c r="K39" s="35" t="str">
        <f>"sell "&amp;B39&amp;" "&amp;A39&amp;" @ $"&amp;G39</f>
        <v>sell 45 XMTR @ $17.91</v>
      </c>
      <c r="L39" s="9">
        <f>L38+(G39*B39)</f>
        <v>201272.17</v>
      </c>
      <c r="M39" s="35"/>
      <c r="N39" s="35"/>
      <c r="O39" s="35"/>
      <c r="P39" s="35"/>
      <c r="Q39" s="10"/>
    </row>
    <row r="40" spans="1:17">
      <c r="A40" s="13" t="s">
        <v>159</v>
      </c>
      <c r="B40" s="35">
        <v>63</v>
      </c>
      <c r="C40" s="9">
        <v>34.04</v>
      </c>
      <c r="D40" s="9">
        <f>C40*B40</f>
        <v>2144.52</v>
      </c>
      <c r="E40" s="36" t="s">
        <v>37</v>
      </c>
      <c r="F40" s="38">
        <f>D40/D42</f>
        <v>0.46597005390818003</v>
      </c>
      <c r="G40" s="45">
        <v>34.22</v>
      </c>
      <c r="H40" s="9">
        <f>(B40*G40)-D40</f>
        <v>11.340000000000146</v>
      </c>
      <c r="I40" s="35" t="s">
        <v>71</v>
      </c>
      <c r="J40" s="36">
        <f>G40*B40</f>
        <v>2155.86</v>
      </c>
      <c r="K40" s="35" t="str">
        <f>"sell "&amp;B40&amp;" "&amp;A40&amp;" @ $"&amp;G40</f>
        <v>sell 63 INBX @ $34.22</v>
      </c>
      <c r="L40" s="9">
        <f>L39+(G40*B40)</f>
        <v>203428.03</v>
      </c>
      <c r="M40" s="35"/>
      <c r="N40" s="35"/>
      <c r="O40" s="35"/>
      <c r="P40" s="35"/>
      <c r="Q40" s="10"/>
    </row>
    <row r="41" spans="1:17">
      <c r="A41" s="13" t="s">
        <v>160</v>
      </c>
      <c r="B41" s="35">
        <v>106</v>
      </c>
      <c r="C41" s="9">
        <v>15.6</v>
      </c>
      <c r="D41" s="9">
        <f>C41*B41</f>
        <v>1653.6</v>
      </c>
      <c r="E41" s="36" t="s">
        <v>37</v>
      </c>
      <c r="F41" s="38">
        <f>D41/D42</f>
        <v>0.35930095365982434</v>
      </c>
      <c r="G41" s="45">
        <v>15.58</v>
      </c>
      <c r="H41" s="9">
        <f>(B41*G41)-D41</f>
        <v>-2.1199999999998909</v>
      </c>
      <c r="I41" s="35" t="s">
        <v>71</v>
      </c>
      <c r="J41" s="36">
        <f>G41*B41</f>
        <v>1651.48</v>
      </c>
      <c r="K41" s="35" t="str">
        <f>"sell "&amp;B41&amp;" "&amp;A41&amp;" @ $"&amp;G41</f>
        <v>sell 106 STNE @ $15.58</v>
      </c>
      <c r="L41" s="9">
        <f>L40+(G41*B41)</f>
        <v>205079.51</v>
      </c>
      <c r="M41" s="35" t="s">
        <v>22</v>
      </c>
      <c r="N41" s="35"/>
      <c r="O41" s="35"/>
      <c r="P41" s="35"/>
      <c r="Q41" s="10"/>
    </row>
    <row r="42" spans="1:17">
      <c r="A42" s="13"/>
      <c r="B42" s="35"/>
      <c r="C42" s="9"/>
      <c r="D42" s="9">
        <f>SUM(D39:D41)</f>
        <v>4602.2700000000004</v>
      </c>
      <c r="E42" s="36"/>
      <c r="F42" s="38">
        <f>SUM(F39:F41)</f>
        <v>1</v>
      </c>
      <c r="G42" s="41"/>
      <c r="H42" s="9">
        <f>SUM(H39:H41)</f>
        <v>11.020000000000209</v>
      </c>
      <c r="I42" s="35"/>
      <c r="J42" s="36">
        <f>SUM(J39:J41)</f>
        <v>4613.2900000000009</v>
      </c>
      <c r="K42" s="35"/>
      <c r="L42" s="9"/>
      <c r="M42" s="35"/>
      <c r="N42" s="35"/>
      <c r="O42" s="35"/>
      <c r="P42" s="35"/>
      <c r="Q42" s="10"/>
    </row>
    <row r="43" spans="1:17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>
      <c r="A47" s="13" t="s">
        <v>164</v>
      </c>
      <c r="B47" s="35">
        <v>15</v>
      </c>
      <c r="C47" s="9">
        <v>54.16</v>
      </c>
      <c r="D47" s="9">
        <f>C47*B47</f>
        <v>812.4</v>
      </c>
      <c r="E47" s="36" t="s">
        <v>37</v>
      </c>
      <c r="F47" s="38">
        <f>D47/D50</f>
        <v>0.15714219395571236</v>
      </c>
      <c r="G47" s="21">
        <v>53.71</v>
      </c>
      <c r="H47" s="9">
        <f>(B47*G47)-D47</f>
        <v>-6.75</v>
      </c>
      <c r="I47" s="35" t="s">
        <v>71</v>
      </c>
      <c r="J47" s="35"/>
      <c r="K47" s="35" t="str">
        <f>"buy "&amp;B47&amp;" "&amp;A47&amp;" @ $"&amp;G47</f>
        <v>buy 15 BMA @ $53.71</v>
      </c>
      <c r="L47" s="9">
        <f>L41-(G47*B47)</f>
        <v>204273.86000000002</v>
      </c>
      <c r="M47" s="36">
        <f>L38-(G47*B47)</f>
        <v>199660.57</v>
      </c>
      <c r="N47" s="35"/>
      <c r="O47" s="35"/>
      <c r="P47" s="35"/>
      <c r="Q47" s="10"/>
    </row>
    <row r="48" spans="1:17">
      <c r="A48" s="13" t="s">
        <v>144</v>
      </c>
      <c r="B48" s="35">
        <v>27</v>
      </c>
      <c r="C48" s="9">
        <v>93</v>
      </c>
      <c r="D48" s="9">
        <f>C48*B48</f>
        <v>2511</v>
      </c>
      <c r="E48" s="36" t="s">
        <v>37</v>
      </c>
      <c r="F48" s="38">
        <f>D48/D50</f>
        <v>0.48570168515853485</v>
      </c>
      <c r="G48" s="21">
        <v>92.13</v>
      </c>
      <c r="H48" s="9">
        <f>(B48*G48)-D48</f>
        <v>-23.490000000000236</v>
      </c>
      <c r="I48" s="35" t="s">
        <v>71</v>
      </c>
      <c r="J48" s="35"/>
      <c r="K48" s="35" t="str">
        <f>"buy "&amp;B48&amp;" "&amp;A48&amp;" @ $"&amp;G48</f>
        <v>buy 27 VRT @ $92.13</v>
      </c>
      <c r="L48" s="9">
        <f>L47-(G48*B48)</f>
        <v>201786.35</v>
      </c>
      <c r="M48" s="36">
        <f>M47-(G48*B48)</f>
        <v>197173.06</v>
      </c>
      <c r="N48" s="35"/>
      <c r="O48" s="35"/>
      <c r="P48" s="35"/>
      <c r="Q48" s="10"/>
    </row>
    <row r="49" spans="1:17">
      <c r="A49" s="23" t="s">
        <v>165</v>
      </c>
      <c r="B49" s="24">
        <v>69</v>
      </c>
      <c r="C49" s="25">
        <v>26.76</v>
      </c>
      <c r="D49" s="25">
        <f>C49*B49</f>
        <v>1846.44</v>
      </c>
      <c r="E49" s="36" t="s">
        <v>37</v>
      </c>
      <c r="F49" s="38">
        <f>D49/D50</f>
        <v>0.35715612088575277</v>
      </c>
      <c r="G49" s="26">
        <v>26.77</v>
      </c>
      <c r="H49" s="25">
        <f>(B49*G49)-D49</f>
        <v>0.6899999999998272</v>
      </c>
      <c r="I49" s="35" t="s">
        <v>71</v>
      </c>
      <c r="J49" s="35"/>
      <c r="K49" s="35" t="str">
        <f>"buy "&amp;B49&amp;" "&amp;A49&amp;" @ $"&amp;G49</f>
        <v>buy 69 VITL @ $26.77</v>
      </c>
      <c r="L49" s="9">
        <f>L48-(G49*B49)</f>
        <v>199939.22</v>
      </c>
      <c r="M49" s="36">
        <f>M48-(G49*B49)</f>
        <v>195325.93</v>
      </c>
      <c r="N49" s="35" t="str">
        <f>TEXT(ROUND(M49,2),"$#,##0.00")&amp;" will be the balance in the account after purchases.  "</f>
        <v xml:space="preserve">$195,325.93 will be the balance in the account after purchases.  </v>
      </c>
      <c r="O49" s="35"/>
      <c r="P49" s="35"/>
      <c r="Q49" s="10"/>
    </row>
    <row r="50" spans="1:17">
      <c r="A50" s="13"/>
      <c r="B50" s="35"/>
      <c r="C50" s="9"/>
      <c r="D50" s="9">
        <f>SUM(D47:D49)</f>
        <v>5169.84</v>
      </c>
      <c r="E50" s="35"/>
      <c r="F50" s="38">
        <f>SUM(F47:F49)</f>
        <v>1</v>
      </c>
      <c r="G50" s="9" t="s">
        <v>15</v>
      </c>
      <c r="H50" s="9">
        <f>SUM(H47:H49)</f>
        <v>-29.550000000000409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199939.22</v>
      </c>
      <c r="O51" s="35" t="s">
        <v>60</v>
      </c>
      <c r="P51" s="35"/>
      <c r="Q51" s="10"/>
    </row>
    <row r="52" spans="1:17">
      <c r="A52" s="13"/>
      <c r="B52" s="35"/>
      <c r="C52" s="9"/>
      <c r="D52" s="9"/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>
      <c r="A54" s="13" t="s">
        <v>11</v>
      </c>
      <c r="B54" s="35"/>
      <c r="C54" s="9"/>
      <c r="D54" s="21">
        <v>44.09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>
      <c r="A55" s="13" t="s">
        <v>12</v>
      </c>
      <c r="B55" s="35"/>
      <c r="C55" s="9"/>
      <c r="D55" s="9">
        <f>H42</f>
        <v>11.020000000000209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>
      <c r="A56" s="13" t="s">
        <v>13</v>
      </c>
      <c r="B56" s="35"/>
      <c r="C56" s="9"/>
      <c r="D56" s="9">
        <f>D54+D55</f>
        <v>55.110000000000213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>
      <c r="A57" s="13" t="s">
        <v>14</v>
      </c>
      <c r="B57" s="35"/>
      <c r="C57" s="9"/>
      <c r="D57" s="9">
        <f>H50</f>
        <v>-29.550000000000409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 ht="14.65" thickBot="1">
      <c r="A58" s="15" t="s">
        <v>13</v>
      </c>
      <c r="B58" s="16"/>
      <c r="C58" s="17"/>
      <c r="D58" s="46">
        <f>D56-D57</f>
        <v>84.660000000000622</v>
      </c>
      <c r="E58" s="47" t="s">
        <v>18</v>
      </c>
      <c r="F58" s="16"/>
      <c r="G58" s="17"/>
      <c r="H58" s="17"/>
      <c r="I58" s="16"/>
      <c r="J58" s="16"/>
      <c r="K58" s="16"/>
      <c r="L58" s="16"/>
      <c r="M58" s="16"/>
      <c r="N58" s="16"/>
      <c r="O58" s="16"/>
      <c r="P58" s="16"/>
      <c r="Q58" s="18"/>
    </row>
    <row r="59" spans="1:17" ht="14.65" thickTop="1"/>
    <row r="65" spans="1:17" ht="14.65" thickBot="1"/>
    <row r="66" spans="1:17" ht="14.65" thickTop="1">
      <c r="A66" s="2"/>
      <c r="B66" s="3"/>
      <c r="C66" s="4">
        <v>45379</v>
      </c>
      <c r="D66" s="5"/>
      <c r="E66" s="3"/>
      <c r="F66" s="3"/>
      <c r="G66" s="5"/>
      <c r="H66" s="5"/>
      <c r="I66" s="3"/>
      <c r="J66" s="3"/>
      <c r="K66" s="3"/>
      <c r="L66" s="20" t="s">
        <v>19</v>
      </c>
      <c r="M66" s="3"/>
      <c r="N66" s="3"/>
      <c r="O66" s="3"/>
      <c r="P66" s="3"/>
      <c r="Q66" s="6"/>
    </row>
    <row r="67" spans="1:17">
      <c r="A67" s="7" t="s">
        <v>5</v>
      </c>
      <c r="B67" s="35"/>
      <c r="C67" s="9"/>
      <c r="D67" s="9"/>
      <c r="E67" s="35"/>
      <c r="F67" s="35"/>
      <c r="G67" s="9"/>
      <c r="H67" s="9"/>
      <c r="I67" s="35"/>
      <c r="J67" s="11" t="s">
        <v>24</v>
      </c>
      <c r="K67" s="35"/>
      <c r="L67" s="11" t="s">
        <v>10</v>
      </c>
      <c r="M67" s="35"/>
      <c r="N67" s="35"/>
      <c r="O67" s="35"/>
      <c r="P67" s="35"/>
      <c r="Q67" s="10"/>
    </row>
    <row r="68" spans="1:17">
      <c r="A68" s="7" t="s">
        <v>0</v>
      </c>
      <c r="B68" s="11" t="s">
        <v>3</v>
      </c>
      <c r="C68" s="12" t="s">
        <v>1</v>
      </c>
      <c r="D68" s="12" t="s">
        <v>4</v>
      </c>
      <c r="E68" s="11" t="s">
        <v>7</v>
      </c>
      <c r="F68" s="37" t="s">
        <v>92</v>
      </c>
      <c r="G68" s="12" t="s">
        <v>8</v>
      </c>
      <c r="H68" s="12" t="s">
        <v>9</v>
      </c>
      <c r="I68" s="33" t="s">
        <v>70</v>
      </c>
      <c r="J68" s="11" t="s">
        <v>23</v>
      </c>
      <c r="K68" s="35"/>
      <c r="L68" s="31">
        <v>200489.76</v>
      </c>
      <c r="M68" s="35" t="s">
        <v>118</v>
      </c>
      <c r="N68" s="35"/>
      <c r="O68" s="35"/>
      <c r="P68" s="35"/>
      <c r="Q68" s="10"/>
    </row>
    <row r="69" spans="1:17">
      <c r="A69" s="13" t="s">
        <v>155</v>
      </c>
      <c r="B69" s="35">
        <v>7</v>
      </c>
      <c r="C69" s="9">
        <v>265.12</v>
      </c>
      <c r="D69" s="9">
        <f>C69*B69</f>
        <v>1855.8400000000001</v>
      </c>
      <c r="E69" s="36" t="s">
        <v>37</v>
      </c>
      <c r="F69" s="38">
        <f>D69/D72</f>
        <v>0.33404732505102946</v>
      </c>
      <c r="G69" s="45">
        <v>261.87</v>
      </c>
      <c r="H69" s="9">
        <f>(B69*G69)-D69</f>
        <v>-22.75</v>
      </c>
      <c r="I69" s="35" t="s">
        <v>71</v>
      </c>
      <c r="J69" s="36">
        <f>G69*B69</f>
        <v>1833.0900000000001</v>
      </c>
      <c r="K69" s="35" t="str">
        <f>"sell "&amp;B69&amp;" "&amp;A69&amp;" @ $"&amp;G69</f>
        <v>sell 7 COIN @ $261.87</v>
      </c>
      <c r="L69" s="9">
        <f>L68+(G69*B69)</f>
        <v>202322.85</v>
      </c>
      <c r="M69" s="35"/>
      <c r="N69" s="35"/>
      <c r="O69" s="35"/>
      <c r="P69" s="35"/>
      <c r="Q69" s="10"/>
    </row>
    <row r="70" spans="1:17">
      <c r="A70" s="13" t="s">
        <v>156</v>
      </c>
      <c r="B70" s="35">
        <v>111</v>
      </c>
      <c r="C70" s="9">
        <v>11.48</v>
      </c>
      <c r="D70" s="9">
        <f>C70*B70</f>
        <v>1274.28</v>
      </c>
      <c r="E70" s="36" t="s">
        <v>37</v>
      </c>
      <c r="F70" s="38">
        <f>D70/D72</f>
        <v>0.22936773933422372</v>
      </c>
      <c r="G70" s="45">
        <v>11.48</v>
      </c>
      <c r="H70" s="9">
        <f>(B70*G70)-D70</f>
        <v>0</v>
      </c>
      <c r="I70" s="35" t="s">
        <v>71</v>
      </c>
      <c r="J70" s="36">
        <f>G70*B70</f>
        <v>1274.28</v>
      </c>
      <c r="K70" s="35" t="str">
        <f>"sell "&amp;B70&amp;" "&amp;A70&amp;" @ $"&amp;G70</f>
        <v>sell 111 SNAP @ $11.48</v>
      </c>
      <c r="L70" s="9">
        <f>L69+(G70*B70)</f>
        <v>203597.13</v>
      </c>
      <c r="M70" s="35"/>
      <c r="N70" s="35"/>
      <c r="O70" s="35"/>
      <c r="P70" s="35"/>
      <c r="Q70" s="10"/>
    </row>
    <row r="71" spans="1:17">
      <c r="A71" s="13" t="s">
        <v>157</v>
      </c>
      <c r="B71" s="35">
        <v>99</v>
      </c>
      <c r="C71" s="9">
        <v>24.5</v>
      </c>
      <c r="D71" s="9">
        <f>C71*B71</f>
        <v>2425.5</v>
      </c>
      <c r="E71" s="36" t="s">
        <v>37</v>
      </c>
      <c r="F71" s="38">
        <f>D71/D72</f>
        <v>0.43658493561474687</v>
      </c>
      <c r="G71" s="45">
        <v>24.59</v>
      </c>
      <c r="H71" s="9">
        <f>(B71*G71)-D71</f>
        <v>8.9099999999998545</v>
      </c>
      <c r="I71" s="35" t="s">
        <v>71</v>
      </c>
      <c r="J71" s="36">
        <f>G71*B71</f>
        <v>2434.41</v>
      </c>
      <c r="K71" s="35" t="str">
        <f>"sell "&amp;B71&amp;" "&amp;A71&amp;" @ $"&amp;G71</f>
        <v>sell 99 FYBR @ $24.59</v>
      </c>
      <c r="L71" s="9">
        <f>L70+(G71*B71)</f>
        <v>206031.54</v>
      </c>
      <c r="M71" s="35" t="s">
        <v>22</v>
      </c>
      <c r="N71" s="35"/>
      <c r="O71" s="35"/>
      <c r="P71" s="35"/>
      <c r="Q71" s="10"/>
    </row>
    <row r="72" spans="1:17">
      <c r="A72" s="13"/>
      <c r="B72" s="35"/>
      <c r="C72" s="9"/>
      <c r="D72" s="9">
        <f>SUM(D69:D71)</f>
        <v>5555.62</v>
      </c>
      <c r="E72" s="36"/>
      <c r="F72" s="38">
        <f>SUM(F69:F71)</f>
        <v>1</v>
      </c>
      <c r="G72" s="41"/>
      <c r="H72" s="9">
        <f>SUM(H69:H71)</f>
        <v>-13.840000000000146</v>
      </c>
      <c r="I72" s="35"/>
      <c r="J72" s="36">
        <f>SUM(J69:J71)</f>
        <v>5541.78</v>
      </c>
      <c r="K72" s="35"/>
      <c r="L72" s="9"/>
      <c r="M72" s="35"/>
      <c r="N72" s="35"/>
      <c r="O72" s="35"/>
      <c r="P72" s="35"/>
      <c r="Q72" s="10"/>
    </row>
    <row r="73" spans="1:17">
      <c r="A73" s="13"/>
      <c r="B73" s="35"/>
      <c r="C73" s="9"/>
      <c r="D73" s="9"/>
      <c r="E73" s="35"/>
      <c r="F73" s="35"/>
      <c r="G73" s="41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20</v>
      </c>
      <c r="N74" s="35"/>
      <c r="O74" s="35"/>
      <c r="P74" s="35"/>
      <c r="Q74" s="10"/>
    </row>
    <row r="75" spans="1:17">
      <c r="A75" s="7" t="s">
        <v>6</v>
      </c>
      <c r="B75" s="35"/>
      <c r="C75" s="9"/>
      <c r="D75" s="9"/>
      <c r="E75" s="19"/>
      <c r="F75" s="35"/>
      <c r="G75" s="41"/>
      <c r="H75" s="9"/>
      <c r="I75" s="35"/>
      <c r="J75" s="35"/>
      <c r="K75" s="35"/>
      <c r="L75" s="9"/>
      <c r="M75" s="11" t="s">
        <v>21</v>
      </c>
      <c r="N75" s="35"/>
      <c r="O75" s="35"/>
      <c r="P75" s="35"/>
      <c r="Q75" s="10"/>
    </row>
    <row r="76" spans="1:17">
      <c r="A76" s="7" t="s">
        <v>0</v>
      </c>
      <c r="B76" s="11" t="s">
        <v>3</v>
      </c>
      <c r="C76" s="12" t="s">
        <v>1</v>
      </c>
      <c r="D76" s="12" t="s">
        <v>2</v>
      </c>
      <c r="E76" s="22" t="s">
        <v>7</v>
      </c>
      <c r="F76" s="39" t="s">
        <v>92</v>
      </c>
      <c r="G76" s="42" t="s">
        <v>8</v>
      </c>
      <c r="H76" s="12" t="s">
        <v>9</v>
      </c>
      <c r="I76" s="35"/>
      <c r="J76" s="35"/>
      <c r="K76" s="35"/>
      <c r="L76" s="9"/>
      <c r="M76" s="36">
        <v>206048.96</v>
      </c>
      <c r="N76" s="35"/>
      <c r="O76" s="44"/>
      <c r="P76" s="35"/>
      <c r="Q76" s="10"/>
    </row>
    <row r="77" spans="1:17">
      <c r="A77" s="13" t="s">
        <v>161</v>
      </c>
      <c r="B77" s="35">
        <v>52</v>
      </c>
      <c r="C77" s="9">
        <v>69.650000000000006</v>
      </c>
      <c r="D77" s="9">
        <f>C77*B77</f>
        <v>3621.8</v>
      </c>
      <c r="E77" s="36" t="s">
        <v>37</v>
      </c>
      <c r="F77" s="38">
        <f>D77/D80</f>
        <v>0.65233797367809609</v>
      </c>
      <c r="G77" s="21">
        <v>69.709999999999994</v>
      </c>
      <c r="H77" s="9">
        <f>(B77*G77)-D77</f>
        <v>3.1199999999994361</v>
      </c>
      <c r="I77" s="35" t="s">
        <v>71</v>
      </c>
      <c r="J77" s="35"/>
      <c r="K77" s="35" t="str">
        <f>"buy "&amp;B77&amp;" "&amp;A77&amp;" @ $"&amp;G77</f>
        <v>buy 52 VST @ $69.71</v>
      </c>
      <c r="L77" s="9">
        <f>L71-(G77*B77)</f>
        <v>202406.62</v>
      </c>
      <c r="M77" s="36">
        <f>L68-(G77*B77)</f>
        <v>196864.84</v>
      </c>
      <c r="N77" s="35"/>
      <c r="O77" s="35"/>
      <c r="P77" s="35"/>
      <c r="Q77" s="10"/>
    </row>
    <row r="78" spans="1:17">
      <c r="A78" s="13" t="s">
        <v>162</v>
      </c>
      <c r="B78" s="35">
        <v>9</v>
      </c>
      <c r="C78" s="9">
        <v>95.19</v>
      </c>
      <c r="D78" s="9">
        <f>C78*B78</f>
        <v>856.71</v>
      </c>
      <c r="E78" s="36" t="s">
        <v>37</v>
      </c>
      <c r="F78" s="38">
        <f>D78/D80</f>
        <v>0.1543057224114423</v>
      </c>
      <c r="G78" s="21">
        <v>95.6</v>
      </c>
      <c r="H78" s="9">
        <f>(B78*G78)-D78</f>
        <v>3.6899999999999409</v>
      </c>
      <c r="I78" s="35" t="s">
        <v>71</v>
      </c>
      <c r="J78" s="35"/>
      <c r="K78" s="35" t="str">
        <f>"buy "&amp;B78&amp;" "&amp;A78&amp;" @ $"&amp;G78</f>
        <v>buy 9 MOD @ $95.6</v>
      </c>
      <c r="L78" s="9">
        <f>L77-(G78*B78)</f>
        <v>201546.22</v>
      </c>
      <c r="M78" s="36">
        <f>M77-(G78*B78)</f>
        <v>196004.44</v>
      </c>
      <c r="N78" s="35"/>
      <c r="O78" s="35"/>
      <c r="P78" s="35"/>
      <c r="Q78" s="10"/>
    </row>
    <row r="79" spans="1:17">
      <c r="A79" s="23" t="s">
        <v>163</v>
      </c>
      <c r="B79" s="24">
        <v>28</v>
      </c>
      <c r="C79" s="25">
        <v>38.340000000000003</v>
      </c>
      <c r="D79" s="25">
        <f>C79*B79</f>
        <v>1073.52</v>
      </c>
      <c r="E79" s="36" t="s">
        <v>37</v>
      </c>
      <c r="F79" s="38">
        <f>D79/D80</f>
        <v>0.19335630391046155</v>
      </c>
      <c r="G79" s="26">
        <v>38.57</v>
      </c>
      <c r="H79" s="25">
        <f>(B79*G79)-D79</f>
        <v>6.4400000000000546</v>
      </c>
      <c r="I79" s="35" t="s">
        <v>71</v>
      </c>
      <c r="J79" s="35"/>
      <c r="K79" s="35" t="str">
        <f>"buy "&amp;B79&amp;" "&amp;A79&amp;" @ $"&amp;G79</f>
        <v>buy 28 BLBD @ $38.57</v>
      </c>
      <c r="L79" s="9">
        <f>L78-(G79*B79)</f>
        <v>200466.26</v>
      </c>
      <c r="M79" s="36">
        <f>M78-(G79*B79)</f>
        <v>194924.48</v>
      </c>
      <c r="N79" s="35" t="str">
        <f>TEXT(ROUND(M79,2),"$#,##0.00")&amp;" will be the balance in the account after purchases.  "</f>
        <v xml:space="preserve">$194,924.48 will be the balance in the account after purchases.  </v>
      </c>
      <c r="O79" s="35"/>
      <c r="P79" s="35"/>
      <c r="Q79" s="10"/>
    </row>
    <row r="80" spans="1:17">
      <c r="A80" s="13"/>
      <c r="B80" s="35"/>
      <c r="C80" s="9"/>
      <c r="D80" s="9">
        <f>SUM(D77:D79)</f>
        <v>5552.0300000000007</v>
      </c>
      <c r="E80" s="35"/>
      <c r="F80" s="38">
        <f>SUM(F77:F79)</f>
        <v>1</v>
      </c>
      <c r="G80" s="9" t="s">
        <v>15</v>
      </c>
      <c r="H80" s="9">
        <f>SUM(H77:H79)</f>
        <v>13.249999999999432</v>
      </c>
      <c r="I80" s="35"/>
      <c r="J80" s="35"/>
      <c r="K80" s="35"/>
      <c r="L80" s="9"/>
      <c r="M80" s="35"/>
      <c r="N80" s="35" t="s">
        <v>27</v>
      </c>
      <c r="O80" s="35"/>
      <c r="P80" s="35"/>
      <c r="Q80" s="10"/>
    </row>
    <row r="81" spans="1:17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11" t="str">
        <f>IF(J72+M79&gt;0,"Credit Surplus","Credit Shortage")</f>
        <v>Credit Surplus</v>
      </c>
      <c r="N81" s="36">
        <f>J72+M79</f>
        <v>200466.26</v>
      </c>
      <c r="O81" s="35" t="s">
        <v>60</v>
      </c>
      <c r="P81" s="35"/>
      <c r="Q81" s="10"/>
    </row>
    <row r="82" spans="1:17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9"/>
      <c r="M82" s="35"/>
      <c r="N82" s="35"/>
      <c r="O82" s="35"/>
      <c r="P82" s="35"/>
      <c r="Q82" s="10"/>
    </row>
    <row r="83" spans="1:17">
      <c r="A83" s="13"/>
      <c r="B83" s="35"/>
      <c r="C83" s="9"/>
      <c r="D83" s="9"/>
      <c r="E83" s="35"/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>
      <c r="A84" s="13" t="s">
        <v>11</v>
      </c>
      <c r="B84" s="35"/>
      <c r="C84" s="9"/>
      <c r="D84" s="21">
        <v>638.75</v>
      </c>
      <c r="E84" s="35" t="s">
        <v>76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>
      <c r="A85" s="13" t="s">
        <v>12</v>
      </c>
      <c r="B85" s="35"/>
      <c r="C85" s="9"/>
      <c r="D85" s="9">
        <f>H72</f>
        <v>-13.840000000000146</v>
      </c>
      <c r="E85" s="35" t="s">
        <v>16</v>
      </c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>
      <c r="A86" s="13" t="s">
        <v>13</v>
      </c>
      <c r="B86" s="35"/>
      <c r="C86" s="9"/>
      <c r="D86" s="9">
        <f>D84+D85</f>
        <v>624.90999999999985</v>
      </c>
      <c r="E86" s="35"/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>
      <c r="A87" s="13" t="s">
        <v>14</v>
      </c>
      <c r="B87" s="35"/>
      <c r="C87" s="9"/>
      <c r="D87" s="9">
        <f>H80</f>
        <v>13.249999999999432</v>
      </c>
      <c r="E87" s="35" t="s">
        <v>17</v>
      </c>
      <c r="F87" s="35"/>
      <c r="G87" s="9"/>
      <c r="H87" s="9"/>
      <c r="I87" s="35"/>
      <c r="J87" s="35"/>
      <c r="K87" s="35"/>
      <c r="L87" s="35"/>
      <c r="M87" s="35"/>
      <c r="N87" s="35"/>
      <c r="O87" s="35"/>
      <c r="P87" s="35"/>
      <c r="Q87" s="10"/>
    </row>
    <row r="88" spans="1:17">
      <c r="A88" s="13" t="s">
        <v>13</v>
      </c>
      <c r="B88" s="35"/>
      <c r="C88" s="9"/>
      <c r="D88" s="27">
        <f>D86-D87</f>
        <v>611.66000000000042</v>
      </c>
      <c r="E88" s="19" t="s">
        <v>18</v>
      </c>
      <c r="F88" s="35"/>
      <c r="G88" s="9"/>
      <c r="H88" s="9"/>
      <c r="I88" s="35"/>
      <c r="J88" s="35"/>
      <c r="K88" s="35"/>
      <c r="L88" s="35"/>
      <c r="M88" s="35"/>
      <c r="N88" s="35"/>
      <c r="O88" s="35"/>
      <c r="P88" s="35"/>
      <c r="Q88" s="10"/>
    </row>
    <row r="89" spans="1:17" ht="14.65" thickBot="1">
      <c r="A89" s="15"/>
      <c r="B89" s="16"/>
      <c r="C89" s="17"/>
      <c r="D89" s="17"/>
      <c r="E89" s="16"/>
      <c r="F89" s="16"/>
      <c r="G89" s="17"/>
      <c r="H89" s="17"/>
      <c r="I89" s="16"/>
      <c r="J89" s="16"/>
      <c r="K89" s="16"/>
      <c r="L89" s="16"/>
      <c r="M89" s="16"/>
      <c r="N89" s="16"/>
      <c r="O89" s="16"/>
      <c r="P89" s="16"/>
      <c r="Q89" s="18"/>
    </row>
    <row r="90" spans="1:17" ht="14.65" thickTop="1"/>
    <row r="94" spans="1:17" ht="14.65" thickBot="1"/>
    <row r="95" spans="1:17" ht="14.65" thickTop="1">
      <c r="A95" s="2"/>
      <c r="B95" s="3"/>
      <c r="C95" s="4">
        <v>45322</v>
      </c>
      <c r="D95" s="5"/>
      <c r="E95" s="3"/>
      <c r="F95" s="3"/>
      <c r="G95" s="5"/>
      <c r="H95" s="5"/>
      <c r="I95" s="3"/>
      <c r="J95" s="3"/>
      <c r="K95" s="3"/>
      <c r="L95" s="20" t="s">
        <v>19</v>
      </c>
      <c r="M95" s="3"/>
      <c r="N95" s="3"/>
      <c r="O95" s="3"/>
      <c r="P95" s="3"/>
      <c r="Q95" s="6"/>
    </row>
    <row r="96" spans="1:17">
      <c r="A96" s="7" t="s">
        <v>5</v>
      </c>
      <c r="B96" s="35"/>
      <c r="C96" s="9"/>
      <c r="D96" s="9"/>
      <c r="E96" s="35"/>
      <c r="F96" s="35"/>
      <c r="G96" s="9"/>
      <c r="H96" s="9"/>
      <c r="I96" s="35"/>
      <c r="J96" s="11" t="s">
        <v>24</v>
      </c>
      <c r="K96" s="35"/>
      <c r="L96" s="11" t="s">
        <v>10</v>
      </c>
      <c r="M96" s="35"/>
      <c r="N96" s="35"/>
      <c r="O96" s="35"/>
      <c r="P96" s="35"/>
      <c r="Q96" s="10"/>
    </row>
    <row r="97" spans="1:17">
      <c r="A97" s="7" t="s">
        <v>0</v>
      </c>
      <c r="B97" s="11" t="s">
        <v>3</v>
      </c>
      <c r="C97" s="12" t="s">
        <v>1</v>
      </c>
      <c r="D97" s="12" t="s">
        <v>4</v>
      </c>
      <c r="E97" s="11" t="s">
        <v>7</v>
      </c>
      <c r="F97" s="37" t="s">
        <v>92</v>
      </c>
      <c r="G97" s="12" t="s">
        <v>8</v>
      </c>
      <c r="H97" s="12" t="s">
        <v>9</v>
      </c>
      <c r="I97" s="33" t="s">
        <v>70</v>
      </c>
      <c r="J97" s="11" t="s">
        <v>23</v>
      </c>
      <c r="K97" s="35"/>
      <c r="L97" s="31">
        <v>204962.18</v>
      </c>
      <c r="M97" s="35" t="s">
        <v>118</v>
      </c>
      <c r="N97" s="35"/>
      <c r="O97" s="35"/>
      <c r="P97" s="35"/>
      <c r="Q97" s="10"/>
    </row>
    <row r="98" spans="1:17">
      <c r="A98" s="13" t="s">
        <v>151</v>
      </c>
      <c r="B98" s="35">
        <v>20</v>
      </c>
      <c r="C98" s="9">
        <v>50.75</v>
      </c>
      <c r="D98" s="9">
        <f>C98*B98</f>
        <v>1015</v>
      </c>
      <c r="E98" s="36" t="s">
        <v>93</v>
      </c>
      <c r="F98" s="38">
        <f>D98/D101</f>
        <v>1</v>
      </c>
      <c r="G98" s="40">
        <v>50.6</v>
      </c>
      <c r="H98" s="9">
        <f>(B98*G98)-D98</f>
        <v>-3</v>
      </c>
      <c r="I98" s="35" t="s">
        <v>71</v>
      </c>
      <c r="J98" s="36">
        <f>G98*B98</f>
        <v>1012</v>
      </c>
      <c r="K98" s="35" t="str">
        <f>"sell "&amp;B98&amp;" "&amp;A98&amp;" @ $"&amp;G98</f>
        <v>sell 20 NEAR @ $50.6</v>
      </c>
      <c r="L98" s="9">
        <f>L97+(G98*B98)</f>
        <v>205974.18</v>
      </c>
      <c r="M98" s="35"/>
      <c r="N98" s="35"/>
      <c r="O98" s="35"/>
      <c r="P98" s="35"/>
      <c r="Q98" s="10"/>
    </row>
    <row r="99" spans="1:17">
      <c r="A99" s="13"/>
      <c r="B99" s="35"/>
      <c r="C99" s="9"/>
      <c r="D99" s="9">
        <f>C99*B99</f>
        <v>0</v>
      </c>
      <c r="E99" s="36" t="s">
        <v>93</v>
      </c>
      <c r="F99" s="38">
        <f>D99/D101</f>
        <v>0</v>
      </c>
      <c r="G99" s="40"/>
      <c r="H99" s="9">
        <f>(B99*G99)-D99</f>
        <v>0</v>
      </c>
      <c r="I99" s="35" t="s">
        <v>71</v>
      </c>
      <c r="J99" s="36">
        <f>G99*B99</f>
        <v>0</v>
      </c>
      <c r="K99" s="35" t="str">
        <f>"sell "&amp;B99&amp;" "&amp;A99&amp;" @ $"&amp;G99</f>
        <v>sell   @ $</v>
      </c>
      <c r="L99" s="9">
        <f>L98+(G99*B99)</f>
        <v>205974.18</v>
      </c>
      <c r="M99" s="35"/>
      <c r="N99" s="35"/>
      <c r="O99" s="35"/>
      <c r="P99" s="35"/>
      <c r="Q99" s="10"/>
    </row>
    <row r="100" spans="1:17">
      <c r="A100" s="13"/>
      <c r="B100" s="35"/>
      <c r="C100" s="9"/>
      <c r="D100" s="9">
        <f>C100*B100</f>
        <v>0</v>
      </c>
      <c r="E100" s="36" t="s">
        <v>93</v>
      </c>
      <c r="F100" s="38">
        <f>D100/D101</f>
        <v>0</v>
      </c>
      <c r="G100" s="40"/>
      <c r="H100" s="9">
        <f>(B100*G100)-D100</f>
        <v>0</v>
      </c>
      <c r="I100" s="35" t="s">
        <v>71</v>
      </c>
      <c r="J100" s="36">
        <f>G100*B100</f>
        <v>0</v>
      </c>
      <c r="K100" s="35" t="str">
        <f>"sell "&amp;B100&amp;" "&amp;A100&amp;" @ $"&amp;G100</f>
        <v>sell   @ $</v>
      </c>
      <c r="L100" s="9">
        <f>L99+(G100*B100)</f>
        <v>205974.18</v>
      </c>
      <c r="M100" s="35" t="s">
        <v>22</v>
      </c>
      <c r="N100" s="35"/>
      <c r="O100" s="35"/>
      <c r="P100" s="35"/>
      <c r="Q100" s="10"/>
    </row>
    <row r="101" spans="1:17">
      <c r="A101" s="13"/>
      <c r="B101" s="35"/>
      <c r="C101" s="9"/>
      <c r="D101" s="9">
        <f>SUM(D98:D100)</f>
        <v>1015</v>
      </c>
      <c r="E101" s="36"/>
      <c r="F101" s="38">
        <f>SUM(F98:F100)</f>
        <v>1</v>
      </c>
      <c r="G101" s="41"/>
      <c r="H101" s="9">
        <f>SUM(H98:H100)</f>
        <v>-3</v>
      </c>
      <c r="I101" s="35"/>
      <c r="J101" s="36">
        <f>SUM(J98:J100)</f>
        <v>1012</v>
      </c>
      <c r="K101" s="35"/>
      <c r="L101" s="9"/>
      <c r="M101" s="35"/>
      <c r="N101" s="35"/>
      <c r="O101" s="35"/>
      <c r="P101" s="35"/>
      <c r="Q101" s="10"/>
    </row>
    <row r="102" spans="1:17">
      <c r="A102" s="13"/>
      <c r="B102" s="35"/>
      <c r="C102" s="9"/>
      <c r="D102" s="9"/>
      <c r="E102" s="35"/>
      <c r="F102" s="35"/>
      <c r="G102" s="41"/>
      <c r="H102" s="9"/>
      <c r="I102" s="35"/>
      <c r="J102" s="35"/>
      <c r="K102" s="35"/>
      <c r="L102" s="9"/>
      <c r="M102" s="35"/>
      <c r="N102" s="35"/>
      <c r="O102" s="35"/>
      <c r="P102" s="35"/>
      <c r="Q102" s="10"/>
    </row>
    <row r="103" spans="1:17">
      <c r="A103" s="13"/>
      <c r="B103" s="35"/>
      <c r="C103" s="9"/>
      <c r="D103" s="9"/>
      <c r="E103" s="19"/>
      <c r="F103" s="35"/>
      <c r="G103" s="41"/>
      <c r="H103" s="9"/>
      <c r="I103" s="35"/>
      <c r="J103" s="35"/>
      <c r="K103" s="35"/>
      <c r="L103" s="9"/>
      <c r="M103" s="11" t="s">
        <v>20</v>
      </c>
      <c r="N103" s="35"/>
      <c r="O103" s="35"/>
      <c r="P103" s="35"/>
      <c r="Q103" s="10"/>
    </row>
    <row r="104" spans="1:17">
      <c r="A104" s="7" t="s">
        <v>6</v>
      </c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21</v>
      </c>
      <c r="N104" s="35"/>
      <c r="O104" s="35"/>
      <c r="P104" s="35"/>
      <c r="Q104" s="10"/>
    </row>
    <row r="105" spans="1:17">
      <c r="A105" s="7" t="s">
        <v>0</v>
      </c>
      <c r="B105" s="11" t="s">
        <v>3</v>
      </c>
      <c r="C105" s="12" t="s">
        <v>1</v>
      </c>
      <c r="D105" s="12" t="s">
        <v>2</v>
      </c>
      <c r="E105" s="22" t="s">
        <v>7</v>
      </c>
      <c r="F105" s="39" t="s">
        <v>92</v>
      </c>
      <c r="G105" s="42" t="s">
        <v>8</v>
      </c>
      <c r="H105" s="12" t="s">
        <v>9</v>
      </c>
      <c r="I105" s="35"/>
      <c r="J105" s="35"/>
      <c r="K105" s="35"/>
      <c r="L105" s="9"/>
      <c r="M105" s="36">
        <v>206048.96</v>
      </c>
      <c r="N105" s="35"/>
      <c r="O105" s="44"/>
      <c r="P105" s="35"/>
      <c r="Q105" s="10"/>
    </row>
    <row r="106" spans="1:17">
      <c r="A106" s="13" t="s">
        <v>158</v>
      </c>
      <c r="B106" s="35">
        <v>45</v>
      </c>
      <c r="C106" s="9">
        <v>32.18</v>
      </c>
      <c r="D106" s="9">
        <f>C106*B106</f>
        <v>1448.1</v>
      </c>
      <c r="E106" s="36" t="s">
        <v>93</v>
      </c>
      <c r="F106" s="38">
        <f>D106/D109</f>
        <v>0.25415830792803323</v>
      </c>
      <c r="G106" s="9">
        <v>33.020000000000003</v>
      </c>
      <c r="H106" s="9">
        <f>(B106*G106)-D106</f>
        <v>37.800000000000182</v>
      </c>
      <c r="I106" s="35" t="s">
        <v>71</v>
      </c>
      <c r="J106" s="35"/>
      <c r="K106" s="35" t="str">
        <f>"buy "&amp;B106&amp;" "&amp;A106&amp;" @ $"&amp;G106</f>
        <v>buy 45 XMTR @ $33.02</v>
      </c>
      <c r="L106" s="9">
        <f>L100-(G106*B106)</f>
        <v>204488.28</v>
      </c>
      <c r="M106" s="36">
        <f>L97-(G106*B106)</f>
        <v>203476.28</v>
      </c>
      <c r="N106" s="35"/>
      <c r="O106" s="35"/>
      <c r="P106" s="35"/>
      <c r="Q106" s="10"/>
    </row>
    <row r="107" spans="1:17">
      <c r="A107" s="13" t="s">
        <v>159</v>
      </c>
      <c r="B107" s="35">
        <v>63</v>
      </c>
      <c r="C107" s="9">
        <v>38.53</v>
      </c>
      <c r="D107" s="9">
        <f>C107*B107</f>
        <v>2427.39</v>
      </c>
      <c r="E107" s="36" t="s">
        <v>93</v>
      </c>
      <c r="F107" s="38">
        <f>D107/D109</f>
        <v>0.42603503562007355</v>
      </c>
      <c r="G107" s="9">
        <v>38.72</v>
      </c>
      <c r="H107" s="9">
        <f>(B107*G107)-D107</f>
        <v>11.970000000000255</v>
      </c>
      <c r="I107" s="35" t="s">
        <v>71</v>
      </c>
      <c r="J107" s="35"/>
      <c r="K107" s="35" t="str">
        <f>"buy "&amp;B107&amp;" "&amp;A107&amp;" @ $"&amp;G107</f>
        <v>buy 63 INBX @ $38.72</v>
      </c>
      <c r="L107" s="9">
        <f>L106-(G107*B107)</f>
        <v>202048.92</v>
      </c>
      <c r="M107" s="36">
        <f>M106-(G107*B107)</f>
        <v>201036.92</v>
      </c>
      <c r="N107" s="35"/>
      <c r="O107" s="35"/>
      <c r="P107" s="35"/>
      <c r="Q107" s="10"/>
    </row>
    <row r="108" spans="1:17">
      <c r="A108" s="23" t="s">
        <v>160</v>
      </c>
      <c r="B108" s="24">
        <v>106</v>
      </c>
      <c r="C108" s="25">
        <v>17.190000000000001</v>
      </c>
      <c r="D108" s="25">
        <f>C108*B108</f>
        <v>1822.14</v>
      </c>
      <c r="E108" s="36" t="s">
        <v>93</v>
      </c>
      <c r="F108" s="38">
        <f>D108/D109</f>
        <v>0.31980665645189316</v>
      </c>
      <c r="G108" s="25">
        <v>17.100000000000001</v>
      </c>
      <c r="H108" s="25">
        <f>(B108*G108)-D108</f>
        <v>-9.5399999999999636</v>
      </c>
      <c r="I108" s="35" t="s">
        <v>71</v>
      </c>
      <c r="J108" s="35"/>
      <c r="K108" s="35" t="str">
        <f>"buy "&amp;B108&amp;" "&amp;A108&amp;" @ $"&amp;G108</f>
        <v>buy 106 STNE @ $17.1</v>
      </c>
      <c r="L108" s="9">
        <f>L107-(G108*B108)</f>
        <v>200236.32</v>
      </c>
      <c r="M108" s="36">
        <f>M107-(G108*B108)</f>
        <v>199224.32000000001</v>
      </c>
      <c r="N108" s="35" t="str">
        <f>TEXT(ROUND(M108,2),"$#,##0.00")&amp;" will be the balance in the account after purchases.  "</f>
        <v xml:space="preserve">$199,224.32 will be the balance in the account after purchases.  </v>
      </c>
      <c r="O108" s="35"/>
      <c r="P108" s="35"/>
      <c r="Q108" s="10"/>
    </row>
    <row r="109" spans="1:17">
      <c r="A109" s="13"/>
      <c r="B109" s="35"/>
      <c r="C109" s="9"/>
      <c r="D109" s="9">
        <f>SUM(D106:D108)</f>
        <v>5697.63</v>
      </c>
      <c r="E109" s="35"/>
      <c r="F109" s="38">
        <f>SUM(F106:F108)</f>
        <v>1</v>
      </c>
      <c r="G109" s="9" t="s">
        <v>15</v>
      </c>
      <c r="H109" s="9">
        <f>SUM(H106:H108)</f>
        <v>40.230000000000473</v>
      </c>
      <c r="I109" s="35"/>
      <c r="J109" s="35"/>
      <c r="K109" s="35"/>
      <c r="L109" s="9"/>
      <c r="M109" s="35"/>
      <c r="N109" s="35" t="s">
        <v>27</v>
      </c>
      <c r="O109" s="35"/>
      <c r="P109" s="35"/>
      <c r="Q109" s="10"/>
    </row>
    <row r="110" spans="1:17">
      <c r="A110" s="13"/>
      <c r="B110" s="35"/>
      <c r="C110" s="9"/>
      <c r="D110" s="9"/>
      <c r="E110" s="35"/>
      <c r="F110" s="35"/>
      <c r="G110" s="9"/>
      <c r="H110" s="9"/>
      <c r="I110" s="35"/>
      <c r="J110" s="35"/>
      <c r="K110" s="35"/>
      <c r="L110" s="9"/>
      <c r="M110" s="11" t="str">
        <f>IF(J101+M108&gt;0,"Credit Surplus","Credit Shortage")</f>
        <v>Credit Surplus</v>
      </c>
      <c r="N110" s="36">
        <f>J101+M108</f>
        <v>200236.32</v>
      </c>
      <c r="O110" s="35" t="s">
        <v>60</v>
      </c>
      <c r="P110" s="35"/>
      <c r="Q110" s="10"/>
    </row>
    <row r="111" spans="1:17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9"/>
      <c r="M111" s="35"/>
      <c r="N111" s="35"/>
      <c r="O111" s="35"/>
      <c r="P111" s="35"/>
      <c r="Q111" s="10"/>
    </row>
    <row r="112" spans="1:17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35"/>
      <c r="M112" s="35"/>
      <c r="N112" s="35"/>
      <c r="O112" s="35"/>
      <c r="P112" s="35"/>
      <c r="Q112" s="10"/>
    </row>
    <row r="113" spans="1:17">
      <c r="A113" s="13" t="s">
        <v>11</v>
      </c>
      <c r="B113" s="35"/>
      <c r="C113" s="9"/>
      <c r="D113" s="21">
        <v>456.81</v>
      </c>
      <c r="E113" s="35" t="s">
        <v>76</v>
      </c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>
      <c r="A114" s="13" t="s">
        <v>12</v>
      </c>
      <c r="B114" s="35"/>
      <c r="C114" s="9"/>
      <c r="D114" s="9">
        <f>H101</f>
        <v>-3</v>
      </c>
      <c r="E114" s="35" t="s">
        <v>16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>
      <c r="A115" s="13" t="s">
        <v>13</v>
      </c>
      <c r="B115" s="35"/>
      <c r="C115" s="9"/>
      <c r="D115" s="9">
        <f>D113+D114</f>
        <v>453.81</v>
      </c>
      <c r="E115" s="35"/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>
      <c r="A116" s="13" t="s">
        <v>14</v>
      </c>
      <c r="B116" s="35"/>
      <c r="C116" s="9"/>
      <c r="D116" s="9">
        <f>H109</f>
        <v>40.230000000000473</v>
      </c>
      <c r="E116" s="35" t="s">
        <v>17</v>
      </c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>
      <c r="A117" s="13" t="s">
        <v>13</v>
      </c>
      <c r="B117" s="35"/>
      <c r="C117" s="9"/>
      <c r="D117" s="27">
        <f>D115-D116</f>
        <v>413.57999999999953</v>
      </c>
      <c r="E117" s="19" t="s">
        <v>18</v>
      </c>
      <c r="F117" s="35"/>
      <c r="G117" s="9"/>
      <c r="H117" s="9"/>
      <c r="I117" s="35"/>
      <c r="J117" s="35"/>
      <c r="K117" s="35"/>
      <c r="L117" s="35"/>
      <c r="M117" s="35"/>
      <c r="N117" s="35"/>
      <c r="O117" s="35"/>
      <c r="P117" s="35"/>
      <c r="Q117" s="10"/>
    </row>
    <row r="118" spans="1:17" ht="14.65" thickBot="1">
      <c r="A118" s="15"/>
      <c r="B118" s="16"/>
      <c r="C118" s="17"/>
      <c r="D118" s="17"/>
      <c r="E118" s="16"/>
      <c r="F118" s="16"/>
      <c r="G118" s="17"/>
      <c r="H118" s="17"/>
      <c r="I118" s="16"/>
      <c r="J118" s="16"/>
      <c r="K118" s="16"/>
      <c r="L118" s="16"/>
      <c r="M118" s="16"/>
      <c r="N118" s="16"/>
      <c r="O118" s="16"/>
      <c r="P118" s="16"/>
      <c r="Q118" s="18"/>
    </row>
    <row r="119" spans="1:17" ht="14.65" thickTop="1"/>
    <row r="123" spans="1:17" ht="14.65" thickBot="1"/>
    <row r="124" spans="1:17" ht="14.65" thickTop="1">
      <c r="A124" s="2"/>
      <c r="B124" s="3"/>
      <c r="C124" s="4">
        <v>45291</v>
      </c>
      <c r="D124" s="5"/>
      <c r="E124" s="3"/>
      <c r="F124" s="3"/>
      <c r="G124" s="5"/>
      <c r="H124" s="5"/>
      <c r="I124" s="3"/>
      <c r="J124" s="3"/>
      <c r="K124" s="3"/>
      <c r="L124" s="20" t="s">
        <v>19</v>
      </c>
      <c r="M124" s="3"/>
      <c r="N124" s="3"/>
      <c r="O124" s="3"/>
      <c r="P124" s="3"/>
      <c r="Q124" s="6"/>
    </row>
    <row r="125" spans="1:17">
      <c r="A125" s="7" t="s">
        <v>5</v>
      </c>
      <c r="B125" s="35"/>
      <c r="C125" s="9"/>
      <c r="D125" s="9"/>
      <c r="E125" s="35"/>
      <c r="F125" s="35"/>
      <c r="G125" s="9"/>
      <c r="H125" s="9"/>
      <c r="I125" s="35"/>
      <c r="J125" s="11" t="s">
        <v>24</v>
      </c>
      <c r="K125" s="35"/>
      <c r="L125" s="11" t="s">
        <v>10</v>
      </c>
      <c r="M125" s="35"/>
      <c r="N125" s="35"/>
      <c r="O125" s="35"/>
      <c r="P125" s="35"/>
      <c r="Q125" s="10"/>
    </row>
    <row r="126" spans="1:17">
      <c r="A126" s="7" t="s">
        <v>0</v>
      </c>
      <c r="B126" s="11" t="s">
        <v>3</v>
      </c>
      <c r="C126" s="12" t="s">
        <v>1</v>
      </c>
      <c r="D126" s="12" t="s">
        <v>4</v>
      </c>
      <c r="E126" s="11" t="s">
        <v>7</v>
      </c>
      <c r="F126" s="37" t="s">
        <v>92</v>
      </c>
      <c r="G126" s="12" t="s">
        <v>8</v>
      </c>
      <c r="H126" s="12" t="s">
        <v>9</v>
      </c>
      <c r="I126" s="33" t="s">
        <v>70</v>
      </c>
      <c r="J126" s="11" t="s">
        <v>23</v>
      </c>
      <c r="K126" s="35"/>
      <c r="L126" s="31">
        <v>204874.75</v>
      </c>
      <c r="M126" s="35" t="s">
        <v>118</v>
      </c>
      <c r="N126" s="35"/>
      <c r="O126" s="35"/>
      <c r="P126" s="35"/>
      <c r="Q126" s="10"/>
    </row>
    <row r="127" spans="1:17">
      <c r="A127" s="13" t="s">
        <v>148</v>
      </c>
      <c r="B127" s="35">
        <v>198</v>
      </c>
      <c r="C127" s="9">
        <v>6.4</v>
      </c>
      <c r="D127" s="9">
        <f>C127*B127</f>
        <v>1267.2</v>
      </c>
      <c r="E127" s="36" t="s">
        <v>93</v>
      </c>
      <c r="F127" s="38">
        <f>D127/D130</f>
        <v>0.22441783654263353</v>
      </c>
      <c r="G127" s="40">
        <v>6.41</v>
      </c>
      <c r="H127" s="9">
        <f>(B127*G127)-D127</f>
        <v>1.9800000000000182</v>
      </c>
      <c r="I127" s="35" t="s">
        <v>71</v>
      </c>
      <c r="J127" s="36">
        <f>G127*B127</f>
        <v>1269.18</v>
      </c>
      <c r="K127" s="35" t="str">
        <f>"sell "&amp;B127&amp;" "&amp;A127&amp;" @ $"&amp;G127</f>
        <v>sell 198 UEC @ $6.41</v>
      </c>
      <c r="L127" s="9">
        <f>L126+(G127*B127)</f>
        <v>206143.93</v>
      </c>
      <c r="M127" s="35"/>
      <c r="N127" s="35"/>
      <c r="O127" s="35"/>
      <c r="P127" s="35"/>
      <c r="Q127" s="10"/>
    </row>
    <row r="128" spans="1:17">
      <c r="A128" s="13" t="s">
        <v>149</v>
      </c>
      <c r="B128" s="35">
        <v>338</v>
      </c>
      <c r="C128" s="9">
        <v>10.28</v>
      </c>
      <c r="D128" s="9">
        <f>C128*B128</f>
        <v>3474.64</v>
      </c>
      <c r="E128" s="36" t="s">
        <v>93</v>
      </c>
      <c r="F128" s="38">
        <f>D128/D130</f>
        <v>0.61534974081794203</v>
      </c>
      <c r="G128" s="40">
        <v>10.15</v>
      </c>
      <c r="H128" s="9">
        <f>(B128*G128)-D128</f>
        <v>-43.9399999999996</v>
      </c>
      <c r="I128" s="35" t="s">
        <v>71</v>
      </c>
      <c r="J128" s="36">
        <f>G128*B128</f>
        <v>3430.7000000000003</v>
      </c>
      <c r="K128" s="35" t="str">
        <f>"sell "&amp;B128&amp;" "&amp;A128&amp;" @ $"&amp;G128</f>
        <v>sell 338 HLX @ $10.15</v>
      </c>
      <c r="L128" s="9">
        <f>L127+(G128*B128)</f>
        <v>209574.63</v>
      </c>
      <c r="M128" s="35"/>
      <c r="N128" s="35"/>
      <c r="O128" s="35"/>
      <c r="P128" s="35"/>
      <c r="Q128" s="10"/>
    </row>
    <row r="129" spans="1:17">
      <c r="A129" s="13" t="s">
        <v>150</v>
      </c>
      <c r="B129" s="35">
        <v>9</v>
      </c>
      <c r="C129" s="9">
        <v>100.53</v>
      </c>
      <c r="D129" s="9">
        <f>C129*B129</f>
        <v>904.77</v>
      </c>
      <c r="E129" s="36" t="s">
        <v>93</v>
      </c>
      <c r="F129" s="38">
        <f>D129/D130</f>
        <v>0.16023242263942433</v>
      </c>
      <c r="G129" s="40">
        <v>101</v>
      </c>
      <c r="H129" s="9">
        <f>(B129*G129)-D129</f>
        <v>4.2300000000000182</v>
      </c>
      <c r="I129" s="35" t="s">
        <v>71</v>
      </c>
      <c r="J129" s="36">
        <f>G129*B129</f>
        <v>909</v>
      </c>
      <c r="K129" s="35" t="str">
        <f>"sell "&amp;B129&amp;" "&amp;A129&amp;" @ $"&amp;G129</f>
        <v>sell 9 CEIX @ $101</v>
      </c>
      <c r="L129" s="9">
        <f>L128+(G129*B129)</f>
        <v>210483.63</v>
      </c>
      <c r="M129" s="35" t="s">
        <v>22</v>
      </c>
      <c r="N129" s="35"/>
      <c r="O129" s="35"/>
      <c r="P129" s="35"/>
      <c r="Q129" s="10"/>
    </row>
    <row r="130" spans="1:17">
      <c r="A130" s="13"/>
      <c r="B130" s="35"/>
      <c r="C130" s="9"/>
      <c r="D130" s="9">
        <f>SUM(D127:D129)</f>
        <v>5646.6100000000006</v>
      </c>
      <c r="E130" s="36"/>
      <c r="F130" s="38">
        <f>SUM(F127:F129)</f>
        <v>0.99999999999999978</v>
      </c>
      <c r="G130" s="41"/>
      <c r="H130" s="9">
        <f>SUM(H127:H129)</f>
        <v>-37.729999999999563</v>
      </c>
      <c r="I130" s="35"/>
      <c r="J130" s="36">
        <f>SUM(J127:J129)</f>
        <v>5608.88</v>
      </c>
      <c r="K130" s="35"/>
      <c r="L130" s="9"/>
      <c r="M130" s="35"/>
      <c r="N130" s="35"/>
      <c r="O130" s="35"/>
      <c r="P130" s="35"/>
      <c r="Q130" s="10"/>
    </row>
    <row r="131" spans="1:17">
      <c r="A131" s="13"/>
      <c r="B131" s="35"/>
      <c r="C131" s="9"/>
      <c r="D131" s="9"/>
      <c r="E131" s="35"/>
      <c r="F131" s="35"/>
      <c r="G131" s="41"/>
      <c r="H131" s="9"/>
      <c r="I131" s="35"/>
      <c r="J131" s="35"/>
      <c r="K131" s="35"/>
      <c r="L131" s="9"/>
      <c r="M131" s="35"/>
      <c r="N131" s="35"/>
      <c r="O131" s="35"/>
      <c r="P131" s="35"/>
      <c r="Q131" s="10"/>
    </row>
    <row r="132" spans="1:17">
      <c r="A132" s="13"/>
      <c r="B132" s="35"/>
      <c r="C132" s="9"/>
      <c r="D132" s="9"/>
      <c r="E132" s="19"/>
      <c r="F132" s="35"/>
      <c r="G132" s="41"/>
      <c r="H132" s="9"/>
      <c r="I132" s="35"/>
      <c r="J132" s="35"/>
      <c r="K132" s="35"/>
      <c r="L132" s="9"/>
      <c r="M132" s="11" t="s">
        <v>20</v>
      </c>
      <c r="N132" s="35"/>
      <c r="O132" s="35"/>
      <c r="P132" s="35"/>
      <c r="Q132" s="10"/>
    </row>
    <row r="133" spans="1:17">
      <c r="A133" s="7" t="s">
        <v>6</v>
      </c>
      <c r="B133" s="35"/>
      <c r="C133" s="9"/>
      <c r="D133" s="9"/>
      <c r="E133" s="19"/>
      <c r="F133" s="35"/>
      <c r="G133" s="41"/>
      <c r="H133" s="9"/>
      <c r="I133" s="35"/>
      <c r="J133" s="35"/>
      <c r="K133" s="35"/>
      <c r="L133" s="9"/>
      <c r="M133" s="11" t="s">
        <v>21</v>
      </c>
      <c r="N133" s="35"/>
      <c r="O133" s="35"/>
      <c r="P133" s="35"/>
      <c r="Q133" s="10"/>
    </row>
    <row r="134" spans="1:17">
      <c r="A134" s="7" t="s">
        <v>0</v>
      </c>
      <c r="B134" s="11" t="s">
        <v>3</v>
      </c>
      <c r="C134" s="12" t="s">
        <v>1</v>
      </c>
      <c r="D134" s="12" t="s">
        <v>2</v>
      </c>
      <c r="E134" s="22" t="s">
        <v>7</v>
      </c>
      <c r="F134" s="39" t="s">
        <v>92</v>
      </c>
      <c r="G134" s="42" t="s">
        <v>8</v>
      </c>
      <c r="H134" s="12" t="s">
        <v>9</v>
      </c>
      <c r="I134" s="35"/>
      <c r="J134" s="35"/>
      <c r="K134" s="35"/>
      <c r="L134" s="9"/>
      <c r="M134" s="36">
        <v>206048.96</v>
      </c>
      <c r="N134" s="35"/>
      <c r="O134" s="44"/>
      <c r="P134" s="35"/>
      <c r="Q134" s="10"/>
    </row>
    <row r="135" spans="1:17">
      <c r="A135" s="13" t="s">
        <v>155</v>
      </c>
      <c r="B135" s="35">
        <v>7</v>
      </c>
      <c r="C135" s="9">
        <v>173.92</v>
      </c>
      <c r="D135" s="9">
        <f>C135*B135</f>
        <v>1217.4399999999998</v>
      </c>
      <c r="E135" s="36" t="s">
        <v>93</v>
      </c>
      <c r="F135" s="38">
        <f>D135/D138</f>
        <v>0.21719327854024648</v>
      </c>
      <c r="G135" s="9">
        <v>173.32</v>
      </c>
      <c r="H135" s="9">
        <f>(B135*G135)-D135</f>
        <v>-4.1999999999998181</v>
      </c>
      <c r="I135" s="35" t="s">
        <v>71</v>
      </c>
      <c r="J135" s="35"/>
      <c r="K135" s="35" t="str">
        <f>"buy "&amp;B135&amp;" "&amp;A135&amp;" @ $"&amp;G135</f>
        <v>buy 7 COIN @ $173.32</v>
      </c>
      <c r="L135" s="9">
        <f>L129-(G135*B135)</f>
        <v>209270.39</v>
      </c>
      <c r="M135" s="36">
        <f>L126-(G135*B135)</f>
        <v>203661.51</v>
      </c>
      <c r="N135" s="35"/>
      <c r="O135" s="35"/>
      <c r="P135" s="35"/>
      <c r="Q135" s="10"/>
    </row>
    <row r="136" spans="1:17">
      <c r="A136" s="13" t="s">
        <v>156</v>
      </c>
      <c r="B136" s="35">
        <v>111</v>
      </c>
      <c r="C136" s="9">
        <v>16.93</v>
      </c>
      <c r="D136" s="9">
        <f>C136*B136</f>
        <v>1879.23</v>
      </c>
      <c r="E136" s="36" t="s">
        <v>93</v>
      </c>
      <c r="F136" s="38">
        <f>D136/D138</f>
        <v>0.33525769223221469</v>
      </c>
      <c r="G136" s="9">
        <v>16.53</v>
      </c>
      <c r="H136" s="9">
        <f>(B136*G136)-D136</f>
        <v>-44.399999999999864</v>
      </c>
      <c r="I136" s="35" t="s">
        <v>71</v>
      </c>
      <c r="J136" s="35"/>
      <c r="K136" s="35" t="str">
        <f>"buy "&amp;B136&amp;" "&amp;A136&amp;" @ $"&amp;G136</f>
        <v>buy 111 SNAP @ $16.53</v>
      </c>
      <c r="L136" s="9">
        <f>L135-(G136*B136)</f>
        <v>207435.56000000003</v>
      </c>
      <c r="M136" s="36">
        <f>M135-(G136*B136)</f>
        <v>201826.68000000002</v>
      </c>
      <c r="N136" s="35"/>
      <c r="O136" s="35"/>
      <c r="P136" s="35"/>
      <c r="Q136" s="10"/>
    </row>
    <row r="137" spans="1:17">
      <c r="A137" s="23" t="s">
        <v>157</v>
      </c>
      <c r="B137" s="24">
        <v>99</v>
      </c>
      <c r="C137" s="25">
        <v>25.34</v>
      </c>
      <c r="D137" s="25">
        <f>C137*B137</f>
        <v>2508.66</v>
      </c>
      <c r="E137" s="36" t="s">
        <v>93</v>
      </c>
      <c r="F137" s="38">
        <f>D137/D138</f>
        <v>0.44754902922753875</v>
      </c>
      <c r="G137" s="25">
        <v>25</v>
      </c>
      <c r="H137" s="25">
        <f>(B137*G137)-D137</f>
        <v>-33.659999999999854</v>
      </c>
      <c r="I137" s="35" t="s">
        <v>71</v>
      </c>
      <c r="J137" s="35"/>
      <c r="K137" s="35" t="str">
        <f>"buy "&amp;B137&amp;" "&amp;A137&amp;" @ $"&amp;G137</f>
        <v>buy 99 FYBR @ $25</v>
      </c>
      <c r="L137" s="9">
        <f>L136-(G137*B137)</f>
        <v>204960.56000000003</v>
      </c>
      <c r="M137" s="36">
        <f>M136-(G137*B137)</f>
        <v>199351.68000000002</v>
      </c>
      <c r="N137" s="35" t="str">
        <f>TEXT(ROUND(M137,2),"$#,##0.00")&amp;" will be the balance in the account after purchases.  "</f>
        <v xml:space="preserve">$199,351.68 will be the balance in the account after purchases.  </v>
      </c>
      <c r="O137" s="35"/>
      <c r="P137" s="35"/>
      <c r="Q137" s="10"/>
    </row>
    <row r="138" spans="1:17">
      <c r="A138" s="13"/>
      <c r="B138" s="35"/>
      <c r="C138" s="9"/>
      <c r="D138" s="9">
        <f>SUM(D135:D137)</f>
        <v>5605.33</v>
      </c>
      <c r="E138" s="35"/>
      <c r="F138" s="38">
        <f>SUM(F135:F137)</f>
        <v>1</v>
      </c>
      <c r="G138" s="9" t="s">
        <v>15</v>
      </c>
      <c r="H138" s="9">
        <f>SUM(H135:H137)</f>
        <v>-82.259999999999536</v>
      </c>
      <c r="I138" s="35"/>
      <c r="J138" s="35"/>
      <c r="K138" s="35"/>
      <c r="L138" s="9"/>
      <c r="M138" s="35"/>
      <c r="N138" s="35" t="s">
        <v>27</v>
      </c>
      <c r="O138" s="35"/>
      <c r="P138" s="35"/>
      <c r="Q138" s="10"/>
    </row>
    <row r="139" spans="1:17">
      <c r="A139" s="13"/>
      <c r="B139" s="35"/>
      <c r="C139" s="9"/>
      <c r="D139" s="9"/>
      <c r="E139" s="35"/>
      <c r="F139" s="35"/>
      <c r="G139" s="9"/>
      <c r="H139" s="9"/>
      <c r="I139" s="35"/>
      <c r="J139" s="35"/>
      <c r="K139" s="35"/>
      <c r="L139" s="9"/>
      <c r="M139" s="11" t="str">
        <f>IF(J130+M137&gt;0,"Credit Surplus","Credit Shortage")</f>
        <v>Credit Surplus</v>
      </c>
      <c r="N139" s="36">
        <f>J130+M137</f>
        <v>204960.56000000003</v>
      </c>
      <c r="O139" s="35" t="s">
        <v>60</v>
      </c>
      <c r="P139" s="35"/>
      <c r="Q139" s="10"/>
    </row>
    <row r="140" spans="1:17">
      <c r="A140" s="13"/>
      <c r="B140" s="35"/>
      <c r="C140" s="9"/>
      <c r="D140" s="9"/>
      <c r="E140" s="35"/>
      <c r="F140" s="35"/>
      <c r="G140" s="9"/>
      <c r="H140" s="9"/>
      <c r="I140" s="35"/>
      <c r="J140" s="35"/>
      <c r="K140" s="35"/>
      <c r="L140" s="9"/>
      <c r="M140" s="35"/>
      <c r="N140" s="35"/>
      <c r="O140" s="35"/>
      <c r="P140" s="35"/>
      <c r="Q140" s="10"/>
    </row>
    <row r="141" spans="1:17">
      <c r="A141" s="13"/>
      <c r="B141" s="35"/>
      <c r="C141" s="9"/>
      <c r="D141" s="9"/>
      <c r="E141" s="35"/>
      <c r="F141" s="35"/>
      <c r="G141" s="9"/>
      <c r="H141" s="9"/>
      <c r="I141" s="35"/>
      <c r="J141" s="35"/>
      <c r="K141" s="35"/>
      <c r="L141" s="35"/>
      <c r="M141" s="35"/>
      <c r="N141" s="35"/>
      <c r="O141" s="35"/>
      <c r="P141" s="35"/>
      <c r="Q141" s="10"/>
    </row>
    <row r="142" spans="1:17">
      <c r="A142" s="13" t="s">
        <v>11</v>
      </c>
      <c r="B142" s="35"/>
      <c r="C142" s="9"/>
      <c r="D142" s="21">
        <v>5094.91</v>
      </c>
      <c r="E142" s="35" t="s">
        <v>76</v>
      </c>
      <c r="F142" s="35"/>
      <c r="G142" s="9"/>
      <c r="H142" s="9"/>
      <c r="I142" s="35"/>
      <c r="J142" s="35"/>
      <c r="K142" s="35"/>
      <c r="L142" s="35"/>
      <c r="M142" s="35"/>
      <c r="N142" s="35"/>
      <c r="O142" s="35"/>
      <c r="P142" s="35"/>
      <c r="Q142" s="10"/>
    </row>
    <row r="143" spans="1:17">
      <c r="A143" s="13" t="s">
        <v>12</v>
      </c>
      <c r="B143" s="35"/>
      <c r="C143" s="9"/>
      <c r="D143" s="9">
        <f>H130</f>
        <v>-37.729999999999563</v>
      </c>
      <c r="E143" s="35" t="s">
        <v>16</v>
      </c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>
      <c r="A144" s="13" t="s">
        <v>13</v>
      </c>
      <c r="B144" s="35"/>
      <c r="C144" s="9"/>
      <c r="D144" s="9">
        <f>D142+D143</f>
        <v>5057.18</v>
      </c>
      <c r="E144" s="35"/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>
      <c r="A145" s="13" t="s">
        <v>14</v>
      </c>
      <c r="B145" s="35"/>
      <c r="C145" s="9"/>
      <c r="D145" s="9">
        <f>H138</f>
        <v>-82.259999999999536</v>
      </c>
      <c r="E145" s="35" t="s">
        <v>17</v>
      </c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>
      <c r="A146" s="13" t="s">
        <v>13</v>
      </c>
      <c r="B146" s="35"/>
      <c r="C146" s="9"/>
      <c r="D146" s="27">
        <f>D144-D145</f>
        <v>5139.4399999999996</v>
      </c>
      <c r="E146" s="19" t="s">
        <v>18</v>
      </c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 ht="14.65" thickBot="1">
      <c r="A147" s="15"/>
      <c r="B147" s="16"/>
      <c r="C147" s="17"/>
      <c r="D147" s="17"/>
      <c r="E147" s="16"/>
      <c r="F147" s="16"/>
      <c r="G147" s="17"/>
      <c r="H147" s="17"/>
      <c r="I147" s="16"/>
      <c r="J147" s="16"/>
      <c r="K147" s="16"/>
      <c r="L147" s="16"/>
      <c r="M147" s="16"/>
      <c r="N147" s="16"/>
      <c r="O147" s="16"/>
      <c r="P147" s="16"/>
      <c r="Q147" s="18"/>
    </row>
    <row r="148" spans="1:17" ht="14.65" thickTop="1"/>
    <row r="153" spans="1:17" ht="14.65" thickBot="1">
      <c r="C153" s="1"/>
      <c r="D153" s="1"/>
      <c r="G153" s="1"/>
      <c r="H153" s="1"/>
    </row>
    <row r="154" spans="1:17" ht="14.65" thickTop="1">
      <c r="A154" s="2"/>
      <c r="B154" s="3"/>
      <c r="C154" s="4">
        <v>45260</v>
      </c>
      <c r="D154" s="5"/>
      <c r="E154" s="3"/>
      <c r="F154" s="3"/>
      <c r="G154" s="5"/>
      <c r="H154" s="5"/>
      <c r="I154" s="3"/>
      <c r="J154" s="3"/>
      <c r="K154" s="3"/>
      <c r="L154" s="20" t="s">
        <v>19</v>
      </c>
      <c r="M154" s="3"/>
      <c r="N154" s="3"/>
      <c r="O154" s="3"/>
      <c r="P154" s="3"/>
      <c r="Q154" s="6"/>
    </row>
    <row r="155" spans="1:17">
      <c r="A155" s="7" t="s">
        <v>5</v>
      </c>
      <c r="B155" s="35"/>
      <c r="C155" s="9"/>
      <c r="D155" s="9"/>
      <c r="E155" s="35"/>
      <c r="F155" s="35"/>
      <c r="G155" s="9"/>
      <c r="H155" s="9"/>
      <c r="I155" s="35"/>
      <c r="J155" s="11" t="s">
        <v>24</v>
      </c>
      <c r="K155" s="35"/>
      <c r="L155" s="11" t="s">
        <v>10</v>
      </c>
      <c r="M155" s="35"/>
      <c r="N155" s="35"/>
      <c r="O155" s="35"/>
      <c r="P155" s="35"/>
      <c r="Q155" s="10"/>
    </row>
    <row r="156" spans="1:17">
      <c r="A156" s="7" t="s">
        <v>0</v>
      </c>
      <c r="B156" s="11" t="s">
        <v>3</v>
      </c>
      <c r="C156" s="12" t="s">
        <v>1</v>
      </c>
      <c r="D156" s="12" t="s">
        <v>4</v>
      </c>
      <c r="E156" s="11" t="s">
        <v>7</v>
      </c>
      <c r="F156" s="37" t="s">
        <v>92</v>
      </c>
      <c r="G156" s="12" t="s">
        <v>8</v>
      </c>
      <c r="H156" s="12" t="s">
        <v>9</v>
      </c>
      <c r="I156" s="33" t="s">
        <v>70</v>
      </c>
      <c r="J156" s="11" t="s">
        <v>23</v>
      </c>
      <c r="K156" s="35"/>
      <c r="L156" s="31">
        <v>206118.71</v>
      </c>
      <c r="M156" s="35" t="s">
        <v>118</v>
      </c>
      <c r="N156" s="35"/>
      <c r="O156" s="35"/>
      <c r="P156" s="35"/>
      <c r="Q156" s="10"/>
    </row>
    <row r="157" spans="1:17">
      <c r="A157" s="13" t="s">
        <v>145</v>
      </c>
      <c r="B157" s="35">
        <v>139</v>
      </c>
      <c r="C157" s="9">
        <v>16.14</v>
      </c>
      <c r="D157" s="9">
        <f>C157*B157</f>
        <v>2243.46</v>
      </c>
      <c r="E157" s="36" t="s">
        <v>37</v>
      </c>
      <c r="F157" s="38">
        <f>D157/D160</f>
        <v>0.53072763144821322</v>
      </c>
      <c r="G157" s="40">
        <v>16.11</v>
      </c>
      <c r="H157" s="9">
        <f>(B157*G157)-D157</f>
        <v>-4.1700000000000728</v>
      </c>
      <c r="I157" s="35" t="s">
        <v>71</v>
      </c>
      <c r="J157" s="36">
        <f>G157*B157</f>
        <v>2239.29</v>
      </c>
      <c r="K157" s="35" t="str">
        <f>"sell "&amp;B157&amp;" "&amp;A157&amp;" @ $"&amp;G157</f>
        <v>sell 139 EXTR @ $16.11</v>
      </c>
      <c r="L157" s="9">
        <f>L156+(G157*B157)</f>
        <v>208358</v>
      </c>
      <c r="M157" s="35"/>
      <c r="N157" s="35"/>
      <c r="O157" s="35"/>
      <c r="P157" s="35"/>
      <c r="Q157" s="10"/>
    </row>
    <row r="158" spans="1:17">
      <c r="A158" s="13" t="s">
        <v>146</v>
      </c>
      <c r="B158" s="35">
        <v>11</v>
      </c>
      <c r="C158" s="9">
        <v>86.28</v>
      </c>
      <c r="D158" s="9">
        <f>C158*B158</f>
        <v>949.08</v>
      </c>
      <c r="E158" s="36" t="s">
        <v>37</v>
      </c>
      <c r="F158" s="38">
        <f>D158/D160</f>
        <v>0.22452059785102929</v>
      </c>
      <c r="G158" s="40">
        <v>86.3</v>
      </c>
      <c r="H158" s="9">
        <f>(B158*G158)-D158</f>
        <v>0.2199999999999136</v>
      </c>
      <c r="I158" s="35" t="s">
        <v>71</v>
      </c>
      <c r="J158" s="36">
        <f>G158*B158</f>
        <v>949.3</v>
      </c>
      <c r="K158" s="35" t="str">
        <f>"sell "&amp;B158&amp;" "&amp;A158&amp;" @ $"&amp;G158</f>
        <v>sell 11 XPO @ $86.3</v>
      </c>
      <c r="L158" s="9">
        <f>L157+(G158*B158)</f>
        <v>209307.3</v>
      </c>
      <c r="M158" s="35"/>
      <c r="N158" s="35"/>
      <c r="O158" s="35"/>
      <c r="P158" s="35"/>
      <c r="Q158" s="10"/>
    </row>
    <row r="159" spans="1:17">
      <c r="A159" s="13" t="s">
        <v>147</v>
      </c>
      <c r="B159" s="35">
        <v>28</v>
      </c>
      <c r="C159" s="9">
        <v>36.950000000000003</v>
      </c>
      <c r="D159" s="9">
        <f>C159*B159</f>
        <v>1034.6000000000001</v>
      </c>
      <c r="E159" s="36" t="s">
        <v>37</v>
      </c>
      <c r="F159" s="38">
        <f>D159/D160</f>
        <v>0.24475177070075749</v>
      </c>
      <c r="G159" s="40">
        <v>37.72</v>
      </c>
      <c r="H159" s="9">
        <f>(B159*G159)-D159</f>
        <v>21.559999999999718</v>
      </c>
      <c r="I159" s="35" t="s">
        <v>71</v>
      </c>
      <c r="J159" s="36">
        <f>G159*B159</f>
        <v>1056.1599999999999</v>
      </c>
      <c r="K159" s="35" t="str">
        <f>"sell "&amp;B159&amp;" "&amp;A159&amp;" @ $"&amp;G159</f>
        <v>sell 28 LI @ $37.72</v>
      </c>
      <c r="L159" s="9">
        <f>L158+(G159*B159)</f>
        <v>210363.46</v>
      </c>
      <c r="M159" s="35" t="s">
        <v>22</v>
      </c>
      <c r="N159" s="35"/>
      <c r="O159" s="35"/>
      <c r="P159" s="35"/>
      <c r="Q159" s="10"/>
    </row>
    <row r="160" spans="1:17">
      <c r="A160" s="13"/>
      <c r="B160" s="35"/>
      <c r="C160" s="9"/>
      <c r="D160" s="9">
        <f>SUM(D157:D159)</f>
        <v>4227.1400000000003</v>
      </c>
      <c r="E160" s="36"/>
      <c r="F160" s="38">
        <f>SUM(F157:F159)</f>
        <v>1</v>
      </c>
      <c r="G160" s="41"/>
      <c r="H160" s="9">
        <f>SUM(H157:H159)</f>
        <v>17.609999999999559</v>
      </c>
      <c r="I160" s="35"/>
      <c r="J160" s="36">
        <f>SUM(J157:J159)</f>
        <v>4244.75</v>
      </c>
      <c r="K160" s="35"/>
      <c r="L160" s="9"/>
      <c r="M160" s="35"/>
      <c r="N160" s="35"/>
      <c r="O160" s="35"/>
      <c r="P160" s="35"/>
      <c r="Q160" s="10"/>
    </row>
    <row r="161" spans="1:17">
      <c r="A161" s="13"/>
      <c r="B161" s="35"/>
      <c r="C161" s="9"/>
      <c r="D161" s="9"/>
      <c r="E161" s="35"/>
      <c r="F161" s="35"/>
      <c r="G161" s="41"/>
      <c r="H161" s="9"/>
      <c r="I161" s="35"/>
      <c r="J161" s="35"/>
      <c r="K161" s="35"/>
      <c r="L161" s="9"/>
      <c r="M161" s="35"/>
      <c r="N161" s="35"/>
      <c r="O161" s="35"/>
      <c r="P161" s="35"/>
      <c r="Q161" s="10"/>
    </row>
    <row r="162" spans="1:17">
      <c r="A162" s="13"/>
      <c r="B162" s="35"/>
      <c r="C162" s="9"/>
      <c r="D162" s="9"/>
      <c r="E162" s="19"/>
      <c r="F162" s="35"/>
      <c r="G162" s="41"/>
      <c r="H162" s="9"/>
      <c r="I162" s="35"/>
      <c r="J162" s="35"/>
      <c r="K162" s="35"/>
      <c r="L162" s="9"/>
      <c r="M162" s="11" t="s">
        <v>20</v>
      </c>
      <c r="N162" s="35"/>
      <c r="O162" s="35"/>
      <c r="P162" s="35"/>
      <c r="Q162" s="10"/>
    </row>
    <row r="163" spans="1:17">
      <c r="A163" s="7" t="s">
        <v>6</v>
      </c>
      <c r="B163" s="35"/>
      <c r="C163" s="9"/>
      <c r="D163" s="9"/>
      <c r="E163" s="19"/>
      <c r="F163" s="35"/>
      <c r="G163" s="41"/>
      <c r="H163" s="9"/>
      <c r="I163" s="35"/>
      <c r="J163" s="35"/>
      <c r="K163" s="35"/>
      <c r="L163" s="9"/>
      <c r="M163" s="11" t="s">
        <v>21</v>
      </c>
      <c r="N163" s="35"/>
      <c r="O163" s="35"/>
      <c r="P163" s="35"/>
      <c r="Q163" s="10"/>
    </row>
    <row r="164" spans="1:17">
      <c r="A164" s="7" t="s">
        <v>0</v>
      </c>
      <c r="B164" s="11" t="s">
        <v>3</v>
      </c>
      <c r="C164" s="12" t="s">
        <v>1</v>
      </c>
      <c r="D164" s="12" t="s">
        <v>2</v>
      </c>
      <c r="E164" s="22" t="s">
        <v>7</v>
      </c>
      <c r="F164" s="39" t="s">
        <v>92</v>
      </c>
      <c r="G164" s="42" t="s">
        <v>8</v>
      </c>
      <c r="H164" s="12" t="s">
        <v>9</v>
      </c>
      <c r="I164" s="35"/>
      <c r="J164" s="35"/>
      <c r="K164" s="35"/>
      <c r="L164" s="9"/>
      <c r="M164" s="36">
        <v>206048.96</v>
      </c>
      <c r="N164" s="35"/>
      <c r="O164" s="44"/>
      <c r="P164" s="35"/>
      <c r="Q164" s="10"/>
    </row>
    <row r="165" spans="1:17">
      <c r="A165" s="13" t="s">
        <v>152</v>
      </c>
      <c r="B165" s="35">
        <v>11</v>
      </c>
      <c r="C165" s="9">
        <v>81.38</v>
      </c>
      <c r="D165" s="9">
        <f>C165*B165</f>
        <v>895.18</v>
      </c>
      <c r="E165" s="36" t="s">
        <v>37</v>
      </c>
      <c r="F165" s="38">
        <f>D165/D168</f>
        <v>0.16234645929187652</v>
      </c>
      <c r="G165" s="9">
        <v>81.739999999999995</v>
      </c>
      <c r="H165" s="9">
        <f>(B165*G165)-D165</f>
        <v>3.9600000000000364</v>
      </c>
      <c r="I165" s="35" t="s">
        <v>71</v>
      </c>
      <c r="J165" s="35"/>
      <c r="K165" s="35" t="str">
        <f>"buy "&amp;B165&amp;" "&amp;A165&amp;" @ $"&amp;G165</f>
        <v>buy 11 EDU @ $81.74</v>
      </c>
      <c r="L165" s="9">
        <f>L159-(G165*B165)</f>
        <v>209464.31999999998</v>
      </c>
      <c r="M165" s="36">
        <f>L156-(G165*B165)</f>
        <v>205219.56999999998</v>
      </c>
      <c r="N165" s="35"/>
      <c r="O165" s="35"/>
      <c r="P165" s="35"/>
      <c r="Q165" s="10"/>
    </row>
    <row r="166" spans="1:17">
      <c r="A166" s="13" t="s">
        <v>153</v>
      </c>
      <c r="B166" s="35">
        <v>445</v>
      </c>
      <c r="C166" s="9">
        <v>8.19</v>
      </c>
      <c r="D166" s="9">
        <f>C166*B166</f>
        <v>3644.5499999999997</v>
      </c>
      <c r="E166" s="36" t="s">
        <v>37</v>
      </c>
      <c r="F166" s="38">
        <f>D166/D168</f>
        <v>0.66096180456691234</v>
      </c>
      <c r="G166" s="9">
        <v>8.16</v>
      </c>
      <c r="H166" s="9">
        <f>(B166*G166)-D166</f>
        <v>-13.349999999999454</v>
      </c>
      <c r="I166" s="35" t="s">
        <v>71</v>
      </c>
      <c r="J166" s="35"/>
      <c r="K166" s="35" t="str">
        <f>"buy "&amp;B166&amp;" "&amp;A166&amp;" @ $"&amp;G166</f>
        <v>buy 445 AVPT @ $8.16</v>
      </c>
      <c r="L166" s="9">
        <f>L165-(G166*B166)</f>
        <v>205833.11999999997</v>
      </c>
      <c r="M166" s="36">
        <f>M165-(G166*B166)</f>
        <v>201588.36999999997</v>
      </c>
      <c r="N166" s="35"/>
      <c r="O166" s="35"/>
      <c r="P166" s="35"/>
      <c r="Q166" s="10"/>
    </row>
    <row r="167" spans="1:17">
      <c r="A167" s="23" t="s">
        <v>154</v>
      </c>
      <c r="B167" s="24">
        <v>23</v>
      </c>
      <c r="C167" s="25">
        <v>42.36</v>
      </c>
      <c r="D167" s="25">
        <f>C167*B167</f>
        <v>974.28</v>
      </c>
      <c r="E167" s="36" t="s">
        <v>37</v>
      </c>
      <c r="F167" s="38">
        <f>D167/D168</f>
        <v>0.17669173614121123</v>
      </c>
      <c r="G167" s="25">
        <v>42.22</v>
      </c>
      <c r="H167" s="25">
        <f>(B167*G167)-D167</f>
        <v>-3.2200000000000273</v>
      </c>
      <c r="I167" s="35" t="s">
        <v>71</v>
      </c>
      <c r="J167" s="35"/>
      <c r="K167" s="35" t="str">
        <f>"buy "&amp;B167&amp;" "&amp;A167&amp;" @ $"&amp;G167</f>
        <v>buy 23 LPG @ $42.22</v>
      </c>
      <c r="L167" s="9">
        <f>L166-(G167*B167)</f>
        <v>204862.05999999997</v>
      </c>
      <c r="M167" s="36">
        <f>M166-(G167*B167)</f>
        <v>200617.30999999997</v>
      </c>
      <c r="N167" s="35" t="str">
        <f>TEXT(ROUND(M167,2),"$#,##0.00")&amp;" will be the balance in the account after purchases.  "</f>
        <v xml:space="preserve">$200,617.31 will be the balance in the account after purchases.  </v>
      </c>
      <c r="O167" s="35"/>
      <c r="P167" s="35"/>
      <c r="Q167" s="10"/>
    </row>
    <row r="168" spans="1:17">
      <c r="A168" s="13"/>
      <c r="B168" s="35"/>
      <c r="C168" s="9"/>
      <c r="D168" s="9">
        <f>SUM(D165:D167)</f>
        <v>5514.0099999999993</v>
      </c>
      <c r="E168" s="35"/>
      <c r="F168" s="38">
        <f>SUM(F165:F167)</f>
        <v>1</v>
      </c>
      <c r="G168" s="9" t="s">
        <v>15</v>
      </c>
      <c r="H168" s="9">
        <f>SUM(H165:H167)</f>
        <v>-12.609999999999445</v>
      </c>
      <c r="I168" s="35"/>
      <c r="J168" s="35"/>
      <c r="K168" s="35"/>
      <c r="L168" s="9"/>
      <c r="M168" s="35"/>
      <c r="N168" s="35" t="s">
        <v>27</v>
      </c>
      <c r="O168" s="35"/>
      <c r="P168" s="35"/>
      <c r="Q168" s="10"/>
    </row>
    <row r="169" spans="1:17">
      <c r="A169" s="13"/>
      <c r="B169" s="35"/>
      <c r="C169" s="9"/>
      <c r="D169" s="9"/>
      <c r="E169" s="35"/>
      <c r="F169" s="35"/>
      <c r="G169" s="9"/>
      <c r="H169" s="9"/>
      <c r="I169" s="35"/>
      <c r="J169" s="35"/>
      <c r="K169" s="35"/>
      <c r="L169" s="9"/>
      <c r="M169" s="11" t="str">
        <f>IF(J160+M167&gt;0,"Credit Surplus","Credit Shortage")</f>
        <v>Credit Surplus</v>
      </c>
      <c r="N169" s="36">
        <f>J160+M167</f>
        <v>204862.05999999997</v>
      </c>
      <c r="O169" s="35" t="s">
        <v>60</v>
      </c>
      <c r="P169" s="35"/>
      <c r="Q169" s="10"/>
    </row>
    <row r="170" spans="1:17">
      <c r="A170" s="13"/>
      <c r="B170" s="35"/>
      <c r="C170" s="9"/>
      <c r="D170" s="9"/>
      <c r="E170" s="35"/>
      <c r="F170" s="35"/>
      <c r="G170" s="9"/>
      <c r="H170" s="9"/>
      <c r="I170" s="35"/>
      <c r="J170" s="35"/>
      <c r="K170" s="35"/>
      <c r="L170" s="9"/>
      <c r="M170" s="35"/>
      <c r="N170" s="35"/>
      <c r="O170" s="35"/>
      <c r="P170" s="35"/>
      <c r="Q170" s="10"/>
    </row>
    <row r="171" spans="1:17">
      <c r="A171" s="13"/>
      <c r="B171" s="35"/>
      <c r="C171" s="9"/>
      <c r="D171" s="9"/>
      <c r="E171" s="35"/>
      <c r="F171" s="35"/>
      <c r="G171" s="9"/>
      <c r="H171" s="9"/>
      <c r="I171" s="35"/>
      <c r="J171" s="35"/>
      <c r="K171" s="35"/>
      <c r="L171" s="35"/>
      <c r="M171" s="35"/>
      <c r="N171" s="35"/>
      <c r="O171" s="35"/>
      <c r="P171" s="35"/>
      <c r="Q171" s="10"/>
    </row>
    <row r="172" spans="1:17">
      <c r="A172" s="13" t="s">
        <v>11</v>
      </c>
      <c r="B172" s="35"/>
      <c r="C172" s="9"/>
      <c r="D172" s="21">
        <v>5023.41</v>
      </c>
      <c r="E172" s="35" t="s">
        <v>76</v>
      </c>
      <c r="F172" s="35"/>
      <c r="G172" s="9"/>
      <c r="H172" s="9"/>
      <c r="I172" s="35"/>
      <c r="J172" s="35"/>
      <c r="K172" s="35"/>
      <c r="L172" s="35"/>
      <c r="M172" s="35"/>
      <c r="N172" s="35"/>
      <c r="O172" s="35"/>
      <c r="P172" s="35"/>
      <c r="Q172" s="10"/>
    </row>
    <row r="173" spans="1:17">
      <c r="A173" s="13" t="s">
        <v>12</v>
      </c>
      <c r="B173" s="35"/>
      <c r="C173" s="9"/>
      <c r="D173" s="9">
        <f>H160</f>
        <v>17.609999999999559</v>
      </c>
      <c r="E173" s="35" t="s">
        <v>16</v>
      </c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>
      <c r="A174" s="13" t="s">
        <v>13</v>
      </c>
      <c r="B174" s="35"/>
      <c r="C174" s="9"/>
      <c r="D174" s="9">
        <f>D172+D173</f>
        <v>5041.0199999999995</v>
      </c>
      <c r="E174" s="35"/>
      <c r="F174" s="35"/>
      <c r="G174" s="9"/>
      <c r="H174" s="9"/>
      <c r="I174" s="35"/>
      <c r="J174" s="35"/>
      <c r="K174" s="35"/>
      <c r="L174" s="35"/>
      <c r="M174" s="35"/>
      <c r="N174" s="35"/>
      <c r="O174" s="35"/>
      <c r="P174" s="35"/>
      <c r="Q174" s="10"/>
    </row>
    <row r="175" spans="1:17">
      <c r="A175" s="13" t="s">
        <v>14</v>
      </c>
      <c r="B175" s="35"/>
      <c r="C175" s="9"/>
      <c r="D175" s="9">
        <f>H168</f>
        <v>-12.609999999999445</v>
      </c>
      <c r="E175" s="35" t="s">
        <v>17</v>
      </c>
      <c r="F175" s="35"/>
      <c r="G175" s="9"/>
      <c r="H175" s="9"/>
      <c r="I175" s="35"/>
      <c r="J175" s="35"/>
      <c r="K175" s="35"/>
      <c r="L175" s="35"/>
      <c r="M175" s="35"/>
      <c r="N175" s="35"/>
      <c r="O175" s="35"/>
      <c r="P175" s="35"/>
      <c r="Q175" s="10"/>
    </row>
    <row r="176" spans="1:17">
      <c r="A176" s="13" t="s">
        <v>13</v>
      </c>
      <c r="B176" s="35"/>
      <c r="C176" s="9"/>
      <c r="D176" s="27">
        <f>D174-D175</f>
        <v>5053.6299999999992</v>
      </c>
      <c r="E176" s="19" t="s">
        <v>18</v>
      </c>
      <c r="F176" s="35"/>
      <c r="G176" s="9"/>
      <c r="H176" s="9"/>
      <c r="I176" s="35"/>
      <c r="J176" s="35"/>
      <c r="K176" s="35"/>
      <c r="L176" s="35"/>
      <c r="M176" s="35"/>
      <c r="N176" s="35"/>
      <c r="O176" s="35"/>
      <c r="P176" s="35"/>
      <c r="Q176" s="10"/>
    </row>
    <row r="177" spans="1:17" ht="14.65" thickBot="1">
      <c r="A177" s="15"/>
      <c r="B177" s="16"/>
      <c r="C177" s="17"/>
      <c r="D177" s="17"/>
      <c r="E177" s="16"/>
      <c r="F177" s="16"/>
      <c r="G177" s="17"/>
      <c r="H177" s="17"/>
      <c r="I177" s="16"/>
      <c r="J177" s="16"/>
      <c r="K177" s="16"/>
      <c r="L177" s="16"/>
      <c r="M177" s="16"/>
      <c r="N177" s="16"/>
      <c r="O177" s="16"/>
      <c r="P177" s="16"/>
      <c r="Q177" s="18"/>
    </row>
    <row r="178" spans="1:17" ht="14.65" thickTop="1"/>
    <row r="182" spans="1:17" ht="14.65" thickBot="1"/>
    <row r="183" spans="1:17" ht="14.65" thickTop="1">
      <c r="A183" s="2"/>
      <c r="B183" s="3"/>
      <c r="C183" s="4">
        <v>45230</v>
      </c>
      <c r="D183" s="5"/>
      <c r="E183" s="3"/>
      <c r="F183" s="3"/>
      <c r="G183" s="5"/>
      <c r="H183" s="5"/>
      <c r="I183" s="3"/>
      <c r="J183" s="3"/>
      <c r="K183" s="3"/>
      <c r="L183" s="20" t="s">
        <v>19</v>
      </c>
      <c r="M183" s="3"/>
      <c r="N183" s="3"/>
      <c r="O183" s="3"/>
      <c r="P183" s="3"/>
      <c r="Q183" s="6"/>
    </row>
    <row r="184" spans="1:17">
      <c r="A184" s="7" t="s">
        <v>5</v>
      </c>
      <c r="B184" s="35"/>
      <c r="C184" s="9"/>
      <c r="D184" s="9"/>
      <c r="E184" s="35"/>
      <c r="F184" s="35"/>
      <c r="G184" s="9"/>
      <c r="H184" s="9"/>
      <c r="I184" s="35"/>
      <c r="J184" s="11" t="s">
        <v>24</v>
      </c>
      <c r="K184" s="35"/>
      <c r="L184" s="11" t="s">
        <v>10</v>
      </c>
      <c r="M184" s="35"/>
      <c r="N184" s="35"/>
      <c r="O184" s="35"/>
      <c r="P184" s="35"/>
      <c r="Q184" s="10"/>
    </row>
    <row r="185" spans="1:17">
      <c r="A185" s="7" t="s">
        <v>0</v>
      </c>
      <c r="B185" s="11" t="s">
        <v>3</v>
      </c>
      <c r="C185" s="12" t="s">
        <v>1</v>
      </c>
      <c r="D185" s="12" t="s">
        <v>4</v>
      </c>
      <c r="E185" s="11" t="s">
        <v>7</v>
      </c>
      <c r="F185" s="37" t="s">
        <v>92</v>
      </c>
      <c r="G185" s="12" t="s">
        <v>8</v>
      </c>
      <c r="H185" s="12" t="s">
        <v>9</v>
      </c>
      <c r="I185" s="33" t="s">
        <v>70</v>
      </c>
      <c r="J185" s="11" t="s">
        <v>23</v>
      </c>
      <c r="K185" s="35"/>
      <c r="L185" s="31">
        <v>200591.49</v>
      </c>
      <c r="M185" s="35" t="s">
        <v>118</v>
      </c>
      <c r="N185" s="35"/>
      <c r="O185" s="35"/>
      <c r="P185" s="35"/>
      <c r="Q185" s="10"/>
    </row>
    <row r="186" spans="1:17">
      <c r="A186" s="13" t="s">
        <v>142</v>
      </c>
      <c r="B186" s="35">
        <v>224</v>
      </c>
      <c r="C186" s="9">
        <v>4.45</v>
      </c>
      <c r="D186" s="9">
        <f>C186*B186</f>
        <v>996.80000000000007</v>
      </c>
      <c r="E186" s="36" t="s">
        <v>93</v>
      </c>
      <c r="F186" s="38">
        <f>D186/D189</f>
        <v>0.15374554248978936</v>
      </c>
      <c r="G186" s="40">
        <v>4.57</v>
      </c>
      <c r="H186" s="9">
        <f>(B186*G186)-D186</f>
        <v>26.879999999999995</v>
      </c>
      <c r="I186" s="35" t="s">
        <v>71</v>
      </c>
      <c r="J186" s="36">
        <f>G186*B186</f>
        <v>1023.6800000000001</v>
      </c>
      <c r="K186" s="35" t="str">
        <f>"sell "&amp;B186&amp;" "&amp;A186&amp;" @ $"&amp;G186</f>
        <v>sell 224 INTR @ $4.57</v>
      </c>
      <c r="L186" s="9">
        <f>L185+(G186*B186)</f>
        <v>201615.16999999998</v>
      </c>
      <c r="M186" s="35"/>
      <c r="N186" s="35"/>
      <c r="O186" s="35"/>
      <c r="P186" s="35"/>
      <c r="Q186" s="10"/>
    </row>
    <row r="187" spans="1:17">
      <c r="A187" s="13" t="s">
        <v>143</v>
      </c>
      <c r="B187" s="35">
        <v>47</v>
      </c>
      <c r="C187" s="9">
        <v>11.46</v>
      </c>
      <c r="D187" s="9">
        <f>C187*B187</f>
        <v>538.62</v>
      </c>
      <c r="E187" s="36" t="s">
        <v>93</v>
      </c>
      <c r="F187" s="38">
        <f>D187/D189</f>
        <v>8.3076268153942964E-2</v>
      </c>
      <c r="G187" s="40">
        <v>11.45</v>
      </c>
      <c r="H187" s="9">
        <f>(B187*G187)-D187</f>
        <v>-0.47000000000002728</v>
      </c>
      <c r="I187" s="35" t="s">
        <v>71</v>
      </c>
      <c r="J187" s="36">
        <f>G187*B187</f>
        <v>538.15</v>
      </c>
      <c r="K187" s="35" t="str">
        <f>"sell "&amp;B187&amp;" "&amp;A187&amp;" @ $"&amp;G187</f>
        <v>sell 47 CCL @ $11.45</v>
      </c>
      <c r="L187" s="9">
        <f>L186+(G187*B187)</f>
        <v>202153.31999999998</v>
      </c>
      <c r="M187" s="35"/>
      <c r="N187" s="35"/>
      <c r="O187" s="35"/>
      <c r="P187" s="35"/>
      <c r="Q187" s="10"/>
    </row>
    <row r="188" spans="1:17">
      <c r="A188" s="13" t="s">
        <v>144</v>
      </c>
      <c r="B188" s="35">
        <v>126</v>
      </c>
      <c r="C188" s="9">
        <v>39.270000000000003</v>
      </c>
      <c r="D188" s="9">
        <f>C188*B188</f>
        <v>4948.0200000000004</v>
      </c>
      <c r="E188" s="36" t="s">
        <v>93</v>
      </c>
      <c r="F188" s="38">
        <f>D188/D189</f>
        <v>0.76317818935626769</v>
      </c>
      <c r="G188" s="40">
        <v>39.35</v>
      </c>
      <c r="H188" s="9">
        <f>(B188*G188)-D188</f>
        <v>10.079999999999927</v>
      </c>
      <c r="I188" s="35" t="s">
        <v>71</v>
      </c>
      <c r="J188" s="36">
        <f>G188*B188</f>
        <v>4958.1000000000004</v>
      </c>
      <c r="K188" s="35" t="str">
        <f>"sell "&amp;B188&amp;" "&amp;A188&amp;" @ $"&amp;G188</f>
        <v>sell 126 VRT @ $39.35</v>
      </c>
      <c r="L188" s="9">
        <f>L187+(G188*B188)</f>
        <v>207111.41999999998</v>
      </c>
      <c r="M188" s="35" t="s">
        <v>22</v>
      </c>
      <c r="N188" s="35"/>
      <c r="O188" s="35"/>
      <c r="P188" s="35"/>
      <c r="Q188" s="10"/>
    </row>
    <row r="189" spans="1:17">
      <c r="A189" s="13"/>
      <c r="B189" s="35"/>
      <c r="C189" s="9"/>
      <c r="D189" s="9">
        <f>SUM(D186:D188)</f>
        <v>6483.4400000000005</v>
      </c>
      <c r="E189" s="36"/>
      <c r="F189" s="38">
        <f>SUM(F186:F188)</f>
        <v>1</v>
      </c>
      <c r="G189" s="41"/>
      <c r="H189" s="9">
        <f>SUM(H186:H188)</f>
        <v>36.489999999999895</v>
      </c>
      <c r="I189" s="35"/>
      <c r="J189" s="36">
        <f>SUM(J186:J188)</f>
        <v>6519.93</v>
      </c>
      <c r="K189" s="35"/>
      <c r="L189" s="9"/>
      <c r="M189" s="35"/>
      <c r="N189" s="35"/>
      <c r="O189" s="35"/>
      <c r="P189" s="35"/>
      <c r="Q189" s="10"/>
    </row>
    <row r="190" spans="1:17">
      <c r="A190" s="13"/>
      <c r="B190" s="35"/>
      <c r="C190" s="9"/>
      <c r="D190" s="9"/>
      <c r="E190" s="35"/>
      <c r="F190" s="35"/>
      <c r="G190" s="41"/>
      <c r="H190" s="9"/>
      <c r="I190" s="35"/>
      <c r="J190" s="35"/>
      <c r="K190" s="35"/>
      <c r="L190" s="9"/>
      <c r="M190" s="35"/>
      <c r="N190" s="35"/>
      <c r="O190" s="35"/>
      <c r="P190" s="35"/>
      <c r="Q190" s="10"/>
    </row>
    <row r="191" spans="1:17">
      <c r="A191" s="13"/>
      <c r="B191" s="35"/>
      <c r="C191" s="9"/>
      <c r="D191" s="9"/>
      <c r="E191" s="19"/>
      <c r="F191" s="35"/>
      <c r="G191" s="41"/>
      <c r="H191" s="9"/>
      <c r="I191" s="35"/>
      <c r="J191" s="35"/>
      <c r="K191" s="35"/>
      <c r="L191" s="9"/>
      <c r="M191" s="11" t="s">
        <v>20</v>
      </c>
      <c r="N191" s="35"/>
      <c r="O191" s="35"/>
      <c r="P191" s="35"/>
      <c r="Q191" s="10"/>
    </row>
    <row r="192" spans="1:17">
      <c r="A192" s="7" t="s">
        <v>6</v>
      </c>
      <c r="B192" s="35"/>
      <c r="C192" s="9"/>
      <c r="D192" s="9"/>
      <c r="E192" s="19"/>
      <c r="F192" s="35"/>
      <c r="G192" s="41"/>
      <c r="H192" s="9"/>
      <c r="I192" s="35"/>
      <c r="J192" s="35"/>
      <c r="K192" s="35"/>
      <c r="L192" s="9"/>
      <c r="M192" s="11" t="s">
        <v>21</v>
      </c>
      <c r="N192" s="35"/>
      <c r="O192" s="35"/>
      <c r="P192" s="35"/>
      <c r="Q192" s="10"/>
    </row>
    <row r="193" spans="1:17">
      <c r="A193" s="7" t="s">
        <v>0</v>
      </c>
      <c r="B193" s="11" t="s">
        <v>3</v>
      </c>
      <c r="C193" s="12" t="s">
        <v>1</v>
      </c>
      <c r="D193" s="12" t="s">
        <v>2</v>
      </c>
      <c r="E193" s="22" t="s">
        <v>7</v>
      </c>
      <c r="F193" s="39" t="s">
        <v>92</v>
      </c>
      <c r="G193" s="42" t="s">
        <v>8</v>
      </c>
      <c r="H193" s="12" t="s">
        <v>9</v>
      </c>
      <c r="I193" s="35"/>
      <c r="J193" s="35"/>
      <c r="K193" s="35"/>
      <c r="L193" s="9"/>
      <c r="M193" s="36">
        <v>206048.96</v>
      </c>
      <c r="N193" s="35"/>
      <c r="O193" s="44"/>
      <c r="P193" s="35"/>
      <c r="Q193" s="10"/>
    </row>
    <row r="194" spans="1:17">
      <c r="A194" s="13" t="s">
        <v>151</v>
      </c>
      <c r="B194" s="35">
        <v>20</v>
      </c>
      <c r="C194" s="9">
        <v>49.92</v>
      </c>
      <c r="D194" s="9">
        <f>C194*B194</f>
        <v>998.40000000000009</v>
      </c>
      <c r="E194" s="36" t="s">
        <v>93</v>
      </c>
      <c r="F194" s="38">
        <f>D194/D197</f>
        <v>1</v>
      </c>
      <c r="G194" s="9">
        <v>49.72</v>
      </c>
      <c r="H194" s="9">
        <f>(B194*G194)-D194</f>
        <v>-4.0000000000001137</v>
      </c>
      <c r="I194" s="35" t="s">
        <v>71</v>
      </c>
      <c r="J194" s="35"/>
      <c r="K194" s="35" t="str">
        <f>"buy "&amp;B194&amp;" "&amp;A194&amp;" @ $"&amp;G194</f>
        <v>buy 20 NEAR @ $49.72</v>
      </c>
      <c r="L194" s="9">
        <f>L188-(G194*B194)</f>
        <v>206117.02</v>
      </c>
      <c r="M194" s="36">
        <f>L185-(G194*B194)</f>
        <v>199597.09</v>
      </c>
      <c r="N194" s="35"/>
      <c r="O194" s="35"/>
      <c r="P194" s="35"/>
      <c r="Q194" s="10"/>
    </row>
    <row r="195" spans="1:17">
      <c r="A195" s="13"/>
      <c r="B195" s="35"/>
      <c r="C195" s="9">
        <v>0</v>
      </c>
      <c r="D195" s="9">
        <f>C195*B195</f>
        <v>0</v>
      </c>
      <c r="E195" s="36" t="s">
        <v>93</v>
      </c>
      <c r="F195" s="38">
        <f>D195/D197</f>
        <v>0</v>
      </c>
      <c r="G195" s="9">
        <v>0</v>
      </c>
      <c r="H195" s="9">
        <f>(B195*G195)-D195</f>
        <v>0</v>
      </c>
      <c r="I195" s="35" t="s">
        <v>71</v>
      </c>
      <c r="J195" s="35"/>
      <c r="K195" s="35" t="str">
        <f>"buy "&amp;B195&amp;" "&amp;A195&amp;" @ $"&amp;G195</f>
        <v>buy   @ $0</v>
      </c>
      <c r="L195" s="9">
        <f>L194-(G195*B195)</f>
        <v>206117.02</v>
      </c>
      <c r="M195" s="36">
        <f>M194-(G195*B195)</f>
        <v>199597.09</v>
      </c>
      <c r="N195" s="35"/>
      <c r="O195" s="35"/>
      <c r="P195" s="35"/>
      <c r="Q195" s="10"/>
    </row>
    <row r="196" spans="1:17">
      <c r="A196" s="23"/>
      <c r="B196" s="24"/>
      <c r="C196" s="25">
        <v>0</v>
      </c>
      <c r="D196" s="25">
        <f>C196*B196</f>
        <v>0</v>
      </c>
      <c r="E196" s="36" t="s">
        <v>93</v>
      </c>
      <c r="F196" s="38">
        <f>D196/D197</f>
        <v>0</v>
      </c>
      <c r="G196" s="25">
        <v>0</v>
      </c>
      <c r="H196" s="25">
        <f>(B196*G196)-D196</f>
        <v>0</v>
      </c>
      <c r="I196" s="35" t="s">
        <v>71</v>
      </c>
      <c r="J196" s="35"/>
      <c r="K196" s="35" t="str">
        <f>"buy "&amp;B196&amp;" "&amp;A196&amp;" @ $"&amp;G196</f>
        <v>buy   @ $0</v>
      </c>
      <c r="L196" s="9">
        <f>L195-(G196*B196)</f>
        <v>206117.02</v>
      </c>
      <c r="M196" s="36">
        <f>M195-(G196*B196)</f>
        <v>199597.09</v>
      </c>
      <c r="N196" s="35" t="str">
        <f>TEXT(ROUND(M196,2),"$#,##0.00")&amp;" will be the balance in the account after purchases.  "</f>
        <v xml:space="preserve">$199,597.09 will be the balance in the account after purchases.  </v>
      </c>
      <c r="O196" s="35"/>
      <c r="P196" s="35"/>
      <c r="Q196" s="10"/>
    </row>
    <row r="197" spans="1:17">
      <c r="A197" s="13"/>
      <c r="B197" s="35"/>
      <c r="C197" s="9"/>
      <c r="D197" s="9">
        <f>SUM(D194:D196)</f>
        <v>998.40000000000009</v>
      </c>
      <c r="E197" s="35"/>
      <c r="F197" s="38">
        <f>SUM(F194:F196)</f>
        <v>1</v>
      </c>
      <c r="G197" s="9" t="s">
        <v>15</v>
      </c>
      <c r="H197" s="9">
        <f>SUM(H194:H196)</f>
        <v>-4.0000000000001137</v>
      </c>
      <c r="I197" s="35"/>
      <c r="J197" s="35"/>
      <c r="K197" s="35"/>
      <c r="L197" s="9"/>
      <c r="M197" s="35"/>
      <c r="N197" s="35" t="s">
        <v>27</v>
      </c>
      <c r="O197" s="35"/>
      <c r="P197" s="35"/>
      <c r="Q197" s="10"/>
    </row>
    <row r="198" spans="1:17">
      <c r="A198" s="13"/>
      <c r="B198" s="35"/>
      <c r="C198" s="9"/>
      <c r="D198" s="9"/>
      <c r="E198" s="35"/>
      <c r="F198" s="35"/>
      <c r="G198" s="9"/>
      <c r="H198" s="9"/>
      <c r="I198" s="35"/>
      <c r="J198" s="35"/>
      <c r="K198" s="35"/>
      <c r="L198" s="9"/>
      <c r="M198" s="11" t="str">
        <f>IF(J189+M196&gt;0,"Credit Surplus","Credit Shortage")</f>
        <v>Credit Surplus</v>
      </c>
      <c r="N198" s="36">
        <f>J189+M196</f>
        <v>206117.02</v>
      </c>
      <c r="O198" s="35" t="s">
        <v>60</v>
      </c>
      <c r="P198" s="35"/>
      <c r="Q198" s="10"/>
    </row>
    <row r="199" spans="1:17">
      <c r="A199" s="13"/>
      <c r="B199" s="35"/>
      <c r="C199" s="9"/>
      <c r="D199" s="9"/>
      <c r="E199" s="35"/>
      <c r="F199" s="35"/>
      <c r="G199" s="9"/>
      <c r="H199" s="9"/>
      <c r="I199" s="35"/>
      <c r="J199" s="35"/>
      <c r="K199" s="35"/>
      <c r="L199" s="9"/>
      <c r="M199" s="35"/>
      <c r="N199" s="35"/>
      <c r="O199" s="35"/>
      <c r="P199" s="35"/>
      <c r="Q199" s="10"/>
    </row>
    <row r="200" spans="1:17">
      <c r="A200" s="13"/>
      <c r="B200" s="35"/>
      <c r="C200" s="9"/>
      <c r="D200" s="9"/>
      <c r="E200" s="35"/>
      <c r="F200" s="35"/>
      <c r="G200" s="9"/>
      <c r="H200" s="9"/>
      <c r="I200" s="35"/>
      <c r="J200" s="35"/>
      <c r="K200" s="35"/>
      <c r="L200" s="35"/>
      <c r="M200" s="35"/>
      <c r="N200" s="35"/>
      <c r="O200" s="35"/>
      <c r="P200" s="35"/>
      <c r="Q200" s="10"/>
    </row>
    <row r="201" spans="1:17">
      <c r="A201" s="13" t="s">
        <v>11</v>
      </c>
      <c r="B201" s="35"/>
      <c r="C201" s="9"/>
      <c r="D201" s="21">
        <v>6269.79</v>
      </c>
      <c r="E201" s="35" t="s">
        <v>76</v>
      </c>
      <c r="F201" s="35"/>
      <c r="G201" s="9"/>
      <c r="H201" s="9"/>
      <c r="I201" s="35"/>
      <c r="J201" s="35"/>
      <c r="K201" s="35"/>
      <c r="L201" s="35"/>
      <c r="M201" s="35"/>
      <c r="N201" s="35"/>
      <c r="O201" s="35"/>
      <c r="P201" s="35"/>
      <c r="Q201" s="10"/>
    </row>
    <row r="202" spans="1:17">
      <c r="A202" s="13" t="s">
        <v>12</v>
      </c>
      <c r="B202" s="35"/>
      <c r="C202" s="9"/>
      <c r="D202" s="9">
        <f>H189</f>
        <v>36.489999999999895</v>
      </c>
      <c r="E202" s="35" t="s">
        <v>16</v>
      </c>
      <c r="F202" s="35"/>
      <c r="G202" s="9"/>
      <c r="H202" s="9"/>
      <c r="I202" s="35"/>
      <c r="J202" s="35"/>
      <c r="K202" s="35"/>
      <c r="L202" s="35"/>
      <c r="M202" s="35"/>
      <c r="N202" s="35"/>
      <c r="O202" s="35"/>
      <c r="P202" s="35"/>
      <c r="Q202" s="10"/>
    </row>
    <row r="203" spans="1:17">
      <c r="A203" s="13" t="s">
        <v>13</v>
      </c>
      <c r="B203" s="35"/>
      <c r="C203" s="9"/>
      <c r="D203" s="9">
        <f>D201+D202</f>
        <v>6306.28</v>
      </c>
      <c r="E203" s="35"/>
      <c r="F203" s="35"/>
      <c r="G203" s="9"/>
      <c r="H203" s="9"/>
      <c r="I203" s="35"/>
      <c r="J203" s="35"/>
      <c r="K203" s="35"/>
      <c r="L203" s="35"/>
      <c r="M203" s="35"/>
      <c r="N203" s="35"/>
      <c r="O203" s="35"/>
      <c r="P203" s="35"/>
      <c r="Q203" s="10"/>
    </row>
    <row r="204" spans="1:17">
      <c r="A204" s="13" t="s">
        <v>14</v>
      </c>
      <c r="B204" s="35"/>
      <c r="C204" s="9"/>
      <c r="D204" s="9">
        <f>H197</f>
        <v>-4.0000000000001137</v>
      </c>
      <c r="E204" s="35" t="s">
        <v>17</v>
      </c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13</v>
      </c>
      <c r="B205" s="35"/>
      <c r="C205" s="9"/>
      <c r="D205" s="27">
        <f>D203-D204</f>
        <v>6310.28</v>
      </c>
      <c r="E205" s="19" t="s">
        <v>18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ht="14.65" thickBot="1">
      <c r="A206" s="15"/>
      <c r="B206" s="16"/>
      <c r="C206" s="17"/>
      <c r="D206" s="17"/>
      <c r="E206" s="16"/>
      <c r="F206" s="16"/>
      <c r="G206" s="17"/>
      <c r="H206" s="17"/>
      <c r="I206" s="16"/>
      <c r="J206" s="16"/>
      <c r="K206" s="16"/>
      <c r="L206" s="16"/>
      <c r="M206" s="16"/>
      <c r="N206" s="16"/>
      <c r="O206" s="16"/>
      <c r="P206" s="16"/>
      <c r="Q206" s="18"/>
    </row>
    <row r="207" spans="1:17" ht="14.65" thickTop="1"/>
    <row r="209" spans="1:17" ht="14.65" thickBot="1"/>
    <row r="210" spans="1:17" ht="14.65" thickTop="1">
      <c r="A210" s="2"/>
      <c r="B210" s="3"/>
      <c r="C210" s="4">
        <v>45201</v>
      </c>
      <c r="D210" s="5"/>
      <c r="E210" s="3"/>
      <c r="F210" s="3"/>
      <c r="G210" s="5"/>
      <c r="H210" s="5"/>
      <c r="I210" s="3"/>
      <c r="J210" s="3"/>
      <c r="K210" s="3"/>
      <c r="L210" s="20" t="s">
        <v>19</v>
      </c>
      <c r="M210" s="3"/>
      <c r="N210" s="3"/>
      <c r="O210" s="3"/>
      <c r="P210" s="3"/>
      <c r="Q210" s="6"/>
    </row>
    <row r="211" spans="1:17">
      <c r="A211" s="7" t="s">
        <v>5</v>
      </c>
      <c r="B211" s="35"/>
      <c r="C211" s="9"/>
      <c r="D211" s="9"/>
      <c r="E211" s="35"/>
      <c r="F211" s="35"/>
      <c r="G211" s="9"/>
      <c r="H211" s="9"/>
      <c r="I211" s="35"/>
      <c r="J211" s="11" t="s">
        <v>24</v>
      </c>
      <c r="K211" s="35"/>
      <c r="L211" s="11" t="s">
        <v>10</v>
      </c>
      <c r="M211" s="35"/>
      <c r="N211" s="35"/>
      <c r="O211" s="35"/>
      <c r="P211" s="35"/>
      <c r="Q211" s="10"/>
    </row>
    <row r="212" spans="1:17">
      <c r="A212" s="7" t="s">
        <v>0</v>
      </c>
      <c r="B212" s="11" t="s">
        <v>3</v>
      </c>
      <c r="C212" s="12" t="s">
        <v>1</v>
      </c>
      <c r="D212" s="12" t="s">
        <v>4</v>
      </c>
      <c r="E212" s="11" t="s">
        <v>7</v>
      </c>
      <c r="F212" s="37" t="s">
        <v>92</v>
      </c>
      <c r="G212" s="12" t="s">
        <v>8</v>
      </c>
      <c r="H212" s="12" t="s">
        <v>9</v>
      </c>
      <c r="I212" s="33" t="s">
        <v>70</v>
      </c>
      <c r="J212" s="11" t="s">
        <v>23</v>
      </c>
      <c r="K212" s="35"/>
      <c r="L212" s="31">
        <v>202495.58</v>
      </c>
      <c r="M212" s="35" t="s">
        <v>118</v>
      </c>
      <c r="N212" s="35"/>
      <c r="O212" s="35"/>
      <c r="P212" s="35"/>
      <c r="Q212" s="10"/>
    </row>
    <row r="213" spans="1:17">
      <c r="A213" s="13" t="s">
        <v>139</v>
      </c>
      <c r="B213" s="35">
        <v>87</v>
      </c>
      <c r="C213" s="9">
        <v>24.44</v>
      </c>
      <c r="D213" s="9">
        <f>C213*B213</f>
        <v>2126.2800000000002</v>
      </c>
      <c r="E213" s="36" t="s">
        <v>93</v>
      </c>
      <c r="F213" s="38">
        <f>D213/D216</f>
        <v>0.51708012227358835</v>
      </c>
      <c r="G213" s="40">
        <v>22</v>
      </c>
      <c r="H213" s="9">
        <f>(B213*G213)-D213</f>
        <v>-212.2800000000002</v>
      </c>
      <c r="I213" s="35" t="s">
        <v>71</v>
      </c>
      <c r="J213" s="36">
        <f>G213*B213</f>
        <v>1914</v>
      </c>
      <c r="K213" s="35" t="str">
        <f>"sell "&amp;B213&amp;" "&amp;A213&amp;" @ $"&amp;G213</f>
        <v>sell 87 DFH @ $22</v>
      </c>
      <c r="L213" s="9">
        <f>L212+(G213*B213)</f>
        <v>204409.58</v>
      </c>
      <c r="M213" s="35"/>
      <c r="N213" s="35"/>
      <c r="O213" s="35"/>
      <c r="P213" s="35"/>
      <c r="Q213" s="10"/>
    </row>
    <row r="214" spans="1:17">
      <c r="A214" s="13" t="s">
        <v>140</v>
      </c>
      <c r="B214" s="35">
        <v>31</v>
      </c>
      <c r="C214" s="9">
        <v>23.59</v>
      </c>
      <c r="D214" s="9">
        <f>C214*B214</f>
        <v>731.29</v>
      </c>
      <c r="E214" s="36" t="s">
        <v>93</v>
      </c>
      <c r="F214" s="38">
        <f>D214/D216</f>
        <v>0.17783900644197961</v>
      </c>
      <c r="G214" s="40">
        <v>22.82</v>
      </c>
      <c r="H214" s="9">
        <f>(B214*G214)-D214</f>
        <v>-23.870000000000005</v>
      </c>
      <c r="I214" s="35" t="s">
        <v>71</v>
      </c>
      <c r="J214" s="36">
        <f>G214*B214</f>
        <v>707.42</v>
      </c>
      <c r="K214" s="35" t="str">
        <f>"sell "&amp;B214&amp;" "&amp;A214&amp;" @ $"&amp;G214</f>
        <v>sell 31 XP @ $22.82</v>
      </c>
      <c r="L214" s="9">
        <f>L213+(G214*B214)</f>
        <v>205117</v>
      </c>
      <c r="M214" s="35"/>
      <c r="N214" s="35"/>
      <c r="O214" s="35"/>
      <c r="P214" s="35"/>
      <c r="Q214" s="10"/>
    </row>
    <row r="215" spans="1:17">
      <c r="A215" s="13" t="s">
        <v>141</v>
      </c>
      <c r="B215" s="35">
        <v>158</v>
      </c>
      <c r="C215" s="9">
        <v>7.94</v>
      </c>
      <c r="D215" s="9">
        <f>C215*B215</f>
        <v>1254.52</v>
      </c>
      <c r="E215" s="36" t="s">
        <v>93</v>
      </c>
      <c r="F215" s="38">
        <f>D215/D216</f>
        <v>0.30508087128443201</v>
      </c>
      <c r="G215" s="40">
        <v>7.24</v>
      </c>
      <c r="H215" s="9">
        <f>(B215*G215)-D215</f>
        <v>-110.59999999999991</v>
      </c>
      <c r="I215" s="35" t="s">
        <v>71</v>
      </c>
      <c r="J215" s="36">
        <f>G215*B215</f>
        <v>1143.92</v>
      </c>
      <c r="K215" s="35" t="str">
        <f>"sell "&amp;B215&amp;" "&amp;A215&amp;" @ $"&amp;G215</f>
        <v>sell 158 NU @ $7.24</v>
      </c>
      <c r="L215" s="9">
        <f>L214+(G215*B215)</f>
        <v>206260.92</v>
      </c>
      <c r="M215" s="35" t="s">
        <v>22</v>
      </c>
      <c r="N215" s="35"/>
      <c r="O215" s="35"/>
      <c r="P215" s="35"/>
      <c r="Q215" s="10"/>
    </row>
    <row r="216" spans="1:17">
      <c r="A216" s="13"/>
      <c r="B216" s="35"/>
      <c r="C216" s="9"/>
      <c r="D216" s="9">
        <f>SUM(D213:D215)</f>
        <v>4112.09</v>
      </c>
      <c r="E216" s="36"/>
      <c r="F216" s="38">
        <f>SUM(F213:F215)</f>
        <v>1</v>
      </c>
      <c r="G216" s="41"/>
      <c r="H216" s="9">
        <f>SUM(H213:H215)</f>
        <v>-346.75000000000011</v>
      </c>
      <c r="I216" s="35"/>
      <c r="J216" s="36">
        <f>SUM(J213:J215)</f>
        <v>3765.34</v>
      </c>
      <c r="K216" s="35"/>
      <c r="L216" s="9"/>
      <c r="M216" s="35"/>
      <c r="N216" s="35"/>
      <c r="O216" s="35"/>
      <c r="P216" s="35"/>
      <c r="Q216" s="10"/>
    </row>
    <row r="217" spans="1:17">
      <c r="A217" s="13"/>
      <c r="B217" s="35"/>
      <c r="C217" s="9"/>
      <c r="D217" s="9"/>
      <c r="E217" s="35"/>
      <c r="F217" s="35"/>
      <c r="G217" s="41"/>
      <c r="H217" s="9"/>
      <c r="I217" s="35"/>
      <c r="J217" s="35"/>
      <c r="K217" s="35"/>
      <c r="L217" s="9"/>
      <c r="M217" s="35"/>
      <c r="N217" s="35"/>
      <c r="O217" s="35"/>
      <c r="P217" s="35"/>
      <c r="Q217" s="10"/>
    </row>
    <row r="218" spans="1:17">
      <c r="A218" s="13"/>
      <c r="B218" s="35"/>
      <c r="C218" s="9"/>
      <c r="D218" s="9"/>
      <c r="E218" s="19"/>
      <c r="F218" s="35"/>
      <c r="G218" s="41"/>
      <c r="H218" s="9"/>
      <c r="I218" s="35"/>
      <c r="J218" s="35"/>
      <c r="K218" s="35"/>
      <c r="L218" s="9"/>
      <c r="M218" s="11" t="s">
        <v>20</v>
      </c>
      <c r="N218" s="35"/>
      <c r="O218" s="35"/>
      <c r="P218" s="35"/>
      <c r="Q218" s="10"/>
    </row>
    <row r="219" spans="1:17">
      <c r="A219" s="7" t="s">
        <v>6</v>
      </c>
      <c r="B219" s="35"/>
      <c r="C219" s="9"/>
      <c r="D219" s="9"/>
      <c r="E219" s="19"/>
      <c r="F219" s="35"/>
      <c r="G219" s="41"/>
      <c r="H219" s="9"/>
      <c r="I219" s="35"/>
      <c r="J219" s="35"/>
      <c r="K219" s="35"/>
      <c r="L219" s="9"/>
      <c r="M219" s="11" t="s">
        <v>21</v>
      </c>
      <c r="N219" s="35"/>
      <c r="O219" s="35"/>
      <c r="P219" s="35"/>
      <c r="Q219" s="10"/>
    </row>
    <row r="220" spans="1:17">
      <c r="A220" s="7" t="s">
        <v>0</v>
      </c>
      <c r="B220" s="11" t="s">
        <v>3</v>
      </c>
      <c r="C220" s="12" t="s">
        <v>1</v>
      </c>
      <c r="D220" s="12" t="s">
        <v>2</v>
      </c>
      <c r="E220" s="22" t="s">
        <v>7</v>
      </c>
      <c r="F220" s="39" t="s">
        <v>92</v>
      </c>
      <c r="G220" s="42" t="s">
        <v>8</v>
      </c>
      <c r="H220" s="12" t="s">
        <v>9</v>
      </c>
      <c r="I220" s="35"/>
      <c r="J220" s="35"/>
      <c r="K220" s="35"/>
      <c r="L220" s="9"/>
      <c r="M220" s="36">
        <v>206048.96</v>
      </c>
      <c r="N220" s="35"/>
      <c r="O220" s="44"/>
      <c r="P220" s="35"/>
      <c r="Q220" s="10"/>
    </row>
    <row r="221" spans="1:17">
      <c r="A221" s="13" t="s">
        <v>148</v>
      </c>
      <c r="B221" s="35">
        <v>198</v>
      </c>
      <c r="C221" s="9">
        <v>5.15</v>
      </c>
      <c r="D221" s="9">
        <f>C221*B221</f>
        <v>1019.7</v>
      </c>
      <c r="E221" s="36" t="s">
        <v>93</v>
      </c>
      <c r="F221" s="38">
        <f>D221/D224</f>
        <v>0.17766820284526996</v>
      </c>
      <c r="G221" s="9">
        <v>5.0199999999999996</v>
      </c>
      <c r="H221" s="9">
        <f>(B221*G221)-D221</f>
        <v>-25.740000000000123</v>
      </c>
      <c r="I221" s="35" t="s">
        <v>71</v>
      </c>
      <c r="J221" s="35"/>
      <c r="K221" s="35" t="str">
        <f>"buy "&amp;B221&amp;" "&amp;A221&amp;" @ $"&amp;G221</f>
        <v>buy 198 UEC @ $5.02</v>
      </c>
      <c r="L221" s="9">
        <f>L215-(G221*B221)</f>
        <v>205266.96000000002</v>
      </c>
      <c r="M221" s="36">
        <f>L212-(G221*B221)</f>
        <v>201501.62</v>
      </c>
      <c r="N221" s="35"/>
      <c r="O221" s="35"/>
      <c r="P221" s="35"/>
      <c r="Q221" s="10"/>
    </row>
    <row r="222" spans="1:17">
      <c r="A222" s="13" t="s">
        <v>149</v>
      </c>
      <c r="B222" s="35">
        <v>338</v>
      </c>
      <c r="C222" s="9">
        <v>11.17</v>
      </c>
      <c r="D222" s="9">
        <f>C222*B222</f>
        <v>3775.46</v>
      </c>
      <c r="E222" s="36" t="s">
        <v>93</v>
      </c>
      <c r="F222" s="38">
        <f>D222/D224</f>
        <v>0.65782013642659887</v>
      </c>
      <c r="G222" s="9">
        <v>11.02</v>
      </c>
      <c r="H222" s="9">
        <f>(B222*G222)-D222</f>
        <v>-50.700000000000273</v>
      </c>
      <c r="I222" s="35" t="s">
        <v>71</v>
      </c>
      <c r="J222" s="35"/>
      <c r="K222" s="35" t="str">
        <f>"buy "&amp;B222&amp;" "&amp;A222&amp;" @ $"&amp;G222</f>
        <v>buy 338 HLX @ $11.02</v>
      </c>
      <c r="L222" s="9">
        <f>L221-(G222*B222)</f>
        <v>201542.2</v>
      </c>
      <c r="M222" s="36">
        <f>M221-(G222*B222)</f>
        <v>197776.86</v>
      </c>
      <c r="N222" s="35"/>
      <c r="O222" s="35"/>
      <c r="P222" s="35"/>
      <c r="Q222" s="10"/>
    </row>
    <row r="223" spans="1:17">
      <c r="A223" s="23" t="s">
        <v>150</v>
      </c>
      <c r="B223" s="24">
        <v>9</v>
      </c>
      <c r="C223" s="25">
        <v>104.91</v>
      </c>
      <c r="D223" s="25">
        <f>C223*B223</f>
        <v>944.18999999999994</v>
      </c>
      <c r="E223" s="36" t="s">
        <v>93</v>
      </c>
      <c r="F223" s="38">
        <f>D223/D224</f>
        <v>0.16451166072813123</v>
      </c>
      <c r="G223" s="25">
        <v>103.81</v>
      </c>
      <c r="H223" s="25">
        <f>(B223*G223)-D223</f>
        <v>-9.8999999999999773</v>
      </c>
      <c r="I223" s="35" t="s">
        <v>71</v>
      </c>
      <c r="J223" s="35"/>
      <c r="K223" s="35" t="str">
        <f>"buy "&amp;B223&amp;" "&amp;A223&amp;" @ $"&amp;G223</f>
        <v>buy 9 CEIX @ $103.81</v>
      </c>
      <c r="L223" s="9">
        <f>L222-(G223*B223)</f>
        <v>200607.91</v>
      </c>
      <c r="M223" s="36">
        <f>M222-(G223*B223)</f>
        <v>196842.56999999998</v>
      </c>
      <c r="N223" s="35" t="str">
        <f>TEXT(ROUND(M223,2),"$#,##0.00")&amp;" will be the balance in the account after purchases.  "</f>
        <v xml:space="preserve">$196,842.57 will be the balance in the account after purchases.  </v>
      </c>
      <c r="O223" s="35"/>
      <c r="P223" s="35"/>
      <c r="Q223" s="10"/>
    </row>
    <row r="224" spans="1:17">
      <c r="A224" s="13"/>
      <c r="B224" s="35"/>
      <c r="C224" s="9"/>
      <c r="D224" s="9">
        <f>SUM(D221:D223)</f>
        <v>5739.3499999999995</v>
      </c>
      <c r="E224" s="35"/>
      <c r="F224" s="38">
        <f>SUM(F221:F223)</f>
        <v>1</v>
      </c>
      <c r="G224" s="9" t="s">
        <v>15</v>
      </c>
      <c r="H224" s="9">
        <f>SUM(H221:H223)</f>
        <v>-86.340000000000373</v>
      </c>
      <c r="I224" s="35"/>
      <c r="J224" s="35"/>
      <c r="K224" s="35"/>
      <c r="L224" s="9"/>
      <c r="M224" s="35"/>
      <c r="N224" s="35" t="s">
        <v>27</v>
      </c>
      <c r="O224" s="35"/>
      <c r="P224" s="35"/>
      <c r="Q224" s="10"/>
    </row>
    <row r="225" spans="1:17">
      <c r="A225" s="13"/>
      <c r="B225" s="35"/>
      <c r="C225" s="9"/>
      <c r="D225" s="9"/>
      <c r="E225" s="35"/>
      <c r="F225" s="35"/>
      <c r="G225" s="9"/>
      <c r="H225" s="9"/>
      <c r="I225" s="35"/>
      <c r="J225" s="35"/>
      <c r="K225" s="35"/>
      <c r="L225" s="9"/>
      <c r="M225" s="11" t="str">
        <f>IF(J216+M223&gt;0,"Credit Surplus","Credit Shortage")</f>
        <v>Credit Surplus</v>
      </c>
      <c r="N225" s="36">
        <f>J216+M223</f>
        <v>200607.90999999997</v>
      </c>
      <c r="O225" s="35" t="s">
        <v>60</v>
      </c>
      <c r="P225" s="35"/>
      <c r="Q225" s="10"/>
    </row>
    <row r="226" spans="1:17">
      <c r="A226" s="13"/>
      <c r="B226" s="35"/>
      <c r="C226" s="9"/>
      <c r="D226" s="9"/>
      <c r="E226" s="35"/>
      <c r="F226" s="35"/>
      <c r="G226" s="9"/>
      <c r="H226" s="9"/>
      <c r="I226" s="35"/>
      <c r="J226" s="35"/>
      <c r="K226" s="35"/>
      <c r="L226" s="9"/>
      <c r="M226" s="35"/>
      <c r="N226" s="35"/>
      <c r="O226" s="35"/>
      <c r="P226" s="35"/>
      <c r="Q226" s="10"/>
    </row>
    <row r="227" spans="1:17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35"/>
      <c r="M227" s="35"/>
      <c r="N227" s="35"/>
      <c r="O227" s="35"/>
      <c r="P227" s="35"/>
      <c r="Q227" s="10"/>
    </row>
    <row r="228" spans="1:17">
      <c r="A228" s="13" t="s">
        <v>11</v>
      </c>
      <c r="B228" s="35"/>
      <c r="C228" s="9"/>
      <c r="D228" s="21">
        <v>1045.1600000000001</v>
      </c>
      <c r="E228" s="35" t="s">
        <v>76</v>
      </c>
      <c r="F228" s="35"/>
      <c r="G228" s="9"/>
      <c r="H228" s="9"/>
      <c r="I228" s="35"/>
      <c r="J228" s="35"/>
      <c r="K228" s="35"/>
      <c r="L228" s="35"/>
      <c r="M228" s="35"/>
      <c r="N228" s="35"/>
      <c r="O228" s="35"/>
      <c r="P228" s="35"/>
      <c r="Q228" s="10"/>
    </row>
    <row r="229" spans="1:17">
      <c r="A229" s="13" t="s">
        <v>12</v>
      </c>
      <c r="B229" s="35"/>
      <c r="C229" s="9"/>
      <c r="D229" s="9">
        <f>H216</f>
        <v>-346.75000000000011</v>
      </c>
      <c r="E229" s="35" t="s">
        <v>16</v>
      </c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>
      <c r="A230" s="13" t="s">
        <v>13</v>
      </c>
      <c r="B230" s="35"/>
      <c r="C230" s="9"/>
      <c r="D230" s="9">
        <f>D228+D229</f>
        <v>698.41</v>
      </c>
      <c r="E230" s="35"/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>
      <c r="A231" s="13" t="s">
        <v>14</v>
      </c>
      <c r="B231" s="35"/>
      <c r="C231" s="9"/>
      <c r="D231" s="9">
        <f>H224</f>
        <v>-86.340000000000373</v>
      </c>
      <c r="E231" s="35" t="s">
        <v>17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>
      <c r="A232" s="13" t="s">
        <v>13</v>
      </c>
      <c r="B232" s="35"/>
      <c r="C232" s="9"/>
      <c r="D232" s="27">
        <f>D230-D231</f>
        <v>784.75000000000034</v>
      </c>
      <c r="E232" s="19" t="s">
        <v>18</v>
      </c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 ht="14.65" thickBot="1">
      <c r="A233" s="15"/>
      <c r="B233" s="16"/>
      <c r="C233" s="17"/>
      <c r="D233" s="17"/>
      <c r="E233" s="16"/>
      <c r="F233" s="16"/>
      <c r="G233" s="17"/>
      <c r="H233" s="17"/>
      <c r="I233" s="16"/>
      <c r="J233" s="16"/>
      <c r="K233" s="16"/>
      <c r="L233" s="16"/>
      <c r="M233" s="16"/>
      <c r="N233" s="16"/>
      <c r="O233" s="16"/>
      <c r="P233" s="16"/>
      <c r="Q233" s="18"/>
    </row>
    <row r="234" spans="1:17" ht="14.65" thickTop="1"/>
    <row r="236" spans="1:17" ht="14.65" thickBot="1"/>
    <row r="237" spans="1:17" ht="14.65" thickTop="1">
      <c r="A237" s="2"/>
      <c r="B237" s="3"/>
      <c r="C237" s="4">
        <v>45169</v>
      </c>
      <c r="D237" s="5"/>
      <c r="E237" s="3"/>
      <c r="F237" s="3"/>
      <c r="G237" s="5"/>
      <c r="H237" s="5"/>
      <c r="I237" s="3"/>
      <c r="J237" s="3"/>
      <c r="K237" s="3"/>
      <c r="L237" s="20" t="s">
        <v>19</v>
      </c>
      <c r="M237" s="3"/>
      <c r="N237" s="3"/>
      <c r="O237" s="3"/>
      <c r="P237" s="3"/>
      <c r="Q237" s="6"/>
    </row>
    <row r="238" spans="1:17">
      <c r="A238" s="7" t="s">
        <v>5</v>
      </c>
      <c r="B238" s="35"/>
      <c r="C238" s="9"/>
      <c r="D238" s="9"/>
      <c r="E238" s="35"/>
      <c r="F238" s="35"/>
      <c r="G238" s="9"/>
      <c r="H238" s="9"/>
      <c r="I238" s="35"/>
      <c r="J238" s="11" t="s">
        <v>24</v>
      </c>
      <c r="K238" s="35"/>
      <c r="L238" s="11" t="s">
        <v>10</v>
      </c>
      <c r="M238" s="35"/>
      <c r="N238" s="35"/>
      <c r="O238" s="35"/>
      <c r="P238" s="35"/>
      <c r="Q238" s="10"/>
    </row>
    <row r="239" spans="1:17">
      <c r="A239" s="7" t="s">
        <v>0</v>
      </c>
      <c r="B239" s="11" t="s">
        <v>3</v>
      </c>
      <c r="C239" s="12" t="s">
        <v>1</v>
      </c>
      <c r="D239" s="12" t="s">
        <v>4</v>
      </c>
      <c r="E239" s="11" t="s">
        <v>7</v>
      </c>
      <c r="F239" s="37" t="s">
        <v>92</v>
      </c>
      <c r="G239" s="12" t="s">
        <v>8</v>
      </c>
      <c r="H239" s="12" t="s">
        <v>9</v>
      </c>
      <c r="I239" s="33" t="s">
        <v>70</v>
      </c>
      <c r="J239" s="11" t="s">
        <v>23</v>
      </c>
      <c r="K239" s="35"/>
      <c r="L239" s="31">
        <v>205313.9</v>
      </c>
      <c r="M239" s="35" t="s">
        <v>118</v>
      </c>
      <c r="N239" s="35"/>
      <c r="O239" s="35"/>
      <c r="P239" s="35"/>
      <c r="Q239" s="10"/>
    </row>
    <row r="240" spans="1:17">
      <c r="A240" s="13" t="s">
        <v>136</v>
      </c>
      <c r="B240" s="35">
        <v>43</v>
      </c>
      <c r="C240" s="9">
        <v>13.84</v>
      </c>
      <c r="D240" s="9">
        <f>C240*B240</f>
        <v>595.12</v>
      </c>
      <c r="E240" s="36" t="s">
        <v>93</v>
      </c>
      <c r="F240" s="38">
        <f>D240/D243</f>
        <v>0.19977039429073992</v>
      </c>
      <c r="G240" s="40">
        <v>13.74</v>
      </c>
      <c r="H240" s="9">
        <f>(B240*G240)-D240</f>
        <v>-4.2999999999999545</v>
      </c>
      <c r="I240" s="35" t="s">
        <v>71</v>
      </c>
      <c r="J240" s="36">
        <f>G240*B240</f>
        <v>590.82000000000005</v>
      </c>
      <c r="K240" s="35" t="str">
        <f>"sell "&amp;B240&amp;" "&amp;A240&amp;" @ $"&amp;G240</f>
        <v>sell 43 AVDL @ $13.74</v>
      </c>
      <c r="L240" s="9">
        <f>L239+(G240*B240)</f>
        <v>205904.72</v>
      </c>
      <c r="M240" s="35"/>
      <c r="N240" s="35"/>
      <c r="O240" s="35"/>
      <c r="P240" s="35"/>
      <c r="Q240" s="10"/>
    </row>
    <row r="241" spans="1:17">
      <c r="A241" s="13" t="s">
        <v>137</v>
      </c>
      <c r="B241" s="35">
        <v>147</v>
      </c>
      <c r="C241" s="9">
        <v>10.220000000000001</v>
      </c>
      <c r="D241" s="9">
        <f>C241*B241</f>
        <v>1502.3400000000001</v>
      </c>
      <c r="E241" s="36" t="s">
        <v>93</v>
      </c>
      <c r="F241" s="38">
        <f>D241/D243</f>
        <v>0.50430678545293428</v>
      </c>
      <c r="G241" s="40">
        <v>10.28</v>
      </c>
      <c r="H241" s="9">
        <f>(B241*G241)-D241</f>
        <v>8.819999999999709</v>
      </c>
      <c r="I241" s="35" t="s">
        <v>71</v>
      </c>
      <c r="J241" s="36">
        <f>G241*B241</f>
        <v>1511.1599999999999</v>
      </c>
      <c r="K241" s="35" t="str">
        <f>"sell "&amp;B241&amp;" "&amp;A241&amp;" @ $"&amp;G241</f>
        <v>sell 147 DRD @ $10.28</v>
      </c>
      <c r="L241" s="9">
        <f>L240+(G241*B241)</f>
        <v>207415.88</v>
      </c>
      <c r="M241" s="35"/>
      <c r="N241" s="35"/>
      <c r="O241" s="35"/>
      <c r="P241" s="35"/>
      <c r="Q241" s="10"/>
    </row>
    <row r="242" spans="1:17">
      <c r="A242" s="13" t="s">
        <v>138</v>
      </c>
      <c r="B242" s="35">
        <v>4</v>
      </c>
      <c r="C242" s="9">
        <v>220.39</v>
      </c>
      <c r="D242" s="9">
        <f>C242*B242</f>
        <v>881.56</v>
      </c>
      <c r="E242" s="36" t="s">
        <v>93</v>
      </c>
      <c r="F242" s="38">
        <f>D242/D243</f>
        <v>0.29592282025632588</v>
      </c>
      <c r="G242" s="40">
        <v>221.22</v>
      </c>
      <c r="H242" s="9">
        <f>(B242*G242)-D242</f>
        <v>3.32000000000005</v>
      </c>
      <c r="I242" s="35" t="s">
        <v>71</v>
      </c>
      <c r="J242" s="36">
        <f>G242*B242</f>
        <v>884.88</v>
      </c>
      <c r="K242" s="35" t="str">
        <f>"sell "&amp;B242&amp;" "&amp;A242&amp;" @ $"&amp;G242</f>
        <v>sell 4 SWAV @ $221.22</v>
      </c>
      <c r="L242" s="9">
        <f>L241+(G242*B242)</f>
        <v>208300.76</v>
      </c>
      <c r="M242" s="35" t="s">
        <v>22</v>
      </c>
      <c r="N242" s="35"/>
      <c r="O242" s="35"/>
      <c r="P242" s="35"/>
      <c r="Q242" s="10"/>
    </row>
    <row r="243" spans="1:17">
      <c r="A243" s="13"/>
      <c r="B243" s="35"/>
      <c r="C243" s="9"/>
      <c r="D243" s="9">
        <f>SUM(D240:D242)</f>
        <v>2979.02</v>
      </c>
      <c r="E243" s="36"/>
      <c r="F243" s="38">
        <f>SUM(F240:F242)</f>
        <v>1</v>
      </c>
      <c r="G243" s="41"/>
      <c r="H243" s="9">
        <f>SUM(H240:H242)</f>
        <v>7.8399999999998045</v>
      </c>
      <c r="I243" s="35"/>
      <c r="J243" s="36">
        <f>SUM(J240:J242)</f>
        <v>2986.86</v>
      </c>
      <c r="K243" s="35"/>
      <c r="L243" s="9"/>
      <c r="M243" s="35"/>
      <c r="N243" s="35"/>
      <c r="O243" s="35"/>
      <c r="P243" s="35"/>
      <c r="Q243" s="10"/>
    </row>
    <row r="244" spans="1:17">
      <c r="A244" s="13"/>
      <c r="B244" s="35"/>
      <c r="C244" s="9"/>
      <c r="D244" s="9"/>
      <c r="E244" s="35"/>
      <c r="F244" s="35"/>
      <c r="G244" s="41"/>
      <c r="H244" s="9"/>
      <c r="I244" s="35"/>
      <c r="J244" s="35"/>
      <c r="K244" s="35"/>
      <c r="L244" s="9"/>
      <c r="M244" s="35"/>
      <c r="N244" s="35"/>
      <c r="O244" s="35"/>
      <c r="P244" s="35"/>
      <c r="Q244" s="10"/>
    </row>
    <row r="245" spans="1:17">
      <c r="A245" s="13"/>
      <c r="B245" s="35"/>
      <c r="C245" s="9"/>
      <c r="D245" s="9"/>
      <c r="E245" s="19"/>
      <c r="F245" s="35"/>
      <c r="G245" s="41"/>
      <c r="H245" s="9"/>
      <c r="I245" s="35"/>
      <c r="J245" s="35"/>
      <c r="K245" s="35"/>
      <c r="L245" s="9"/>
      <c r="M245" s="11" t="s">
        <v>20</v>
      </c>
      <c r="N245" s="35"/>
      <c r="O245" s="35"/>
      <c r="P245" s="35"/>
      <c r="Q245" s="10"/>
    </row>
    <row r="246" spans="1:17">
      <c r="A246" s="7" t="s">
        <v>6</v>
      </c>
      <c r="B246" s="35"/>
      <c r="C246" s="9"/>
      <c r="D246" s="9"/>
      <c r="E246" s="19"/>
      <c r="F246" s="35"/>
      <c r="G246" s="41"/>
      <c r="H246" s="9"/>
      <c r="I246" s="35"/>
      <c r="J246" s="35"/>
      <c r="K246" s="35"/>
      <c r="L246" s="9"/>
      <c r="M246" s="11" t="s">
        <v>21</v>
      </c>
      <c r="N246" s="35"/>
      <c r="O246" s="35"/>
      <c r="P246" s="35"/>
      <c r="Q246" s="10"/>
    </row>
    <row r="247" spans="1:17">
      <c r="A247" s="7" t="s">
        <v>0</v>
      </c>
      <c r="B247" s="11" t="s">
        <v>3</v>
      </c>
      <c r="C247" s="12" t="s">
        <v>1</v>
      </c>
      <c r="D247" s="12" t="s">
        <v>2</v>
      </c>
      <c r="E247" s="22" t="s">
        <v>7</v>
      </c>
      <c r="F247" s="39" t="s">
        <v>92</v>
      </c>
      <c r="G247" s="42" t="s">
        <v>8</v>
      </c>
      <c r="H247" s="12" t="s">
        <v>9</v>
      </c>
      <c r="I247" s="35"/>
      <c r="J247" s="35"/>
      <c r="K247" s="35"/>
      <c r="L247" s="9"/>
      <c r="M247" s="36">
        <v>206048.96</v>
      </c>
      <c r="N247" s="35"/>
      <c r="O247" s="44"/>
      <c r="P247" s="35"/>
      <c r="Q247" s="10"/>
    </row>
    <row r="248" spans="1:17">
      <c r="A248" s="13" t="s">
        <v>145</v>
      </c>
      <c r="B248" s="35">
        <v>139</v>
      </c>
      <c r="C248" s="9">
        <v>27.45</v>
      </c>
      <c r="D248" s="9">
        <f>C248*B248</f>
        <v>3815.5499999999997</v>
      </c>
      <c r="E248" s="36" t="s">
        <v>93</v>
      </c>
      <c r="F248" s="38">
        <f>D248/D251</f>
        <v>0.65754961500548026</v>
      </c>
      <c r="G248" s="9">
        <v>27.5</v>
      </c>
      <c r="H248" s="9">
        <f>(B248*G248)-D248</f>
        <v>6.9500000000002728</v>
      </c>
      <c r="I248" s="35" t="s">
        <v>71</v>
      </c>
      <c r="J248" s="35"/>
      <c r="K248" s="35" t="str">
        <f>"buy "&amp;B248&amp;" "&amp;A248&amp;" @ $"&amp;G248</f>
        <v>buy 139 EXTR @ $27.5</v>
      </c>
      <c r="L248" s="9">
        <f>L242-(G248*B248)</f>
        <v>204478.26</v>
      </c>
      <c r="M248" s="36">
        <f>L239-(G248*B248)</f>
        <v>201491.4</v>
      </c>
      <c r="N248" s="35"/>
      <c r="O248" s="35"/>
      <c r="P248" s="35"/>
      <c r="Q248" s="10"/>
    </row>
    <row r="249" spans="1:17">
      <c r="A249" s="13" t="s">
        <v>146</v>
      </c>
      <c r="B249" s="35">
        <v>11</v>
      </c>
      <c r="C249" s="9">
        <v>74.63</v>
      </c>
      <c r="D249" s="9">
        <f>C249*B249</f>
        <v>820.93</v>
      </c>
      <c r="E249" s="36" t="s">
        <v>93</v>
      </c>
      <c r="F249" s="38">
        <f>D249/D251</f>
        <v>0.14147428429622175</v>
      </c>
      <c r="G249" s="9">
        <v>75</v>
      </c>
      <c r="H249" s="9">
        <f>(B249*G249)-D249</f>
        <v>4.07000000000005</v>
      </c>
      <c r="I249" s="35" t="s">
        <v>71</v>
      </c>
      <c r="J249" s="35"/>
      <c r="K249" s="35" t="str">
        <f>"buy "&amp;B249&amp;" "&amp;A249&amp;" @ $"&amp;G249</f>
        <v>buy 11 XPO @ $75</v>
      </c>
      <c r="L249" s="9">
        <f>L248-(G249*B249)</f>
        <v>203653.26</v>
      </c>
      <c r="M249" s="36">
        <f>M248-(G249*B249)</f>
        <v>200666.4</v>
      </c>
      <c r="N249" s="35"/>
      <c r="O249" s="35"/>
      <c r="P249" s="35"/>
      <c r="Q249" s="10"/>
    </row>
    <row r="250" spans="1:17">
      <c r="A250" s="23" t="s">
        <v>147</v>
      </c>
      <c r="B250" s="24">
        <v>28</v>
      </c>
      <c r="C250" s="25">
        <v>41.65</v>
      </c>
      <c r="D250" s="25">
        <f>C250*B250</f>
        <v>1166.2</v>
      </c>
      <c r="E250" s="36" t="s">
        <v>93</v>
      </c>
      <c r="F250" s="38">
        <f>D250/D251</f>
        <v>0.20097610069829805</v>
      </c>
      <c r="G250" s="25">
        <v>42.7</v>
      </c>
      <c r="H250" s="25">
        <f>(B250*G250)-D250</f>
        <v>29.400000000000091</v>
      </c>
      <c r="I250" s="35" t="s">
        <v>71</v>
      </c>
      <c r="J250" s="35"/>
      <c r="K250" s="35" t="str">
        <f>"buy "&amp;B250&amp;" "&amp;A250&amp;" @ $"&amp;G250</f>
        <v>buy 28 LI @ $42.7</v>
      </c>
      <c r="L250" s="9">
        <f>L249-(G250*B250)</f>
        <v>202457.66</v>
      </c>
      <c r="M250" s="36">
        <f>M249-(G250*B250)</f>
        <v>199470.8</v>
      </c>
      <c r="N250" s="35" t="str">
        <f>TEXT(ROUND(M250,2),"$#,##0.00")&amp;" will be the balance in the account after purchases.  "</f>
        <v xml:space="preserve">$199,470.80 will be the balance in the account after purchases.  </v>
      </c>
      <c r="O250" s="35"/>
      <c r="P250" s="35"/>
      <c r="Q250" s="10"/>
    </row>
    <row r="251" spans="1:17">
      <c r="A251" s="13"/>
      <c r="B251" s="35"/>
      <c r="C251" s="9"/>
      <c r="D251" s="9">
        <f>SUM(D248:D250)</f>
        <v>5802.6799999999994</v>
      </c>
      <c r="E251" s="35"/>
      <c r="F251" s="38">
        <f>SUM(F248:F250)</f>
        <v>1</v>
      </c>
      <c r="G251" s="9" t="s">
        <v>15</v>
      </c>
      <c r="H251" s="9">
        <f>SUM(H248:H250)</f>
        <v>40.420000000000414</v>
      </c>
      <c r="I251" s="35"/>
      <c r="J251" s="35"/>
      <c r="K251" s="35"/>
      <c r="L251" s="9"/>
      <c r="M251" s="35"/>
      <c r="N251" s="35" t="s">
        <v>27</v>
      </c>
      <c r="O251" s="35"/>
      <c r="P251" s="35"/>
      <c r="Q251" s="10"/>
    </row>
    <row r="252" spans="1:17">
      <c r="A252" s="13"/>
      <c r="B252" s="35"/>
      <c r="C252" s="9"/>
      <c r="D252" s="9"/>
      <c r="E252" s="35"/>
      <c r="F252" s="35"/>
      <c r="G252" s="9"/>
      <c r="H252" s="9"/>
      <c r="I252" s="35"/>
      <c r="J252" s="35"/>
      <c r="K252" s="35"/>
      <c r="L252" s="9"/>
      <c r="M252" s="11" t="str">
        <f>IF(J243+M250&gt;0,"Credit Surplus","Credit Shortage")</f>
        <v>Credit Surplus</v>
      </c>
      <c r="N252" s="36">
        <f>J243+M250</f>
        <v>202457.65999999997</v>
      </c>
      <c r="O252" s="35" t="s">
        <v>60</v>
      </c>
      <c r="P252" s="35"/>
      <c r="Q252" s="10"/>
    </row>
    <row r="253" spans="1:17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35"/>
      <c r="N253" s="35"/>
      <c r="O253" s="35"/>
      <c r="P253" s="35"/>
      <c r="Q253" s="10"/>
    </row>
    <row r="254" spans="1:17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35"/>
      <c r="M254" s="35"/>
      <c r="N254" s="35"/>
      <c r="O254" s="35"/>
      <c r="P254" s="35"/>
      <c r="Q254" s="10"/>
    </row>
    <row r="255" spans="1:17">
      <c r="A255" s="13" t="s">
        <v>11</v>
      </c>
      <c r="B255" s="35"/>
      <c r="C255" s="9"/>
      <c r="D255" s="21">
        <v>3023.03</v>
      </c>
      <c r="E255" s="35" t="s">
        <v>76</v>
      </c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>
      <c r="A256" s="13" t="s">
        <v>12</v>
      </c>
      <c r="B256" s="35"/>
      <c r="C256" s="9"/>
      <c r="D256" s="9">
        <f>H243</f>
        <v>7.8399999999998045</v>
      </c>
      <c r="E256" s="35" t="s">
        <v>16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>
      <c r="A257" s="13" t="s">
        <v>13</v>
      </c>
      <c r="B257" s="35"/>
      <c r="C257" s="9"/>
      <c r="D257" s="9">
        <f>D255+D256</f>
        <v>3030.87</v>
      </c>
      <c r="E257" s="35"/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>
      <c r="A258" s="13" t="s">
        <v>14</v>
      </c>
      <c r="B258" s="35"/>
      <c r="C258" s="9"/>
      <c r="D258" s="9">
        <f>H251</f>
        <v>40.420000000000414</v>
      </c>
      <c r="E258" s="35" t="s">
        <v>17</v>
      </c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>
      <c r="A259" s="13" t="s">
        <v>13</v>
      </c>
      <c r="B259" s="35"/>
      <c r="C259" s="9"/>
      <c r="D259" s="27">
        <f>D257-D258</f>
        <v>2990.4499999999994</v>
      </c>
      <c r="E259" s="19" t="s">
        <v>18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 ht="14.65" thickBot="1">
      <c r="A260" s="15"/>
      <c r="B260" s="16"/>
      <c r="C260" s="17"/>
      <c r="D260" s="17"/>
      <c r="E260" s="16"/>
      <c r="F260" s="16"/>
      <c r="G260" s="17"/>
      <c r="H260" s="17"/>
      <c r="I260" s="16"/>
      <c r="J260" s="16"/>
      <c r="K260" s="16"/>
      <c r="L260" s="16"/>
      <c r="M260" s="16"/>
      <c r="N260" s="16"/>
      <c r="O260" s="16"/>
      <c r="P260" s="16"/>
      <c r="Q260" s="18"/>
    </row>
    <row r="261" spans="1:17" ht="14.65" thickTop="1"/>
    <row r="264" spans="1:17" ht="14.65" thickBot="1"/>
    <row r="265" spans="1:17" ht="14.65" thickTop="1">
      <c r="A265" s="2"/>
      <c r="B265" s="3"/>
      <c r="C265" s="4">
        <v>45138</v>
      </c>
      <c r="D265" s="5"/>
      <c r="E265" s="3"/>
      <c r="F265" s="3"/>
      <c r="G265" s="5"/>
      <c r="H265" s="5"/>
      <c r="I265" s="3"/>
      <c r="J265" s="3"/>
      <c r="K265" s="3"/>
      <c r="L265" s="20" t="s">
        <v>19</v>
      </c>
      <c r="M265" s="3"/>
      <c r="N265" s="3"/>
      <c r="O265" s="3"/>
      <c r="P265" s="3"/>
      <c r="Q265" s="6"/>
    </row>
    <row r="266" spans="1:17">
      <c r="A266" s="7" t="s">
        <v>5</v>
      </c>
      <c r="B266" s="35"/>
      <c r="C266" s="9"/>
      <c r="D266" s="9"/>
      <c r="E266" s="35"/>
      <c r="F266" s="35"/>
      <c r="G266" s="9"/>
      <c r="H266" s="9"/>
      <c r="I266" s="35"/>
      <c r="J266" s="11" t="s">
        <v>24</v>
      </c>
      <c r="K266" s="35"/>
      <c r="L266" s="11" t="s">
        <v>10</v>
      </c>
      <c r="M266" s="35"/>
      <c r="N266" s="35"/>
      <c r="O266" s="35"/>
      <c r="P266" s="35"/>
      <c r="Q266" s="10"/>
    </row>
    <row r="267" spans="1:17">
      <c r="A267" s="7" t="s">
        <v>0</v>
      </c>
      <c r="B267" s="11" t="s">
        <v>3</v>
      </c>
      <c r="C267" s="12" t="s">
        <v>1</v>
      </c>
      <c r="D267" s="12" t="s">
        <v>4</v>
      </c>
      <c r="E267" s="11" t="s">
        <v>7</v>
      </c>
      <c r="F267" s="37" t="s">
        <v>92</v>
      </c>
      <c r="G267" s="12" t="s">
        <v>8</v>
      </c>
      <c r="H267" s="12" t="s">
        <v>9</v>
      </c>
      <c r="I267" s="33" t="s">
        <v>70</v>
      </c>
      <c r="J267" s="11" t="s">
        <v>23</v>
      </c>
      <c r="K267" s="35"/>
      <c r="L267" s="31">
        <v>206504.85</v>
      </c>
      <c r="M267" s="35" t="s">
        <v>118</v>
      </c>
      <c r="N267" s="35"/>
      <c r="O267" s="35"/>
      <c r="P267" s="35"/>
      <c r="Q267" s="10"/>
    </row>
    <row r="268" spans="1:17">
      <c r="A268" s="13" t="s">
        <v>132</v>
      </c>
      <c r="B268" s="35">
        <v>2</v>
      </c>
      <c r="C268" s="9">
        <v>467.29</v>
      </c>
      <c r="D268" s="9">
        <f>C268*B268</f>
        <v>934.58</v>
      </c>
      <c r="E268" s="36" t="s">
        <v>33</v>
      </c>
      <c r="F268" s="38">
        <f>D268/D271</f>
        <v>0.22092731888820072</v>
      </c>
      <c r="G268" s="40">
        <v>464.56</v>
      </c>
      <c r="H268" s="9">
        <f>(B268*G268)-D268</f>
        <v>-5.4600000000000364</v>
      </c>
      <c r="I268" s="35" t="s">
        <v>71</v>
      </c>
      <c r="J268" s="36">
        <f>G268*B268</f>
        <v>929.12</v>
      </c>
      <c r="K268" s="35" t="str">
        <f>"sell "&amp;B268&amp;" "&amp;A268&amp;" @ $"&amp;G268</f>
        <v>sell 2 NVDA @ $464.56</v>
      </c>
      <c r="L268" s="9">
        <f>L267+(G268*B268)</f>
        <v>207433.97</v>
      </c>
      <c r="M268" s="35"/>
      <c r="N268" s="35"/>
      <c r="O268" s="35"/>
      <c r="P268" s="35"/>
      <c r="Q268" s="10"/>
    </row>
    <row r="269" spans="1:17">
      <c r="A269" s="13" t="s">
        <v>133</v>
      </c>
      <c r="B269" s="35">
        <v>102</v>
      </c>
      <c r="C269" s="9">
        <v>26.42</v>
      </c>
      <c r="D269" s="9">
        <f>C269*B269</f>
        <v>2694.84</v>
      </c>
      <c r="E269" s="36" t="s">
        <v>33</v>
      </c>
      <c r="F269" s="38">
        <f>D269/D271</f>
        <v>0.63703885813165151</v>
      </c>
      <c r="G269" s="40">
        <v>26.42</v>
      </c>
      <c r="H269" s="9">
        <f>(B269*G269)-D269</f>
        <v>0</v>
      </c>
      <c r="I269" s="35" t="s">
        <v>71</v>
      </c>
      <c r="J269" s="36">
        <f>G269*B269</f>
        <v>2694.84</v>
      </c>
      <c r="K269" s="35" t="str">
        <f>"sell "&amp;B269&amp;" "&amp;A269&amp;" @ $"&amp;G269</f>
        <v>sell 102 COCO @ $26.42</v>
      </c>
      <c r="L269" s="9">
        <f>L268+(G269*B269)</f>
        <v>210128.81</v>
      </c>
      <c r="M269" s="35"/>
      <c r="N269" s="35"/>
      <c r="O269" s="35"/>
      <c r="P269" s="35"/>
      <c r="Q269" s="10"/>
    </row>
    <row r="270" spans="1:17">
      <c r="A270" s="13" t="s">
        <v>134</v>
      </c>
      <c r="B270" s="35">
        <v>36</v>
      </c>
      <c r="C270" s="9">
        <v>16.690000000000001</v>
      </c>
      <c r="D270" s="9">
        <f>C270*B270</f>
        <v>600.84</v>
      </c>
      <c r="E270" s="36" t="s">
        <v>33</v>
      </c>
      <c r="F270" s="38">
        <f>D270/D271</f>
        <v>0.1420338229801478</v>
      </c>
      <c r="G270" s="40">
        <v>16.48</v>
      </c>
      <c r="H270" s="9">
        <f>(B270*G270)-D270</f>
        <v>-7.5600000000000591</v>
      </c>
      <c r="I270" s="35" t="s">
        <v>71</v>
      </c>
      <c r="J270" s="36">
        <f>G270*B270</f>
        <v>593.28</v>
      </c>
      <c r="K270" s="35" t="str">
        <f>"sell "&amp;B270&amp;" "&amp;A270&amp;" @ $"&amp;G270</f>
        <v>sell 36 CNK @ $16.48</v>
      </c>
      <c r="L270" s="9">
        <f>L269+(G270*B270)</f>
        <v>210722.09</v>
      </c>
      <c r="M270" s="35" t="s">
        <v>22</v>
      </c>
      <c r="N270" s="35"/>
      <c r="O270" s="35"/>
      <c r="P270" s="35"/>
      <c r="Q270" s="10"/>
    </row>
    <row r="271" spans="1:17">
      <c r="A271" s="13"/>
      <c r="B271" s="35"/>
      <c r="C271" s="9"/>
      <c r="D271" s="9">
        <f>SUM(D268:D270)</f>
        <v>4230.26</v>
      </c>
      <c r="E271" s="36"/>
      <c r="F271" s="38">
        <f>SUM(F268:F270)</f>
        <v>1</v>
      </c>
      <c r="G271" s="41"/>
      <c r="H271" s="9">
        <f>SUM(H268:H270)</f>
        <v>-13.020000000000095</v>
      </c>
      <c r="I271" s="35"/>
      <c r="J271" s="36">
        <f>SUM(J268:J270)</f>
        <v>4217.24</v>
      </c>
      <c r="K271" s="35"/>
      <c r="L271" s="9"/>
      <c r="M271" s="35"/>
      <c r="N271" s="35"/>
      <c r="O271" s="35"/>
      <c r="P271" s="35"/>
      <c r="Q271" s="10"/>
    </row>
    <row r="272" spans="1:17">
      <c r="A272" s="13"/>
      <c r="B272" s="35"/>
      <c r="C272" s="9"/>
      <c r="D272" s="9"/>
      <c r="E272" s="35"/>
      <c r="F272" s="35"/>
      <c r="G272" s="41"/>
      <c r="H272" s="9"/>
      <c r="I272" s="35"/>
      <c r="J272" s="35"/>
      <c r="K272" s="35"/>
      <c r="L272" s="9"/>
      <c r="M272" s="35"/>
      <c r="N272" s="35"/>
      <c r="O272" s="35"/>
      <c r="P272" s="35"/>
      <c r="Q272" s="10"/>
    </row>
    <row r="273" spans="1:17">
      <c r="A273" s="13"/>
      <c r="B273" s="35"/>
      <c r="C273" s="9"/>
      <c r="D273" s="9"/>
      <c r="E273" s="19"/>
      <c r="F273" s="35"/>
      <c r="G273" s="41"/>
      <c r="H273" s="9"/>
      <c r="I273" s="35"/>
      <c r="J273" s="35"/>
      <c r="K273" s="35"/>
      <c r="L273" s="9"/>
      <c r="M273" s="11" t="s">
        <v>20</v>
      </c>
      <c r="N273" s="35"/>
      <c r="O273" s="35"/>
      <c r="P273" s="35"/>
      <c r="Q273" s="10"/>
    </row>
    <row r="274" spans="1:17">
      <c r="A274" s="7" t="s">
        <v>6</v>
      </c>
      <c r="B274" s="35"/>
      <c r="C274" s="9"/>
      <c r="D274" s="9"/>
      <c r="E274" s="19"/>
      <c r="F274" s="35"/>
      <c r="G274" s="41"/>
      <c r="H274" s="9"/>
      <c r="I274" s="35"/>
      <c r="J274" s="35"/>
      <c r="K274" s="35"/>
      <c r="L274" s="9"/>
      <c r="M274" s="11" t="s">
        <v>21</v>
      </c>
      <c r="N274" s="35"/>
      <c r="O274" s="35"/>
      <c r="P274" s="35"/>
      <c r="Q274" s="10"/>
    </row>
    <row r="275" spans="1:17">
      <c r="A275" s="7" t="s">
        <v>0</v>
      </c>
      <c r="B275" s="11" t="s">
        <v>3</v>
      </c>
      <c r="C275" s="12" t="s">
        <v>1</v>
      </c>
      <c r="D275" s="12" t="s">
        <v>2</v>
      </c>
      <c r="E275" s="22" t="s">
        <v>7</v>
      </c>
      <c r="F275" s="39" t="s">
        <v>92</v>
      </c>
      <c r="G275" s="42" t="s">
        <v>8</v>
      </c>
      <c r="H275" s="12" t="s">
        <v>9</v>
      </c>
      <c r="I275" s="35"/>
      <c r="J275" s="35"/>
      <c r="K275" s="35"/>
      <c r="L275" s="9"/>
      <c r="M275" s="36">
        <v>206048.96</v>
      </c>
      <c r="N275" s="35"/>
      <c r="O275" s="44"/>
      <c r="P275" s="35"/>
      <c r="Q275" s="10"/>
    </row>
    <row r="276" spans="1:17">
      <c r="A276" s="13" t="s">
        <v>142</v>
      </c>
      <c r="B276" s="35">
        <v>224</v>
      </c>
      <c r="C276" s="9">
        <v>3.95</v>
      </c>
      <c r="D276" s="9">
        <f>C276*B276</f>
        <v>884.80000000000007</v>
      </c>
      <c r="E276" s="36" t="s">
        <v>33</v>
      </c>
      <c r="F276" s="38">
        <f>D276/D279</f>
        <v>0.17529331119713759</v>
      </c>
      <c r="G276" s="40">
        <v>3.87</v>
      </c>
      <c r="H276" s="9">
        <f>(B276*G276)-D276</f>
        <v>-17.920000000000073</v>
      </c>
      <c r="I276" s="35" t="s">
        <v>71</v>
      </c>
      <c r="J276" s="35"/>
      <c r="K276" s="35" t="str">
        <f>"buy "&amp;B276&amp;" "&amp;A276&amp;" @ $"&amp;G276</f>
        <v>buy 224 INTR @ $3.87</v>
      </c>
      <c r="L276" s="9">
        <f>L270-(G276*B276)</f>
        <v>209855.21</v>
      </c>
      <c r="M276" s="36">
        <f>L267-(G276*B276)</f>
        <v>205637.97</v>
      </c>
      <c r="N276" s="35"/>
      <c r="O276" s="35"/>
      <c r="P276" s="35"/>
      <c r="Q276" s="10"/>
    </row>
    <row r="277" spans="1:17">
      <c r="A277" s="13" t="s">
        <v>143</v>
      </c>
      <c r="B277" s="35">
        <v>47</v>
      </c>
      <c r="C277" s="9">
        <v>18.84</v>
      </c>
      <c r="D277" s="9">
        <f>C277*B277</f>
        <v>885.48</v>
      </c>
      <c r="E277" s="36" t="s">
        <v>33</v>
      </c>
      <c r="F277" s="38">
        <f>D277/D279</f>
        <v>0.17542803028802145</v>
      </c>
      <c r="G277" s="40">
        <v>18.14</v>
      </c>
      <c r="H277" s="9">
        <f>(B277*G277)-D277</f>
        <v>-32.899999999999977</v>
      </c>
      <c r="I277" s="35" t="s">
        <v>71</v>
      </c>
      <c r="J277" s="35"/>
      <c r="K277" s="35" t="str">
        <f>"buy "&amp;B277&amp;" "&amp;A277&amp;" @ $"&amp;G277</f>
        <v>buy 47 CCL @ $18.14</v>
      </c>
      <c r="L277" s="9">
        <f>L276-(G277*B277)</f>
        <v>209002.63</v>
      </c>
      <c r="M277" s="36">
        <f>M276-(G277*B277)</f>
        <v>204785.39</v>
      </c>
      <c r="N277" s="35"/>
      <c r="O277" s="35"/>
      <c r="P277" s="35"/>
      <c r="Q277" s="10"/>
    </row>
    <row r="278" spans="1:17">
      <c r="A278" s="23" t="s">
        <v>144</v>
      </c>
      <c r="B278" s="24">
        <v>126</v>
      </c>
      <c r="C278" s="25">
        <v>26.01</v>
      </c>
      <c r="D278" s="25">
        <f>C278*B278</f>
        <v>3277.26</v>
      </c>
      <c r="E278" s="36" t="s">
        <v>33</v>
      </c>
      <c r="F278" s="38">
        <f>D278/D279</f>
        <v>0.64927865851484079</v>
      </c>
      <c r="G278" s="43">
        <v>25.67</v>
      </c>
      <c r="H278" s="25">
        <f>(B278*G278)-D278</f>
        <v>-42.840000000000146</v>
      </c>
      <c r="I278" s="35" t="s">
        <v>71</v>
      </c>
      <c r="J278" s="35"/>
      <c r="K278" s="35" t="str">
        <f>"buy "&amp;B278&amp;" "&amp;A278&amp;" @ $"&amp;G278</f>
        <v>buy 126 VRT @ $25.67</v>
      </c>
      <c r="L278" s="9">
        <f>L277-(G278*B278)</f>
        <v>205768.21</v>
      </c>
      <c r="M278" s="36">
        <f>M277-(G278*B278)</f>
        <v>201550.97</v>
      </c>
      <c r="N278" s="35" t="str">
        <f>TEXT(ROUND(M278,2),"$#,##0.00")&amp;" will be the balance in the account after purchases.  "</f>
        <v xml:space="preserve">$201,550.97 will be the balance in the account after purchases.  </v>
      </c>
      <c r="O278" s="35"/>
      <c r="P278" s="35"/>
      <c r="Q278" s="10"/>
    </row>
    <row r="279" spans="1:17">
      <c r="A279" s="13"/>
      <c r="B279" s="35"/>
      <c r="C279" s="9"/>
      <c r="D279" s="9">
        <f>SUM(D276:D278)</f>
        <v>5047.5400000000009</v>
      </c>
      <c r="E279" s="35"/>
      <c r="F279" s="38">
        <f>SUM(F276:F278)</f>
        <v>0.99999999999999978</v>
      </c>
      <c r="G279" s="9" t="s">
        <v>15</v>
      </c>
      <c r="H279" s="9">
        <f>SUM(H276:H278)</f>
        <v>-93.660000000000196</v>
      </c>
      <c r="I279" s="35"/>
      <c r="J279" s="35"/>
      <c r="K279" s="35"/>
      <c r="L279" s="9"/>
      <c r="M279" s="35"/>
      <c r="N279" s="35" t="s">
        <v>27</v>
      </c>
      <c r="O279" s="35"/>
      <c r="P279" s="35"/>
      <c r="Q279" s="10"/>
    </row>
    <row r="280" spans="1:17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11" t="str">
        <f>IF(J271+M278&gt;0,"Credit Surplus","Credit Shortage")</f>
        <v>Credit Surplus</v>
      </c>
      <c r="N280" s="36">
        <f>J271+M278</f>
        <v>205768.21</v>
      </c>
      <c r="O280" s="35" t="s">
        <v>60</v>
      </c>
      <c r="P280" s="35"/>
      <c r="Q280" s="10"/>
    </row>
    <row r="281" spans="1:17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9"/>
      <c r="M281" s="35"/>
      <c r="N281" s="35"/>
      <c r="O281" s="35"/>
      <c r="P281" s="35"/>
      <c r="Q281" s="10"/>
    </row>
    <row r="282" spans="1:17">
      <c r="A282" s="13"/>
      <c r="B282" s="35"/>
      <c r="C282" s="9"/>
      <c r="D282" s="9"/>
      <c r="E282" s="35"/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>
      <c r="A283" s="13" t="s">
        <v>11</v>
      </c>
      <c r="B283" s="35"/>
      <c r="C283" s="9"/>
      <c r="D283" s="21">
        <v>2780.24</v>
      </c>
      <c r="E283" s="35" t="s">
        <v>76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>
      <c r="A284" s="13" t="s">
        <v>12</v>
      </c>
      <c r="B284" s="35"/>
      <c r="C284" s="9"/>
      <c r="D284" s="9">
        <f>H271</f>
        <v>-13.020000000000095</v>
      </c>
      <c r="E284" s="35" t="s">
        <v>16</v>
      </c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>
      <c r="A285" s="13" t="s">
        <v>13</v>
      </c>
      <c r="B285" s="35"/>
      <c r="C285" s="9"/>
      <c r="D285" s="9">
        <f>D283+D284</f>
        <v>2767.22</v>
      </c>
      <c r="E285" s="35"/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>
      <c r="A286" s="13" t="s">
        <v>14</v>
      </c>
      <c r="B286" s="35"/>
      <c r="C286" s="9"/>
      <c r="D286" s="9">
        <f>H279</f>
        <v>-93.660000000000196</v>
      </c>
      <c r="E286" s="35" t="s">
        <v>17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>
      <c r="A287" s="13" t="s">
        <v>13</v>
      </c>
      <c r="B287" s="35"/>
      <c r="C287" s="9"/>
      <c r="D287" s="27">
        <f>D285-D286</f>
        <v>2860.88</v>
      </c>
      <c r="E287" s="19" t="s">
        <v>18</v>
      </c>
      <c r="F287" s="35"/>
      <c r="G287" s="9"/>
      <c r="H287" s="9"/>
      <c r="I287" s="35"/>
      <c r="J287" s="35"/>
      <c r="K287" s="35"/>
      <c r="L287" s="35"/>
      <c r="M287" s="35"/>
      <c r="N287" s="35"/>
      <c r="O287" s="35"/>
      <c r="P287" s="35"/>
      <c r="Q287" s="10"/>
    </row>
    <row r="288" spans="1:17" ht="14.65" thickBot="1">
      <c r="A288" s="15"/>
      <c r="B288" s="16"/>
      <c r="C288" s="17"/>
      <c r="D288" s="17"/>
      <c r="E288" s="16"/>
      <c r="F288" s="16"/>
      <c r="G288" s="17"/>
      <c r="H288" s="17"/>
      <c r="I288" s="16"/>
      <c r="J288" s="16"/>
      <c r="K288" s="16"/>
      <c r="L288" s="16"/>
      <c r="M288" s="16"/>
      <c r="N288" s="16"/>
      <c r="O288" s="16"/>
      <c r="P288" s="16"/>
      <c r="Q288" s="18"/>
    </row>
    <row r="289" spans="1:17" ht="14.65" thickTop="1"/>
    <row r="290" spans="1:17" ht="14.65" thickBot="1"/>
    <row r="291" spans="1:17" ht="14.65" thickTop="1">
      <c r="A291" s="2"/>
      <c r="B291" s="3"/>
      <c r="C291" s="4">
        <v>45107</v>
      </c>
      <c r="D291" s="5"/>
      <c r="E291" s="3"/>
      <c r="F291" s="3"/>
      <c r="G291" s="5"/>
      <c r="H291" s="5"/>
      <c r="I291" s="3"/>
      <c r="J291" s="3"/>
      <c r="K291" s="3"/>
      <c r="L291" s="20" t="s">
        <v>19</v>
      </c>
      <c r="M291" s="3"/>
      <c r="N291" s="3"/>
      <c r="O291" s="3"/>
      <c r="P291" s="3"/>
      <c r="Q291" s="6"/>
    </row>
    <row r="292" spans="1:17">
      <c r="A292" s="7" t="s">
        <v>5</v>
      </c>
      <c r="B292" s="35"/>
      <c r="C292" s="9"/>
      <c r="D292" s="9"/>
      <c r="E292" s="35"/>
      <c r="F292" s="35"/>
      <c r="G292" s="9"/>
      <c r="H292" s="9"/>
      <c r="I292" s="35"/>
      <c r="J292" s="11" t="s">
        <v>24</v>
      </c>
      <c r="K292" s="35"/>
      <c r="L292" s="11" t="s">
        <v>10</v>
      </c>
      <c r="M292" s="35"/>
      <c r="N292" s="35"/>
      <c r="O292" s="35"/>
      <c r="P292" s="35"/>
      <c r="Q292" s="10"/>
    </row>
    <row r="293" spans="1:17">
      <c r="A293" s="7" t="s">
        <v>0</v>
      </c>
      <c r="B293" s="11" t="s">
        <v>3</v>
      </c>
      <c r="C293" s="12" t="s">
        <v>1</v>
      </c>
      <c r="D293" s="12" t="s">
        <v>4</v>
      </c>
      <c r="E293" s="11" t="s">
        <v>7</v>
      </c>
      <c r="F293" s="37" t="s">
        <v>92</v>
      </c>
      <c r="G293" s="12" t="s">
        <v>8</v>
      </c>
      <c r="H293" s="12" t="s">
        <v>9</v>
      </c>
      <c r="I293" s="33" t="s">
        <v>70</v>
      </c>
      <c r="J293" s="11" t="s">
        <v>23</v>
      </c>
      <c r="K293" s="35"/>
      <c r="L293" s="31">
        <v>206504.85</v>
      </c>
      <c r="M293" s="35" t="s">
        <v>118</v>
      </c>
      <c r="N293" s="35"/>
      <c r="O293" s="35"/>
      <c r="P293" s="35"/>
      <c r="Q293" s="10"/>
    </row>
    <row r="294" spans="1:17">
      <c r="A294" s="13" t="s">
        <v>126</v>
      </c>
      <c r="B294" s="35">
        <v>31</v>
      </c>
      <c r="C294" s="9">
        <v>16.989999999999998</v>
      </c>
      <c r="D294" s="9">
        <f>C294*B294</f>
        <v>526.68999999999994</v>
      </c>
      <c r="E294" s="36" t="s">
        <v>93</v>
      </c>
      <c r="F294" s="38">
        <f>D294/D297</f>
        <v>0.14426582448374753</v>
      </c>
      <c r="G294" s="40">
        <v>17.38</v>
      </c>
      <c r="H294" s="9">
        <f>(B294*G294)-D294</f>
        <v>12.090000000000032</v>
      </c>
      <c r="I294" s="35" t="s">
        <v>71</v>
      </c>
      <c r="J294" s="36">
        <f>G294*B294</f>
        <v>538.78</v>
      </c>
      <c r="K294" s="35" t="str">
        <f>"sell "&amp;B294&amp;" "&amp;A294&amp;" @ $"&amp;G294</f>
        <v>sell 31 MNSO @ $17.38</v>
      </c>
      <c r="L294" s="9">
        <f>L293+(G294*B294)</f>
        <v>207043.63</v>
      </c>
      <c r="M294" s="35"/>
      <c r="N294" s="35"/>
      <c r="O294" s="35"/>
      <c r="P294" s="35"/>
      <c r="Q294" s="10"/>
    </row>
    <row r="295" spans="1:17">
      <c r="A295" s="13" t="s">
        <v>127</v>
      </c>
      <c r="B295" s="35">
        <v>9</v>
      </c>
      <c r="C295" s="9">
        <v>160.55000000000001</v>
      </c>
      <c r="D295" s="9">
        <f>C295*B295</f>
        <v>1444.95</v>
      </c>
      <c r="E295" s="36" t="s">
        <v>93</v>
      </c>
      <c r="F295" s="38">
        <f>D295/D297</f>
        <v>0.39578671151491579</v>
      </c>
      <c r="G295" s="40">
        <v>160.85</v>
      </c>
      <c r="H295" s="9">
        <f>(B295*G295)-D295</f>
        <v>2.6999999999998181</v>
      </c>
      <c r="I295" s="35" t="s">
        <v>71</v>
      </c>
      <c r="J295" s="36">
        <f>G295*B295</f>
        <v>1447.6499999999999</v>
      </c>
      <c r="K295" s="35" t="str">
        <f>"sell "&amp;B295&amp;" "&amp;A295&amp;" @ $"&amp;G295</f>
        <v>sell 9 SPOT @ $160.85</v>
      </c>
      <c r="L295" s="9">
        <f>L294+(G295*B295)</f>
        <v>208491.28</v>
      </c>
      <c r="M295" s="35"/>
      <c r="N295" s="35"/>
      <c r="O295" s="35"/>
      <c r="P295" s="35"/>
      <c r="Q295" s="10"/>
    </row>
    <row r="296" spans="1:17">
      <c r="A296" s="13" t="s">
        <v>128</v>
      </c>
      <c r="B296" s="35">
        <v>223</v>
      </c>
      <c r="C296" s="9">
        <v>7.53</v>
      </c>
      <c r="D296" s="9">
        <f>C296*B296</f>
        <v>1679.19</v>
      </c>
      <c r="E296" s="36" t="s">
        <v>93</v>
      </c>
      <c r="F296" s="38">
        <f>D296/D297</f>
        <v>0.45994746400133668</v>
      </c>
      <c r="G296" s="40">
        <v>7.48</v>
      </c>
      <c r="H296" s="9">
        <f>(B296*G296)-D296</f>
        <v>-11.149999999999864</v>
      </c>
      <c r="I296" s="35" t="s">
        <v>71</v>
      </c>
      <c r="J296" s="36">
        <f>G296*B296</f>
        <v>1668.0400000000002</v>
      </c>
      <c r="K296" s="35" t="str">
        <f>"sell "&amp;B296&amp;" "&amp;A296&amp;" @ $"&amp;G296</f>
        <v>sell 223 BORR @ $7.48</v>
      </c>
      <c r="L296" s="9">
        <f>L295+(G296*B296)</f>
        <v>210159.32</v>
      </c>
      <c r="M296" s="35" t="s">
        <v>22</v>
      </c>
      <c r="N296" s="35"/>
      <c r="O296" s="35"/>
      <c r="P296" s="35"/>
      <c r="Q296" s="10"/>
    </row>
    <row r="297" spans="1:17">
      <c r="A297" s="13"/>
      <c r="B297" s="35"/>
      <c r="C297" s="9"/>
      <c r="D297" s="9">
        <f>SUM(D294:D296)</f>
        <v>3650.83</v>
      </c>
      <c r="E297" s="36"/>
      <c r="F297" s="38">
        <f>SUM(F294:F296)</f>
        <v>1</v>
      </c>
      <c r="G297" s="41"/>
      <c r="H297" s="9">
        <f>SUM(H294:H296)</f>
        <v>3.6399999999999864</v>
      </c>
      <c r="I297" s="35"/>
      <c r="J297" s="36">
        <f>SUM(J294:J296)</f>
        <v>3654.4700000000003</v>
      </c>
      <c r="K297" s="35"/>
      <c r="L297" s="9"/>
      <c r="M297" s="35"/>
      <c r="N297" s="35"/>
      <c r="O297" s="35"/>
      <c r="P297" s="35"/>
      <c r="Q297" s="10"/>
    </row>
    <row r="298" spans="1:17">
      <c r="A298" s="13"/>
      <c r="B298" s="35"/>
      <c r="C298" s="9"/>
      <c r="D298" s="9"/>
      <c r="E298" s="35"/>
      <c r="F298" s="35"/>
      <c r="G298" s="41"/>
      <c r="H298" s="9"/>
      <c r="I298" s="35"/>
      <c r="J298" s="35"/>
      <c r="K298" s="35"/>
      <c r="L298" s="9"/>
      <c r="M298" s="35"/>
      <c r="N298" s="35"/>
      <c r="O298" s="35"/>
      <c r="P298" s="35"/>
      <c r="Q298" s="10"/>
    </row>
    <row r="299" spans="1:17">
      <c r="A299" s="13"/>
      <c r="B299" s="35"/>
      <c r="C299" s="9"/>
      <c r="D299" s="9"/>
      <c r="E299" s="19"/>
      <c r="F299" s="35"/>
      <c r="G299" s="41"/>
      <c r="H299" s="9"/>
      <c r="I299" s="35"/>
      <c r="J299" s="35"/>
      <c r="K299" s="35"/>
      <c r="L299" s="9"/>
      <c r="M299" s="11" t="s">
        <v>20</v>
      </c>
      <c r="N299" s="35"/>
      <c r="O299" s="35"/>
      <c r="P299" s="35"/>
      <c r="Q299" s="10"/>
    </row>
    <row r="300" spans="1:17">
      <c r="A300" s="7" t="s">
        <v>6</v>
      </c>
      <c r="B300" s="35"/>
      <c r="C300" s="9"/>
      <c r="D300" s="9"/>
      <c r="E300" s="19"/>
      <c r="F300" s="35"/>
      <c r="G300" s="41"/>
      <c r="H300" s="9"/>
      <c r="I300" s="35"/>
      <c r="J300" s="35"/>
      <c r="K300" s="35"/>
      <c r="L300" s="9"/>
      <c r="M300" s="11" t="s">
        <v>21</v>
      </c>
      <c r="N300" s="35"/>
      <c r="O300" s="35"/>
      <c r="P300" s="35"/>
      <c r="Q300" s="10"/>
    </row>
    <row r="301" spans="1:17">
      <c r="A301" s="7" t="s">
        <v>0</v>
      </c>
      <c r="B301" s="11" t="s">
        <v>3</v>
      </c>
      <c r="C301" s="12" t="s">
        <v>1</v>
      </c>
      <c r="D301" s="12" t="s">
        <v>2</v>
      </c>
      <c r="E301" s="22" t="s">
        <v>7</v>
      </c>
      <c r="F301" s="39" t="s">
        <v>92</v>
      </c>
      <c r="G301" s="42" t="s">
        <v>8</v>
      </c>
      <c r="H301" s="12" t="s">
        <v>9</v>
      </c>
      <c r="I301" s="35"/>
      <c r="J301" s="35"/>
      <c r="K301" s="35"/>
      <c r="L301" s="9"/>
      <c r="M301" s="36">
        <f>L296</f>
        <v>210159.32</v>
      </c>
      <c r="N301" s="35"/>
      <c r="O301" s="35"/>
      <c r="P301" s="35"/>
      <c r="Q301" s="10"/>
    </row>
    <row r="302" spans="1:17">
      <c r="A302" s="13" t="s">
        <v>139</v>
      </c>
      <c r="B302" s="35">
        <v>87</v>
      </c>
      <c r="C302" s="9">
        <v>24.59</v>
      </c>
      <c r="D302" s="9">
        <f>C302*B302</f>
        <v>2139.33</v>
      </c>
      <c r="E302" s="36" t="s">
        <v>93</v>
      </c>
      <c r="F302" s="38">
        <f>D302/D305</f>
        <v>0.52011202929099165</v>
      </c>
      <c r="G302" s="40">
        <v>24.44</v>
      </c>
      <c r="H302" s="9">
        <f>(B302*G302)-D302</f>
        <v>-13.049999999999727</v>
      </c>
      <c r="I302" s="35" t="s">
        <v>71</v>
      </c>
      <c r="J302" s="35"/>
      <c r="K302" s="35" t="str">
        <f>"buy "&amp;B302&amp;" "&amp;A302&amp;" @ $"&amp;G302</f>
        <v>buy 87 DFH @ $24.44</v>
      </c>
      <c r="L302" s="9">
        <f>L296-(G302*B302)</f>
        <v>208033.04</v>
      </c>
      <c r="M302" s="36">
        <f>L293-(G302*B302)</f>
        <v>204378.57</v>
      </c>
      <c r="N302" s="35"/>
      <c r="O302" s="35"/>
      <c r="P302" s="35"/>
      <c r="Q302" s="10"/>
    </row>
    <row r="303" spans="1:17">
      <c r="A303" s="13" t="s">
        <v>140</v>
      </c>
      <c r="B303" s="35">
        <v>31</v>
      </c>
      <c r="C303" s="9">
        <v>23.46</v>
      </c>
      <c r="D303" s="9">
        <f>C303*B303</f>
        <v>727.26</v>
      </c>
      <c r="E303" s="36" t="s">
        <v>93</v>
      </c>
      <c r="F303" s="38">
        <f>D303/D305</f>
        <v>0.17681081199355247</v>
      </c>
      <c r="G303" s="40">
        <v>23.59</v>
      </c>
      <c r="H303" s="9">
        <f>(B303*G303)-D303</f>
        <v>4.0299999999999727</v>
      </c>
      <c r="I303" s="35" t="s">
        <v>71</v>
      </c>
      <c r="J303" s="35"/>
      <c r="K303" s="35" t="str">
        <f>"buy "&amp;B303&amp;" "&amp;A303&amp;" @ $"&amp;G303</f>
        <v>buy 31 XP @ $23.59</v>
      </c>
      <c r="L303" s="9">
        <f>L302-(G303*B303)</f>
        <v>207301.75</v>
      </c>
      <c r="M303" s="36">
        <f>M302-(G303*B303)</f>
        <v>203647.28</v>
      </c>
      <c r="N303" s="35"/>
      <c r="O303" s="35"/>
      <c r="P303" s="35"/>
      <c r="Q303" s="10"/>
    </row>
    <row r="304" spans="1:17">
      <c r="A304" s="23" t="s">
        <v>141</v>
      </c>
      <c r="B304" s="24">
        <v>158</v>
      </c>
      <c r="C304" s="25">
        <v>7.89</v>
      </c>
      <c r="D304" s="25">
        <f>C304*B304</f>
        <v>1246.6199999999999</v>
      </c>
      <c r="E304" s="36" t="s">
        <v>93</v>
      </c>
      <c r="F304" s="38">
        <f>D304/D305</f>
        <v>0.30307715871545576</v>
      </c>
      <c r="G304" s="43">
        <v>7.94</v>
      </c>
      <c r="H304" s="25">
        <f>(B304*G304)-D304</f>
        <v>7.9000000000000909</v>
      </c>
      <c r="I304" s="35" t="s">
        <v>71</v>
      </c>
      <c r="J304" s="35"/>
      <c r="K304" s="35" t="str">
        <f>"buy "&amp;B304&amp;" "&amp;A304&amp;" @ $"&amp;G304</f>
        <v>buy 158 NU @ $7.94</v>
      </c>
      <c r="L304" s="9">
        <f>L303-(G304*B304)</f>
        <v>206047.23</v>
      </c>
      <c r="M304" s="36">
        <f>M303-(G304*B304)</f>
        <v>202392.76</v>
      </c>
      <c r="N304" s="35" t="str">
        <f>TEXT(ROUND(M304,2),"$#,##0.00")&amp;" will be the balance in the account after purchases.  "</f>
        <v xml:space="preserve">$202,392.76 will be the balance in the account after purchases.  </v>
      </c>
      <c r="O304" s="35"/>
      <c r="P304" s="35"/>
      <c r="Q304" s="10"/>
    </row>
    <row r="305" spans="1:17">
      <c r="A305" s="13"/>
      <c r="B305" s="35"/>
      <c r="C305" s="9"/>
      <c r="D305" s="9">
        <f>SUM(D302:D304)</f>
        <v>4113.21</v>
      </c>
      <c r="E305" s="35"/>
      <c r="F305" s="38">
        <f>SUM(F302:F304)</f>
        <v>0.99999999999999978</v>
      </c>
      <c r="G305" s="9" t="s">
        <v>15</v>
      </c>
      <c r="H305" s="9">
        <f>SUM(H302:H304)</f>
        <v>-1.1199999999996635</v>
      </c>
      <c r="I305" s="35"/>
      <c r="J305" s="35"/>
      <c r="K305" s="35"/>
      <c r="L305" s="9"/>
      <c r="M305" s="35"/>
      <c r="N305" s="35" t="s">
        <v>27</v>
      </c>
      <c r="O305" s="35"/>
      <c r="P305" s="35"/>
      <c r="Q305" s="10"/>
    </row>
    <row r="306" spans="1:17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11" t="str">
        <f>IF(J297+M304&gt;0,"Credit Surplus","Credit Shortage")</f>
        <v>Credit Surplus</v>
      </c>
      <c r="N306" s="36">
        <f>J297+M304</f>
        <v>206047.23</v>
      </c>
      <c r="O306" s="35" t="s">
        <v>60</v>
      </c>
      <c r="P306" s="35"/>
      <c r="Q306" s="10"/>
    </row>
    <row r="307" spans="1:17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9"/>
      <c r="M307" s="35"/>
      <c r="N307" s="35"/>
      <c r="O307" s="35"/>
      <c r="P307" s="35"/>
      <c r="Q307" s="10"/>
    </row>
    <row r="308" spans="1:17">
      <c r="A308" s="13"/>
      <c r="B308" s="35"/>
      <c r="C308" s="9"/>
      <c r="D308" s="9"/>
      <c r="E308" s="35"/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>
      <c r="A309" s="13" t="s">
        <v>11</v>
      </c>
      <c r="B309" s="35"/>
      <c r="C309" s="9"/>
      <c r="D309" s="21">
        <v>1592.76</v>
      </c>
      <c r="E309" s="35" t="s">
        <v>76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>
      <c r="A310" s="13" t="s">
        <v>12</v>
      </c>
      <c r="B310" s="35"/>
      <c r="C310" s="9"/>
      <c r="D310" s="9">
        <f>H297</f>
        <v>3.6399999999999864</v>
      </c>
      <c r="E310" s="35" t="s">
        <v>16</v>
      </c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>
      <c r="A311" s="13" t="s">
        <v>13</v>
      </c>
      <c r="B311" s="35"/>
      <c r="C311" s="9"/>
      <c r="D311" s="9">
        <f>D309+D310</f>
        <v>1596.4</v>
      </c>
      <c r="E311" s="35"/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>
      <c r="A312" s="13" t="s">
        <v>14</v>
      </c>
      <c r="B312" s="35"/>
      <c r="C312" s="9"/>
      <c r="D312" s="9">
        <f>H305</f>
        <v>-1.1199999999996635</v>
      </c>
      <c r="E312" s="35" t="s">
        <v>17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>
      <c r="A313" s="13" t="s">
        <v>13</v>
      </c>
      <c r="B313" s="35"/>
      <c r="C313" s="9"/>
      <c r="D313" s="27">
        <f>D311-D312</f>
        <v>1597.5199999999998</v>
      </c>
      <c r="E313" s="19" t="s">
        <v>18</v>
      </c>
      <c r="F313" s="35"/>
      <c r="G313" s="9"/>
      <c r="H313" s="9"/>
      <c r="I313" s="35"/>
      <c r="J313" s="35"/>
      <c r="K313" s="35"/>
      <c r="L313" s="35"/>
      <c r="M313" s="35"/>
      <c r="N313" s="35"/>
      <c r="O313" s="35"/>
      <c r="P313" s="35"/>
      <c r="Q313" s="10"/>
    </row>
    <row r="314" spans="1:17" ht="14.65" thickBot="1">
      <c r="A314" s="15"/>
      <c r="B314" s="16"/>
      <c r="C314" s="17"/>
      <c r="D314" s="17"/>
      <c r="E314" s="16"/>
      <c r="F314" s="16"/>
      <c r="G314" s="17"/>
      <c r="H314" s="17"/>
      <c r="I314" s="16"/>
      <c r="J314" s="16"/>
      <c r="K314" s="16"/>
      <c r="L314" s="16"/>
      <c r="M314" s="16"/>
      <c r="N314" s="16"/>
      <c r="O314" s="16"/>
      <c r="P314" s="16"/>
      <c r="Q314" s="18"/>
    </row>
    <row r="315" spans="1:17" ht="14.65" thickTop="1"/>
    <row r="317" spans="1:17" ht="14.65" thickBot="1"/>
    <row r="318" spans="1:17" ht="14.65" thickTop="1">
      <c r="A318" s="2"/>
      <c r="B318" s="3"/>
      <c r="C318" s="4">
        <v>45077</v>
      </c>
      <c r="D318" s="5"/>
      <c r="E318" s="3"/>
      <c r="F318" s="3"/>
      <c r="G318" s="5"/>
      <c r="H318" s="5"/>
      <c r="I318" s="3"/>
      <c r="J318" s="3"/>
      <c r="K318" s="3"/>
      <c r="L318" s="20" t="s">
        <v>19</v>
      </c>
      <c r="M318" s="3"/>
      <c r="N318" s="3"/>
      <c r="O318" s="3"/>
      <c r="P318" s="3"/>
      <c r="Q318" s="6"/>
    </row>
    <row r="319" spans="1:17">
      <c r="A319" s="7" t="s">
        <v>5</v>
      </c>
      <c r="B319" s="35"/>
      <c r="C319" s="9"/>
      <c r="D319" s="9"/>
      <c r="E319" s="35"/>
      <c r="F319" s="35"/>
      <c r="G319" s="9"/>
      <c r="H319" s="9"/>
      <c r="I319" s="35"/>
      <c r="J319" s="11" t="s">
        <v>24</v>
      </c>
      <c r="K319" s="35"/>
      <c r="L319" s="11" t="s">
        <v>10</v>
      </c>
      <c r="M319" s="35"/>
      <c r="N319" s="35"/>
      <c r="O319" s="35"/>
      <c r="P319" s="35"/>
      <c r="Q319" s="10"/>
    </row>
    <row r="320" spans="1:17">
      <c r="A320" s="7" t="s">
        <v>0</v>
      </c>
      <c r="B320" s="11" t="s">
        <v>3</v>
      </c>
      <c r="C320" s="12" t="s">
        <v>1</v>
      </c>
      <c r="D320" s="12" t="s">
        <v>4</v>
      </c>
      <c r="E320" s="11" t="s">
        <v>7</v>
      </c>
      <c r="F320" s="37" t="s">
        <v>92</v>
      </c>
      <c r="G320" s="12" t="s">
        <v>8</v>
      </c>
      <c r="H320" s="12" t="s">
        <v>9</v>
      </c>
      <c r="I320" s="33" t="s">
        <v>70</v>
      </c>
      <c r="J320" s="11" t="s">
        <v>23</v>
      </c>
      <c r="K320" s="35"/>
      <c r="L320" s="31">
        <v>206637.92</v>
      </c>
      <c r="M320" s="35" t="s">
        <v>118</v>
      </c>
      <c r="N320" s="35"/>
      <c r="O320" s="35"/>
      <c r="P320" s="35"/>
      <c r="Q320" s="10"/>
    </row>
    <row r="321" spans="1:17">
      <c r="A321" s="13" t="s">
        <v>123</v>
      </c>
      <c r="B321" s="35">
        <v>2</v>
      </c>
      <c r="C321" s="9">
        <v>157.55000000000001</v>
      </c>
      <c r="D321" s="9">
        <f>C321*B321</f>
        <v>315.10000000000002</v>
      </c>
      <c r="E321" s="36" t="s">
        <v>33</v>
      </c>
      <c r="F321" s="38">
        <f>D321/D324</f>
        <v>9.6533849651056644E-2</v>
      </c>
      <c r="G321" s="40">
        <v>157.86000000000001</v>
      </c>
      <c r="H321" s="9">
        <f>(B321*G321)-D321</f>
        <v>0.62000000000000455</v>
      </c>
      <c r="I321" s="35" t="s">
        <v>71</v>
      </c>
      <c r="J321" s="36">
        <f>G321*B321</f>
        <v>315.72000000000003</v>
      </c>
      <c r="K321" s="35" t="str">
        <f>"sell "&amp;B321&amp;" "&amp;A321&amp;" @ $"&amp;G321</f>
        <v>sell 2 ACLS @ $157.86</v>
      </c>
      <c r="L321" s="9">
        <f>L320+(G321*B321)</f>
        <v>206953.64</v>
      </c>
      <c r="M321" s="35"/>
      <c r="N321" s="35"/>
      <c r="O321" s="35"/>
      <c r="P321" s="35"/>
      <c r="Q321" s="10"/>
    </row>
    <row r="322" spans="1:17">
      <c r="A322" s="13" t="s">
        <v>124</v>
      </c>
      <c r="B322" s="35">
        <v>10</v>
      </c>
      <c r="C322" s="9">
        <v>98.7</v>
      </c>
      <c r="D322" s="9">
        <f>C322*B322</f>
        <v>987</v>
      </c>
      <c r="E322" s="36" t="s">
        <v>33</v>
      </c>
      <c r="F322" s="38">
        <f>D322/D324</f>
        <v>0.30237673629194828</v>
      </c>
      <c r="G322" s="40">
        <v>97.51</v>
      </c>
      <c r="H322" s="9">
        <f>(B322*G322)-D322</f>
        <v>-11.899999999999977</v>
      </c>
      <c r="I322" s="35" t="s">
        <v>71</v>
      </c>
      <c r="J322" s="36">
        <f>G322*B322</f>
        <v>975.1</v>
      </c>
      <c r="K322" s="35" t="str">
        <f>"sell "&amp;B322&amp;" "&amp;A322&amp;" @ $"&amp;G322</f>
        <v>sell 10 WYNN @ $97.51</v>
      </c>
      <c r="L322" s="9">
        <f>L321+(G322*B322)</f>
        <v>207928.74000000002</v>
      </c>
      <c r="M322" s="35"/>
      <c r="N322" s="35"/>
      <c r="O322" s="35"/>
      <c r="P322" s="35"/>
      <c r="Q322" s="10"/>
    </row>
    <row r="323" spans="1:17">
      <c r="A323" s="13" t="s">
        <v>125</v>
      </c>
      <c r="B323" s="35">
        <v>181</v>
      </c>
      <c r="C323" s="9">
        <v>10.84</v>
      </c>
      <c r="D323" s="9">
        <f>C323*B323</f>
        <v>1962.04</v>
      </c>
      <c r="E323" s="36" t="s">
        <v>33</v>
      </c>
      <c r="F323" s="38">
        <f>D323/D324</f>
        <v>0.60108941405699512</v>
      </c>
      <c r="G323" s="40">
        <v>10.81</v>
      </c>
      <c r="H323" s="9">
        <f>(B323*G323)-D323</f>
        <v>-5.4299999999998363</v>
      </c>
      <c r="I323" s="35" t="s">
        <v>71</v>
      </c>
      <c r="J323" s="36">
        <f>G323*B323</f>
        <v>1956.6100000000001</v>
      </c>
      <c r="K323" s="35" t="str">
        <f>"sell "&amp;B323&amp;" "&amp;A323&amp;" @ $"&amp;G323</f>
        <v>sell 181 COTY @ $10.81</v>
      </c>
      <c r="L323" s="9">
        <f>L322+(G323*B323)</f>
        <v>209885.35</v>
      </c>
      <c r="M323" s="35" t="s">
        <v>22</v>
      </c>
      <c r="N323" s="35"/>
      <c r="O323" s="35"/>
      <c r="P323" s="35"/>
      <c r="Q323" s="10"/>
    </row>
    <row r="324" spans="1:17">
      <c r="A324" s="13"/>
      <c r="B324" s="35"/>
      <c r="C324" s="9"/>
      <c r="D324" s="9">
        <f>SUM(D321:D323)</f>
        <v>3264.14</v>
      </c>
      <c r="E324" s="36"/>
      <c r="F324" s="38">
        <f>SUM(F321:F323)</f>
        <v>1</v>
      </c>
      <c r="G324" s="41"/>
      <c r="H324" s="9">
        <f>SUM(H321:H323)</f>
        <v>-16.709999999999809</v>
      </c>
      <c r="I324" s="35"/>
      <c r="J324" s="36">
        <f>SUM(J321:J323)</f>
        <v>3247.4300000000003</v>
      </c>
      <c r="K324" s="35"/>
      <c r="L324" s="9"/>
      <c r="M324" s="35"/>
      <c r="N324" s="35"/>
      <c r="O324" s="35"/>
      <c r="P324" s="35"/>
      <c r="Q324" s="10"/>
    </row>
    <row r="325" spans="1:17">
      <c r="A325" s="13"/>
      <c r="B325" s="35"/>
      <c r="C325" s="9"/>
      <c r="D325" s="9"/>
      <c r="E325" s="35"/>
      <c r="F325" s="35"/>
      <c r="G325" s="41"/>
      <c r="H325" s="9"/>
      <c r="I325" s="35"/>
      <c r="J325" s="35"/>
      <c r="K325" s="35"/>
      <c r="L325" s="9"/>
      <c r="M325" s="35"/>
      <c r="N325" s="35"/>
      <c r="O325" s="35"/>
      <c r="P325" s="35"/>
      <c r="Q325" s="10"/>
    </row>
    <row r="326" spans="1:17">
      <c r="A326" s="13"/>
      <c r="B326" s="35"/>
      <c r="C326" s="9"/>
      <c r="D326" s="9"/>
      <c r="E326" s="19"/>
      <c r="F326" s="35"/>
      <c r="G326" s="41"/>
      <c r="H326" s="9"/>
      <c r="I326" s="35"/>
      <c r="J326" s="35"/>
      <c r="K326" s="35"/>
      <c r="L326" s="9"/>
      <c r="M326" s="11" t="s">
        <v>20</v>
      </c>
      <c r="N326" s="35"/>
      <c r="O326" s="35"/>
      <c r="P326" s="35"/>
      <c r="Q326" s="10"/>
    </row>
    <row r="327" spans="1:17">
      <c r="A327" s="7" t="s">
        <v>6</v>
      </c>
      <c r="B327" s="35"/>
      <c r="C327" s="9"/>
      <c r="D327" s="9"/>
      <c r="E327" s="19"/>
      <c r="F327" s="35"/>
      <c r="G327" s="41"/>
      <c r="H327" s="9"/>
      <c r="I327" s="35"/>
      <c r="J327" s="35"/>
      <c r="K327" s="35"/>
      <c r="L327" s="9"/>
      <c r="M327" s="11" t="s">
        <v>21</v>
      </c>
      <c r="N327" s="35"/>
      <c r="O327" s="35"/>
      <c r="P327" s="35"/>
      <c r="Q327" s="10"/>
    </row>
    <row r="328" spans="1:17">
      <c r="A328" s="7" t="s">
        <v>0</v>
      </c>
      <c r="B328" s="11" t="s">
        <v>3</v>
      </c>
      <c r="C328" s="12" t="s">
        <v>1</v>
      </c>
      <c r="D328" s="12" t="s">
        <v>2</v>
      </c>
      <c r="E328" s="22" t="s">
        <v>7</v>
      </c>
      <c r="F328" s="39" t="s">
        <v>92</v>
      </c>
      <c r="G328" s="42" t="s">
        <v>8</v>
      </c>
      <c r="H328" s="12" t="s">
        <v>9</v>
      </c>
      <c r="I328" s="35"/>
      <c r="J328" s="35"/>
      <c r="K328" s="35"/>
      <c r="L328" s="9"/>
      <c r="M328" s="36">
        <f>L323</f>
        <v>209885.35</v>
      </c>
      <c r="N328" s="35"/>
      <c r="O328" s="35"/>
      <c r="P328" s="35"/>
      <c r="Q328" s="10"/>
    </row>
    <row r="329" spans="1:17">
      <c r="A329" s="13" t="s">
        <v>136</v>
      </c>
      <c r="B329" s="35">
        <v>43</v>
      </c>
      <c r="C329" s="9">
        <v>13.85</v>
      </c>
      <c r="D329" s="9">
        <f>C329*B329</f>
        <v>595.54999999999995</v>
      </c>
      <c r="E329" s="36" t="s">
        <v>33</v>
      </c>
      <c r="F329" s="38">
        <f>D329/D332</f>
        <v>0.17533193982394676</v>
      </c>
      <c r="G329" s="40">
        <v>13.84</v>
      </c>
      <c r="H329" s="9">
        <f>(B329*G329)-D329</f>
        <v>-0.42999999999994998</v>
      </c>
      <c r="I329" s="35" t="s">
        <v>71</v>
      </c>
      <c r="J329" s="35"/>
      <c r="K329" s="35" t="str">
        <f>"buy "&amp;B329&amp;" "&amp;A329&amp;" @ $"&amp;G329</f>
        <v>buy 43 AVDL @ $13.84</v>
      </c>
      <c r="L329" s="9">
        <f>L323-(G329*B329)</f>
        <v>209290.23</v>
      </c>
      <c r="M329" s="36">
        <f>L320-(G329*B329)</f>
        <v>206042.80000000002</v>
      </c>
      <c r="N329" s="35"/>
      <c r="O329" s="35"/>
      <c r="P329" s="35"/>
      <c r="Q329" s="10"/>
    </row>
    <row r="330" spans="1:17">
      <c r="A330" s="13" t="s">
        <v>137</v>
      </c>
      <c r="B330" s="35">
        <v>147</v>
      </c>
      <c r="C330" s="9">
        <v>11.57</v>
      </c>
      <c r="D330" s="9">
        <f>C330*B330</f>
        <v>1700.79</v>
      </c>
      <c r="E330" s="36" t="s">
        <v>33</v>
      </c>
      <c r="F330" s="38">
        <f>D330/D332</f>
        <v>0.50071834427532602</v>
      </c>
      <c r="G330" s="40">
        <v>11.51</v>
      </c>
      <c r="H330" s="9">
        <f>(B330*G330)-D330</f>
        <v>-8.8199999999999363</v>
      </c>
      <c r="I330" s="35" t="s">
        <v>71</v>
      </c>
      <c r="J330" s="35"/>
      <c r="K330" s="35" t="str">
        <f>"buy "&amp;B330&amp;" "&amp;A330&amp;" @ $"&amp;G330</f>
        <v>buy 147 DRD @ $11.51</v>
      </c>
      <c r="L330" s="9">
        <f>L329-(G330*B330)</f>
        <v>207598.26</v>
      </c>
      <c r="M330" s="36">
        <f>M329-(G330*B330)</f>
        <v>204350.83000000002</v>
      </c>
      <c r="N330" s="35"/>
      <c r="O330" s="35"/>
      <c r="P330" s="35"/>
      <c r="Q330" s="10"/>
    </row>
    <row r="331" spans="1:17">
      <c r="A331" s="23" t="s">
        <v>138</v>
      </c>
      <c r="B331" s="24">
        <v>4</v>
      </c>
      <c r="C331" s="25">
        <v>275.08999999999997</v>
      </c>
      <c r="D331" s="25">
        <f>C331*B331</f>
        <v>1100.3599999999999</v>
      </c>
      <c r="E331" s="36" t="s">
        <v>33</v>
      </c>
      <c r="F331" s="38">
        <f>D331/D332</f>
        <v>0.32394971590072719</v>
      </c>
      <c r="G331" s="43">
        <v>274.43</v>
      </c>
      <c r="H331" s="25">
        <f>(B331*G331)-D331</f>
        <v>-2.6399999999998727</v>
      </c>
      <c r="I331" s="35" t="s">
        <v>71</v>
      </c>
      <c r="J331" s="35"/>
      <c r="K331" s="35" t="str">
        <f>"buy "&amp;B331&amp;" "&amp;A331&amp;" @ $"&amp;G331</f>
        <v>buy 4 SWAV @ $274.43</v>
      </c>
      <c r="L331" s="9">
        <f>L330-(G331*B331)</f>
        <v>206500.54</v>
      </c>
      <c r="M331" s="36">
        <f>M330-(G331*B331)</f>
        <v>203253.11000000002</v>
      </c>
      <c r="N331" s="35" t="str">
        <f>TEXT(ROUND(M331,2),"$#,##0.00")&amp;" will be the balance in the account after purchases.  "</f>
        <v xml:space="preserve">$203,253.11 will be the balance in the account after purchases.  </v>
      </c>
      <c r="O331" s="35"/>
      <c r="P331" s="35"/>
      <c r="Q331" s="10"/>
    </row>
    <row r="332" spans="1:17">
      <c r="A332" s="13"/>
      <c r="B332" s="35"/>
      <c r="C332" s="9"/>
      <c r="D332" s="9">
        <f>SUM(D329:D331)</f>
        <v>3396.7</v>
      </c>
      <c r="E332" s="35"/>
      <c r="F332" s="38">
        <f>SUM(F329:F331)</f>
        <v>1</v>
      </c>
      <c r="G332" s="9" t="s">
        <v>15</v>
      </c>
      <c r="H332" s="9">
        <f>SUM(H329:H331)</f>
        <v>-11.889999999999759</v>
      </c>
      <c r="I332" s="35"/>
      <c r="J332" s="35"/>
      <c r="K332" s="35"/>
      <c r="L332" s="9"/>
      <c r="M332" s="35"/>
      <c r="N332" s="35" t="s">
        <v>27</v>
      </c>
      <c r="O332" s="35"/>
      <c r="P332" s="35"/>
      <c r="Q332" s="10"/>
    </row>
    <row r="333" spans="1:17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9"/>
      <c r="M333" s="11" t="str">
        <f>IF(J324+M331&gt;0,"Credit Surplus","Credit Shortage")</f>
        <v>Credit Surplus</v>
      </c>
      <c r="N333" s="36">
        <f>J324+M331</f>
        <v>206500.54</v>
      </c>
      <c r="O333" s="35" t="s">
        <v>60</v>
      </c>
      <c r="P333" s="35"/>
      <c r="Q333" s="10"/>
    </row>
    <row r="334" spans="1:17">
      <c r="A334" s="13"/>
      <c r="B334" s="35"/>
      <c r="C334" s="9"/>
      <c r="D334" s="9"/>
      <c r="E334" s="35"/>
      <c r="F334" s="35"/>
      <c r="G334" s="9"/>
      <c r="H334" s="9"/>
      <c r="I334" s="35"/>
      <c r="J334" s="35"/>
      <c r="K334" s="35"/>
      <c r="L334" s="9"/>
      <c r="M334" s="35"/>
      <c r="N334" s="35"/>
      <c r="O334" s="35"/>
      <c r="P334" s="35"/>
      <c r="Q334" s="10"/>
    </row>
    <row r="335" spans="1:17">
      <c r="A335" s="13"/>
      <c r="B335" s="35"/>
      <c r="C335" s="9"/>
      <c r="D335" s="9"/>
      <c r="E335" s="35"/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>
      <c r="A336" s="13" t="s">
        <v>11</v>
      </c>
      <c r="B336" s="35"/>
      <c r="C336" s="9"/>
      <c r="D336" s="21">
        <v>59.96</v>
      </c>
      <c r="E336" s="35" t="s">
        <v>76</v>
      </c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>
      <c r="A337" s="13" t="s">
        <v>12</v>
      </c>
      <c r="B337" s="35"/>
      <c r="C337" s="9"/>
      <c r="D337" s="9">
        <f>H324</f>
        <v>-16.709999999999809</v>
      </c>
      <c r="E337" s="35" t="s">
        <v>16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>
      <c r="A338" s="13" t="s">
        <v>13</v>
      </c>
      <c r="B338" s="35"/>
      <c r="C338" s="9"/>
      <c r="D338" s="9">
        <f>D336+D337</f>
        <v>43.250000000000192</v>
      </c>
      <c r="E338" s="35"/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>
      <c r="A339" s="13" t="s">
        <v>14</v>
      </c>
      <c r="B339" s="35"/>
      <c r="C339" s="9"/>
      <c r="D339" s="9">
        <f>H332</f>
        <v>-11.889999999999759</v>
      </c>
      <c r="E339" s="35" t="s">
        <v>17</v>
      </c>
      <c r="F339" s="35"/>
      <c r="G339" s="9"/>
      <c r="H339" s="9"/>
      <c r="I339" s="35"/>
      <c r="J339" s="35"/>
      <c r="K339" s="35"/>
      <c r="L339" s="35"/>
      <c r="M339" s="35"/>
      <c r="N339" s="35"/>
      <c r="O339" s="35"/>
      <c r="P339" s="35"/>
      <c r="Q339" s="10"/>
    </row>
    <row r="340" spans="1:17">
      <c r="A340" s="13" t="s">
        <v>13</v>
      </c>
      <c r="B340" s="35"/>
      <c r="C340" s="9"/>
      <c r="D340" s="27">
        <f>D338-D339</f>
        <v>55.139999999999951</v>
      </c>
      <c r="E340" s="19" t="s">
        <v>18</v>
      </c>
      <c r="F340" s="35"/>
      <c r="G340" s="9"/>
      <c r="H340" s="9"/>
      <c r="I340" s="35"/>
      <c r="J340" s="35"/>
      <c r="K340" s="35"/>
      <c r="L340" s="35"/>
      <c r="M340" s="35"/>
      <c r="N340" s="35"/>
      <c r="O340" s="35"/>
      <c r="P340" s="35"/>
      <c r="Q340" s="10"/>
    </row>
    <row r="341" spans="1:17" ht="14.65" thickBot="1">
      <c r="A341" s="15"/>
      <c r="B341" s="16"/>
      <c r="C341" s="17"/>
      <c r="D341" s="17"/>
      <c r="E341" s="16"/>
      <c r="F341" s="16"/>
      <c r="G341" s="17"/>
      <c r="H341" s="17"/>
      <c r="I341" s="16"/>
      <c r="J341" s="16"/>
      <c r="K341" s="16"/>
      <c r="L341" s="16"/>
      <c r="M341" s="16"/>
      <c r="N341" s="16"/>
      <c r="O341" s="16"/>
      <c r="P341" s="16"/>
      <c r="Q341" s="18"/>
    </row>
    <row r="342" spans="1:17" ht="14.65" thickTop="1"/>
    <row r="344" spans="1:17" ht="14.65" thickBot="1"/>
    <row r="345" spans="1:17" ht="14.65" thickTop="1">
      <c r="A345" s="2"/>
      <c r="B345" s="3"/>
      <c r="C345" s="4">
        <v>45046</v>
      </c>
      <c r="D345" s="5"/>
      <c r="E345" s="3"/>
      <c r="F345" s="3"/>
      <c r="G345" s="5"/>
      <c r="H345" s="5"/>
      <c r="I345" s="3"/>
      <c r="J345" s="3"/>
      <c r="K345" s="3"/>
      <c r="L345" s="20" t="s">
        <v>19</v>
      </c>
      <c r="M345" s="3"/>
      <c r="N345" s="3"/>
      <c r="O345" s="3"/>
      <c r="P345" s="3"/>
      <c r="Q345" s="6"/>
    </row>
    <row r="346" spans="1:17">
      <c r="A346" s="7" t="s">
        <v>5</v>
      </c>
      <c r="B346" s="35"/>
      <c r="C346" s="9"/>
      <c r="D346" s="9"/>
      <c r="E346" s="35"/>
      <c r="F346" s="35"/>
      <c r="G346" s="9"/>
      <c r="H346" s="9"/>
      <c r="I346" s="35"/>
      <c r="J346" s="11" t="s">
        <v>24</v>
      </c>
      <c r="K346" s="35"/>
      <c r="L346" s="11" t="s">
        <v>10</v>
      </c>
      <c r="M346" s="35"/>
      <c r="N346" s="35"/>
      <c r="O346" s="35"/>
      <c r="P346" s="35"/>
      <c r="Q346" s="10"/>
    </row>
    <row r="347" spans="1:17">
      <c r="A347" s="7" t="s">
        <v>0</v>
      </c>
      <c r="B347" s="11" t="s">
        <v>3</v>
      </c>
      <c r="C347" s="12" t="s">
        <v>1</v>
      </c>
      <c r="D347" s="12" t="s">
        <v>4</v>
      </c>
      <c r="E347" s="11" t="s">
        <v>7</v>
      </c>
      <c r="F347" s="37" t="s">
        <v>92</v>
      </c>
      <c r="G347" s="12" t="s">
        <v>8</v>
      </c>
      <c r="H347" s="12" t="s">
        <v>9</v>
      </c>
      <c r="I347" s="33" t="s">
        <v>70</v>
      </c>
      <c r="J347" s="11" t="s">
        <v>23</v>
      </c>
      <c r="K347" s="35"/>
      <c r="L347" s="31">
        <v>206837.51</v>
      </c>
      <c r="M347" s="35" t="s">
        <v>118</v>
      </c>
      <c r="N347" s="35"/>
      <c r="O347" s="35"/>
      <c r="P347" s="35"/>
      <c r="Q347" s="10"/>
    </row>
    <row r="348" spans="1:17">
      <c r="A348" s="13" t="s">
        <v>129</v>
      </c>
      <c r="B348" s="35">
        <v>123</v>
      </c>
      <c r="C348" s="9">
        <v>15.89</v>
      </c>
      <c r="D348" s="9">
        <f>C348*B348</f>
        <v>1954.47</v>
      </c>
      <c r="E348" s="36" t="s">
        <v>33</v>
      </c>
      <c r="F348" s="38">
        <f>D348/D351</f>
        <v>0.60843320984964044</v>
      </c>
      <c r="G348" s="40">
        <v>15.59</v>
      </c>
      <c r="H348" s="9">
        <f>(B348*G348)-D348</f>
        <v>-36.900000000000091</v>
      </c>
      <c r="I348" s="35" t="s">
        <v>71</v>
      </c>
      <c r="J348" s="36">
        <f>G348*B348</f>
        <v>1917.57</v>
      </c>
      <c r="K348" s="35" t="str">
        <f>"sell "&amp;B348&amp;" "&amp;A348&amp;" @ $"&amp;G348</f>
        <v>sell 123 VIPS @ $15.59</v>
      </c>
      <c r="L348" s="9">
        <f>L347+(G348*B348)</f>
        <v>208755.08000000002</v>
      </c>
      <c r="M348" s="35"/>
      <c r="N348" s="35"/>
      <c r="O348" s="35"/>
      <c r="P348" s="35"/>
      <c r="Q348" s="10"/>
    </row>
    <row r="349" spans="1:17">
      <c r="A349" s="13" t="s">
        <v>130</v>
      </c>
      <c r="B349" s="35">
        <v>5</v>
      </c>
      <c r="C349" s="9">
        <v>90.02</v>
      </c>
      <c r="D349" s="9">
        <f>C349*B349</f>
        <v>450.09999999999997</v>
      </c>
      <c r="E349" s="36" t="s">
        <v>33</v>
      </c>
      <c r="F349" s="38">
        <f>D349/D351</f>
        <v>0.14011767269557637</v>
      </c>
      <c r="G349" s="40">
        <v>85.36</v>
      </c>
      <c r="H349" s="9">
        <f>(B349*G349)-D349</f>
        <v>-23.299999999999955</v>
      </c>
      <c r="I349" s="35" t="s">
        <v>71</v>
      </c>
      <c r="J349" s="36">
        <f>G349*B349</f>
        <v>426.8</v>
      </c>
      <c r="K349" s="35" t="str">
        <f>"sell "&amp;B349&amp;" "&amp;A349&amp;" @ $"&amp;G349</f>
        <v>sell 5 PVH @ $85.36</v>
      </c>
      <c r="L349" s="9">
        <f>L348+(G349*B349)</f>
        <v>209181.88</v>
      </c>
      <c r="M349" s="35"/>
      <c r="N349" s="35"/>
      <c r="O349" s="35"/>
      <c r="P349" s="35"/>
      <c r="Q349" s="10"/>
    </row>
    <row r="350" spans="1:17">
      <c r="A350" s="13" t="s">
        <v>131</v>
      </c>
      <c r="B350" s="35">
        <v>77</v>
      </c>
      <c r="C350" s="9">
        <v>10.49</v>
      </c>
      <c r="D350" s="9">
        <f>C350*B350</f>
        <v>807.73</v>
      </c>
      <c r="E350" s="36" t="s">
        <v>33</v>
      </c>
      <c r="F350" s="38">
        <f>D350/D351</f>
        <v>0.25144911745478316</v>
      </c>
      <c r="G350" s="40">
        <v>10.62</v>
      </c>
      <c r="H350" s="9">
        <f>(B350*G350)-D350</f>
        <v>10.009999999999877</v>
      </c>
      <c r="I350" s="35" t="s">
        <v>71</v>
      </c>
      <c r="J350" s="36">
        <f>G350*B350</f>
        <v>817.7399999999999</v>
      </c>
      <c r="K350" s="35" t="str">
        <f>"sell "&amp;B350&amp;" "&amp;A350&amp;" @ $"&amp;G350</f>
        <v>sell 77 DLAKY @ $10.62</v>
      </c>
      <c r="L350" s="9">
        <f>L349+(G350*B350)</f>
        <v>209999.62</v>
      </c>
      <c r="M350" s="35" t="s">
        <v>22</v>
      </c>
      <c r="N350" s="35"/>
      <c r="O350" s="35"/>
      <c r="P350" s="35"/>
      <c r="Q350" s="10"/>
    </row>
    <row r="351" spans="1:17">
      <c r="A351" s="13"/>
      <c r="B351" s="35"/>
      <c r="C351" s="9"/>
      <c r="D351" s="9">
        <f>SUM(D348:D350)</f>
        <v>3212.3</v>
      </c>
      <c r="E351" s="36"/>
      <c r="F351" s="38">
        <f>SUM(F348:F350)</f>
        <v>1</v>
      </c>
      <c r="G351" s="41"/>
      <c r="H351" s="9">
        <f>SUM(H348:H350)</f>
        <v>-50.190000000000168</v>
      </c>
      <c r="I351" s="35"/>
      <c r="J351" s="36">
        <f>SUM(J348:J350)</f>
        <v>3162.1099999999997</v>
      </c>
      <c r="K351" s="35"/>
      <c r="L351" s="9"/>
      <c r="M351" s="35"/>
      <c r="N351" s="35"/>
      <c r="O351" s="35"/>
      <c r="P351" s="35"/>
      <c r="Q351" s="10"/>
    </row>
    <row r="352" spans="1:17">
      <c r="A352" s="13"/>
      <c r="B352" s="35"/>
      <c r="C352" s="9"/>
      <c r="D352" s="9"/>
      <c r="E352" s="35"/>
      <c r="F352" s="35"/>
      <c r="G352" s="41"/>
      <c r="H352" s="9"/>
      <c r="I352" s="35"/>
      <c r="J352" s="35"/>
      <c r="K352" s="35"/>
      <c r="L352" s="9"/>
      <c r="M352" s="35"/>
      <c r="N352" s="35"/>
      <c r="O352" s="35"/>
      <c r="P352" s="35"/>
      <c r="Q352" s="10"/>
    </row>
    <row r="353" spans="1:17">
      <c r="A353" s="13"/>
      <c r="B353" s="35"/>
      <c r="C353" s="9"/>
      <c r="D353" s="9"/>
      <c r="E353" s="19"/>
      <c r="F353" s="35"/>
      <c r="G353" s="41"/>
      <c r="H353" s="9"/>
      <c r="I353" s="35"/>
      <c r="J353" s="35"/>
      <c r="K353" s="35"/>
      <c r="L353" s="9"/>
      <c r="M353" s="11" t="s">
        <v>20</v>
      </c>
      <c r="N353" s="35"/>
      <c r="O353" s="35"/>
      <c r="P353" s="35"/>
      <c r="Q353" s="10"/>
    </row>
    <row r="354" spans="1:17">
      <c r="A354" s="7" t="s">
        <v>6</v>
      </c>
      <c r="B354" s="35"/>
      <c r="C354" s="9"/>
      <c r="D354" s="9"/>
      <c r="E354" s="19"/>
      <c r="F354" s="35"/>
      <c r="G354" s="41"/>
      <c r="H354" s="9"/>
      <c r="I354" s="35"/>
      <c r="J354" s="35"/>
      <c r="K354" s="35"/>
      <c r="L354" s="9"/>
      <c r="M354" s="11" t="s">
        <v>21</v>
      </c>
      <c r="N354" s="35"/>
      <c r="O354" s="35"/>
      <c r="P354" s="35"/>
      <c r="Q354" s="10"/>
    </row>
    <row r="355" spans="1:17">
      <c r="A355" s="7" t="s">
        <v>0</v>
      </c>
      <c r="B355" s="11" t="s">
        <v>3</v>
      </c>
      <c r="C355" s="12" t="s">
        <v>1</v>
      </c>
      <c r="D355" s="12" t="s">
        <v>2</v>
      </c>
      <c r="E355" s="22" t="s">
        <v>7</v>
      </c>
      <c r="F355" s="39" t="s">
        <v>92</v>
      </c>
      <c r="G355" s="42" t="s">
        <v>8</v>
      </c>
      <c r="H355" s="12" t="s">
        <v>9</v>
      </c>
      <c r="I355" s="35"/>
      <c r="J355" s="35"/>
      <c r="K355" s="35"/>
      <c r="L355" s="9"/>
      <c r="M355" s="36">
        <f>L350</f>
        <v>209999.62</v>
      </c>
      <c r="N355" s="35"/>
      <c r="O355" s="35"/>
      <c r="P355" s="35"/>
      <c r="Q355" s="10"/>
    </row>
    <row r="356" spans="1:17">
      <c r="A356" s="13" t="s">
        <v>132</v>
      </c>
      <c r="B356" s="35">
        <v>2</v>
      </c>
      <c r="C356" s="9">
        <v>277.49</v>
      </c>
      <c r="D356" s="9">
        <f>C356*B356</f>
        <v>554.98</v>
      </c>
      <c r="E356" s="36" t="s">
        <v>33</v>
      </c>
      <c r="F356" s="38">
        <f>D356/D359</f>
        <v>0.16463559342145861</v>
      </c>
      <c r="G356" s="40">
        <v>278.49</v>
      </c>
      <c r="H356" s="9">
        <f>(B356*G356)-D356</f>
        <v>2</v>
      </c>
      <c r="I356" s="35" t="s">
        <v>71</v>
      </c>
      <c r="J356" s="35"/>
      <c r="K356" s="35" t="str">
        <f>"buy "&amp;B356&amp;" "&amp;A356&amp;" @ $"&amp;G356</f>
        <v>buy 2 NVDA @ $278.49</v>
      </c>
      <c r="L356" s="9">
        <f>L350-(G356*B356)</f>
        <v>209442.63999999998</v>
      </c>
      <c r="M356" s="36">
        <f>L347-(G356*B356)</f>
        <v>206280.53</v>
      </c>
      <c r="N356" s="35"/>
      <c r="O356" s="35"/>
      <c r="P356" s="35"/>
      <c r="Q356" s="10"/>
    </row>
    <row r="357" spans="1:17">
      <c r="A357" s="13" t="s">
        <v>133</v>
      </c>
      <c r="B357" s="35">
        <v>102</v>
      </c>
      <c r="C357" s="9">
        <v>21.65</v>
      </c>
      <c r="D357" s="9">
        <f>C357*B357</f>
        <v>2208.2999999999997</v>
      </c>
      <c r="E357" s="36" t="s">
        <v>33</v>
      </c>
      <c r="F357" s="38">
        <f>D357/D359</f>
        <v>0.65509528442936138</v>
      </c>
      <c r="G357" s="40">
        <v>21.56</v>
      </c>
      <c r="H357" s="9">
        <f>(B357*G357)-D357</f>
        <v>-9.1799999999998363</v>
      </c>
      <c r="I357" s="35" t="s">
        <v>71</v>
      </c>
      <c r="J357" s="35"/>
      <c r="K357" s="35" t="str">
        <f>"buy "&amp;B357&amp;" "&amp;A357&amp;" @ $"&amp;G357</f>
        <v>buy 102 COCO @ $21.56</v>
      </c>
      <c r="L357" s="9">
        <f>L356-(G357*B357)</f>
        <v>207243.51999999999</v>
      </c>
      <c r="M357" s="36">
        <f>M356-(G357*B357)</f>
        <v>204081.41</v>
      </c>
      <c r="N357" s="35"/>
      <c r="O357" s="35"/>
      <c r="P357" s="35"/>
      <c r="Q357" s="10"/>
    </row>
    <row r="358" spans="1:17">
      <c r="A358" s="23" t="s">
        <v>134</v>
      </c>
      <c r="B358" s="24">
        <v>36</v>
      </c>
      <c r="C358" s="25">
        <v>16.88</v>
      </c>
      <c r="D358" s="25">
        <f>C358*B358</f>
        <v>607.67999999999995</v>
      </c>
      <c r="E358" s="36" t="s">
        <v>33</v>
      </c>
      <c r="F358" s="38">
        <f>D358/D359</f>
        <v>0.18026912214918006</v>
      </c>
      <c r="G358" s="43">
        <v>16.82</v>
      </c>
      <c r="H358" s="25">
        <f>(B358*G358)-D358</f>
        <v>-2.1599999999999682</v>
      </c>
      <c r="I358" s="35" t="s">
        <v>71</v>
      </c>
      <c r="J358" s="35"/>
      <c r="K358" s="35" t="str">
        <f>"buy "&amp;B358&amp;" "&amp;A358&amp;" @ $"&amp;G358</f>
        <v>buy 36 CNK @ $16.82</v>
      </c>
      <c r="L358" s="9">
        <f>L357-(G358*B358)</f>
        <v>206638</v>
      </c>
      <c r="M358" s="36">
        <f>M357-(G358*B358)</f>
        <v>203475.89</v>
      </c>
      <c r="N358" s="35" t="str">
        <f>TEXT(ROUND(M358,2),"$#,##0.00")&amp;" will be the balance in the account after purchases.  "</f>
        <v xml:space="preserve">$203,475.89 will be the balance in the account after purchases.  </v>
      </c>
      <c r="O358" s="35"/>
      <c r="P358" s="35"/>
      <c r="Q358" s="10"/>
    </row>
    <row r="359" spans="1:17">
      <c r="A359" s="13"/>
      <c r="B359" s="35"/>
      <c r="C359" s="9"/>
      <c r="D359" s="9">
        <f>SUM(D356:D358)</f>
        <v>3370.9599999999996</v>
      </c>
      <c r="E359" s="35"/>
      <c r="F359" s="38">
        <f>SUM(F356:F358)</f>
        <v>1</v>
      </c>
      <c r="G359" s="9" t="s">
        <v>15</v>
      </c>
      <c r="H359" s="9">
        <f>SUM(H356:H358)</f>
        <v>-9.3399999999998045</v>
      </c>
      <c r="I359" s="35"/>
      <c r="J359" s="35"/>
      <c r="K359" s="35"/>
      <c r="L359" s="9"/>
      <c r="M359" s="35"/>
      <c r="N359" s="35" t="s">
        <v>27</v>
      </c>
      <c r="O359" s="35"/>
      <c r="P359" s="35"/>
      <c r="Q359" s="10"/>
    </row>
    <row r="360" spans="1:17">
      <c r="A360" s="13"/>
      <c r="B360" s="35"/>
      <c r="C360" s="9"/>
      <c r="D360" s="9"/>
      <c r="E360" s="35"/>
      <c r="F360" s="35"/>
      <c r="G360" s="9"/>
      <c r="H360" s="9"/>
      <c r="I360" s="35"/>
      <c r="J360" s="35"/>
      <c r="K360" s="35"/>
      <c r="L360" s="9"/>
      <c r="M360" s="11" t="str">
        <f>IF(J351+M358&gt;0,"Credit Surplus","Credit Shortage")</f>
        <v>Credit Surplus</v>
      </c>
      <c r="N360" s="36">
        <f>J351+M358</f>
        <v>206638</v>
      </c>
      <c r="O360" s="35" t="s">
        <v>60</v>
      </c>
      <c r="P360" s="35"/>
      <c r="Q360" s="10"/>
    </row>
    <row r="361" spans="1:17">
      <c r="A361" s="13"/>
      <c r="B361" s="35"/>
      <c r="C361" s="9"/>
      <c r="D361" s="9"/>
      <c r="E361" s="35"/>
      <c r="F361" s="35"/>
      <c r="G361" s="9"/>
      <c r="H361" s="9"/>
      <c r="I361" s="35"/>
      <c r="J361" s="35"/>
      <c r="K361" s="35"/>
      <c r="L361" s="9"/>
      <c r="M361" s="35"/>
      <c r="N361" s="35"/>
      <c r="O361" s="35"/>
      <c r="P361" s="35"/>
      <c r="Q361" s="10"/>
    </row>
    <row r="362" spans="1:17">
      <c r="A362" s="13"/>
      <c r="B362" s="35"/>
      <c r="C362" s="9"/>
      <c r="D362" s="9"/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>
      <c r="A363" s="13" t="s">
        <v>11</v>
      </c>
      <c r="B363" s="35"/>
      <c r="C363" s="9"/>
      <c r="D363" s="21">
        <v>233.37</v>
      </c>
      <c r="E363" s="35" t="s">
        <v>76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>
      <c r="A364" s="13" t="s">
        <v>12</v>
      </c>
      <c r="B364" s="35"/>
      <c r="C364" s="9"/>
      <c r="D364" s="9">
        <f>H351</f>
        <v>-50.190000000000168</v>
      </c>
      <c r="E364" s="35" t="s">
        <v>16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>
      <c r="A365" s="13" t="s">
        <v>13</v>
      </c>
      <c r="B365" s="35"/>
      <c r="C365" s="9"/>
      <c r="D365" s="9">
        <f>D363+D364</f>
        <v>183.17999999999984</v>
      </c>
      <c r="E365" s="35"/>
      <c r="F365" s="35"/>
      <c r="G365" s="9"/>
      <c r="H365" s="9"/>
      <c r="I365" s="35"/>
      <c r="J365" s="35"/>
      <c r="K365" s="35"/>
      <c r="L365" s="35"/>
      <c r="M365" s="35"/>
      <c r="N365" s="35"/>
      <c r="O365" s="35"/>
      <c r="P365" s="35"/>
      <c r="Q365" s="10"/>
    </row>
    <row r="366" spans="1:17">
      <c r="A366" s="13" t="s">
        <v>14</v>
      </c>
      <c r="B366" s="35"/>
      <c r="C366" s="9"/>
      <c r="D366" s="9">
        <f>H359</f>
        <v>-9.3399999999998045</v>
      </c>
      <c r="E366" s="35" t="s">
        <v>17</v>
      </c>
      <c r="F366" s="35"/>
      <c r="G366" s="9"/>
      <c r="H366" s="9"/>
      <c r="I366" s="35"/>
      <c r="J366" s="35"/>
      <c r="K366" s="35"/>
      <c r="L366" s="35"/>
      <c r="M366" s="35"/>
      <c r="N366" s="35"/>
      <c r="O366" s="35"/>
      <c r="P366" s="35"/>
      <c r="Q366" s="10"/>
    </row>
    <row r="367" spans="1:17">
      <c r="A367" s="13" t="s">
        <v>13</v>
      </c>
      <c r="B367" s="35"/>
      <c r="C367" s="9"/>
      <c r="D367" s="27">
        <f>D365-D366</f>
        <v>192.51999999999964</v>
      </c>
      <c r="E367" s="19" t="s">
        <v>18</v>
      </c>
      <c r="F367" s="35"/>
      <c r="G367" s="9"/>
      <c r="H367" s="9"/>
      <c r="I367" s="35"/>
      <c r="J367" s="35"/>
      <c r="K367" s="35"/>
      <c r="L367" s="35"/>
      <c r="M367" s="35"/>
      <c r="N367" s="35"/>
      <c r="O367" s="35"/>
      <c r="P367" s="35"/>
      <c r="Q367" s="10"/>
    </row>
    <row r="368" spans="1:17" ht="14.65" thickBot="1">
      <c r="A368" s="15"/>
      <c r="B368" s="16"/>
      <c r="C368" s="17"/>
      <c r="D368" s="17"/>
      <c r="E368" s="16"/>
      <c r="F368" s="16"/>
      <c r="G368" s="17"/>
      <c r="H368" s="17"/>
      <c r="I368" s="16"/>
      <c r="J368" s="16"/>
      <c r="K368" s="16"/>
      <c r="L368" s="16"/>
      <c r="M368" s="16"/>
      <c r="N368" s="16"/>
      <c r="O368" s="16"/>
      <c r="P368" s="16"/>
      <c r="Q368" s="18"/>
    </row>
    <row r="369" spans="1:17" ht="14.65" thickTop="1"/>
    <row r="371" spans="1:17" ht="14.65" thickBot="1"/>
    <row r="372" spans="1:17" ht="14.65" thickTop="1">
      <c r="A372" s="2"/>
      <c r="B372" s="3"/>
      <c r="C372" s="4">
        <v>45016</v>
      </c>
      <c r="D372" s="5"/>
      <c r="E372" s="3"/>
      <c r="F372" s="3"/>
      <c r="G372" s="5"/>
      <c r="H372" s="5"/>
      <c r="I372" s="3"/>
      <c r="J372" s="3"/>
      <c r="K372" s="3"/>
      <c r="L372" s="20" t="s">
        <v>19</v>
      </c>
      <c r="M372" s="3"/>
      <c r="N372" s="3"/>
      <c r="O372" s="3"/>
      <c r="P372" s="3"/>
      <c r="Q372" s="6"/>
    </row>
    <row r="373" spans="1:17">
      <c r="A373" s="7" t="s">
        <v>5</v>
      </c>
      <c r="B373" s="35"/>
      <c r="C373" s="9"/>
      <c r="D373" s="9"/>
      <c r="E373" s="35"/>
      <c r="F373" s="35"/>
      <c r="G373" s="9"/>
      <c r="H373" s="9"/>
      <c r="I373" s="35"/>
      <c r="J373" s="11" t="s">
        <v>24</v>
      </c>
      <c r="K373" s="35"/>
      <c r="L373" s="11" t="s">
        <v>10</v>
      </c>
      <c r="M373" s="35"/>
      <c r="N373" s="35"/>
      <c r="O373" s="35"/>
      <c r="P373" s="35"/>
      <c r="Q373" s="10"/>
    </row>
    <row r="374" spans="1:17">
      <c r="A374" s="7" t="s">
        <v>0</v>
      </c>
      <c r="B374" s="11" t="s">
        <v>3</v>
      </c>
      <c r="C374" s="12" t="s">
        <v>1</v>
      </c>
      <c r="D374" s="12" t="s">
        <v>4</v>
      </c>
      <c r="E374" s="11" t="s">
        <v>7</v>
      </c>
      <c r="F374" s="37" t="s">
        <v>92</v>
      </c>
      <c r="G374" s="12" t="s">
        <v>8</v>
      </c>
      <c r="H374" s="12" t="s">
        <v>9</v>
      </c>
      <c r="I374" s="33" t="s">
        <v>70</v>
      </c>
      <c r="J374" s="11" t="s">
        <v>23</v>
      </c>
      <c r="K374" s="35"/>
      <c r="L374" s="31">
        <v>209289.69</v>
      </c>
      <c r="M374" s="35" t="s">
        <v>118</v>
      </c>
      <c r="N374" s="35"/>
      <c r="O374" s="35"/>
      <c r="P374" s="35"/>
      <c r="Q374" s="10"/>
    </row>
    <row r="375" spans="1:17">
      <c r="A375" s="13" t="s">
        <v>122</v>
      </c>
      <c r="B375" s="35">
        <v>16</v>
      </c>
      <c r="C375" s="9">
        <v>66.849999999999994</v>
      </c>
      <c r="D375" s="9">
        <f>C375*B375</f>
        <v>1069.5999999999999</v>
      </c>
      <c r="E375" s="36"/>
      <c r="F375" s="38">
        <f>D375/D378</f>
        <v>1</v>
      </c>
      <c r="G375" s="40">
        <v>67.03</v>
      </c>
      <c r="H375" s="9">
        <f>(B375*G375)-D375</f>
        <v>2.8800000000001091</v>
      </c>
      <c r="I375" s="35" t="s">
        <v>71</v>
      </c>
      <c r="J375" s="36">
        <f>G375*B375</f>
        <v>1072.48</v>
      </c>
      <c r="K375" s="35" t="str">
        <f>"sell "&amp;B375&amp;" "&amp;A375&amp;" @ $"&amp;G375</f>
        <v>sell 16 IEFA @ $67.03</v>
      </c>
      <c r="L375" s="9">
        <f>L374+(G375*B375)</f>
        <v>210362.17</v>
      </c>
      <c r="M375" s="35"/>
      <c r="N375" s="35"/>
      <c r="O375" s="35"/>
      <c r="P375" s="35"/>
      <c r="Q375" s="10"/>
    </row>
    <row r="376" spans="1:17">
      <c r="A376" s="13"/>
      <c r="B376" s="35"/>
      <c r="C376" s="9"/>
      <c r="D376" s="9">
        <f>C376*B376</f>
        <v>0</v>
      </c>
      <c r="E376" s="36"/>
      <c r="F376" s="38">
        <f>D376/D378</f>
        <v>0</v>
      </c>
      <c r="G376" s="40"/>
      <c r="H376" s="9">
        <f>(B376*G376)-D376</f>
        <v>0</v>
      </c>
      <c r="I376" s="35"/>
      <c r="J376" s="36">
        <f>G376*B376</f>
        <v>0</v>
      </c>
      <c r="K376" s="35" t="str">
        <f>"sell "&amp;B376&amp;" "&amp;A376&amp;" @ $"&amp;G376</f>
        <v>sell   @ $</v>
      </c>
      <c r="L376" s="9">
        <f>L375+(G376*B376)</f>
        <v>210362.17</v>
      </c>
      <c r="M376" s="35"/>
      <c r="N376" s="35"/>
      <c r="O376" s="35"/>
      <c r="P376" s="35"/>
      <c r="Q376" s="10"/>
    </row>
    <row r="377" spans="1:17">
      <c r="A377" s="13"/>
      <c r="B377" s="35"/>
      <c r="C377" s="9"/>
      <c r="D377" s="9">
        <f>C377*B377</f>
        <v>0</v>
      </c>
      <c r="E377" s="36"/>
      <c r="F377" s="38">
        <f>D377/D378</f>
        <v>0</v>
      </c>
      <c r="G377" s="40"/>
      <c r="H377" s="9">
        <f>(B377*G377)-D377</f>
        <v>0</v>
      </c>
      <c r="I377" s="35"/>
      <c r="J377" s="36">
        <f>G377*B377</f>
        <v>0</v>
      </c>
      <c r="K377" s="35" t="str">
        <f>"sell "&amp;B377&amp;" "&amp;A377&amp;" @ $"&amp;G377</f>
        <v>sell   @ $</v>
      </c>
      <c r="L377" s="9">
        <f>L376+(G377*B377)</f>
        <v>210362.17</v>
      </c>
      <c r="M377" s="35" t="s">
        <v>22</v>
      </c>
      <c r="N377" s="35"/>
      <c r="O377" s="35"/>
      <c r="P377" s="35"/>
      <c r="Q377" s="10"/>
    </row>
    <row r="378" spans="1:17">
      <c r="A378" s="13"/>
      <c r="B378" s="35"/>
      <c r="C378" s="9"/>
      <c r="D378" s="9">
        <f>SUM(D375:D377)</f>
        <v>1069.5999999999999</v>
      </c>
      <c r="E378" s="36"/>
      <c r="F378" s="38">
        <f>SUM(F375:F377)</f>
        <v>1</v>
      </c>
      <c r="G378" s="41"/>
      <c r="H378" s="9">
        <f>SUM(H375:H377)</f>
        <v>2.8800000000001091</v>
      </c>
      <c r="I378" s="35"/>
      <c r="J378" s="36">
        <f>SUM(J375:J377)</f>
        <v>1072.48</v>
      </c>
      <c r="K378" s="35"/>
      <c r="L378" s="9"/>
      <c r="M378" s="35"/>
      <c r="N378" s="35"/>
      <c r="O378" s="35"/>
      <c r="P378" s="35"/>
      <c r="Q378" s="10"/>
    </row>
    <row r="379" spans="1:17">
      <c r="A379" s="13"/>
      <c r="B379" s="35"/>
      <c r="C379" s="9"/>
      <c r="D379" s="9"/>
      <c r="E379" s="35"/>
      <c r="F379" s="35"/>
      <c r="G379" s="41"/>
      <c r="H379" s="9"/>
      <c r="I379" s="35"/>
      <c r="J379" s="35"/>
      <c r="K379" s="35"/>
      <c r="L379" s="9"/>
      <c r="M379" s="35"/>
      <c r="N379" s="35"/>
      <c r="O379" s="35"/>
      <c r="P379" s="35"/>
      <c r="Q379" s="10"/>
    </row>
    <row r="380" spans="1:17">
      <c r="A380" s="13"/>
      <c r="B380" s="35"/>
      <c r="C380" s="9"/>
      <c r="D380" s="9"/>
      <c r="E380" s="19"/>
      <c r="F380" s="35"/>
      <c r="G380" s="41"/>
      <c r="H380" s="9"/>
      <c r="I380" s="35"/>
      <c r="J380" s="35"/>
      <c r="K380" s="35"/>
      <c r="L380" s="9"/>
      <c r="M380" s="11" t="s">
        <v>20</v>
      </c>
      <c r="N380" s="35"/>
      <c r="O380" s="35"/>
      <c r="P380" s="35"/>
      <c r="Q380" s="10"/>
    </row>
    <row r="381" spans="1:17">
      <c r="A381" s="7" t="s">
        <v>6</v>
      </c>
      <c r="B381" s="35"/>
      <c r="C381" s="9"/>
      <c r="D381" s="9"/>
      <c r="E381" s="19"/>
      <c r="F381" s="35"/>
      <c r="G381" s="41"/>
      <c r="H381" s="9"/>
      <c r="I381" s="35"/>
      <c r="J381" s="35"/>
      <c r="K381" s="35"/>
      <c r="L381" s="9"/>
      <c r="M381" s="11" t="s">
        <v>21</v>
      </c>
      <c r="N381" s="35"/>
      <c r="O381" s="35"/>
      <c r="P381" s="35"/>
      <c r="Q381" s="10"/>
    </row>
    <row r="382" spans="1:17">
      <c r="A382" s="7" t="s">
        <v>0</v>
      </c>
      <c r="B382" s="11" t="s">
        <v>3</v>
      </c>
      <c r="C382" s="12" t="s">
        <v>1</v>
      </c>
      <c r="D382" s="12" t="s">
        <v>2</v>
      </c>
      <c r="E382" s="22" t="s">
        <v>7</v>
      </c>
      <c r="F382" s="39" t="s">
        <v>92</v>
      </c>
      <c r="G382" s="42" t="s">
        <v>8</v>
      </c>
      <c r="H382" s="12" t="s">
        <v>9</v>
      </c>
      <c r="I382" s="35"/>
      <c r="J382" s="35"/>
      <c r="K382" s="35"/>
      <c r="L382" s="9"/>
      <c r="M382" s="36">
        <f>L377</f>
        <v>210362.17</v>
      </c>
      <c r="N382" s="35"/>
      <c r="O382" s="35"/>
      <c r="P382" s="35"/>
      <c r="Q382" s="10"/>
    </row>
    <row r="383" spans="1:17">
      <c r="A383" s="13" t="s">
        <v>126</v>
      </c>
      <c r="B383" s="35">
        <v>31</v>
      </c>
      <c r="C383" s="9">
        <v>17.739999999999998</v>
      </c>
      <c r="D383" s="9">
        <f>C383*B383</f>
        <v>549.93999999999994</v>
      </c>
      <c r="E383" s="36"/>
      <c r="F383" s="38">
        <f>D383/D386</f>
        <v>0.15973347739960381</v>
      </c>
      <c r="G383" s="40">
        <v>17.989999999999998</v>
      </c>
      <c r="H383" s="9">
        <f>(B383*G383)-D383</f>
        <v>7.75</v>
      </c>
      <c r="I383" s="35" t="s">
        <v>71</v>
      </c>
      <c r="J383" s="35"/>
      <c r="K383" s="35" t="str">
        <f>"buy "&amp;B383&amp;" "&amp;A383&amp;" @ $"&amp;G383</f>
        <v>buy 31 MNSO @ $17.99</v>
      </c>
      <c r="L383" s="9">
        <f>L377-(G383*B383)</f>
        <v>209804.48</v>
      </c>
      <c r="M383" s="36">
        <f>L374-(G383*B383)</f>
        <v>208732</v>
      </c>
      <c r="N383" s="35"/>
      <c r="O383" s="35"/>
      <c r="P383" s="35"/>
      <c r="Q383" s="10"/>
    </row>
    <row r="384" spans="1:17">
      <c r="A384" s="13" t="s">
        <v>127</v>
      </c>
      <c r="B384" s="35">
        <v>9</v>
      </c>
      <c r="C384" s="9">
        <v>133.62</v>
      </c>
      <c r="D384" s="9">
        <f>C384*B384</f>
        <v>1202.58</v>
      </c>
      <c r="E384" s="36"/>
      <c r="F384" s="38">
        <f>D384/D386</f>
        <v>0.34929680556281695</v>
      </c>
      <c r="G384" s="40">
        <v>132.37</v>
      </c>
      <c r="H384" s="9">
        <f>(B384*G384)-D384</f>
        <v>-11.25</v>
      </c>
      <c r="I384" s="35" t="s">
        <v>71</v>
      </c>
      <c r="J384" s="35"/>
      <c r="K384" s="35" t="str">
        <f>"buy "&amp;B384&amp;" "&amp;A384&amp;" @ $"&amp;G384</f>
        <v>buy 9 SPOT @ $132.37</v>
      </c>
      <c r="L384" s="9">
        <f>L383-(G384*B384)</f>
        <v>208613.15000000002</v>
      </c>
      <c r="M384" s="36">
        <f>M383-(G384*B384)</f>
        <v>207540.67</v>
      </c>
      <c r="N384" s="35"/>
      <c r="O384" s="35"/>
      <c r="P384" s="35"/>
      <c r="Q384" s="10"/>
    </row>
    <row r="385" spans="1:17">
      <c r="A385" s="23" t="s">
        <v>128</v>
      </c>
      <c r="B385" s="24">
        <v>223</v>
      </c>
      <c r="C385" s="25">
        <v>7.58</v>
      </c>
      <c r="D385" s="25">
        <f>C385*B385</f>
        <v>1690.34</v>
      </c>
      <c r="E385" s="36"/>
      <c r="F385" s="38">
        <f>D385/D386</f>
        <v>0.49096971703757925</v>
      </c>
      <c r="G385" s="43">
        <v>7.97</v>
      </c>
      <c r="H385" s="25">
        <f>(B385*G385)-D385</f>
        <v>86.970000000000027</v>
      </c>
      <c r="I385" s="35" t="s">
        <v>71</v>
      </c>
      <c r="J385" s="35"/>
      <c r="K385" s="35" t="str">
        <f>"buy "&amp;B385&amp;" "&amp;A385&amp;" @ $"&amp;G385</f>
        <v>buy 223 BORR @ $7.97</v>
      </c>
      <c r="L385" s="9">
        <f>L384-(G385*B385)</f>
        <v>206835.84000000003</v>
      </c>
      <c r="M385" s="36">
        <f>M384-(G385*B385)</f>
        <v>205763.36000000002</v>
      </c>
      <c r="N385" s="35" t="str">
        <f>TEXT(ROUND(M385,2),"$#,##0.00")&amp;" will be the balance in the account after purchases.  "</f>
        <v xml:space="preserve">$205,763.36 will be the balance in the account after purchases.  </v>
      </c>
      <c r="O385" s="35"/>
      <c r="P385" s="35"/>
      <c r="Q385" s="10"/>
    </row>
    <row r="386" spans="1:17">
      <c r="A386" s="13"/>
      <c r="B386" s="35"/>
      <c r="C386" s="9"/>
      <c r="D386" s="9">
        <f>SUM(D383:D385)</f>
        <v>3442.8599999999997</v>
      </c>
      <c r="E386" s="35"/>
      <c r="F386" s="38">
        <f>SUM(F383:F385)</f>
        <v>1</v>
      </c>
      <c r="G386" s="9" t="s">
        <v>15</v>
      </c>
      <c r="H386" s="9">
        <f>SUM(H383:H385)</f>
        <v>83.470000000000027</v>
      </c>
      <c r="I386" s="35"/>
      <c r="J386" s="35"/>
      <c r="K386" s="35"/>
      <c r="L386" s="9"/>
      <c r="M386" s="35"/>
      <c r="N386" s="35" t="s">
        <v>27</v>
      </c>
      <c r="O386" s="35"/>
      <c r="P386" s="35"/>
      <c r="Q386" s="10"/>
    </row>
    <row r="387" spans="1:17">
      <c r="A387" s="13"/>
      <c r="B387" s="35"/>
      <c r="C387" s="9"/>
      <c r="D387" s="9"/>
      <c r="E387" s="35"/>
      <c r="F387" s="35"/>
      <c r="G387" s="9"/>
      <c r="H387" s="9"/>
      <c r="I387" s="35"/>
      <c r="J387" s="35"/>
      <c r="K387" s="35"/>
      <c r="L387" s="9"/>
      <c r="M387" s="11" t="str">
        <f>IF(J378+M385&gt;0,"Credit Surplus","Credit Shortage")</f>
        <v>Credit Surplus</v>
      </c>
      <c r="N387" s="36">
        <f>J378+M385</f>
        <v>206835.84000000003</v>
      </c>
      <c r="O387" s="35" t="s">
        <v>60</v>
      </c>
      <c r="P387" s="35"/>
      <c r="Q387" s="10"/>
    </row>
    <row r="388" spans="1:17">
      <c r="A388" s="13"/>
      <c r="B388" s="35"/>
      <c r="C388" s="9"/>
      <c r="D388" s="9"/>
      <c r="E388" s="35"/>
      <c r="F388" s="35"/>
      <c r="G388" s="9"/>
      <c r="H388" s="9"/>
      <c r="I388" s="35"/>
      <c r="J388" s="35"/>
      <c r="K388" s="35"/>
      <c r="L388" s="9"/>
      <c r="M388" s="35"/>
      <c r="N388" s="35"/>
      <c r="O388" s="35"/>
      <c r="P388" s="35"/>
      <c r="Q388" s="10"/>
    </row>
    <row r="389" spans="1:17">
      <c r="A389" s="13"/>
      <c r="B389" s="35"/>
      <c r="C389" s="9"/>
      <c r="D389" s="9"/>
      <c r="E389" s="35"/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>
      <c r="A390" s="13" t="s">
        <v>11</v>
      </c>
      <c r="B390" s="35"/>
      <c r="C390" s="9"/>
      <c r="D390" s="21">
        <v>502.4</v>
      </c>
      <c r="E390" s="35" t="s">
        <v>76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>
      <c r="A391" s="13" t="s">
        <v>12</v>
      </c>
      <c r="B391" s="35"/>
      <c r="C391" s="9"/>
      <c r="D391" s="9">
        <f>H378</f>
        <v>2.8800000000001091</v>
      </c>
      <c r="E391" s="35" t="s">
        <v>16</v>
      </c>
      <c r="F391" s="35"/>
      <c r="G391" s="9"/>
      <c r="H391" s="9"/>
      <c r="I391" s="35"/>
      <c r="J391" s="35"/>
      <c r="K391" s="35"/>
      <c r="L391" s="35"/>
      <c r="M391" s="35"/>
      <c r="N391" s="35"/>
      <c r="O391" s="35"/>
      <c r="P391" s="35"/>
      <c r="Q391" s="10"/>
    </row>
    <row r="392" spans="1:17">
      <c r="A392" s="13" t="s">
        <v>13</v>
      </c>
      <c r="B392" s="35"/>
      <c r="C392" s="9"/>
      <c r="D392" s="9">
        <f>D390+D391</f>
        <v>505.28000000000009</v>
      </c>
      <c r="E392" s="35"/>
      <c r="F392" s="35"/>
      <c r="G392" s="9"/>
      <c r="H392" s="9"/>
      <c r="I392" s="35"/>
      <c r="J392" s="35"/>
      <c r="K392" s="35"/>
      <c r="L392" s="35"/>
      <c r="M392" s="35"/>
      <c r="N392" s="35"/>
      <c r="O392" s="35"/>
      <c r="P392" s="35"/>
      <c r="Q392" s="10"/>
    </row>
    <row r="393" spans="1:17">
      <c r="A393" s="13" t="s">
        <v>14</v>
      </c>
      <c r="B393" s="35"/>
      <c r="C393" s="9"/>
      <c r="D393" s="9">
        <f>H386</f>
        <v>83.470000000000027</v>
      </c>
      <c r="E393" s="35" t="s">
        <v>17</v>
      </c>
      <c r="F393" s="35"/>
      <c r="G393" s="9"/>
      <c r="H393" s="9"/>
      <c r="I393" s="35"/>
      <c r="J393" s="35"/>
      <c r="K393" s="35"/>
      <c r="L393" s="35"/>
      <c r="M393" s="35"/>
      <c r="N393" s="35"/>
      <c r="O393" s="35"/>
      <c r="P393" s="35"/>
      <c r="Q393" s="10"/>
    </row>
    <row r="394" spans="1:17">
      <c r="A394" s="13" t="s">
        <v>13</v>
      </c>
      <c r="B394" s="35"/>
      <c r="C394" s="9"/>
      <c r="D394" s="27">
        <f>D392-D393</f>
        <v>421.81000000000006</v>
      </c>
      <c r="E394" s="19" t="s">
        <v>18</v>
      </c>
      <c r="F394" s="35"/>
      <c r="G394" s="9"/>
      <c r="H394" s="9"/>
      <c r="I394" s="35"/>
      <c r="J394" s="35"/>
      <c r="K394" s="35"/>
      <c r="L394" s="35"/>
      <c r="M394" s="35"/>
      <c r="N394" s="35"/>
      <c r="O394" s="35"/>
      <c r="P394" s="35"/>
      <c r="Q394" s="10"/>
    </row>
    <row r="395" spans="1:17" ht="14.65" thickBot="1">
      <c r="A395" s="15"/>
      <c r="B395" s="16"/>
      <c r="C395" s="17"/>
      <c r="D395" s="17"/>
      <c r="E395" s="16"/>
      <c r="F395" s="16"/>
      <c r="G395" s="17"/>
      <c r="H395" s="17"/>
      <c r="I395" s="16"/>
      <c r="J395" s="16"/>
      <c r="K395" s="16"/>
      <c r="L395" s="16"/>
      <c r="M395" s="16"/>
      <c r="N395" s="16"/>
      <c r="O395" s="16"/>
      <c r="P395" s="16"/>
      <c r="Q395" s="18"/>
    </row>
    <row r="396" spans="1:17" ht="14.65" thickTop="1"/>
    <row r="398" spans="1:17" ht="14.65" thickBot="1"/>
    <row r="399" spans="1:17" ht="14.65" thickTop="1">
      <c r="A399" s="2"/>
      <c r="B399" s="3"/>
      <c r="C399" s="4">
        <v>44985</v>
      </c>
      <c r="D399" s="5"/>
      <c r="E399" s="3"/>
      <c r="F399" s="3"/>
      <c r="G399" s="5"/>
      <c r="H399" s="5"/>
      <c r="I399" s="3"/>
      <c r="J399" s="3"/>
      <c r="K399" s="3"/>
      <c r="L399" s="20" t="s">
        <v>19</v>
      </c>
      <c r="M399" s="3"/>
      <c r="N399" s="3"/>
      <c r="O399" s="3"/>
      <c r="P399" s="3"/>
      <c r="Q399" s="6"/>
    </row>
    <row r="400" spans="1:17">
      <c r="A400" s="7" t="s">
        <v>5</v>
      </c>
      <c r="B400" s="35"/>
      <c r="C400" s="9"/>
      <c r="D400" s="9"/>
      <c r="E400" s="35"/>
      <c r="F400" s="35"/>
      <c r="G400" s="9"/>
      <c r="H400" s="9"/>
      <c r="I400" s="35"/>
      <c r="J400" s="11" t="s">
        <v>24</v>
      </c>
      <c r="K400" s="35"/>
      <c r="L400" s="11" t="s">
        <v>10</v>
      </c>
      <c r="M400" s="35"/>
      <c r="N400" s="35"/>
      <c r="O400" s="35"/>
      <c r="P400" s="35"/>
      <c r="Q400" s="10"/>
    </row>
    <row r="401" spans="1:17">
      <c r="A401" s="7" t="s">
        <v>0</v>
      </c>
      <c r="B401" s="11" t="s">
        <v>3</v>
      </c>
      <c r="C401" s="12" t="s">
        <v>1</v>
      </c>
      <c r="D401" s="12" t="s">
        <v>4</v>
      </c>
      <c r="E401" s="11" t="s">
        <v>7</v>
      </c>
      <c r="F401" s="37" t="s">
        <v>92</v>
      </c>
      <c r="G401" s="12" t="s">
        <v>8</v>
      </c>
      <c r="H401" s="12" t="s">
        <v>9</v>
      </c>
      <c r="I401" s="33" t="s">
        <v>70</v>
      </c>
      <c r="J401" s="11" t="s">
        <v>23</v>
      </c>
      <c r="K401" s="35"/>
      <c r="L401" s="31">
        <v>208689.72</v>
      </c>
      <c r="M401" s="35" t="s">
        <v>118</v>
      </c>
      <c r="N401" s="35"/>
      <c r="O401" s="35"/>
      <c r="P401" s="35"/>
      <c r="Q401" s="10"/>
    </row>
    <row r="402" spans="1:17">
      <c r="A402" s="13" t="s">
        <v>119</v>
      </c>
      <c r="B402" s="35">
        <v>109</v>
      </c>
      <c r="C402" s="9">
        <v>11.77</v>
      </c>
      <c r="D402" s="9">
        <f>C402*B402</f>
        <v>1282.93</v>
      </c>
      <c r="E402" s="36" t="s">
        <v>33</v>
      </c>
      <c r="F402" s="38">
        <f>D402/D405</f>
        <v>0.32146544120594955</v>
      </c>
      <c r="G402" s="40">
        <v>11.71</v>
      </c>
      <c r="H402" s="9">
        <f>(B402*G402)-D402</f>
        <v>-6.5399999999999636</v>
      </c>
      <c r="I402" s="35" t="s">
        <v>71</v>
      </c>
      <c r="J402" s="36">
        <f>G402*B402</f>
        <v>1276.3900000000001</v>
      </c>
      <c r="K402" s="35" t="str">
        <f>"sell "&amp;B402&amp;" "&amp;A402&amp;" @ $"&amp;G402</f>
        <v>sell 109 YPF @ $11.71</v>
      </c>
      <c r="L402" s="9">
        <f>L401+(G402*B402)</f>
        <v>209966.11000000002</v>
      </c>
      <c r="M402" s="35"/>
      <c r="N402" s="35"/>
      <c r="O402" s="35"/>
      <c r="P402" s="35"/>
      <c r="Q402" s="10"/>
    </row>
    <row r="403" spans="1:17">
      <c r="A403" s="13" t="s">
        <v>120</v>
      </c>
      <c r="B403" s="35">
        <v>41</v>
      </c>
      <c r="C403" s="9">
        <v>51.44</v>
      </c>
      <c r="D403" s="9">
        <f>C403*B403</f>
        <v>2109.04</v>
      </c>
      <c r="E403" s="36" t="s">
        <v>33</v>
      </c>
      <c r="F403" s="38">
        <f>D403/D405</f>
        <v>0.52846489997193602</v>
      </c>
      <c r="G403" s="40">
        <v>51.87</v>
      </c>
      <c r="H403" s="9">
        <f>(B403*G403)-D403</f>
        <v>17.630000000000109</v>
      </c>
      <c r="I403" s="35"/>
      <c r="J403" s="36">
        <f>G403*B403</f>
        <v>2126.67</v>
      </c>
      <c r="K403" s="35" t="str">
        <f>"sell "&amp;B403&amp;" "&amp;A403&amp;" @ $"&amp;G403</f>
        <v>sell 41 INSW @ $51.87</v>
      </c>
      <c r="L403" s="9">
        <f>L402+(G403*B403)</f>
        <v>212092.78000000003</v>
      </c>
      <c r="M403" s="35"/>
      <c r="N403" s="35"/>
      <c r="O403" s="35"/>
      <c r="P403" s="35"/>
      <c r="Q403" s="10"/>
    </row>
    <row r="404" spans="1:17">
      <c r="A404" s="13" t="s">
        <v>121</v>
      </c>
      <c r="B404" s="35">
        <v>17</v>
      </c>
      <c r="C404" s="9">
        <v>35.229999999999997</v>
      </c>
      <c r="D404" s="9">
        <f>C404*B404</f>
        <v>598.91</v>
      </c>
      <c r="E404" s="36" t="s">
        <v>33</v>
      </c>
      <c r="F404" s="38">
        <f>D404/D405</f>
        <v>0.1500696588221144</v>
      </c>
      <c r="G404" s="40">
        <v>36.25</v>
      </c>
      <c r="H404" s="9">
        <f>(B404*G404)-D404</f>
        <v>17.340000000000032</v>
      </c>
      <c r="I404" s="35"/>
      <c r="J404" s="36">
        <f>G404*B404</f>
        <v>616.25</v>
      </c>
      <c r="K404" s="35" t="str">
        <f>"sell "&amp;B404&amp;" "&amp;A404&amp;" @ $"&amp;G404</f>
        <v>sell 17 TRMD @ $36.25</v>
      </c>
      <c r="L404" s="9">
        <f>L403+(G404*B404)</f>
        <v>212709.03000000003</v>
      </c>
      <c r="M404" s="35" t="s">
        <v>22</v>
      </c>
      <c r="N404" s="35"/>
      <c r="O404" s="35"/>
      <c r="P404" s="35"/>
      <c r="Q404" s="10"/>
    </row>
    <row r="405" spans="1:17">
      <c r="A405" s="13"/>
      <c r="B405" s="35"/>
      <c r="C405" s="9"/>
      <c r="D405" s="9">
        <f>SUM(D402:D404)</f>
        <v>3990.88</v>
      </c>
      <c r="E405" s="36"/>
      <c r="F405" s="38">
        <f>SUM(F402:F404)</f>
        <v>1</v>
      </c>
      <c r="G405" s="41"/>
      <c r="H405" s="9">
        <f>SUM(H402:H404)</f>
        <v>28.430000000000177</v>
      </c>
      <c r="I405" s="35"/>
      <c r="J405" s="36">
        <f>SUM(J402:J404)</f>
        <v>4019.3100000000004</v>
      </c>
      <c r="K405" s="35"/>
      <c r="L405" s="9"/>
      <c r="M405" s="35"/>
      <c r="N405" s="35"/>
      <c r="O405" s="35"/>
      <c r="P405" s="35"/>
      <c r="Q405" s="10"/>
    </row>
    <row r="406" spans="1:17">
      <c r="A406" s="13"/>
      <c r="B406" s="35"/>
      <c r="C406" s="9"/>
      <c r="D406" s="9"/>
      <c r="E406" s="35"/>
      <c r="F406" s="35"/>
      <c r="G406" s="41"/>
      <c r="H406" s="9"/>
      <c r="I406" s="35"/>
      <c r="J406" s="35"/>
      <c r="K406" s="35"/>
      <c r="L406" s="9"/>
      <c r="M406" s="35"/>
      <c r="N406" s="35"/>
      <c r="O406" s="35"/>
      <c r="P406" s="35"/>
      <c r="Q406" s="10"/>
    </row>
    <row r="407" spans="1:17">
      <c r="A407" s="13"/>
      <c r="B407" s="35"/>
      <c r="C407" s="9"/>
      <c r="D407" s="9"/>
      <c r="E407" s="19"/>
      <c r="F407" s="35"/>
      <c r="G407" s="41"/>
      <c r="H407" s="9"/>
      <c r="I407" s="35"/>
      <c r="J407" s="35"/>
      <c r="K407" s="35"/>
      <c r="L407" s="9"/>
      <c r="M407" s="11" t="s">
        <v>20</v>
      </c>
      <c r="N407" s="35"/>
      <c r="O407" s="35"/>
      <c r="P407" s="35"/>
      <c r="Q407" s="10"/>
    </row>
    <row r="408" spans="1:17">
      <c r="A408" s="7" t="s">
        <v>6</v>
      </c>
      <c r="B408" s="35"/>
      <c r="C408" s="9"/>
      <c r="D408" s="9"/>
      <c r="E408" s="19"/>
      <c r="F408" s="35"/>
      <c r="G408" s="41"/>
      <c r="H408" s="9"/>
      <c r="I408" s="35"/>
      <c r="J408" s="35"/>
      <c r="K408" s="35"/>
      <c r="L408" s="9"/>
      <c r="M408" s="11" t="s">
        <v>21</v>
      </c>
      <c r="N408" s="35"/>
      <c r="O408" s="35"/>
      <c r="P408" s="35"/>
      <c r="Q408" s="10"/>
    </row>
    <row r="409" spans="1:17">
      <c r="A409" s="7" t="s">
        <v>0</v>
      </c>
      <c r="B409" s="11" t="s">
        <v>3</v>
      </c>
      <c r="C409" s="12" t="s">
        <v>1</v>
      </c>
      <c r="D409" s="12" t="s">
        <v>2</v>
      </c>
      <c r="E409" s="22" t="s">
        <v>7</v>
      </c>
      <c r="F409" s="39" t="s">
        <v>92</v>
      </c>
      <c r="G409" s="42" t="s">
        <v>8</v>
      </c>
      <c r="H409" s="12" t="s">
        <v>9</v>
      </c>
      <c r="I409" s="35"/>
      <c r="J409" s="35"/>
      <c r="K409" s="35"/>
      <c r="L409" s="9"/>
      <c r="M409" s="36">
        <f>L404</f>
        <v>212709.03000000003</v>
      </c>
      <c r="N409" s="35"/>
      <c r="O409" s="35"/>
      <c r="P409" s="35"/>
      <c r="Q409" s="10"/>
    </row>
    <row r="410" spans="1:17">
      <c r="A410" s="13" t="s">
        <v>123</v>
      </c>
      <c r="B410" s="35">
        <v>2</v>
      </c>
      <c r="C410" s="9">
        <v>128.54</v>
      </c>
      <c r="D410" s="9">
        <f>C410*B410</f>
        <v>257.08</v>
      </c>
      <c r="E410" s="36" t="s">
        <v>33</v>
      </c>
      <c r="F410" s="38">
        <f>D410/D413</f>
        <v>7.5922600765486931E-2</v>
      </c>
      <c r="G410" s="40">
        <v>129.72</v>
      </c>
      <c r="H410" s="9">
        <f>(B410*G410)-D410</f>
        <v>2.3600000000000136</v>
      </c>
      <c r="I410" s="35" t="s">
        <v>71</v>
      </c>
      <c r="J410" s="35"/>
      <c r="K410" s="35" t="str">
        <f>"buy "&amp;B410&amp;" "&amp;A410&amp;" @ $"&amp;G410</f>
        <v>buy 2 ACLS @ $129.72</v>
      </c>
      <c r="L410" s="9">
        <f>L404-(G410*B410)</f>
        <v>212449.59000000003</v>
      </c>
      <c r="M410" s="36">
        <f>L401-(G410*B410)</f>
        <v>208430.28</v>
      </c>
      <c r="N410" s="35"/>
      <c r="O410" s="35"/>
      <c r="P410" s="35"/>
      <c r="Q410" s="10"/>
    </row>
    <row r="411" spans="1:17">
      <c r="A411" s="13" t="s">
        <v>124</v>
      </c>
      <c r="B411" s="35">
        <v>10</v>
      </c>
      <c r="C411" s="9">
        <v>108.37</v>
      </c>
      <c r="D411" s="9">
        <f>C411*B411</f>
        <v>1083.7</v>
      </c>
      <c r="E411" s="36" t="s">
        <v>33</v>
      </c>
      <c r="F411" s="38">
        <f>D411/D413</f>
        <v>0.32004559845012526</v>
      </c>
      <c r="G411" s="40">
        <v>110</v>
      </c>
      <c r="H411" s="9">
        <f>(B411*G411)-D411</f>
        <v>16.299999999999955</v>
      </c>
      <c r="I411" s="35" t="s">
        <v>71</v>
      </c>
      <c r="J411" s="35"/>
      <c r="K411" s="35" t="str">
        <f>"buy "&amp;B411&amp;" "&amp;A411&amp;" @ $"&amp;G411</f>
        <v>buy 10 WYNN @ $110</v>
      </c>
      <c r="L411" s="9">
        <f>L410-(G411*B411)</f>
        <v>211349.59000000003</v>
      </c>
      <c r="M411" s="36">
        <f>M410-(G411*B411)</f>
        <v>207330.28</v>
      </c>
      <c r="N411" s="35"/>
      <c r="O411" s="35"/>
      <c r="P411" s="35"/>
      <c r="Q411" s="10"/>
    </row>
    <row r="412" spans="1:17">
      <c r="A412" s="23" t="s">
        <v>125</v>
      </c>
      <c r="B412" s="24">
        <v>181</v>
      </c>
      <c r="C412" s="25">
        <v>11.3</v>
      </c>
      <c r="D412" s="25">
        <f>C412*B412</f>
        <v>2045.3000000000002</v>
      </c>
      <c r="E412" s="36" t="s">
        <v>33</v>
      </c>
      <c r="F412" s="38">
        <f>D412/D413</f>
        <v>0.6040318007843879</v>
      </c>
      <c r="G412" s="43">
        <v>11.4</v>
      </c>
      <c r="H412" s="25">
        <f>(B412*G412)-D412</f>
        <v>18.099999999999909</v>
      </c>
      <c r="I412" s="35" t="s">
        <v>71</v>
      </c>
      <c r="J412" s="35"/>
      <c r="K412" s="35" t="str">
        <f>"buy "&amp;B412&amp;" "&amp;A412&amp;" @ $"&amp;G412</f>
        <v>buy 181 COTY @ $11.4</v>
      </c>
      <c r="L412" s="9">
        <f>L411-(G412*B412)</f>
        <v>209286.19000000003</v>
      </c>
      <c r="M412" s="36">
        <f>M411-(G412*B412)</f>
        <v>205266.88</v>
      </c>
      <c r="N412" s="35" t="str">
        <f>TEXT(ROUND(M412,2),"$#,##0.00")&amp;" will be the balance in the account after purchases.  "</f>
        <v xml:space="preserve">$205,266.88 will be the balance in the account after purchases.  </v>
      </c>
      <c r="O412" s="35"/>
      <c r="P412" s="35"/>
      <c r="Q412" s="10"/>
    </row>
    <row r="413" spans="1:17">
      <c r="A413" s="13"/>
      <c r="B413" s="35"/>
      <c r="C413" s="9"/>
      <c r="D413" s="9">
        <f>SUM(D410:D412)</f>
        <v>3386.08</v>
      </c>
      <c r="E413" s="35"/>
      <c r="F413" s="38">
        <f>SUM(F410:F412)</f>
        <v>1</v>
      </c>
      <c r="G413" s="9" t="s">
        <v>15</v>
      </c>
      <c r="H413" s="9">
        <f>SUM(H410:H412)</f>
        <v>36.759999999999877</v>
      </c>
      <c r="I413" s="35"/>
      <c r="J413" s="35"/>
      <c r="K413" s="35"/>
      <c r="L413" s="9"/>
      <c r="M413" s="35"/>
      <c r="N413" s="35" t="s">
        <v>27</v>
      </c>
      <c r="O413" s="35"/>
      <c r="P413" s="35"/>
      <c r="Q413" s="10"/>
    </row>
    <row r="414" spans="1:17">
      <c r="A414" s="13"/>
      <c r="B414" s="35"/>
      <c r="C414" s="9"/>
      <c r="D414" s="9"/>
      <c r="E414" s="35"/>
      <c r="F414" s="35"/>
      <c r="G414" s="9"/>
      <c r="H414" s="9"/>
      <c r="I414" s="35"/>
      <c r="J414" s="35"/>
      <c r="K414" s="35"/>
      <c r="L414" s="9"/>
      <c r="M414" s="11" t="str">
        <f>IF(J405+M412&gt;0,"Credit Surplus","Credit Shortage")</f>
        <v>Credit Surplus</v>
      </c>
      <c r="N414" s="36">
        <f>J405+M412</f>
        <v>209286.19</v>
      </c>
      <c r="O414" s="35" t="s">
        <v>60</v>
      </c>
      <c r="P414" s="35"/>
      <c r="Q414" s="10"/>
    </row>
    <row r="415" spans="1:17">
      <c r="A415" s="13"/>
      <c r="B415" s="35"/>
      <c r="C415" s="9"/>
      <c r="D415" s="9"/>
      <c r="E415" s="35"/>
      <c r="F415" s="35"/>
      <c r="G415" s="9"/>
      <c r="H415" s="9"/>
      <c r="I415" s="35"/>
      <c r="J415" s="35"/>
      <c r="K415" s="35"/>
      <c r="L415" s="9"/>
      <c r="M415" s="35"/>
      <c r="N415" s="35"/>
      <c r="O415" s="35"/>
      <c r="P415" s="35"/>
      <c r="Q415" s="10"/>
    </row>
    <row r="416" spans="1:17">
      <c r="A416" s="13"/>
      <c r="B416" s="35"/>
      <c r="C416" s="9"/>
      <c r="D416" s="9"/>
      <c r="E416" s="35"/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>
      <c r="A417" s="13" t="s">
        <v>11</v>
      </c>
      <c r="B417" s="35"/>
      <c r="C417" s="9"/>
      <c r="D417" s="21">
        <v>2883.99</v>
      </c>
      <c r="E417" s="35" t="s">
        <v>76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>
      <c r="A418" s="13" t="s">
        <v>12</v>
      </c>
      <c r="B418" s="35"/>
      <c r="C418" s="9"/>
      <c r="D418" s="9">
        <f>H405</f>
        <v>28.430000000000177</v>
      </c>
      <c r="E418" s="35" t="s">
        <v>16</v>
      </c>
      <c r="F418" s="35"/>
      <c r="G418" s="9"/>
      <c r="H418" s="9"/>
      <c r="I418" s="35"/>
      <c r="J418" s="35"/>
      <c r="K418" s="35"/>
      <c r="L418" s="35"/>
      <c r="M418" s="35"/>
      <c r="N418" s="35"/>
      <c r="O418" s="35"/>
      <c r="P418" s="35"/>
      <c r="Q418" s="10"/>
    </row>
    <row r="419" spans="1:17">
      <c r="A419" s="13" t="s">
        <v>13</v>
      </c>
      <c r="B419" s="35"/>
      <c r="C419" s="9"/>
      <c r="D419" s="9">
        <f>D417+D418</f>
        <v>2912.42</v>
      </c>
      <c r="E419" s="35"/>
      <c r="F419" s="35"/>
      <c r="G419" s="9"/>
      <c r="H419" s="9"/>
      <c r="I419" s="35"/>
      <c r="J419" s="35"/>
      <c r="K419" s="35"/>
      <c r="L419" s="35"/>
      <c r="M419" s="35"/>
      <c r="N419" s="35"/>
      <c r="O419" s="35"/>
      <c r="P419" s="35"/>
      <c r="Q419" s="10"/>
    </row>
    <row r="420" spans="1:17">
      <c r="A420" s="13" t="s">
        <v>14</v>
      </c>
      <c r="B420" s="35"/>
      <c r="C420" s="9"/>
      <c r="D420" s="9">
        <f>H413</f>
        <v>36.759999999999877</v>
      </c>
      <c r="E420" s="35" t="s">
        <v>17</v>
      </c>
      <c r="F420" s="35"/>
      <c r="G420" s="9"/>
      <c r="H420" s="9"/>
      <c r="I420" s="35"/>
      <c r="J420" s="35"/>
      <c r="K420" s="35"/>
      <c r="L420" s="35"/>
      <c r="M420" s="35"/>
      <c r="N420" s="35"/>
      <c r="O420" s="35"/>
      <c r="P420" s="35"/>
      <c r="Q420" s="10"/>
    </row>
    <row r="421" spans="1:17">
      <c r="A421" s="13" t="s">
        <v>13</v>
      </c>
      <c r="B421" s="35"/>
      <c r="C421" s="9"/>
      <c r="D421" s="27">
        <f>D419-D420</f>
        <v>2875.6600000000003</v>
      </c>
      <c r="E421" s="19" t="s">
        <v>18</v>
      </c>
      <c r="F421" s="35"/>
      <c r="G421" s="9"/>
      <c r="H421" s="9"/>
      <c r="I421" s="35"/>
      <c r="J421" s="35"/>
      <c r="K421" s="35"/>
      <c r="L421" s="35"/>
      <c r="M421" s="35"/>
      <c r="N421" s="35"/>
      <c r="O421" s="35"/>
      <c r="P421" s="35"/>
      <c r="Q421" s="10"/>
    </row>
    <row r="422" spans="1:17" ht="14.65" thickBot="1">
      <c r="A422" s="15"/>
      <c r="B422" s="16"/>
      <c r="C422" s="17"/>
      <c r="D422" s="17"/>
      <c r="E422" s="16"/>
      <c r="F422" s="16"/>
      <c r="G422" s="17"/>
      <c r="H422" s="17"/>
      <c r="I422" s="16"/>
      <c r="J422" s="16"/>
      <c r="K422" s="16"/>
      <c r="L422" s="16"/>
      <c r="M422" s="16"/>
      <c r="N422" s="16"/>
      <c r="O422" s="16"/>
      <c r="P422" s="16"/>
      <c r="Q422" s="18"/>
    </row>
    <row r="423" spans="1:17" ht="14.65" thickTop="1"/>
    <row r="425" spans="1:17" ht="14.65" thickBot="1"/>
    <row r="426" spans="1:17" ht="14.65" thickTop="1">
      <c r="A426" s="2"/>
      <c r="B426" s="3"/>
      <c r="C426" s="4">
        <v>44957</v>
      </c>
      <c r="D426" s="5"/>
      <c r="E426" s="3"/>
      <c r="F426" s="3"/>
      <c r="G426" s="5"/>
      <c r="H426" s="5"/>
      <c r="I426" s="3"/>
      <c r="J426" s="3"/>
      <c r="K426" s="3"/>
      <c r="L426" s="20" t="s">
        <v>19</v>
      </c>
      <c r="M426" s="3"/>
      <c r="N426" s="3"/>
      <c r="O426" s="3"/>
      <c r="P426" s="3"/>
      <c r="Q426" s="6"/>
    </row>
    <row r="427" spans="1:17">
      <c r="A427" s="7" t="s">
        <v>5</v>
      </c>
      <c r="B427" s="35"/>
      <c r="C427" s="9"/>
      <c r="D427" s="9"/>
      <c r="E427" s="35"/>
      <c r="F427" s="35"/>
      <c r="G427" s="9"/>
      <c r="H427" s="9"/>
      <c r="I427" s="35"/>
      <c r="J427" s="11" t="s">
        <v>24</v>
      </c>
      <c r="K427" s="35"/>
      <c r="L427" s="11" t="s">
        <v>10</v>
      </c>
      <c r="M427" s="35"/>
      <c r="N427" s="35"/>
      <c r="O427" s="35"/>
      <c r="P427" s="35"/>
      <c r="Q427" s="10"/>
    </row>
    <row r="428" spans="1:17">
      <c r="A428" s="7" t="s">
        <v>0</v>
      </c>
      <c r="B428" s="11" t="s">
        <v>3</v>
      </c>
      <c r="C428" s="12" t="s">
        <v>1</v>
      </c>
      <c r="D428" s="12" t="s">
        <v>4</v>
      </c>
      <c r="E428" s="11" t="s">
        <v>7</v>
      </c>
      <c r="F428" s="37" t="s">
        <v>92</v>
      </c>
      <c r="G428" s="12" t="s">
        <v>8</v>
      </c>
      <c r="H428" s="12" t="s">
        <v>9</v>
      </c>
      <c r="I428" s="33" t="s">
        <v>70</v>
      </c>
      <c r="J428" s="11" t="s">
        <v>23</v>
      </c>
      <c r="K428" s="35"/>
      <c r="L428" s="31">
        <v>208689.72</v>
      </c>
      <c r="M428" s="35" t="s">
        <v>118</v>
      </c>
      <c r="N428" s="35"/>
      <c r="O428" s="35"/>
      <c r="P428" s="35"/>
      <c r="Q428" s="10"/>
    </row>
    <row r="429" spans="1:17">
      <c r="A429" s="13" t="s">
        <v>119</v>
      </c>
      <c r="B429" s="35">
        <v>109</v>
      </c>
      <c r="C429" s="9">
        <v>11.77</v>
      </c>
      <c r="D429" s="9">
        <f>C429*B429</f>
        <v>1282.93</v>
      </c>
      <c r="E429" s="36" t="s">
        <v>33</v>
      </c>
      <c r="F429" s="38">
        <f>D429/D432</f>
        <v>0.32146544120594955</v>
      </c>
      <c r="G429" s="40">
        <v>11.71</v>
      </c>
      <c r="H429" s="9">
        <f>(B429*G429)-D429</f>
        <v>-6.5399999999999636</v>
      </c>
      <c r="I429" s="35" t="s">
        <v>71</v>
      </c>
      <c r="J429" s="36">
        <f>G429*B429</f>
        <v>1276.3900000000001</v>
      </c>
      <c r="K429" s="35" t="str">
        <f>"sell "&amp;B429&amp;" "&amp;A429&amp;" @ $"&amp;G429</f>
        <v>sell 109 YPF @ $11.71</v>
      </c>
      <c r="L429" s="9">
        <f>L428+(G429*B429)</f>
        <v>209966.11000000002</v>
      </c>
      <c r="M429" s="35"/>
      <c r="N429" s="35"/>
      <c r="O429" s="35"/>
      <c r="P429" s="35"/>
      <c r="Q429" s="10"/>
    </row>
    <row r="430" spans="1:17">
      <c r="A430" s="13" t="s">
        <v>120</v>
      </c>
      <c r="B430" s="35">
        <v>41</v>
      </c>
      <c r="C430" s="9">
        <v>51.44</v>
      </c>
      <c r="D430" s="9">
        <f>C430*B430</f>
        <v>2109.04</v>
      </c>
      <c r="E430" s="36" t="s">
        <v>33</v>
      </c>
      <c r="F430" s="38">
        <f>D430/D432</f>
        <v>0.52846489997193602</v>
      </c>
      <c r="G430" s="40">
        <v>51.87</v>
      </c>
      <c r="H430" s="9">
        <f>(B430*G430)-D430</f>
        <v>17.630000000000109</v>
      </c>
      <c r="I430" s="35"/>
      <c r="J430" s="36">
        <f>G430*B430</f>
        <v>2126.67</v>
      </c>
      <c r="K430" s="35" t="str">
        <f>"sell "&amp;B430&amp;" "&amp;A430&amp;" @ $"&amp;G430</f>
        <v>sell 41 INSW @ $51.87</v>
      </c>
      <c r="L430" s="9">
        <f>L429+(G430*B430)</f>
        <v>212092.78000000003</v>
      </c>
      <c r="M430" s="35"/>
      <c r="N430" s="35"/>
      <c r="O430" s="35"/>
      <c r="P430" s="35"/>
      <c r="Q430" s="10"/>
    </row>
    <row r="431" spans="1:17">
      <c r="A431" s="13" t="s">
        <v>121</v>
      </c>
      <c r="B431" s="35">
        <v>17</v>
      </c>
      <c r="C431" s="9">
        <v>35.229999999999997</v>
      </c>
      <c r="D431" s="9">
        <f>C431*B431</f>
        <v>598.91</v>
      </c>
      <c r="E431" s="36" t="s">
        <v>33</v>
      </c>
      <c r="F431" s="38">
        <f>D431/D432</f>
        <v>0.1500696588221144</v>
      </c>
      <c r="G431" s="40">
        <v>36.25</v>
      </c>
      <c r="H431" s="9">
        <f>(B431*G431)-D431</f>
        <v>17.340000000000032</v>
      </c>
      <c r="I431" s="35"/>
      <c r="J431" s="36">
        <f>G431*B431</f>
        <v>616.25</v>
      </c>
      <c r="K431" s="35" t="str">
        <f>"sell "&amp;B431&amp;" "&amp;A431&amp;" @ $"&amp;G431</f>
        <v>sell 17 TRMD @ $36.25</v>
      </c>
      <c r="L431" s="9">
        <f>L430+(G431*B431)</f>
        <v>212709.03000000003</v>
      </c>
      <c r="M431" s="35" t="s">
        <v>22</v>
      </c>
      <c r="N431" s="35"/>
      <c r="O431" s="35"/>
      <c r="P431" s="35"/>
      <c r="Q431" s="10"/>
    </row>
    <row r="432" spans="1:17">
      <c r="A432" s="13"/>
      <c r="B432" s="35"/>
      <c r="C432" s="9"/>
      <c r="D432" s="9">
        <f>SUM(D429:D431)</f>
        <v>3990.88</v>
      </c>
      <c r="E432" s="36"/>
      <c r="F432" s="38">
        <f>SUM(F429:F431)</f>
        <v>1</v>
      </c>
      <c r="G432" s="41"/>
      <c r="H432" s="9">
        <f>SUM(H429:H431)</f>
        <v>28.430000000000177</v>
      </c>
      <c r="I432" s="35"/>
      <c r="J432" s="36">
        <f>SUM(J429:J431)</f>
        <v>4019.3100000000004</v>
      </c>
      <c r="K432" s="35"/>
      <c r="L432" s="9"/>
      <c r="M432" s="35"/>
      <c r="N432" s="35"/>
      <c r="O432" s="35"/>
      <c r="P432" s="35"/>
      <c r="Q432" s="10"/>
    </row>
    <row r="433" spans="1:17">
      <c r="A433" s="13"/>
      <c r="B433" s="35"/>
      <c r="C433" s="9"/>
      <c r="D433" s="9"/>
      <c r="E433" s="35"/>
      <c r="F433" s="35"/>
      <c r="G433" s="41"/>
      <c r="H433" s="9"/>
      <c r="I433" s="35"/>
      <c r="J433" s="35"/>
      <c r="K433" s="35"/>
      <c r="L433" s="9"/>
      <c r="M433" s="35"/>
      <c r="N433" s="35"/>
      <c r="O433" s="35"/>
      <c r="P433" s="35"/>
      <c r="Q433" s="10"/>
    </row>
    <row r="434" spans="1:17">
      <c r="A434" s="13"/>
      <c r="B434" s="35"/>
      <c r="C434" s="9"/>
      <c r="D434" s="9"/>
      <c r="E434" s="19"/>
      <c r="F434" s="35"/>
      <c r="G434" s="41"/>
      <c r="H434" s="9"/>
      <c r="I434" s="35"/>
      <c r="J434" s="35"/>
      <c r="K434" s="35"/>
      <c r="L434" s="9"/>
      <c r="M434" s="11" t="s">
        <v>20</v>
      </c>
      <c r="N434" s="35"/>
      <c r="O434" s="35"/>
      <c r="P434" s="35"/>
      <c r="Q434" s="10"/>
    </row>
    <row r="435" spans="1:17">
      <c r="A435" s="7" t="s">
        <v>6</v>
      </c>
      <c r="B435" s="35"/>
      <c r="C435" s="9"/>
      <c r="D435" s="9"/>
      <c r="E435" s="19"/>
      <c r="F435" s="35"/>
      <c r="G435" s="41"/>
      <c r="H435" s="9"/>
      <c r="I435" s="35"/>
      <c r="J435" s="35"/>
      <c r="K435" s="35"/>
      <c r="L435" s="9"/>
      <c r="M435" s="11" t="s">
        <v>21</v>
      </c>
      <c r="N435" s="35"/>
      <c r="O435" s="35"/>
      <c r="P435" s="35"/>
      <c r="Q435" s="10"/>
    </row>
    <row r="436" spans="1:17">
      <c r="A436" s="7" t="s">
        <v>0</v>
      </c>
      <c r="B436" s="11" t="s">
        <v>3</v>
      </c>
      <c r="C436" s="12" t="s">
        <v>1</v>
      </c>
      <c r="D436" s="12" t="s">
        <v>2</v>
      </c>
      <c r="E436" s="22" t="s">
        <v>7</v>
      </c>
      <c r="F436" s="39" t="s">
        <v>92</v>
      </c>
      <c r="G436" s="42" t="s">
        <v>8</v>
      </c>
      <c r="H436" s="12" t="s">
        <v>9</v>
      </c>
      <c r="I436" s="35"/>
      <c r="J436" s="35"/>
      <c r="K436" s="35"/>
      <c r="L436" s="9"/>
      <c r="M436" s="36">
        <f>L431</f>
        <v>212709.03000000003</v>
      </c>
      <c r="N436" s="35"/>
      <c r="O436" s="35"/>
      <c r="P436" s="35"/>
      <c r="Q436" s="10"/>
    </row>
    <row r="437" spans="1:17">
      <c r="A437" s="13" t="s">
        <v>123</v>
      </c>
      <c r="B437" s="35">
        <v>2</v>
      </c>
      <c r="C437" s="9">
        <v>128.54</v>
      </c>
      <c r="D437" s="9">
        <f>C437*B437</f>
        <v>257.08</v>
      </c>
      <c r="E437" s="36" t="s">
        <v>33</v>
      </c>
      <c r="F437" s="38">
        <f>D437/D440</f>
        <v>7.5922600765486931E-2</v>
      </c>
      <c r="G437" s="40">
        <v>129.72</v>
      </c>
      <c r="H437" s="9">
        <f>(B437*G437)-D437</f>
        <v>2.3600000000000136</v>
      </c>
      <c r="I437" s="35" t="s">
        <v>71</v>
      </c>
      <c r="J437" s="35"/>
      <c r="K437" s="35" t="str">
        <f>"buy "&amp;B437&amp;" "&amp;A437&amp;" @ $"&amp;G437</f>
        <v>buy 2 ACLS @ $129.72</v>
      </c>
      <c r="L437" s="9">
        <f>L431-(G437*B437)</f>
        <v>212449.59000000003</v>
      </c>
      <c r="M437" s="36">
        <f>L428-(G437*B437)</f>
        <v>208430.28</v>
      </c>
      <c r="N437" s="35"/>
      <c r="O437" s="35"/>
      <c r="P437" s="35"/>
      <c r="Q437" s="10"/>
    </row>
    <row r="438" spans="1:17">
      <c r="A438" s="13" t="s">
        <v>124</v>
      </c>
      <c r="B438" s="35">
        <v>10</v>
      </c>
      <c r="C438" s="9">
        <v>108.37</v>
      </c>
      <c r="D438" s="9">
        <f>C438*B438</f>
        <v>1083.7</v>
      </c>
      <c r="E438" s="36" t="s">
        <v>33</v>
      </c>
      <c r="F438" s="38">
        <f>D438/D440</f>
        <v>0.32004559845012526</v>
      </c>
      <c r="G438" s="40">
        <v>110</v>
      </c>
      <c r="H438" s="9">
        <f>(B438*G438)-D438</f>
        <v>16.299999999999955</v>
      </c>
      <c r="I438" s="35" t="s">
        <v>71</v>
      </c>
      <c r="J438" s="35"/>
      <c r="K438" s="35" t="str">
        <f>"buy "&amp;B438&amp;" "&amp;A438&amp;" @ $"&amp;G438</f>
        <v>buy 10 WYNN @ $110</v>
      </c>
      <c r="L438" s="9">
        <f>L437-(G438*B438)</f>
        <v>211349.59000000003</v>
      </c>
      <c r="M438" s="36">
        <f>M437-(G438*B438)</f>
        <v>207330.28</v>
      </c>
      <c r="N438" s="35"/>
      <c r="O438" s="35"/>
      <c r="P438" s="35"/>
      <c r="Q438" s="10"/>
    </row>
    <row r="439" spans="1:17">
      <c r="A439" s="23" t="s">
        <v>125</v>
      </c>
      <c r="B439" s="24">
        <v>181</v>
      </c>
      <c r="C439" s="25">
        <v>11.3</v>
      </c>
      <c r="D439" s="25">
        <f>C439*B439</f>
        <v>2045.3000000000002</v>
      </c>
      <c r="E439" s="36" t="s">
        <v>33</v>
      </c>
      <c r="F439" s="38">
        <f>D439/D440</f>
        <v>0.6040318007843879</v>
      </c>
      <c r="G439" s="43">
        <v>11.4</v>
      </c>
      <c r="H439" s="25">
        <f>(B439*G439)-D439</f>
        <v>18.099999999999909</v>
      </c>
      <c r="I439" s="35" t="s">
        <v>71</v>
      </c>
      <c r="J439" s="35"/>
      <c r="K439" s="35" t="str">
        <f>"buy "&amp;B439&amp;" "&amp;A439&amp;" @ $"&amp;G439</f>
        <v>buy 181 COTY @ $11.4</v>
      </c>
      <c r="L439" s="9">
        <f>L438-(G439*B439)</f>
        <v>209286.19000000003</v>
      </c>
      <c r="M439" s="36">
        <f>M438-(G439*B439)</f>
        <v>205266.88</v>
      </c>
      <c r="N439" s="35" t="str">
        <f>TEXT(ROUND(M439,2),"$#,##0.00")&amp;" will be the balance in the account after purchases.  "</f>
        <v xml:space="preserve">$205,266.88 will be the balance in the account after purchases.  </v>
      </c>
      <c r="O439" s="35"/>
      <c r="P439" s="35"/>
      <c r="Q439" s="10"/>
    </row>
    <row r="440" spans="1:17">
      <c r="A440" s="13"/>
      <c r="B440" s="35"/>
      <c r="C440" s="9"/>
      <c r="D440" s="9">
        <f>SUM(D437:D439)</f>
        <v>3386.08</v>
      </c>
      <c r="E440" s="35"/>
      <c r="F440" s="38">
        <f>SUM(F437:F439)</f>
        <v>1</v>
      </c>
      <c r="G440" s="9" t="s">
        <v>15</v>
      </c>
      <c r="H440" s="9">
        <f>SUM(H437:H439)</f>
        <v>36.759999999999877</v>
      </c>
      <c r="I440" s="35"/>
      <c r="J440" s="35"/>
      <c r="K440" s="35"/>
      <c r="L440" s="9"/>
      <c r="M440" s="35"/>
      <c r="N440" s="35" t="s">
        <v>27</v>
      </c>
      <c r="O440" s="35"/>
      <c r="P440" s="35"/>
      <c r="Q440" s="10"/>
    </row>
    <row r="441" spans="1:17">
      <c r="A441" s="13"/>
      <c r="B441" s="35"/>
      <c r="C441" s="9"/>
      <c r="D441" s="9"/>
      <c r="E441" s="35"/>
      <c r="F441" s="35"/>
      <c r="G441" s="9"/>
      <c r="H441" s="9"/>
      <c r="I441" s="35"/>
      <c r="J441" s="35"/>
      <c r="K441" s="35"/>
      <c r="L441" s="9"/>
      <c r="M441" s="11" t="str">
        <f>IF(J432+M439&gt;0,"Credit Surplus","Credit Shortage")</f>
        <v>Credit Surplus</v>
      </c>
      <c r="N441" s="36">
        <f>J432+M439</f>
        <v>209286.19</v>
      </c>
      <c r="O441" s="35" t="s">
        <v>60</v>
      </c>
      <c r="P441" s="35"/>
      <c r="Q441" s="10"/>
    </row>
    <row r="442" spans="1:17">
      <c r="A442" s="13"/>
      <c r="B442" s="35"/>
      <c r="C442" s="9"/>
      <c r="D442" s="9"/>
      <c r="E442" s="35"/>
      <c r="F442" s="35"/>
      <c r="G442" s="9"/>
      <c r="H442" s="9"/>
      <c r="I442" s="35"/>
      <c r="J442" s="35"/>
      <c r="K442" s="35"/>
      <c r="L442" s="9"/>
      <c r="M442" s="35"/>
      <c r="N442" s="35"/>
      <c r="O442" s="35"/>
      <c r="P442" s="35"/>
      <c r="Q442" s="10"/>
    </row>
    <row r="443" spans="1:17">
      <c r="A443" s="13"/>
      <c r="B443" s="35"/>
      <c r="C443" s="9"/>
      <c r="D443" s="9"/>
      <c r="E443" s="35"/>
      <c r="F443" s="35"/>
      <c r="G443" s="9"/>
      <c r="H443" s="9"/>
      <c r="I443" s="35"/>
      <c r="J443" s="35"/>
      <c r="K443" s="35"/>
      <c r="L443" s="35"/>
      <c r="M443" s="35"/>
      <c r="N443" s="35"/>
      <c r="O443" s="35"/>
      <c r="P443" s="35"/>
      <c r="Q443" s="10"/>
    </row>
    <row r="444" spans="1:17">
      <c r="A444" s="13" t="s">
        <v>11</v>
      </c>
      <c r="B444" s="35"/>
      <c r="C444" s="9"/>
      <c r="D444" s="21">
        <v>2883.99</v>
      </c>
      <c r="E444" s="35" t="s">
        <v>76</v>
      </c>
      <c r="F444" s="35"/>
      <c r="G444" s="9"/>
      <c r="H444" s="9"/>
      <c r="I444" s="35"/>
      <c r="J444" s="35"/>
      <c r="K444" s="35"/>
      <c r="L444" s="35"/>
      <c r="M444" s="35"/>
      <c r="N444" s="35"/>
      <c r="O444" s="35"/>
      <c r="P444" s="35"/>
      <c r="Q444" s="10"/>
    </row>
    <row r="445" spans="1:17">
      <c r="A445" s="13" t="s">
        <v>12</v>
      </c>
      <c r="B445" s="35"/>
      <c r="C445" s="9"/>
      <c r="D445" s="9">
        <f>H432</f>
        <v>28.430000000000177</v>
      </c>
      <c r="E445" s="35" t="s">
        <v>16</v>
      </c>
      <c r="F445" s="35"/>
      <c r="G445" s="9"/>
      <c r="H445" s="9"/>
      <c r="I445" s="35"/>
      <c r="J445" s="35"/>
      <c r="K445" s="35"/>
      <c r="L445" s="35"/>
      <c r="M445" s="35"/>
      <c r="N445" s="35"/>
      <c r="O445" s="35"/>
      <c r="P445" s="35"/>
      <c r="Q445" s="10"/>
    </row>
    <row r="446" spans="1:17">
      <c r="A446" s="13" t="s">
        <v>13</v>
      </c>
      <c r="B446" s="35"/>
      <c r="C446" s="9"/>
      <c r="D446" s="9">
        <f>D444+D445</f>
        <v>2912.42</v>
      </c>
      <c r="E446" s="35"/>
      <c r="F446" s="35"/>
      <c r="G446" s="9"/>
      <c r="H446" s="9"/>
      <c r="I446" s="35"/>
      <c r="J446" s="35"/>
      <c r="K446" s="35"/>
      <c r="L446" s="35"/>
      <c r="M446" s="35"/>
      <c r="N446" s="35"/>
      <c r="O446" s="35"/>
      <c r="P446" s="35"/>
      <c r="Q446" s="10"/>
    </row>
    <row r="447" spans="1:17">
      <c r="A447" s="13" t="s">
        <v>14</v>
      </c>
      <c r="B447" s="35"/>
      <c r="C447" s="9"/>
      <c r="D447" s="9">
        <f>H440</f>
        <v>36.759999999999877</v>
      </c>
      <c r="E447" s="35" t="s">
        <v>17</v>
      </c>
      <c r="F447" s="35"/>
      <c r="G447" s="9"/>
      <c r="H447" s="9"/>
      <c r="I447" s="35"/>
      <c r="J447" s="35"/>
      <c r="K447" s="35"/>
      <c r="L447" s="35"/>
      <c r="M447" s="35"/>
      <c r="N447" s="35"/>
      <c r="O447" s="35"/>
      <c r="P447" s="35"/>
      <c r="Q447" s="10"/>
    </row>
    <row r="448" spans="1:17">
      <c r="A448" s="13" t="s">
        <v>13</v>
      </c>
      <c r="B448" s="35"/>
      <c r="C448" s="9"/>
      <c r="D448" s="27">
        <f>D446-D447</f>
        <v>2875.6600000000003</v>
      </c>
      <c r="E448" s="19" t="s">
        <v>18</v>
      </c>
      <c r="F448" s="35"/>
      <c r="G448" s="9"/>
      <c r="H448" s="9"/>
      <c r="I448" s="35"/>
      <c r="J448" s="35"/>
      <c r="K448" s="35"/>
      <c r="L448" s="35"/>
      <c r="M448" s="35"/>
      <c r="N448" s="35"/>
      <c r="O448" s="35"/>
      <c r="P448" s="35"/>
      <c r="Q448" s="10"/>
    </row>
    <row r="449" spans="1:17" ht="14.65" thickBot="1">
      <c r="A449" s="15"/>
      <c r="B449" s="16"/>
      <c r="C449" s="17"/>
      <c r="D449" s="17"/>
      <c r="E449" s="16"/>
      <c r="F449" s="16"/>
      <c r="G449" s="17"/>
      <c r="H449" s="17"/>
      <c r="I449" s="16"/>
      <c r="J449" s="16"/>
      <c r="K449" s="16"/>
      <c r="L449" s="16"/>
      <c r="M449" s="16"/>
      <c r="N449" s="16"/>
      <c r="O449" s="16"/>
      <c r="P449" s="16"/>
      <c r="Q449" s="18"/>
    </row>
    <row r="450" spans="1:17" ht="14.65" thickTop="1"/>
    <row r="452" spans="1:17" ht="14.65" thickBot="1"/>
    <row r="453" spans="1:17" ht="14.65" thickTop="1">
      <c r="A453" s="2"/>
      <c r="B453" s="3"/>
      <c r="C453" s="4">
        <v>44925</v>
      </c>
      <c r="D453" s="5"/>
      <c r="E453" s="3"/>
      <c r="F453" s="3"/>
      <c r="G453" s="5"/>
      <c r="H453" s="5"/>
      <c r="I453" s="3"/>
      <c r="J453" s="3"/>
      <c r="K453" s="3"/>
      <c r="L453" s="20" t="s">
        <v>19</v>
      </c>
      <c r="M453" s="3"/>
      <c r="N453" s="3"/>
      <c r="O453" s="3"/>
      <c r="P453" s="3"/>
      <c r="Q453" s="6"/>
    </row>
    <row r="454" spans="1:17">
      <c r="A454" s="7" t="s">
        <v>5</v>
      </c>
      <c r="B454" s="35"/>
      <c r="C454" s="9"/>
      <c r="D454" s="9"/>
      <c r="E454" s="35"/>
      <c r="F454" s="35"/>
      <c r="G454" s="9"/>
      <c r="H454" s="9"/>
      <c r="I454" s="35"/>
      <c r="J454" s="11" t="s">
        <v>24</v>
      </c>
      <c r="K454" s="35"/>
      <c r="L454" s="11" t="s">
        <v>10</v>
      </c>
      <c r="M454" s="35"/>
      <c r="N454" s="35"/>
      <c r="O454" s="35"/>
      <c r="P454" s="35"/>
      <c r="Q454" s="10"/>
    </row>
    <row r="455" spans="1:17">
      <c r="A455" s="7" t="s">
        <v>0</v>
      </c>
      <c r="B455" s="11" t="s">
        <v>3</v>
      </c>
      <c r="C455" s="12" t="s">
        <v>1</v>
      </c>
      <c r="D455" s="12" t="s">
        <v>4</v>
      </c>
      <c r="E455" s="11" t="s">
        <v>7</v>
      </c>
      <c r="F455" s="37" t="s">
        <v>92</v>
      </c>
      <c r="G455" s="12" t="s">
        <v>8</v>
      </c>
      <c r="H455" s="12" t="s">
        <v>9</v>
      </c>
      <c r="I455" s="33" t="s">
        <v>70</v>
      </c>
      <c r="J455" s="11" t="s">
        <v>23</v>
      </c>
      <c r="K455" s="35"/>
      <c r="L455" s="31">
        <v>211066.95</v>
      </c>
      <c r="M455" s="35" t="s">
        <v>118</v>
      </c>
      <c r="N455" s="35"/>
      <c r="O455" s="35"/>
      <c r="P455" s="35"/>
      <c r="Q455" s="10"/>
    </row>
    <row r="456" spans="1:17">
      <c r="A456" s="13" t="s">
        <v>113</v>
      </c>
      <c r="B456" s="35">
        <v>10</v>
      </c>
      <c r="C456" s="9">
        <v>91.47</v>
      </c>
      <c r="D456" s="9">
        <f>C456*B456</f>
        <v>914.7</v>
      </c>
      <c r="E456" s="36" t="s">
        <v>33</v>
      </c>
      <c r="F456" s="38">
        <f>D456/D459</f>
        <v>1</v>
      </c>
      <c r="G456" s="9">
        <v>91.48</v>
      </c>
      <c r="H456" s="9">
        <f>(B456*G456)-D456</f>
        <v>0.10000000000002274</v>
      </c>
      <c r="I456" s="35" t="s">
        <v>71</v>
      </c>
      <c r="J456" s="36">
        <f>G456*B456</f>
        <v>914.80000000000007</v>
      </c>
      <c r="K456" s="35" t="str">
        <f>"sell "&amp;B456&amp;" "&amp;A456&amp;" @ $"&amp;G456</f>
        <v>sell 10 BIL @ $91.48</v>
      </c>
      <c r="L456" s="9">
        <f>L455+(G456*B456)</f>
        <v>211981.75</v>
      </c>
      <c r="M456" s="35"/>
      <c r="N456" s="35"/>
      <c r="O456" s="35"/>
      <c r="P456" s="35"/>
      <c r="Q456" s="10"/>
    </row>
    <row r="457" spans="1:17">
      <c r="A457" s="13"/>
      <c r="B457" s="35"/>
      <c r="C457" s="9"/>
      <c r="D457" s="9">
        <f>C457*B457</f>
        <v>0</v>
      </c>
      <c r="E457" s="36"/>
      <c r="F457" s="38">
        <f>D457/D459</f>
        <v>0</v>
      </c>
      <c r="G457" s="9"/>
      <c r="H457" s="9">
        <f>(B457*G457)-D457</f>
        <v>0</v>
      </c>
      <c r="I457" s="35"/>
      <c r="J457" s="36">
        <f>G457*B457</f>
        <v>0</v>
      </c>
      <c r="K457" s="35" t="str">
        <f>"sell "&amp;B457&amp;" "&amp;A457&amp;" @ $"&amp;G457</f>
        <v>sell   @ $</v>
      </c>
      <c r="L457" s="9">
        <f>L456+(G457*B457)</f>
        <v>211981.75</v>
      </c>
      <c r="M457" s="35"/>
      <c r="N457" s="35"/>
      <c r="O457" s="35"/>
      <c r="P457" s="35"/>
      <c r="Q457" s="10"/>
    </row>
    <row r="458" spans="1:17">
      <c r="A458" s="13"/>
      <c r="B458" s="35"/>
      <c r="C458" s="9"/>
      <c r="D458" s="9">
        <f>C458*B458</f>
        <v>0</v>
      </c>
      <c r="E458" s="36"/>
      <c r="F458" s="38">
        <f>D458/D459</f>
        <v>0</v>
      </c>
      <c r="G458" s="9"/>
      <c r="H458" s="9">
        <f>(B458*G458)-D458</f>
        <v>0</v>
      </c>
      <c r="I458" s="35"/>
      <c r="J458" s="36">
        <f>G458*B458</f>
        <v>0</v>
      </c>
      <c r="K458" s="35" t="str">
        <f>"sell "&amp;B458&amp;" "&amp;A458&amp;" @ $"&amp;G458</f>
        <v>sell   @ $</v>
      </c>
      <c r="L458" s="9">
        <f>L457+(G458*B458)</f>
        <v>211981.75</v>
      </c>
      <c r="M458" s="35" t="s">
        <v>22</v>
      </c>
      <c r="N458" s="35"/>
      <c r="O458" s="35"/>
      <c r="P458" s="35"/>
      <c r="Q458" s="10"/>
    </row>
    <row r="459" spans="1:17">
      <c r="A459" s="13"/>
      <c r="B459" s="35"/>
      <c r="C459" s="9"/>
      <c r="D459" s="9">
        <f>SUM(D456:D458)</f>
        <v>914.7</v>
      </c>
      <c r="E459" s="36"/>
      <c r="F459" s="38">
        <f>SUM(F456:F458)</f>
        <v>1</v>
      </c>
      <c r="G459" s="32"/>
      <c r="H459" s="9">
        <f>SUM(H456:H458)</f>
        <v>0.10000000000002274</v>
      </c>
      <c r="I459" s="35"/>
      <c r="J459" s="36">
        <f>SUM(J456:J458)</f>
        <v>914.80000000000007</v>
      </c>
      <c r="K459" s="35"/>
      <c r="L459" s="9"/>
      <c r="M459" s="35"/>
      <c r="N459" s="35"/>
      <c r="O459" s="35"/>
      <c r="P459" s="35"/>
      <c r="Q459" s="10"/>
    </row>
    <row r="460" spans="1:17">
      <c r="A460" s="13"/>
      <c r="B460" s="35"/>
      <c r="C460" s="9"/>
      <c r="D460" s="9"/>
      <c r="E460" s="35"/>
      <c r="F460" s="35"/>
      <c r="G460" s="32"/>
      <c r="H460" s="9"/>
      <c r="I460" s="35"/>
      <c r="J460" s="35"/>
      <c r="K460" s="35"/>
      <c r="L460" s="9"/>
      <c r="M460" s="35"/>
      <c r="N460" s="35"/>
      <c r="O460" s="35"/>
      <c r="P460" s="35"/>
      <c r="Q460" s="10"/>
    </row>
    <row r="461" spans="1:17">
      <c r="A461" s="13"/>
      <c r="B461" s="35"/>
      <c r="C461" s="9"/>
      <c r="D461" s="9"/>
      <c r="E461" s="19"/>
      <c r="F461" s="35"/>
      <c r="G461" s="32"/>
      <c r="H461" s="9"/>
      <c r="I461" s="35"/>
      <c r="J461" s="35"/>
      <c r="K461" s="35"/>
      <c r="L461" s="9"/>
      <c r="M461" s="11" t="s">
        <v>20</v>
      </c>
      <c r="N461" s="35"/>
      <c r="O461" s="35"/>
      <c r="P461" s="35"/>
      <c r="Q461" s="10"/>
    </row>
    <row r="462" spans="1:17">
      <c r="A462" s="7" t="s">
        <v>6</v>
      </c>
      <c r="B462" s="35"/>
      <c r="C462" s="9"/>
      <c r="D462" s="9"/>
      <c r="E462" s="19"/>
      <c r="F462" s="35"/>
      <c r="G462" s="32"/>
      <c r="H462" s="9"/>
      <c r="I462" s="35"/>
      <c r="J462" s="35"/>
      <c r="K462" s="35"/>
      <c r="L462" s="9"/>
      <c r="M462" s="11" t="s">
        <v>21</v>
      </c>
      <c r="N462" s="35"/>
      <c r="O462" s="35"/>
      <c r="P462" s="35"/>
      <c r="Q462" s="10"/>
    </row>
    <row r="463" spans="1:17">
      <c r="A463" s="7" t="s">
        <v>0</v>
      </c>
      <c r="B463" s="11" t="s">
        <v>3</v>
      </c>
      <c r="C463" s="12" t="s">
        <v>1</v>
      </c>
      <c r="D463" s="12" t="s">
        <v>2</v>
      </c>
      <c r="E463" s="22" t="s">
        <v>7</v>
      </c>
      <c r="F463" s="39" t="s">
        <v>92</v>
      </c>
      <c r="G463" s="33" t="s">
        <v>8</v>
      </c>
      <c r="H463" s="12" t="s">
        <v>9</v>
      </c>
      <c r="I463" s="35"/>
      <c r="J463" s="35"/>
      <c r="K463" s="35"/>
      <c r="L463" s="9"/>
      <c r="M463" s="36">
        <f>L458</f>
        <v>211981.75</v>
      </c>
      <c r="N463" s="35"/>
      <c r="O463" s="35"/>
      <c r="P463" s="35"/>
      <c r="Q463" s="10"/>
    </row>
    <row r="464" spans="1:17">
      <c r="A464" s="13" t="s">
        <v>122</v>
      </c>
      <c r="B464" s="35">
        <v>16</v>
      </c>
      <c r="C464" s="9">
        <v>61.64</v>
      </c>
      <c r="D464" s="9">
        <f>C464*B464</f>
        <v>986.24</v>
      </c>
      <c r="E464" s="36" t="s">
        <v>33</v>
      </c>
      <c r="F464" s="38">
        <f>D464/D467</f>
        <v>1</v>
      </c>
      <c r="G464" s="9">
        <v>62.44</v>
      </c>
      <c r="H464" s="9">
        <f>(B464*G464)-D464</f>
        <v>12.799999999999955</v>
      </c>
      <c r="I464" s="35" t="s">
        <v>71</v>
      </c>
      <c r="J464" s="35"/>
      <c r="K464" s="35" t="str">
        <f>"buy "&amp;B464&amp;" "&amp;A464&amp;" @ $"&amp;G464</f>
        <v>buy 16 IEFA @ $62.44</v>
      </c>
      <c r="L464" s="9">
        <f>L458-(G464*B464)</f>
        <v>210982.71</v>
      </c>
      <c r="M464" s="36">
        <f>L455-(G464*B464)</f>
        <v>210067.91</v>
      </c>
      <c r="N464" s="35"/>
      <c r="O464" s="35"/>
      <c r="P464" s="35"/>
      <c r="Q464" s="10"/>
    </row>
    <row r="465" spans="1:17">
      <c r="A465" s="13"/>
      <c r="B465" s="35"/>
      <c r="C465" s="9">
        <v>0</v>
      </c>
      <c r="D465" s="9">
        <f>C465*B465</f>
        <v>0</v>
      </c>
      <c r="E465" s="36" t="s">
        <v>33</v>
      </c>
      <c r="F465" s="38">
        <f>D465/D467</f>
        <v>0</v>
      </c>
      <c r="G465" s="9">
        <v>0</v>
      </c>
      <c r="H465" s="9">
        <f>(B465*G465)-D465</f>
        <v>0</v>
      </c>
      <c r="I465" s="35"/>
      <c r="J465" s="35"/>
      <c r="K465" s="35" t="str">
        <f>"buy "&amp;B465&amp;" "&amp;A465&amp;" @ $"&amp;G465</f>
        <v>buy   @ $0</v>
      </c>
      <c r="L465" s="9">
        <f>L464-(G465*B465)</f>
        <v>210982.71</v>
      </c>
      <c r="M465" s="36">
        <f>M464-(G465*B465)</f>
        <v>210067.91</v>
      </c>
      <c r="N465" s="35"/>
      <c r="O465" s="35"/>
      <c r="P465" s="35"/>
      <c r="Q465" s="10"/>
    </row>
    <row r="466" spans="1:17">
      <c r="A466" s="23"/>
      <c r="B466" s="24"/>
      <c r="C466" s="25">
        <v>0</v>
      </c>
      <c r="D466" s="25">
        <f>C466*B466</f>
        <v>0</v>
      </c>
      <c r="E466" s="36" t="s">
        <v>33</v>
      </c>
      <c r="F466" s="38">
        <f>D466/D467</f>
        <v>0</v>
      </c>
      <c r="G466" s="25">
        <v>0</v>
      </c>
      <c r="H466" s="25">
        <f>(B466*G466)-D466</f>
        <v>0</v>
      </c>
      <c r="I466" s="35"/>
      <c r="J466" s="35"/>
      <c r="K466" s="35" t="str">
        <f>"buy "&amp;B466&amp;" "&amp;A466&amp;" @ $"&amp;G466</f>
        <v>buy   @ $0</v>
      </c>
      <c r="L466" s="9">
        <f>L465-(G466*B466)</f>
        <v>210982.71</v>
      </c>
      <c r="M466" s="36">
        <f>M465-(G466*B466)</f>
        <v>210067.91</v>
      </c>
      <c r="N466" s="35" t="str">
        <f>TEXT(ROUND(M466,2),"$#,##0.00")&amp;" will be the balance in the account after purchases.  "</f>
        <v xml:space="preserve">$210,067.91 will be the balance in the account after purchases.  </v>
      </c>
      <c r="O466" s="35"/>
      <c r="P466" s="35"/>
      <c r="Q466" s="10"/>
    </row>
    <row r="467" spans="1:17">
      <c r="A467" s="13"/>
      <c r="B467" s="35"/>
      <c r="C467" s="9"/>
      <c r="D467" s="9">
        <f>SUM(D464:D466)</f>
        <v>986.24</v>
      </c>
      <c r="E467" s="35"/>
      <c r="F467" s="38">
        <f>SUM(F464:F466)</f>
        <v>1</v>
      </c>
      <c r="G467" s="9" t="s">
        <v>15</v>
      </c>
      <c r="H467" s="9">
        <f>SUM(H464:H466)</f>
        <v>12.799999999999955</v>
      </c>
      <c r="I467" s="35"/>
      <c r="J467" s="35"/>
      <c r="K467" s="35"/>
      <c r="L467" s="9"/>
      <c r="M467" s="35"/>
      <c r="N467" s="35" t="s">
        <v>27</v>
      </c>
      <c r="O467" s="35"/>
      <c r="P467" s="35"/>
      <c r="Q467" s="10"/>
    </row>
    <row r="468" spans="1:17">
      <c r="A468" s="13"/>
      <c r="B468" s="35"/>
      <c r="C468" s="9"/>
      <c r="D468" s="9"/>
      <c r="E468" s="35"/>
      <c r="F468" s="35"/>
      <c r="G468" s="9"/>
      <c r="H468" s="9"/>
      <c r="I468" s="35"/>
      <c r="J468" s="35"/>
      <c r="K468" s="35"/>
      <c r="L468" s="9"/>
      <c r="M468" s="11" t="str">
        <f>IF(J459+M466&gt;0,"Credit Surplus","Credit Shortage")</f>
        <v>Credit Surplus</v>
      </c>
      <c r="N468" s="36">
        <f>J459+M466</f>
        <v>210982.71</v>
      </c>
      <c r="O468" s="35" t="s">
        <v>60</v>
      </c>
      <c r="P468" s="35"/>
      <c r="Q468" s="10"/>
    </row>
    <row r="469" spans="1:17">
      <c r="A469" s="13"/>
      <c r="B469" s="35"/>
      <c r="C469" s="9"/>
      <c r="D469" s="9"/>
      <c r="E469" s="35"/>
      <c r="F469" s="35"/>
      <c r="G469" s="9"/>
      <c r="H469" s="9"/>
      <c r="I469" s="35"/>
      <c r="J469" s="35"/>
      <c r="K469" s="35"/>
      <c r="L469" s="9"/>
      <c r="M469" s="35"/>
      <c r="N469" s="35"/>
      <c r="O469" s="35"/>
      <c r="P469" s="35"/>
      <c r="Q469" s="10"/>
    </row>
    <row r="470" spans="1:17">
      <c r="A470" s="13"/>
      <c r="B470" s="35"/>
      <c r="C470" s="9"/>
      <c r="D470" s="9"/>
      <c r="E470" s="35"/>
      <c r="F470" s="35"/>
      <c r="G470" s="9"/>
      <c r="H470" s="9"/>
      <c r="I470" s="35"/>
      <c r="J470" s="35"/>
      <c r="K470" s="35"/>
      <c r="L470" s="35"/>
      <c r="M470" s="35"/>
      <c r="N470" s="35"/>
      <c r="O470" s="35"/>
      <c r="P470" s="35"/>
      <c r="Q470" s="10"/>
    </row>
    <row r="471" spans="1:17">
      <c r="A471" s="13" t="s">
        <v>11</v>
      </c>
      <c r="B471" s="35"/>
      <c r="C471" s="9"/>
      <c r="D471" s="21">
        <v>4589.91</v>
      </c>
      <c r="E471" s="35" t="s">
        <v>76</v>
      </c>
      <c r="F471" s="35"/>
      <c r="G471" s="9"/>
      <c r="H471" s="9"/>
      <c r="I471" s="35"/>
      <c r="J471" s="35"/>
      <c r="K471" s="35"/>
      <c r="L471" s="35"/>
      <c r="M471" s="35"/>
      <c r="N471" s="35"/>
      <c r="O471" s="35"/>
      <c r="P471" s="35"/>
      <c r="Q471" s="10"/>
    </row>
    <row r="472" spans="1:17">
      <c r="A472" s="13" t="s">
        <v>12</v>
      </c>
      <c r="B472" s="35"/>
      <c r="C472" s="9"/>
      <c r="D472" s="9">
        <f>H459</f>
        <v>0.10000000000002274</v>
      </c>
      <c r="E472" s="35" t="s">
        <v>16</v>
      </c>
      <c r="F472" s="35"/>
      <c r="G472" s="9"/>
      <c r="H472" s="9"/>
      <c r="I472" s="35"/>
      <c r="J472" s="35"/>
      <c r="K472" s="35"/>
      <c r="L472" s="35"/>
      <c r="M472" s="35"/>
      <c r="N472" s="35"/>
      <c r="O472" s="35"/>
      <c r="P472" s="35"/>
      <c r="Q472" s="10"/>
    </row>
    <row r="473" spans="1:17">
      <c r="A473" s="13" t="s">
        <v>13</v>
      </c>
      <c r="B473" s="35"/>
      <c r="C473" s="9"/>
      <c r="D473" s="9">
        <f>D471+D472</f>
        <v>4590.01</v>
      </c>
      <c r="E473" s="35"/>
      <c r="F473" s="35"/>
      <c r="G473" s="9"/>
      <c r="H473" s="9"/>
      <c r="I473" s="35"/>
      <c r="J473" s="35"/>
      <c r="K473" s="35"/>
      <c r="L473" s="35"/>
      <c r="M473" s="35"/>
      <c r="N473" s="35"/>
      <c r="O473" s="35"/>
      <c r="P473" s="35"/>
      <c r="Q473" s="10"/>
    </row>
    <row r="474" spans="1:17">
      <c r="A474" s="13" t="s">
        <v>14</v>
      </c>
      <c r="B474" s="35"/>
      <c r="C474" s="9"/>
      <c r="D474" s="9">
        <f>H467</f>
        <v>12.799999999999955</v>
      </c>
      <c r="E474" s="35" t="s">
        <v>17</v>
      </c>
      <c r="F474" s="35"/>
      <c r="G474" s="9"/>
      <c r="H474" s="9"/>
      <c r="I474" s="35"/>
      <c r="J474" s="35"/>
      <c r="K474" s="35"/>
      <c r="L474" s="35"/>
      <c r="M474" s="35"/>
      <c r="N474" s="35"/>
      <c r="O474" s="35"/>
      <c r="P474" s="35"/>
      <c r="Q474" s="10"/>
    </row>
    <row r="475" spans="1:17">
      <c r="A475" s="13" t="s">
        <v>13</v>
      </c>
      <c r="B475" s="35"/>
      <c r="C475" s="9"/>
      <c r="D475" s="27">
        <f>D473-D474</f>
        <v>4577.21</v>
      </c>
      <c r="E475" s="19" t="s">
        <v>18</v>
      </c>
      <c r="F475" s="35"/>
      <c r="G475" s="9"/>
      <c r="H475" s="9"/>
      <c r="I475" s="35"/>
      <c r="J475" s="35"/>
      <c r="K475" s="35"/>
      <c r="L475" s="35"/>
      <c r="M475" s="35"/>
      <c r="N475" s="35"/>
      <c r="O475" s="35"/>
      <c r="P475" s="35"/>
      <c r="Q475" s="10"/>
    </row>
    <row r="476" spans="1:17" ht="14.65" thickBot="1">
      <c r="A476" s="15"/>
      <c r="B476" s="16"/>
      <c r="C476" s="17"/>
      <c r="D476" s="17"/>
      <c r="E476" s="16"/>
      <c r="F476" s="16"/>
      <c r="G476" s="17"/>
      <c r="H476" s="17"/>
      <c r="I476" s="16"/>
      <c r="J476" s="16"/>
      <c r="K476" s="16"/>
      <c r="L476" s="16"/>
      <c r="M476" s="16"/>
      <c r="N476" s="16"/>
      <c r="O476" s="16"/>
      <c r="P476" s="16"/>
      <c r="Q476" s="18"/>
    </row>
    <row r="477" spans="1:17" ht="14.65" thickTop="1"/>
    <row r="479" spans="1:17" ht="14.65" thickBot="1"/>
    <row r="480" spans="1:17" ht="14.65" thickTop="1">
      <c r="A480" s="2"/>
      <c r="B480" s="3"/>
      <c r="C480" s="4">
        <v>44895</v>
      </c>
      <c r="D480" s="5"/>
      <c r="E480" s="3"/>
      <c r="F480" s="3"/>
      <c r="G480" s="5"/>
      <c r="H480" s="5"/>
      <c r="I480" s="3"/>
      <c r="J480" s="3"/>
      <c r="K480" s="3"/>
      <c r="L480" s="20" t="s">
        <v>19</v>
      </c>
      <c r="M480" s="3"/>
      <c r="N480" s="3"/>
      <c r="O480" s="3"/>
      <c r="P480" s="3"/>
      <c r="Q480" s="6"/>
    </row>
    <row r="481" spans="1:17">
      <c r="A481" s="7" t="s">
        <v>5</v>
      </c>
      <c r="B481" s="35"/>
      <c r="C481" s="9"/>
      <c r="D481" s="9"/>
      <c r="E481" s="35"/>
      <c r="F481" s="35"/>
      <c r="G481" s="9"/>
      <c r="H481" s="9"/>
      <c r="I481" s="35"/>
      <c r="J481" s="11" t="s">
        <v>24</v>
      </c>
      <c r="K481" s="35"/>
      <c r="L481" s="11" t="s">
        <v>10</v>
      </c>
      <c r="M481" s="35"/>
      <c r="N481" s="35"/>
      <c r="O481" s="35"/>
      <c r="P481" s="35"/>
      <c r="Q481" s="10"/>
    </row>
    <row r="482" spans="1:17">
      <c r="A482" s="7" t="s">
        <v>0</v>
      </c>
      <c r="B482" s="11" t="s">
        <v>3</v>
      </c>
      <c r="C482" s="12" t="s">
        <v>1</v>
      </c>
      <c r="D482" s="12" t="s">
        <v>4</v>
      </c>
      <c r="E482" s="11" t="s">
        <v>7</v>
      </c>
      <c r="F482" s="37" t="s">
        <v>92</v>
      </c>
      <c r="G482" s="12" t="s">
        <v>8</v>
      </c>
      <c r="H482" s="12" t="s">
        <v>9</v>
      </c>
      <c r="I482" s="33" t="s">
        <v>70</v>
      </c>
      <c r="J482" s="11" t="s">
        <v>23</v>
      </c>
      <c r="K482" s="35"/>
      <c r="L482" s="31">
        <v>213257.04</v>
      </c>
      <c r="M482" s="35" t="s">
        <v>118</v>
      </c>
      <c r="N482" s="35"/>
      <c r="O482" s="35"/>
      <c r="P482" s="35"/>
      <c r="Q482" s="10"/>
    </row>
    <row r="483" spans="1:17">
      <c r="A483" s="13" t="s">
        <v>113</v>
      </c>
      <c r="B483" s="35">
        <v>10</v>
      </c>
      <c r="C483" s="9">
        <v>91.67</v>
      </c>
      <c r="D483" s="9">
        <f>C483*B483</f>
        <v>916.7</v>
      </c>
      <c r="E483" s="36" t="s">
        <v>33</v>
      </c>
      <c r="F483" s="38">
        <f>D483/D486</f>
        <v>1</v>
      </c>
      <c r="G483" s="9">
        <v>91.43</v>
      </c>
      <c r="H483" s="9">
        <f>(B483*G483)-D483</f>
        <v>-2.3999999999999773</v>
      </c>
      <c r="I483" s="35" t="s">
        <v>71</v>
      </c>
      <c r="J483" s="36">
        <f>G483*B483</f>
        <v>914.30000000000007</v>
      </c>
      <c r="K483" s="35" t="str">
        <f>"sell "&amp;B483&amp;" "&amp;A483&amp;" @ $"&amp;G483</f>
        <v>sell 10 BIL @ $91.43</v>
      </c>
      <c r="L483" s="9">
        <f>L482+(G483*B483)</f>
        <v>214171.34</v>
      </c>
      <c r="M483" s="35"/>
      <c r="N483" s="35"/>
      <c r="O483" s="35"/>
      <c r="P483" s="35"/>
      <c r="Q483" s="10"/>
    </row>
    <row r="484" spans="1:17">
      <c r="A484" s="13"/>
      <c r="B484" s="35"/>
      <c r="C484" s="9"/>
      <c r="D484" s="9">
        <f>C484*B484</f>
        <v>0</v>
      </c>
      <c r="E484" s="36"/>
      <c r="F484" s="38">
        <f>D484/D486</f>
        <v>0</v>
      </c>
      <c r="G484" s="9"/>
      <c r="H484" s="9">
        <f>(B484*G484)-D484</f>
        <v>0</v>
      </c>
      <c r="I484" s="35" t="s">
        <v>71</v>
      </c>
      <c r="J484" s="36">
        <f>G484*B484</f>
        <v>0</v>
      </c>
      <c r="K484" s="35" t="str">
        <f>"sell "&amp;B484&amp;" "&amp;A484&amp;" @ $"&amp;G484</f>
        <v>sell   @ $</v>
      </c>
      <c r="L484" s="9">
        <f>L483+(G484*B484)</f>
        <v>214171.34</v>
      </c>
      <c r="M484" s="35"/>
      <c r="N484" s="35"/>
      <c r="O484" s="35"/>
      <c r="P484" s="35"/>
      <c r="Q484" s="10"/>
    </row>
    <row r="485" spans="1:17">
      <c r="A485" s="13"/>
      <c r="B485" s="35"/>
      <c r="C485" s="9"/>
      <c r="D485" s="9">
        <f>C485*B485</f>
        <v>0</v>
      </c>
      <c r="E485" s="36"/>
      <c r="F485" s="38">
        <f>D485/D486</f>
        <v>0</v>
      </c>
      <c r="G485" s="9"/>
      <c r="H485" s="9">
        <f>(B485*G485)-D485</f>
        <v>0</v>
      </c>
      <c r="I485" s="35" t="s">
        <v>71</v>
      </c>
      <c r="J485" s="36">
        <f>G485*B485</f>
        <v>0</v>
      </c>
      <c r="K485" s="35" t="str">
        <f>"sell "&amp;B485&amp;" "&amp;A485&amp;" @ $"&amp;G485</f>
        <v>sell   @ $</v>
      </c>
      <c r="L485" s="9">
        <f>L484+(G485*B485)</f>
        <v>214171.34</v>
      </c>
      <c r="M485" s="35" t="s">
        <v>22</v>
      </c>
      <c r="N485" s="35"/>
      <c r="O485" s="35"/>
      <c r="P485" s="35"/>
      <c r="Q485" s="10"/>
    </row>
    <row r="486" spans="1:17">
      <c r="A486" s="13"/>
      <c r="B486" s="35"/>
      <c r="C486" s="9"/>
      <c r="D486" s="9">
        <f>SUM(D483:D485)</f>
        <v>916.7</v>
      </c>
      <c r="E486" s="36"/>
      <c r="F486" s="38">
        <f>SUM(F483:F485)</f>
        <v>1</v>
      </c>
      <c r="G486" s="32"/>
      <c r="H486" s="9">
        <f>SUM(H483:H485)</f>
        <v>-2.3999999999999773</v>
      </c>
      <c r="I486" s="35"/>
      <c r="J486" s="36">
        <f>SUM(J483:J485)</f>
        <v>914.30000000000007</v>
      </c>
      <c r="K486" s="35"/>
      <c r="L486" s="9"/>
      <c r="M486" s="35"/>
      <c r="N486" s="35"/>
      <c r="O486" s="35"/>
      <c r="P486" s="35"/>
      <c r="Q486" s="10"/>
    </row>
    <row r="487" spans="1:17">
      <c r="A487" s="13"/>
      <c r="B487" s="35"/>
      <c r="C487" s="9"/>
      <c r="D487" s="9"/>
      <c r="E487" s="35"/>
      <c r="F487" s="35"/>
      <c r="G487" s="32"/>
      <c r="H487" s="9"/>
      <c r="I487" s="35"/>
      <c r="J487" s="35"/>
      <c r="K487" s="35"/>
      <c r="L487" s="9"/>
      <c r="M487" s="35"/>
      <c r="N487" s="35"/>
      <c r="O487" s="35"/>
      <c r="P487" s="35"/>
      <c r="Q487" s="10"/>
    </row>
    <row r="488" spans="1:17">
      <c r="A488" s="13"/>
      <c r="B488" s="35"/>
      <c r="C488" s="9"/>
      <c r="D488" s="9"/>
      <c r="E488" s="19"/>
      <c r="F488" s="35"/>
      <c r="G488" s="32"/>
      <c r="H488" s="9"/>
      <c r="I488" s="35"/>
      <c r="J488" s="35"/>
      <c r="K488" s="35"/>
      <c r="L488" s="9"/>
      <c r="M488" s="11" t="s">
        <v>20</v>
      </c>
      <c r="N488" s="35"/>
      <c r="O488" s="35"/>
      <c r="P488" s="35"/>
      <c r="Q488" s="10"/>
    </row>
    <row r="489" spans="1:17">
      <c r="A489" s="7" t="s">
        <v>6</v>
      </c>
      <c r="B489" s="35"/>
      <c r="C489" s="9"/>
      <c r="D489" s="9"/>
      <c r="E489" s="19"/>
      <c r="F489" s="35"/>
      <c r="G489" s="32"/>
      <c r="H489" s="9"/>
      <c r="I489" s="35"/>
      <c r="J489" s="35"/>
      <c r="K489" s="35"/>
      <c r="L489" s="9"/>
      <c r="M489" s="11" t="s">
        <v>21</v>
      </c>
      <c r="N489" s="35"/>
      <c r="O489" s="35"/>
      <c r="P489" s="35"/>
      <c r="Q489" s="10"/>
    </row>
    <row r="490" spans="1:17">
      <c r="A490" s="7" t="s">
        <v>0</v>
      </c>
      <c r="B490" s="11" t="s">
        <v>3</v>
      </c>
      <c r="C490" s="12" t="s">
        <v>1</v>
      </c>
      <c r="D490" s="12" t="s">
        <v>2</v>
      </c>
      <c r="E490" s="22" t="s">
        <v>7</v>
      </c>
      <c r="F490" s="39" t="s">
        <v>92</v>
      </c>
      <c r="G490" s="33" t="s">
        <v>8</v>
      </c>
      <c r="H490" s="12" t="s">
        <v>9</v>
      </c>
      <c r="I490" s="35"/>
      <c r="J490" s="35"/>
      <c r="K490" s="35"/>
      <c r="L490" s="9"/>
      <c r="M490" s="36">
        <f>L485</f>
        <v>214171.34</v>
      </c>
      <c r="N490" s="35"/>
      <c r="O490" s="35"/>
      <c r="P490" s="35"/>
      <c r="Q490" s="10"/>
    </row>
    <row r="491" spans="1:17">
      <c r="A491" s="13" t="s">
        <v>119</v>
      </c>
      <c r="B491" s="35">
        <v>109</v>
      </c>
      <c r="C491" s="9">
        <v>8.39</v>
      </c>
      <c r="D491" s="9">
        <f>C491*B491</f>
        <v>914.5100000000001</v>
      </c>
      <c r="E491" s="36" t="s">
        <v>33</v>
      </c>
      <c r="F491" s="38">
        <f>D491/D494</f>
        <v>0.28971178032199002</v>
      </c>
      <c r="G491" s="9">
        <v>8.43</v>
      </c>
      <c r="H491" s="9">
        <f>(B491*G491)-D491</f>
        <v>4.3599999999999</v>
      </c>
      <c r="I491" s="35" t="s">
        <v>71</v>
      </c>
      <c r="J491" s="35"/>
      <c r="K491" s="35" t="str">
        <f>"buy "&amp;B491&amp;" "&amp;A491&amp;" @ $"&amp;G491</f>
        <v>buy 109 YPF @ $8.43</v>
      </c>
      <c r="L491" s="9">
        <f>L485-(G491*B491)</f>
        <v>213252.47</v>
      </c>
      <c r="M491" s="36">
        <f>L482-(G491*B491)</f>
        <v>212338.17</v>
      </c>
      <c r="N491" s="35"/>
      <c r="O491" s="35"/>
      <c r="P491" s="35"/>
      <c r="Q491" s="10"/>
    </row>
    <row r="492" spans="1:17">
      <c r="A492" s="13" t="s">
        <v>120</v>
      </c>
      <c r="B492" s="35">
        <v>41</v>
      </c>
      <c r="C492" s="9">
        <v>43.08</v>
      </c>
      <c r="D492" s="9">
        <f>C492*B492</f>
        <v>1766.28</v>
      </c>
      <c r="E492" s="36" t="s">
        <v>33</v>
      </c>
      <c r="F492" s="38">
        <f>D492/D494</f>
        <v>0.55954787082385593</v>
      </c>
      <c r="G492" s="9">
        <v>43.09</v>
      </c>
      <c r="H492" s="9">
        <f>(B492*G492)-D492</f>
        <v>0.41000000000008185</v>
      </c>
      <c r="I492" s="35" t="s">
        <v>71</v>
      </c>
      <c r="J492" s="35"/>
      <c r="K492" s="35" t="str">
        <f>"buy "&amp;B492&amp;" "&amp;A492&amp;" @ $"&amp;G492</f>
        <v>buy 41 INSW @ $43.09</v>
      </c>
      <c r="L492" s="9">
        <f>L491-(G492*B492)</f>
        <v>211485.78</v>
      </c>
      <c r="M492" s="36">
        <f>M491-(G492*B492)</f>
        <v>210571.48</v>
      </c>
      <c r="N492" s="35"/>
      <c r="O492" s="35"/>
      <c r="P492" s="35"/>
      <c r="Q492" s="10"/>
    </row>
    <row r="493" spans="1:17">
      <c r="A493" s="23" t="s">
        <v>121</v>
      </c>
      <c r="B493" s="24">
        <v>17</v>
      </c>
      <c r="C493" s="25">
        <v>27.99</v>
      </c>
      <c r="D493" s="25">
        <f>C493*B493</f>
        <v>475.83</v>
      </c>
      <c r="E493" s="36" t="s">
        <v>33</v>
      </c>
      <c r="F493" s="38">
        <f>D493/D494</f>
        <v>0.15074034885415413</v>
      </c>
      <c r="G493" s="25">
        <v>28.33</v>
      </c>
      <c r="H493" s="25">
        <f>(B493*G493)-D493</f>
        <v>5.7799999999999727</v>
      </c>
      <c r="I493" s="35" t="s">
        <v>71</v>
      </c>
      <c r="J493" s="35"/>
      <c r="K493" s="35" t="str">
        <f>"buy "&amp;B493&amp;" "&amp;A493&amp;" @ $"&amp;G493</f>
        <v>buy 17 TRMD @ $28.33</v>
      </c>
      <c r="L493" s="9">
        <f>L492-(G493*B493)</f>
        <v>211004.17</v>
      </c>
      <c r="M493" s="36">
        <f>M492-(G493*B493)</f>
        <v>210089.87000000002</v>
      </c>
      <c r="N493" s="35" t="str">
        <f>TEXT(ROUND(M493,2),"$#,##0.00")&amp;" will be the balance in the account after purchases.  "</f>
        <v xml:space="preserve">$210,089.87 will be the balance in the account after purchases.  </v>
      </c>
      <c r="O493" s="35"/>
      <c r="P493" s="35"/>
      <c r="Q493" s="10"/>
    </row>
    <row r="494" spans="1:17">
      <c r="A494" s="13"/>
      <c r="B494" s="35"/>
      <c r="C494" s="9"/>
      <c r="D494" s="9">
        <f>SUM(D491:D493)</f>
        <v>3156.62</v>
      </c>
      <c r="E494" s="35"/>
      <c r="F494" s="38">
        <f>SUM(F491:F493)</f>
        <v>1</v>
      </c>
      <c r="G494" s="9" t="s">
        <v>15</v>
      </c>
      <c r="H494" s="9">
        <f>SUM(H491:H493)</f>
        <v>10.549999999999955</v>
      </c>
      <c r="I494" s="35"/>
      <c r="J494" s="35"/>
      <c r="K494" s="35"/>
      <c r="L494" s="9"/>
      <c r="M494" s="35"/>
      <c r="N494" s="35" t="s">
        <v>27</v>
      </c>
      <c r="O494" s="35"/>
      <c r="P494" s="35"/>
      <c r="Q494" s="10"/>
    </row>
    <row r="495" spans="1:17">
      <c r="A495" s="13"/>
      <c r="B495" s="35"/>
      <c r="C495" s="9"/>
      <c r="D495" s="9"/>
      <c r="E495" s="35"/>
      <c r="F495" s="35"/>
      <c r="G495" s="9"/>
      <c r="H495" s="9"/>
      <c r="I495" s="35"/>
      <c r="J495" s="35"/>
      <c r="K495" s="35"/>
      <c r="L495" s="9"/>
      <c r="M495" s="11" t="str">
        <f>IF(J486+M493&gt;0,"Credit Surplus","Credit Shortage")</f>
        <v>Credit Surplus</v>
      </c>
      <c r="N495" s="36">
        <f>J486+M493</f>
        <v>211004.17</v>
      </c>
      <c r="O495" s="35" t="s">
        <v>60</v>
      </c>
      <c r="P495" s="35"/>
      <c r="Q495" s="10"/>
    </row>
    <row r="496" spans="1:17">
      <c r="A496" s="13"/>
      <c r="B496" s="35"/>
      <c r="C496" s="9"/>
      <c r="D496" s="9"/>
      <c r="E496" s="35"/>
      <c r="F496" s="35"/>
      <c r="G496" s="9"/>
      <c r="H496" s="9"/>
      <c r="I496" s="35"/>
      <c r="J496" s="35"/>
      <c r="K496" s="35"/>
      <c r="L496" s="9"/>
      <c r="M496" s="35"/>
      <c r="N496" s="35"/>
      <c r="O496" s="35"/>
      <c r="P496" s="35"/>
      <c r="Q496" s="10"/>
    </row>
    <row r="497" spans="1:17">
      <c r="A497" s="13"/>
      <c r="B497" s="35"/>
      <c r="C497" s="9"/>
      <c r="D497" s="9"/>
      <c r="E497" s="35"/>
      <c r="F497" s="35"/>
      <c r="G497" s="9"/>
      <c r="H497" s="9"/>
      <c r="I497" s="35"/>
      <c r="J497" s="35"/>
      <c r="K497" s="35"/>
      <c r="L497" s="35"/>
      <c r="M497" s="35"/>
      <c r="N497" s="35"/>
      <c r="O497" s="35"/>
      <c r="P497" s="35"/>
      <c r="Q497" s="10"/>
    </row>
    <row r="498" spans="1:17">
      <c r="A498" s="13" t="s">
        <v>11</v>
      </c>
      <c r="B498" s="35"/>
      <c r="C498" s="9"/>
      <c r="D498" s="21">
        <v>4674.3999999999996</v>
      </c>
      <c r="E498" s="35" t="s">
        <v>76</v>
      </c>
      <c r="F498" s="35"/>
      <c r="G498" s="9"/>
      <c r="H498" s="9"/>
      <c r="I498" s="35"/>
      <c r="J498" s="35"/>
      <c r="K498" s="35"/>
      <c r="L498" s="35"/>
      <c r="M498" s="35"/>
      <c r="N498" s="35"/>
      <c r="O498" s="35"/>
      <c r="P498" s="35"/>
      <c r="Q498" s="10"/>
    </row>
    <row r="499" spans="1:17">
      <c r="A499" s="13" t="s">
        <v>12</v>
      </c>
      <c r="B499" s="35"/>
      <c r="C499" s="9"/>
      <c r="D499" s="9">
        <f>H486</f>
        <v>-2.3999999999999773</v>
      </c>
      <c r="E499" s="35" t="s">
        <v>16</v>
      </c>
      <c r="F499" s="35"/>
      <c r="G499" s="9"/>
      <c r="H499" s="9"/>
      <c r="I499" s="35"/>
      <c r="J499" s="35"/>
      <c r="K499" s="35"/>
      <c r="L499" s="35"/>
      <c r="M499" s="35"/>
      <c r="N499" s="35"/>
      <c r="O499" s="35"/>
      <c r="P499" s="35"/>
      <c r="Q499" s="10"/>
    </row>
    <row r="500" spans="1:17">
      <c r="A500" s="13" t="s">
        <v>13</v>
      </c>
      <c r="B500" s="35"/>
      <c r="C500" s="9"/>
      <c r="D500" s="9">
        <f>D498+D499</f>
        <v>4672</v>
      </c>
      <c r="E500" s="35"/>
      <c r="F500" s="35"/>
      <c r="G500" s="9"/>
      <c r="H500" s="9"/>
      <c r="I500" s="35"/>
      <c r="J500" s="35"/>
      <c r="K500" s="35"/>
      <c r="L500" s="35"/>
      <c r="M500" s="35"/>
      <c r="N500" s="35"/>
      <c r="O500" s="35"/>
      <c r="P500" s="35"/>
      <c r="Q500" s="10"/>
    </row>
    <row r="501" spans="1:17">
      <c r="A501" s="13" t="s">
        <v>14</v>
      </c>
      <c r="B501" s="35"/>
      <c r="C501" s="9"/>
      <c r="D501" s="9">
        <f>H494</f>
        <v>10.549999999999955</v>
      </c>
      <c r="E501" s="35" t="s">
        <v>17</v>
      </c>
      <c r="F501" s="35"/>
      <c r="G501" s="9"/>
      <c r="H501" s="9"/>
      <c r="I501" s="35"/>
      <c r="J501" s="35"/>
      <c r="K501" s="35"/>
      <c r="L501" s="35"/>
      <c r="M501" s="35"/>
      <c r="N501" s="35"/>
      <c r="O501" s="35"/>
      <c r="P501" s="35"/>
      <c r="Q501" s="10"/>
    </row>
    <row r="502" spans="1:17">
      <c r="A502" s="13" t="s">
        <v>13</v>
      </c>
      <c r="B502" s="35"/>
      <c r="C502" s="9"/>
      <c r="D502" s="27">
        <f>D500-D501</f>
        <v>4661.45</v>
      </c>
      <c r="E502" s="19" t="s">
        <v>18</v>
      </c>
      <c r="F502" s="35"/>
      <c r="G502" s="9"/>
      <c r="H502" s="9"/>
      <c r="I502" s="35"/>
      <c r="J502" s="35"/>
      <c r="K502" s="35"/>
      <c r="L502" s="35"/>
      <c r="M502" s="35"/>
      <c r="N502" s="35"/>
      <c r="O502" s="35"/>
      <c r="P502" s="35"/>
      <c r="Q502" s="10"/>
    </row>
    <row r="503" spans="1:17" ht="14.65" thickBot="1">
      <c r="A503" s="15"/>
      <c r="B503" s="16"/>
      <c r="C503" s="17"/>
      <c r="D503" s="17"/>
      <c r="E503" s="16"/>
      <c r="F503" s="16"/>
      <c r="G503" s="17"/>
      <c r="H503" s="17"/>
      <c r="I503" s="16"/>
      <c r="J503" s="16"/>
      <c r="K503" s="16"/>
      <c r="L503" s="16"/>
      <c r="M503" s="16"/>
      <c r="N503" s="16"/>
      <c r="O503" s="16"/>
      <c r="P503" s="16"/>
      <c r="Q503" s="18"/>
    </row>
    <row r="504" spans="1:17" ht="14.65" thickTop="1"/>
    <row r="506" spans="1:17" ht="14.65" thickBot="1"/>
    <row r="507" spans="1:17" ht="14.65" thickTop="1">
      <c r="A507" s="2"/>
      <c r="B507" s="3"/>
      <c r="C507" s="4">
        <v>44865</v>
      </c>
      <c r="D507" s="5"/>
      <c r="E507" s="3"/>
      <c r="F507" s="3"/>
      <c r="G507" s="5"/>
      <c r="H507" s="5"/>
      <c r="I507" s="3"/>
      <c r="J507" s="3"/>
      <c r="K507" s="3"/>
      <c r="L507" s="20" t="s">
        <v>19</v>
      </c>
      <c r="M507" s="3"/>
      <c r="N507" s="3"/>
      <c r="O507" s="3"/>
      <c r="P507" s="3"/>
      <c r="Q507" s="6"/>
    </row>
    <row r="508" spans="1:17">
      <c r="A508" s="7" t="s">
        <v>5</v>
      </c>
      <c r="B508" s="35"/>
      <c r="C508" s="9"/>
      <c r="D508" s="9"/>
      <c r="E508" s="35"/>
      <c r="F508" s="35"/>
      <c r="G508" s="9"/>
      <c r="H508" s="9"/>
      <c r="I508" s="35"/>
      <c r="J508" s="11" t="s">
        <v>24</v>
      </c>
      <c r="K508" s="35"/>
      <c r="L508" s="11" t="s">
        <v>10</v>
      </c>
      <c r="M508" s="35"/>
      <c r="N508" s="35"/>
      <c r="O508" s="35"/>
      <c r="P508" s="35"/>
      <c r="Q508" s="10"/>
    </row>
    <row r="509" spans="1:17">
      <c r="A509" s="7" t="s">
        <v>0</v>
      </c>
      <c r="B509" s="11" t="s">
        <v>3</v>
      </c>
      <c r="C509" s="12" t="s">
        <v>1</v>
      </c>
      <c r="D509" s="12" t="s">
        <v>4</v>
      </c>
      <c r="E509" s="11" t="s">
        <v>7</v>
      </c>
      <c r="F509" s="37" t="s">
        <v>92</v>
      </c>
      <c r="G509" s="12" t="s">
        <v>8</v>
      </c>
      <c r="H509" s="12" t="s">
        <v>9</v>
      </c>
      <c r="I509" s="33" t="s">
        <v>70</v>
      </c>
      <c r="J509" s="11" t="s">
        <v>23</v>
      </c>
      <c r="K509" s="35"/>
      <c r="L509" s="31">
        <v>213249.15</v>
      </c>
      <c r="M509" s="35" t="s">
        <v>118</v>
      </c>
      <c r="N509" s="35"/>
      <c r="O509" s="35"/>
      <c r="P509" s="35"/>
      <c r="Q509" s="10"/>
    </row>
    <row r="510" spans="1:17">
      <c r="A510" s="13" t="s">
        <v>113</v>
      </c>
      <c r="B510" s="35">
        <v>10</v>
      </c>
      <c r="C510" s="9">
        <v>91.59</v>
      </c>
      <c r="D510" s="9">
        <f>C510*B510</f>
        <v>915.90000000000009</v>
      </c>
      <c r="E510" s="36" t="s">
        <v>93</v>
      </c>
      <c r="F510" s="38">
        <f>D510/D513</f>
        <v>1</v>
      </c>
      <c r="G510" s="9">
        <v>91.4</v>
      </c>
      <c r="H510" s="9">
        <f>(B510*G510)-D510</f>
        <v>-1.9000000000000909</v>
      </c>
      <c r="I510" s="35" t="s">
        <v>71</v>
      </c>
      <c r="J510" s="36">
        <f>G510*B510</f>
        <v>914</v>
      </c>
      <c r="K510" s="35" t="str">
        <f>"sell "&amp;B510&amp;" "&amp;A510&amp;" @ $"&amp;G510</f>
        <v>sell 10 BIL @ $91.4</v>
      </c>
      <c r="L510" s="9">
        <f>L509+(G510*B510)</f>
        <v>214163.15</v>
      </c>
      <c r="M510" s="35"/>
      <c r="N510" s="35"/>
      <c r="O510" s="35"/>
      <c r="P510" s="35"/>
      <c r="Q510" s="10"/>
    </row>
    <row r="511" spans="1:17">
      <c r="A511" s="13"/>
      <c r="B511" s="35"/>
      <c r="C511" s="9"/>
      <c r="D511" s="9">
        <f>C511*B511</f>
        <v>0</v>
      </c>
      <c r="E511" s="36"/>
      <c r="F511" s="38">
        <f>D511/D513</f>
        <v>0</v>
      </c>
      <c r="G511" s="9"/>
      <c r="H511" s="9">
        <f>(B511*G511)-D511</f>
        <v>0</v>
      </c>
      <c r="I511" s="35" t="s">
        <v>71</v>
      </c>
      <c r="J511" s="36">
        <f>G511*B511</f>
        <v>0</v>
      </c>
      <c r="K511" s="35" t="str">
        <f>"sell "&amp;B511&amp;" "&amp;A511&amp;" @ $"&amp;G511</f>
        <v>sell   @ $</v>
      </c>
      <c r="L511" s="9">
        <f>L510+(G511*B511)</f>
        <v>214163.15</v>
      </c>
      <c r="M511" s="35"/>
      <c r="N511" s="35"/>
      <c r="O511" s="35"/>
      <c r="P511" s="35"/>
      <c r="Q511" s="10"/>
    </row>
    <row r="512" spans="1:17">
      <c r="A512" s="13"/>
      <c r="B512" s="35"/>
      <c r="C512" s="9"/>
      <c r="D512" s="9">
        <f>C512*B512</f>
        <v>0</v>
      </c>
      <c r="E512" s="36"/>
      <c r="F512" s="38">
        <f>D512/D513</f>
        <v>0</v>
      </c>
      <c r="G512" s="9"/>
      <c r="H512" s="9">
        <f>(B512*G512)-D512</f>
        <v>0</v>
      </c>
      <c r="I512" s="35" t="s">
        <v>71</v>
      </c>
      <c r="J512" s="36">
        <f>G512*B512</f>
        <v>0</v>
      </c>
      <c r="K512" s="35" t="str">
        <f>"sell "&amp;B512&amp;" "&amp;A512&amp;" @ $"&amp;G512</f>
        <v>sell   @ $</v>
      </c>
      <c r="L512" s="9">
        <f>L511+(G512*B512)</f>
        <v>214163.15</v>
      </c>
      <c r="M512" s="35" t="s">
        <v>22</v>
      </c>
      <c r="N512" s="35"/>
      <c r="O512" s="35"/>
      <c r="P512" s="35"/>
      <c r="Q512" s="10"/>
    </row>
    <row r="513" spans="1:17">
      <c r="A513" s="13"/>
      <c r="B513" s="35"/>
      <c r="C513" s="9"/>
      <c r="D513" s="9">
        <f>SUM(D510:D512)</f>
        <v>915.90000000000009</v>
      </c>
      <c r="E513" s="36"/>
      <c r="F513" s="38">
        <f>SUM(F510:F512)</f>
        <v>1</v>
      </c>
      <c r="G513" s="32"/>
      <c r="H513" s="9">
        <f>SUM(H510:H512)</f>
        <v>-1.9000000000000909</v>
      </c>
      <c r="I513" s="35"/>
      <c r="J513" s="36">
        <f>SUM(J510:J512)</f>
        <v>914</v>
      </c>
      <c r="K513" s="35"/>
      <c r="L513" s="9"/>
      <c r="M513" s="35"/>
      <c r="N513" s="35"/>
      <c r="O513" s="35"/>
      <c r="P513" s="35"/>
      <c r="Q513" s="10"/>
    </row>
    <row r="514" spans="1:17">
      <c r="A514" s="13"/>
      <c r="B514" s="35"/>
      <c r="C514" s="9"/>
      <c r="D514" s="9"/>
      <c r="E514" s="35"/>
      <c r="F514" s="35"/>
      <c r="G514" s="32"/>
      <c r="H514" s="9"/>
      <c r="I514" s="35"/>
      <c r="J514" s="35"/>
      <c r="K514" s="35"/>
      <c r="L514" s="9"/>
      <c r="M514" s="35"/>
      <c r="N514" s="35"/>
      <c r="O514" s="35"/>
      <c r="P514" s="35"/>
      <c r="Q514" s="10"/>
    </row>
    <row r="515" spans="1:17">
      <c r="A515" s="13"/>
      <c r="B515" s="35"/>
      <c r="C515" s="9"/>
      <c r="D515" s="9"/>
      <c r="E515" s="19"/>
      <c r="F515" s="35"/>
      <c r="G515" s="32"/>
      <c r="H515" s="9"/>
      <c r="I515" s="35"/>
      <c r="J515" s="35"/>
      <c r="K515" s="35"/>
      <c r="L515" s="9"/>
      <c r="M515" s="11" t="s">
        <v>20</v>
      </c>
      <c r="N515" s="35"/>
      <c r="O515" s="35"/>
      <c r="P515" s="35"/>
      <c r="Q515" s="10"/>
    </row>
    <row r="516" spans="1:17">
      <c r="A516" s="7" t="s">
        <v>6</v>
      </c>
      <c r="B516" s="35"/>
      <c r="C516" s="9"/>
      <c r="D516" s="9"/>
      <c r="E516" s="19"/>
      <c r="F516" s="35"/>
      <c r="G516" s="32"/>
      <c r="H516" s="9"/>
      <c r="I516" s="35"/>
      <c r="J516" s="35"/>
      <c r="K516" s="35"/>
      <c r="L516" s="9"/>
      <c r="M516" s="11" t="s">
        <v>21</v>
      </c>
      <c r="N516" s="35"/>
      <c r="O516" s="35"/>
      <c r="P516" s="35"/>
      <c r="Q516" s="10"/>
    </row>
    <row r="517" spans="1:17">
      <c r="A517" s="7" t="s">
        <v>0</v>
      </c>
      <c r="B517" s="11" t="s">
        <v>3</v>
      </c>
      <c r="C517" s="12" t="s">
        <v>1</v>
      </c>
      <c r="D517" s="12" t="s">
        <v>2</v>
      </c>
      <c r="E517" s="22" t="s">
        <v>7</v>
      </c>
      <c r="F517" s="39" t="s">
        <v>92</v>
      </c>
      <c r="G517" s="33" t="s">
        <v>8</v>
      </c>
      <c r="H517" s="12" t="s">
        <v>9</v>
      </c>
      <c r="I517" s="35"/>
      <c r="J517" s="35"/>
      <c r="K517" s="35"/>
      <c r="L517" s="9"/>
      <c r="M517" s="36">
        <f>L512</f>
        <v>214163.15</v>
      </c>
      <c r="N517" s="35"/>
      <c r="O517" s="35"/>
      <c r="P517" s="35"/>
      <c r="Q517" s="10"/>
    </row>
    <row r="518" spans="1:17">
      <c r="A518" s="13" t="s">
        <v>113</v>
      </c>
      <c r="B518" s="35">
        <v>10</v>
      </c>
      <c r="C518" s="9">
        <v>91.59</v>
      </c>
      <c r="D518" s="9">
        <f>C518*B518</f>
        <v>915.90000000000009</v>
      </c>
      <c r="E518" s="36" t="s">
        <v>93</v>
      </c>
      <c r="F518" s="38">
        <f>D518/D521</f>
        <v>1</v>
      </c>
      <c r="G518" s="9">
        <v>91.4</v>
      </c>
      <c r="H518" s="9">
        <f>(B518*G518)-D518</f>
        <v>-1.9000000000000909</v>
      </c>
      <c r="I518" s="35" t="s">
        <v>71</v>
      </c>
      <c r="J518" s="35"/>
      <c r="K518" s="35" t="str">
        <f>"buy "&amp;B518&amp;" "&amp;A518&amp;" @ $"&amp;G518</f>
        <v>buy 10 BIL @ $91.4</v>
      </c>
      <c r="L518" s="9">
        <f>L512-(G518*B518)</f>
        <v>213249.15</v>
      </c>
      <c r="M518" s="36">
        <f>L509-(G518*B518)</f>
        <v>212335.15</v>
      </c>
      <c r="N518" s="35"/>
      <c r="O518" s="35"/>
      <c r="P518" s="35"/>
      <c r="Q518" s="10"/>
    </row>
    <row r="519" spans="1:17">
      <c r="A519" s="13"/>
      <c r="B519" s="35"/>
      <c r="C519" s="9"/>
      <c r="D519" s="9">
        <f>C519*B519</f>
        <v>0</v>
      </c>
      <c r="E519" s="36"/>
      <c r="F519" s="38">
        <f>D519/D521</f>
        <v>0</v>
      </c>
      <c r="G519" s="9"/>
      <c r="H519" s="9">
        <f>(B519*G519)-D519</f>
        <v>0</v>
      </c>
      <c r="I519" s="35" t="s">
        <v>71</v>
      </c>
      <c r="J519" s="35"/>
      <c r="K519" s="35" t="str">
        <f>"buy "&amp;B519&amp;" "&amp;A519&amp;" @ $"&amp;G519</f>
        <v>buy   @ $</v>
      </c>
      <c r="L519" s="9">
        <f>L518-(G519*B519)</f>
        <v>213249.15</v>
      </c>
      <c r="M519" s="36">
        <f>M518-(G519*B519)</f>
        <v>212335.15</v>
      </c>
      <c r="N519" s="35"/>
      <c r="O519" s="35"/>
      <c r="P519" s="35"/>
      <c r="Q519" s="10"/>
    </row>
    <row r="520" spans="1:17">
      <c r="A520" s="23"/>
      <c r="B520" s="24"/>
      <c r="C520" s="25"/>
      <c r="D520" s="25">
        <f>C520*B520</f>
        <v>0</v>
      </c>
      <c r="E520" s="36"/>
      <c r="F520" s="38">
        <f>D520/D521</f>
        <v>0</v>
      </c>
      <c r="G520" s="25"/>
      <c r="H520" s="25">
        <f>(B520*G520)-D520</f>
        <v>0</v>
      </c>
      <c r="I520" s="35" t="s">
        <v>71</v>
      </c>
      <c r="J520" s="35"/>
      <c r="K520" s="35" t="str">
        <f>"buy "&amp;B520&amp;" "&amp;A520&amp;" @ $"&amp;G520</f>
        <v>buy   @ $</v>
      </c>
      <c r="L520" s="9">
        <f>L519-(G520*B520)</f>
        <v>213249.15</v>
      </c>
      <c r="M520" s="36">
        <f>M519-(G520*B520)</f>
        <v>212335.15</v>
      </c>
      <c r="N520" s="35" t="str">
        <f>TEXT(ROUND(M520,2),"$#,##0.00")&amp;" will be the balance in the account after purchases.  "</f>
        <v xml:space="preserve">$212,335.15 will be the balance in the account after purchases.  </v>
      </c>
      <c r="O520" s="35"/>
      <c r="P520" s="35"/>
      <c r="Q520" s="10"/>
    </row>
    <row r="521" spans="1:17">
      <c r="A521" s="13"/>
      <c r="B521" s="35"/>
      <c r="C521" s="9"/>
      <c r="D521" s="9">
        <f>SUM(D518:D520)</f>
        <v>915.90000000000009</v>
      </c>
      <c r="E521" s="35"/>
      <c r="F521" s="38">
        <f>SUM(F518:F520)</f>
        <v>1</v>
      </c>
      <c r="G521" s="9" t="s">
        <v>15</v>
      </c>
      <c r="H521" s="9">
        <f>SUM(H518:H520)</f>
        <v>-1.9000000000000909</v>
      </c>
      <c r="I521" s="35"/>
      <c r="J521" s="35"/>
      <c r="K521" s="35"/>
      <c r="L521" s="9"/>
      <c r="M521" s="35"/>
      <c r="N521" s="35" t="s">
        <v>27</v>
      </c>
      <c r="O521" s="35"/>
      <c r="P521" s="35"/>
      <c r="Q521" s="10"/>
    </row>
    <row r="522" spans="1:17">
      <c r="A522" s="13"/>
      <c r="B522" s="35"/>
      <c r="C522" s="9"/>
      <c r="D522" s="9"/>
      <c r="E522" s="35"/>
      <c r="F522" s="35"/>
      <c r="G522" s="9"/>
      <c r="H522" s="9"/>
      <c r="I522" s="35"/>
      <c r="J522" s="35"/>
      <c r="K522" s="35"/>
      <c r="L522" s="9"/>
      <c r="M522" s="11" t="str">
        <f>IF(J513+M520&gt;0,"Credit Surplus","Credit Shortage")</f>
        <v>Credit Surplus</v>
      </c>
      <c r="N522" s="36">
        <f>J513+M520</f>
        <v>213249.15</v>
      </c>
      <c r="O522" s="35" t="s">
        <v>60</v>
      </c>
      <c r="P522" s="35"/>
      <c r="Q522" s="10"/>
    </row>
    <row r="523" spans="1:17">
      <c r="A523" s="13"/>
      <c r="B523" s="35"/>
      <c r="C523" s="9"/>
      <c r="D523" s="9"/>
      <c r="E523" s="35"/>
      <c r="F523" s="35"/>
      <c r="G523" s="9"/>
      <c r="H523" s="9"/>
      <c r="I523" s="35"/>
      <c r="J523" s="35"/>
      <c r="K523" s="35"/>
      <c r="L523" s="9"/>
      <c r="M523" s="35"/>
      <c r="N523" s="35"/>
      <c r="O523" s="35"/>
      <c r="P523" s="35"/>
      <c r="Q523" s="10"/>
    </row>
    <row r="524" spans="1:17">
      <c r="A524" s="13"/>
      <c r="B524" s="35"/>
      <c r="C524" s="9"/>
      <c r="D524" s="9"/>
      <c r="E524" s="35"/>
      <c r="F524" s="35"/>
      <c r="G524" s="9"/>
      <c r="H524" s="9"/>
      <c r="I524" s="35"/>
      <c r="J524" s="35"/>
      <c r="K524" s="35"/>
      <c r="L524" s="35"/>
      <c r="M524" s="35"/>
      <c r="N524" s="35"/>
      <c r="O524" s="35"/>
      <c r="P524" s="35"/>
      <c r="Q524" s="10"/>
    </row>
    <row r="525" spans="1:17">
      <c r="A525" s="13" t="s">
        <v>11</v>
      </c>
      <c r="B525" s="35"/>
      <c r="C525" s="9"/>
      <c r="D525" s="21">
        <v>6914.32</v>
      </c>
      <c r="E525" s="35" t="s">
        <v>76</v>
      </c>
      <c r="F525" s="35"/>
      <c r="G525" s="9"/>
      <c r="H525" s="9"/>
      <c r="I525" s="35"/>
      <c r="J525" s="35"/>
      <c r="K525" s="35"/>
      <c r="L525" s="35"/>
      <c r="M525" s="35"/>
      <c r="N525" s="35"/>
      <c r="O525" s="35"/>
      <c r="P525" s="35"/>
      <c r="Q525" s="10"/>
    </row>
    <row r="526" spans="1:17">
      <c r="A526" s="13" t="s">
        <v>12</v>
      </c>
      <c r="B526" s="35"/>
      <c r="C526" s="9"/>
      <c r="D526" s="9">
        <f>H513</f>
        <v>-1.9000000000000909</v>
      </c>
      <c r="E526" s="35" t="s">
        <v>16</v>
      </c>
      <c r="F526" s="35"/>
      <c r="G526" s="9"/>
      <c r="H526" s="9"/>
      <c r="I526" s="35"/>
      <c r="J526" s="35"/>
      <c r="K526" s="35"/>
      <c r="L526" s="35"/>
      <c r="M526" s="35"/>
      <c r="N526" s="35"/>
      <c r="O526" s="35"/>
      <c r="P526" s="35"/>
      <c r="Q526" s="10"/>
    </row>
    <row r="527" spans="1:17">
      <c r="A527" s="13" t="s">
        <v>13</v>
      </c>
      <c r="B527" s="35"/>
      <c r="C527" s="9"/>
      <c r="D527" s="9">
        <f>D525+D526</f>
        <v>6912.42</v>
      </c>
      <c r="E527" s="35"/>
      <c r="F527" s="35"/>
      <c r="G527" s="9"/>
      <c r="H527" s="9"/>
      <c r="I527" s="35"/>
      <c r="J527" s="35"/>
      <c r="K527" s="35"/>
      <c r="L527" s="35"/>
      <c r="M527" s="35"/>
      <c r="N527" s="35"/>
      <c r="O527" s="35"/>
      <c r="P527" s="35"/>
      <c r="Q527" s="10"/>
    </row>
    <row r="528" spans="1:17">
      <c r="A528" s="13" t="s">
        <v>14</v>
      </c>
      <c r="B528" s="35"/>
      <c r="C528" s="9"/>
      <c r="D528" s="9">
        <f>H521</f>
        <v>-1.9000000000000909</v>
      </c>
      <c r="E528" s="35" t="s">
        <v>17</v>
      </c>
      <c r="F528" s="35"/>
      <c r="G528" s="9"/>
      <c r="H528" s="9"/>
      <c r="I528" s="35"/>
      <c r="J528" s="35"/>
      <c r="K528" s="35"/>
      <c r="L528" s="35"/>
      <c r="M528" s="35"/>
      <c r="N528" s="35"/>
      <c r="O528" s="35"/>
      <c r="P528" s="35"/>
      <c r="Q528" s="10"/>
    </row>
    <row r="529" spans="1:17">
      <c r="A529" s="13" t="s">
        <v>13</v>
      </c>
      <c r="B529" s="35"/>
      <c r="C529" s="9"/>
      <c r="D529" s="27">
        <f>D527-D528</f>
        <v>6914.32</v>
      </c>
      <c r="E529" s="19" t="s">
        <v>18</v>
      </c>
      <c r="F529" s="35"/>
      <c r="G529" s="9"/>
      <c r="H529" s="9"/>
      <c r="I529" s="35"/>
      <c r="J529" s="35"/>
      <c r="K529" s="35"/>
      <c r="L529" s="35"/>
      <c r="M529" s="35"/>
      <c r="N529" s="35"/>
      <c r="O529" s="35"/>
      <c r="P529" s="35"/>
      <c r="Q529" s="10"/>
    </row>
    <row r="530" spans="1:17" ht="14.65" thickBot="1">
      <c r="A530" s="15"/>
      <c r="B530" s="16"/>
      <c r="C530" s="17"/>
      <c r="D530" s="17"/>
      <c r="E530" s="16"/>
      <c r="F530" s="16"/>
      <c r="G530" s="17"/>
      <c r="H530" s="17"/>
      <c r="I530" s="16"/>
      <c r="J530" s="16"/>
      <c r="K530" s="16"/>
      <c r="L530" s="16"/>
      <c r="M530" s="16"/>
      <c r="N530" s="16"/>
      <c r="O530" s="16"/>
      <c r="P530" s="16"/>
      <c r="Q530" s="18"/>
    </row>
    <row r="531" spans="1:17" ht="14.65" thickTop="1"/>
    <row r="533" spans="1:17" ht="14.65" thickBot="1"/>
    <row r="534" spans="1:17" ht="14.65" thickTop="1">
      <c r="A534" s="2"/>
      <c r="B534" s="3"/>
      <c r="C534" s="4">
        <v>44834</v>
      </c>
      <c r="D534" s="5"/>
      <c r="E534" s="3"/>
      <c r="F534" s="3"/>
      <c r="G534" s="5"/>
      <c r="H534" s="5"/>
      <c r="I534" s="3"/>
      <c r="J534" s="3"/>
      <c r="K534" s="3"/>
      <c r="L534" s="20" t="s">
        <v>19</v>
      </c>
      <c r="M534" s="3"/>
      <c r="N534" s="3"/>
      <c r="O534" s="3"/>
      <c r="P534" s="3"/>
      <c r="Q534" s="6"/>
    </row>
    <row r="535" spans="1:17">
      <c r="A535" s="7" t="s">
        <v>5</v>
      </c>
      <c r="B535" s="35"/>
      <c r="C535" s="9"/>
      <c r="D535" s="9"/>
      <c r="E535" s="35"/>
      <c r="F535" s="35"/>
      <c r="G535" s="9"/>
      <c r="H535" s="9"/>
      <c r="I535" s="35"/>
      <c r="J535" s="11" t="s">
        <v>24</v>
      </c>
      <c r="K535" s="35"/>
      <c r="L535" s="11" t="s">
        <v>10</v>
      </c>
      <c r="M535" s="35"/>
      <c r="N535" s="35"/>
      <c r="O535" s="35"/>
      <c r="P535" s="35"/>
      <c r="Q535" s="10"/>
    </row>
    <row r="536" spans="1:17">
      <c r="A536" s="7" t="s">
        <v>0</v>
      </c>
      <c r="B536" s="11" t="s">
        <v>3</v>
      </c>
      <c r="C536" s="12" t="s">
        <v>1</v>
      </c>
      <c r="D536" s="12" t="s">
        <v>4</v>
      </c>
      <c r="E536" s="11" t="s">
        <v>7</v>
      </c>
      <c r="F536" s="37" t="s">
        <v>92</v>
      </c>
      <c r="G536" s="12" t="s">
        <v>8</v>
      </c>
      <c r="H536" s="12" t="s">
        <v>9</v>
      </c>
      <c r="I536" s="33" t="s">
        <v>70</v>
      </c>
      <c r="J536" s="11" t="s">
        <v>23</v>
      </c>
      <c r="K536" s="35"/>
      <c r="L536" s="31">
        <v>213242.77</v>
      </c>
      <c r="M536" s="35" t="s">
        <v>118</v>
      </c>
      <c r="N536" s="35"/>
      <c r="O536" s="35"/>
      <c r="P536" s="35"/>
      <c r="Q536" s="10"/>
    </row>
    <row r="537" spans="1:17">
      <c r="A537" s="13" t="s">
        <v>113</v>
      </c>
      <c r="B537" s="35">
        <v>10</v>
      </c>
      <c r="C537" s="9">
        <v>91.6</v>
      </c>
      <c r="D537" s="9">
        <f>C537*B537</f>
        <v>916</v>
      </c>
      <c r="E537" s="36" t="s">
        <v>93</v>
      </c>
      <c r="F537" s="38">
        <f>D537/D540</f>
        <v>1</v>
      </c>
      <c r="G537" s="9">
        <v>91.45</v>
      </c>
      <c r="H537" s="9">
        <f>(B537*G537)-D537</f>
        <v>-1.5</v>
      </c>
      <c r="I537" s="35" t="s">
        <v>71</v>
      </c>
      <c r="J537" s="36">
        <f>G537*B537</f>
        <v>914.5</v>
      </c>
      <c r="K537" s="35" t="str">
        <f>"sell "&amp;B537&amp;" "&amp;A537&amp;" @ $"&amp;G537</f>
        <v>sell 10 BIL @ $91.45</v>
      </c>
      <c r="L537" s="9">
        <f>L536+(G537*B537)</f>
        <v>214157.27</v>
      </c>
      <c r="M537" s="35"/>
      <c r="N537" s="35"/>
      <c r="O537" s="35"/>
      <c r="P537" s="35"/>
      <c r="Q537" s="10"/>
    </row>
    <row r="538" spans="1:17">
      <c r="A538" s="13"/>
      <c r="B538" s="35"/>
      <c r="C538" s="9">
        <v>43.06</v>
      </c>
      <c r="D538" s="9">
        <f>C538*B538</f>
        <v>0</v>
      </c>
      <c r="E538" s="36"/>
      <c r="F538" s="38">
        <f>D538/D540</f>
        <v>0</v>
      </c>
      <c r="G538" s="9"/>
      <c r="H538" s="9">
        <f>(B538*G538)-D538</f>
        <v>0</v>
      </c>
      <c r="I538" s="35" t="s">
        <v>71</v>
      </c>
      <c r="J538" s="36">
        <f>G538*B538</f>
        <v>0</v>
      </c>
      <c r="K538" s="35" t="str">
        <f>"sell "&amp;B538&amp;" "&amp;A538&amp;" @ $"&amp;G538</f>
        <v>sell   @ $</v>
      </c>
      <c r="L538" s="9">
        <f>L537+(G538*B538)</f>
        <v>214157.27</v>
      </c>
      <c r="M538" s="35"/>
      <c r="N538" s="35"/>
      <c r="O538" s="35"/>
      <c r="P538" s="35"/>
      <c r="Q538" s="10"/>
    </row>
    <row r="539" spans="1:17">
      <c r="A539" s="13"/>
      <c r="B539" s="35"/>
      <c r="C539" s="9">
        <v>47.23</v>
      </c>
      <c r="D539" s="9">
        <f>C539*B539</f>
        <v>0</v>
      </c>
      <c r="E539" s="36"/>
      <c r="F539" s="38">
        <f>D539/D540</f>
        <v>0</v>
      </c>
      <c r="G539" s="9"/>
      <c r="H539" s="9">
        <f>(B539*G539)-D539</f>
        <v>0</v>
      </c>
      <c r="I539" s="35" t="s">
        <v>71</v>
      </c>
      <c r="J539" s="36">
        <f>G539*B539</f>
        <v>0</v>
      </c>
      <c r="K539" s="35" t="str">
        <f>"sell "&amp;B539&amp;" "&amp;A539&amp;" @ $"&amp;G539</f>
        <v>sell   @ $</v>
      </c>
      <c r="L539" s="9">
        <f>L538+(G539*B539)</f>
        <v>214157.27</v>
      </c>
      <c r="M539" s="35" t="s">
        <v>22</v>
      </c>
      <c r="N539" s="35"/>
      <c r="O539" s="35"/>
      <c r="P539" s="35"/>
      <c r="Q539" s="10"/>
    </row>
    <row r="540" spans="1:17">
      <c r="A540" s="13"/>
      <c r="B540" s="35"/>
      <c r="C540" s="9"/>
      <c r="D540" s="9">
        <f>SUM(D537:D539)</f>
        <v>916</v>
      </c>
      <c r="E540" s="36"/>
      <c r="F540" s="38">
        <f>SUM(F537:F539)</f>
        <v>1</v>
      </c>
      <c r="G540" s="32"/>
      <c r="H540" s="9">
        <f>SUM(H537:H539)</f>
        <v>-1.5</v>
      </c>
      <c r="I540" s="35"/>
      <c r="J540" s="36">
        <f>SUM(J537:J539)</f>
        <v>914.5</v>
      </c>
      <c r="K540" s="35"/>
      <c r="L540" s="9"/>
      <c r="M540" s="35"/>
      <c r="N540" s="35"/>
      <c r="O540" s="35"/>
      <c r="P540" s="35"/>
      <c r="Q540" s="10"/>
    </row>
    <row r="541" spans="1:17">
      <c r="A541" s="13"/>
      <c r="B541" s="35"/>
      <c r="C541" s="9"/>
      <c r="D541" s="9"/>
      <c r="E541" s="35"/>
      <c r="F541" s="35"/>
      <c r="G541" s="32"/>
      <c r="H541" s="9"/>
      <c r="I541" s="35"/>
      <c r="J541" s="35"/>
      <c r="K541" s="35"/>
      <c r="L541" s="9"/>
      <c r="M541" s="35"/>
      <c r="N541" s="35"/>
      <c r="O541" s="35"/>
      <c r="P541" s="35"/>
      <c r="Q541" s="10"/>
    </row>
    <row r="542" spans="1:17">
      <c r="A542" s="13"/>
      <c r="B542" s="35"/>
      <c r="C542" s="9"/>
      <c r="D542" s="9"/>
      <c r="E542" s="19"/>
      <c r="F542" s="35"/>
      <c r="G542" s="32"/>
      <c r="H542" s="9"/>
      <c r="I542" s="35"/>
      <c r="J542" s="35"/>
      <c r="K542" s="35"/>
      <c r="L542" s="9"/>
      <c r="M542" s="11" t="s">
        <v>20</v>
      </c>
      <c r="N542" s="35"/>
      <c r="O542" s="35"/>
      <c r="P542" s="35"/>
      <c r="Q542" s="10"/>
    </row>
    <row r="543" spans="1:17">
      <c r="A543" s="7" t="s">
        <v>6</v>
      </c>
      <c r="B543" s="35"/>
      <c r="C543" s="9"/>
      <c r="D543" s="9"/>
      <c r="E543" s="19"/>
      <c r="F543" s="35"/>
      <c r="G543" s="32"/>
      <c r="H543" s="9"/>
      <c r="I543" s="35"/>
      <c r="J543" s="35"/>
      <c r="K543" s="35"/>
      <c r="L543" s="9"/>
      <c r="M543" s="11" t="s">
        <v>21</v>
      </c>
      <c r="N543" s="35"/>
      <c r="O543" s="35"/>
      <c r="P543" s="35"/>
      <c r="Q543" s="10"/>
    </row>
    <row r="544" spans="1:17">
      <c r="A544" s="7" t="s">
        <v>0</v>
      </c>
      <c r="B544" s="11" t="s">
        <v>3</v>
      </c>
      <c r="C544" s="12" t="s">
        <v>1</v>
      </c>
      <c r="D544" s="12" t="s">
        <v>2</v>
      </c>
      <c r="E544" s="22" t="s">
        <v>7</v>
      </c>
      <c r="F544" s="39" t="s">
        <v>92</v>
      </c>
      <c r="G544" s="33" t="s">
        <v>8</v>
      </c>
      <c r="H544" s="12" t="s">
        <v>9</v>
      </c>
      <c r="I544" s="35"/>
      <c r="J544" s="35"/>
      <c r="K544" s="35"/>
      <c r="L544" s="9"/>
      <c r="M544" s="36">
        <f>L539</f>
        <v>214157.27</v>
      </c>
      <c r="N544" s="35"/>
      <c r="O544" s="35"/>
      <c r="P544" s="35"/>
      <c r="Q544" s="10"/>
    </row>
    <row r="545" spans="1:17">
      <c r="A545" s="13" t="s">
        <v>113</v>
      </c>
      <c r="B545" s="35">
        <v>10</v>
      </c>
      <c r="C545" s="9">
        <v>91.6</v>
      </c>
      <c r="D545" s="9">
        <f>C545*B545</f>
        <v>916</v>
      </c>
      <c r="E545" s="36" t="s">
        <v>93</v>
      </c>
      <c r="F545" s="38">
        <f>D545/D548</f>
        <v>1</v>
      </c>
      <c r="G545" s="9">
        <v>91.45</v>
      </c>
      <c r="H545" s="9">
        <f>(B545*G545)-D545</f>
        <v>-1.5</v>
      </c>
      <c r="I545" s="35" t="s">
        <v>71</v>
      </c>
      <c r="J545" s="35"/>
      <c r="K545" s="35" t="str">
        <f>"buy "&amp;B545&amp;" "&amp;A545&amp;" @ $"&amp;G545</f>
        <v>buy 10 BIL @ $91.45</v>
      </c>
      <c r="L545" s="9">
        <f>L539-(G545*B545)</f>
        <v>213242.77</v>
      </c>
      <c r="M545" s="36">
        <f>L536-(G545*B545)</f>
        <v>212328.27</v>
      </c>
      <c r="N545" s="35"/>
      <c r="O545" s="35"/>
      <c r="P545" s="35"/>
      <c r="Q545" s="10"/>
    </row>
    <row r="546" spans="1:17">
      <c r="A546" s="13"/>
      <c r="B546" s="35"/>
      <c r="C546" s="9"/>
      <c r="D546" s="9">
        <f>C546*B546</f>
        <v>0</v>
      </c>
      <c r="E546" s="36"/>
      <c r="F546" s="38">
        <f>D546/D548</f>
        <v>0</v>
      </c>
      <c r="G546" s="9"/>
      <c r="H546" s="9">
        <f>(B546*G546)-D546</f>
        <v>0</v>
      </c>
      <c r="I546" s="35" t="s">
        <v>71</v>
      </c>
      <c r="J546" s="35"/>
      <c r="K546" s="35" t="str">
        <f>"buy "&amp;B546&amp;" "&amp;A546&amp;" @ $"&amp;G546</f>
        <v>buy   @ $</v>
      </c>
      <c r="L546" s="9">
        <f>L545-(G546*B546)</f>
        <v>213242.77</v>
      </c>
      <c r="M546" s="36">
        <f>M545-(G546*B546)</f>
        <v>212328.27</v>
      </c>
      <c r="N546" s="35"/>
      <c r="O546" s="35"/>
      <c r="P546" s="35"/>
      <c r="Q546" s="10"/>
    </row>
    <row r="547" spans="1:17">
      <c r="A547" s="23"/>
      <c r="B547" s="24"/>
      <c r="C547" s="25"/>
      <c r="D547" s="25">
        <f>C547*B547</f>
        <v>0</v>
      </c>
      <c r="E547" s="36"/>
      <c r="F547" s="38">
        <f>D547/D548</f>
        <v>0</v>
      </c>
      <c r="G547" s="25"/>
      <c r="H547" s="25">
        <f>(B547*G547)-D547</f>
        <v>0</v>
      </c>
      <c r="I547" s="35" t="s">
        <v>71</v>
      </c>
      <c r="J547" s="35"/>
      <c r="K547" s="35" t="str">
        <f>"buy "&amp;B547&amp;" "&amp;A547&amp;" @ $"&amp;G547</f>
        <v>buy   @ $</v>
      </c>
      <c r="L547" s="9">
        <f>L546-(G547*B547)</f>
        <v>213242.77</v>
      </c>
      <c r="M547" s="36">
        <f>M546-(G547*B547)</f>
        <v>212328.27</v>
      </c>
      <c r="N547" s="35" t="str">
        <f>TEXT(ROUND(M547,2),"$#,##0.00")&amp;" will be the balance in the account after purchases.  "</f>
        <v xml:space="preserve">$212,328.27 will be the balance in the account after purchases.  </v>
      </c>
      <c r="O547" s="35"/>
      <c r="P547" s="35"/>
      <c r="Q547" s="10"/>
    </row>
    <row r="548" spans="1:17">
      <c r="A548" s="13"/>
      <c r="B548" s="35"/>
      <c r="C548" s="9"/>
      <c r="D548" s="9">
        <f>SUM(D545:D547)</f>
        <v>916</v>
      </c>
      <c r="E548" s="35"/>
      <c r="F548" s="38">
        <f>SUM(F545:F547)</f>
        <v>1</v>
      </c>
      <c r="G548" s="9" t="s">
        <v>15</v>
      </c>
      <c r="H548" s="9">
        <f>SUM(H545:H547)</f>
        <v>-1.5</v>
      </c>
      <c r="I548" s="35"/>
      <c r="J548" s="35"/>
      <c r="K548" s="35"/>
      <c r="L548" s="9"/>
      <c r="M548" s="35"/>
      <c r="N548" s="35" t="s">
        <v>27</v>
      </c>
      <c r="O548" s="35"/>
      <c r="P548" s="35"/>
      <c r="Q548" s="10"/>
    </row>
    <row r="549" spans="1:17">
      <c r="A549" s="13"/>
      <c r="B549" s="35"/>
      <c r="C549" s="9"/>
      <c r="D549" s="9"/>
      <c r="E549" s="35"/>
      <c r="F549" s="35"/>
      <c r="G549" s="9"/>
      <c r="H549" s="9"/>
      <c r="I549" s="35"/>
      <c r="J549" s="35"/>
      <c r="K549" s="35"/>
      <c r="L549" s="9"/>
      <c r="M549" s="11" t="str">
        <f>IF(J540+M547&gt;0,"Credit Surplus","Credit Shortage")</f>
        <v>Credit Surplus</v>
      </c>
      <c r="N549" s="36">
        <f>J540+M547</f>
        <v>213242.77</v>
      </c>
      <c r="O549" s="35" t="s">
        <v>60</v>
      </c>
      <c r="P549" s="35"/>
      <c r="Q549" s="10"/>
    </row>
    <row r="550" spans="1:17">
      <c r="A550" s="13"/>
      <c r="B550" s="35"/>
      <c r="C550" s="9"/>
      <c r="D550" s="9"/>
      <c r="E550" s="35"/>
      <c r="F550" s="35"/>
      <c r="G550" s="9"/>
      <c r="H550" s="9"/>
      <c r="I550" s="35"/>
      <c r="J550" s="35"/>
      <c r="K550" s="35"/>
      <c r="L550" s="9"/>
      <c r="M550" s="35"/>
      <c r="N550" s="35"/>
      <c r="O550" s="35"/>
      <c r="P550" s="35"/>
      <c r="Q550" s="10"/>
    </row>
    <row r="551" spans="1:17">
      <c r="A551" s="13"/>
      <c r="B551" s="35"/>
      <c r="C551" s="9"/>
      <c r="D551" s="9"/>
      <c r="E551" s="35"/>
      <c r="F551" s="35"/>
      <c r="G551" s="9"/>
      <c r="H551" s="9"/>
      <c r="I551" s="35"/>
      <c r="J551" s="35"/>
      <c r="K551" s="35"/>
      <c r="L551" s="35"/>
      <c r="M551" s="35"/>
      <c r="N551" s="35"/>
      <c r="O551" s="35"/>
      <c r="P551" s="35"/>
      <c r="Q551" s="10"/>
    </row>
    <row r="552" spans="1:17">
      <c r="A552" s="13" t="s">
        <v>11</v>
      </c>
      <c r="B552" s="35"/>
      <c r="C552" s="9"/>
      <c r="D552" s="21">
        <v>6914.32</v>
      </c>
      <c r="E552" s="35" t="s">
        <v>76</v>
      </c>
      <c r="F552" s="35"/>
      <c r="G552" s="9"/>
      <c r="H552" s="9"/>
      <c r="I552" s="35"/>
      <c r="J552" s="35"/>
      <c r="K552" s="35"/>
      <c r="L552" s="35"/>
      <c r="M552" s="35"/>
      <c r="N552" s="35"/>
      <c r="O552" s="35"/>
      <c r="P552" s="35"/>
      <c r="Q552" s="10"/>
    </row>
    <row r="553" spans="1:17">
      <c r="A553" s="13" t="s">
        <v>12</v>
      </c>
      <c r="B553" s="35"/>
      <c r="C553" s="9"/>
      <c r="D553" s="9">
        <f>H540</f>
        <v>-1.5</v>
      </c>
      <c r="E553" s="35" t="s">
        <v>16</v>
      </c>
      <c r="F553" s="35"/>
      <c r="G553" s="9"/>
      <c r="H553" s="9"/>
      <c r="I553" s="35"/>
      <c r="J553" s="35"/>
      <c r="K553" s="35"/>
      <c r="L553" s="35"/>
      <c r="M553" s="35"/>
      <c r="N553" s="35"/>
      <c r="O553" s="35"/>
      <c r="P553" s="35"/>
      <c r="Q553" s="10"/>
    </row>
    <row r="554" spans="1:17">
      <c r="A554" s="13" t="s">
        <v>13</v>
      </c>
      <c r="B554" s="35"/>
      <c r="C554" s="9"/>
      <c r="D554" s="9">
        <f>D552+D553</f>
        <v>6912.82</v>
      </c>
      <c r="E554" s="35"/>
      <c r="F554" s="35"/>
      <c r="G554" s="9"/>
      <c r="H554" s="9"/>
      <c r="I554" s="35"/>
      <c r="J554" s="35"/>
      <c r="K554" s="35"/>
      <c r="L554" s="35"/>
      <c r="M554" s="35"/>
      <c r="N554" s="35"/>
      <c r="O554" s="35"/>
      <c r="P554" s="35"/>
      <c r="Q554" s="10"/>
    </row>
    <row r="555" spans="1:17">
      <c r="A555" s="13" t="s">
        <v>14</v>
      </c>
      <c r="B555" s="35"/>
      <c r="C555" s="9"/>
      <c r="D555" s="9">
        <f>H548</f>
        <v>-1.5</v>
      </c>
      <c r="E555" s="35" t="s">
        <v>17</v>
      </c>
      <c r="F555" s="35"/>
      <c r="G555" s="9"/>
      <c r="H555" s="9"/>
      <c r="I555" s="35"/>
      <c r="J555" s="35"/>
      <c r="K555" s="35"/>
      <c r="L555" s="35"/>
      <c r="M555" s="35"/>
      <c r="N555" s="35"/>
      <c r="O555" s="35"/>
      <c r="P555" s="35"/>
      <c r="Q555" s="10"/>
    </row>
    <row r="556" spans="1:17">
      <c r="A556" s="13" t="s">
        <v>13</v>
      </c>
      <c r="B556" s="35"/>
      <c r="C556" s="9"/>
      <c r="D556" s="27">
        <f>D554-D555</f>
        <v>6914.32</v>
      </c>
      <c r="E556" s="19" t="s">
        <v>18</v>
      </c>
      <c r="F556" s="35"/>
      <c r="G556" s="9"/>
      <c r="H556" s="9"/>
      <c r="I556" s="35"/>
      <c r="J556" s="35"/>
      <c r="K556" s="35"/>
      <c r="L556" s="35"/>
      <c r="M556" s="35"/>
      <c r="N556" s="35"/>
      <c r="O556" s="35"/>
      <c r="P556" s="35"/>
      <c r="Q556" s="10"/>
    </row>
    <row r="557" spans="1:17" ht="14.65" thickBot="1">
      <c r="A557" s="15"/>
      <c r="B557" s="16"/>
      <c r="C557" s="17"/>
      <c r="D557" s="17"/>
      <c r="E557" s="16"/>
      <c r="F557" s="16"/>
      <c r="G557" s="17"/>
      <c r="H557" s="17"/>
      <c r="I557" s="16"/>
      <c r="J557" s="16"/>
      <c r="K557" s="16"/>
      <c r="L557" s="16"/>
      <c r="M557" s="16"/>
      <c r="N557" s="16"/>
      <c r="O557" s="16"/>
      <c r="P557" s="16"/>
      <c r="Q557" s="18"/>
    </row>
    <row r="558" spans="1:17" ht="14.65" thickTop="1"/>
    <row r="560" spans="1:17" ht="14.65" thickBot="1"/>
    <row r="561" spans="1:17" ht="14.65" thickTop="1">
      <c r="A561" s="2"/>
      <c r="B561" s="3"/>
      <c r="C561" s="4">
        <v>44804</v>
      </c>
      <c r="D561" s="5"/>
      <c r="E561" s="3"/>
      <c r="F561" s="3"/>
      <c r="G561" s="5"/>
      <c r="H561" s="5"/>
      <c r="I561" s="3"/>
      <c r="J561" s="3"/>
      <c r="K561" s="3"/>
      <c r="L561" s="20" t="s">
        <v>19</v>
      </c>
      <c r="M561" s="3"/>
      <c r="N561" s="3"/>
      <c r="O561" s="3"/>
      <c r="P561" s="3"/>
      <c r="Q561" s="6"/>
    </row>
    <row r="562" spans="1:17">
      <c r="A562" s="7" t="s">
        <v>5</v>
      </c>
      <c r="B562" s="35"/>
      <c r="C562" s="9"/>
      <c r="D562" s="9"/>
      <c r="E562" s="35"/>
      <c r="F562" s="35"/>
      <c r="G562" s="9"/>
      <c r="H562" s="9"/>
      <c r="I562" s="35"/>
      <c r="J562" s="11" t="s">
        <v>24</v>
      </c>
      <c r="K562" s="35"/>
      <c r="L562" s="11" t="s">
        <v>10</v>
      </c>
      <c r="M562" s="35"/>
      <c r="N562" s="35"/>
      <c r="O562" s="35"/>
      <c r="P562" s="35"/>
      <c r="Q562" s="10"/>
    </row>
    <row r="563" spans="1:17">
      <c r="A563" s="7" t="s">
        <v>0</v>
      </c>
      <c r="B563" s="11" t="s">
        <v>3</v>
      </c>
      <c r="C563" s="12" t="s">
        <v>1</v>
      </c>
      <c r="D563" s="12" t="s">
        <v>4</v>
      </c>
      <c r="E563" s="11" t="s">
        <v>7</v>
      </c>
      <c r="F563" s="37" t="s">
        <v>92</v>
      </c>
      <c r="G563" s="12" t="s">
        <v>8</v>
      </c>
      <c r="H563" s="12" t="s">
        <v>9</v>
      </c>
      <c r="I563" s="33" t="s">
        <v>70</v>
      </c>
      <c r="J563" s="11" t="s">
        <v>23</v>
      </c>
      <c r="K563" s="35"/>
      <c r="L563" s="31">
        <v>213236.73</v>
      </c>
      <c r="M563" s="35" t="s">
        <v>118</v>
      </c>
      <c r="N563" s="35"/>
      <c r="O563" s="35"/>
      <c r="P563" s="35"/>
      <c r="Q563" s="10"/>
    </row>
    <row r="564" spans="1:17">
      <c r="A564" s="13" t="s">
        <v>113</v>
      </c>
      <c r="B564" s="35">
        <v>10</v>
      </c>
      <c r="C564" s="9">
        <v>91.55</v>
      </c>
      <c r="D564" s="9">
        <f>C564*B564</f>
        <v>915.5</v>
      </c>
      <c r="E564" s="36" t="s">
        <v>93</v>
      </c>
      <c r="F564" s="38">
        <f>D564/D567</f>
        <v>1</v>
      </c>
      <c r="G564" s="9">
        <v>91.43</v>
      </c>
      <c r="H564" s="9">
        <f>(B564*G564)-D564</f>
        <v>-1.1999999999999318</v>
      </c>
      <c r="I564" s="35" t="s">
        <v>71</v>
      </c>
      <c r="J564" s="36">
        <f>G564*B564</f>
        <v>914.30000000000007</v>
      </c>
      <c r="K564" s="35" t="str">
        <f>"sell "&amp;B564&amp;" "&amp;A564&amp;" @ $"&amp;G564</f>
        <v>sell 10 BIL @ $91.43</v>
      </c>
      <c r="L564" s="9">
        <f>L563+(G564*B564)</f>
        <v>214151.03</v>
      </c>
      <c r="M564" s="35"/>
      <c r="N564" s="35"/>
      <c r="O564" s="35"/>
      <c r="P564" s="35"/>
      <c r="Q564" s="10"/>
    </row>
    <row r="565" spans="1:17">
      <c r="A565" s="13"/>
      <c r="B565" s="35"/>
      <c r="C565" s="9">
        <v>43.06</v>
      </c>
      <c r="D565" s="9">
        <f>C565*B565</f>
        <v>0</v>
      </c>
      <c r="E565" s="36"/>
      <c r="F565" s="38">
        <f>D565/D567</f>
        <v>0</v>
      </c>
      <c r="G565" s="9"/>
      <c r="H565" s="9">
        <f>(B565*G565)-D565</f>
        <v>0</v>
      </c>
      <c r="I565" s="35" t="s">
        <v>71</v>
      </c>
      <c r="J565" s="36">
        <f>G565*B565</f>
        <v>0</v>
      </c>
      <c r="K565" s="35" t="str">
        <f>"sell "&amp;B565&amp;" "&amp;A565&amp;" @ $"&amp;G565</f>
        <v>sell   @ $</v>
      </c>
      <c r="L565" s="9">
        <f>L564+(G565*B565)</f>
        <v>214151.03</v>
      </c>
      <c r="M565" s="35"/>
      <c r="N565" s="35"/>
      <c r="O565" s="35"/>
      <c r="P565" s="35"/>
      <c r="Q565" s="10"/>
    </row>
    <row r="566" spans="1:17">
      <c r="A566" s="13"/>
      <c r="B566" s="35"/>
      <c r="C566" s="9">
        <v>47.23</v>
      </c>
      <c r="D566" s="9">
        <f>C566*B566</f>
        <v>0</v>
      </c>
      <c r="E566" s="36"/>
      <c r="F566" s="38">
        <f>D566/D567</f>
        <v>0</v>
      </c>
      <c r="G566" s="9"/>
      <c r="H566" s="9">
        <f>(B566*G566)-D566</f>
        <v>0</v>
      </c>
      <c r="I566" s="35" t="s">
        <v>71</v>
      </c>
      <c r="J566" s="36">
        <f>G566*B566</f>
        <v>0</v>
      </c>
      <c r="K566" s="35" t="str">
        <f>"sell "&amp;B566&amp;" "&amp;A566&amp;" @ $"&amp;G566</f>
        <v>sell   @ $</v>
      </c>
      <c r="L566" s="9">
        <f>L565+(G566*B566)</f>
        <v>214151.03</v>
      </c>
      <c r="M566" s="35" t="s">
        <v>22</v>
      </c>
      <c r="N566" s="35"/>
      <c r="O566" s="35"/>
      <c r="P566" s="35"/>
      <c r="Q566" s="10"/>
    </row>
    <row r="567" spans="1:17">
      <c r="A567" s="13"/>
      <c r="B567" s="35"/>
      <c r="C567" s="9"/>
      <c r="D567" s="9">
        <f>SUM(D564:D566)</f>
        <v>915.5</v>
      </c>
      <c r="E567" s="36"/>
      <c r="F567" s="38">
        <f>SUM(F564:F566)</f>
        <v>1</v>
      </c>
      <c r="G567" s="32"/>
      <c r="H567" s="9">
        <f>SUM(H564:H566)</f>
        <v>-1.1999999999999318</v>
      </c>
      <c r="I567" s="35"/>
      <c r="J567" s="36">
        <f>SUM(J564:J566)</f>
        <v>914.30000000000007</v>
      </c>
      <c r="K567" s="35"/>
      <c r="L567" s="9"/>
      <c r="M567" s="35"/>
      <c r="N567" s="35"/>
      <c r="O567" s="35"/>
      <c r="P567" s="35"/>
      <c r="Q567" s="10"/>
    </row>
    <row r="568" spans="1:17">
      <c r="A568" s="13"/>
      <c r="B568" s="35"/>
      <c r="C568" s="9"/>
      <c r="D568" s="9"/>
      <c r="E568" s="35"/>
      <c r="F568" s="35"/>
      <c r="G568" s="32"/>
      <c r="H568" s="9"/>
      <c r="I568" s="35"/>
      <c r="J568" s="35"/>
      <c r="K568" s="35"/>
      <c r="L568" s="9"/>
      <c r="M568" s="35"/>
      <c r="N568" s="35"/>
      <c r="O568" s="35"/>
      <c r="P568" s="35"/>
      <c r="Q568" s="10"/>
    </row>
    <row r="569" spans="1:17">
      <c r="A569" s="13"/>
      <c r="B569" s="35"/>
      <c r="C569" s="9"/>
      <c r="D569" s="9"/>
      <c r="E569" s="19"/>
      <c r="F569" s="35"/>
      <c r="G569" s="32"/>
      <c r="H569" s="9"/>
      <c r="I569" s="35"/>
      <c r="J569" s="35"/>
      <c r="K569" s="35"/>
      <c r="L569" s="9"/>
      <c r="M569" s="11" t="s">
        <v>20</v>
      </c>
      <c r="N569" s="35"/>
      <c r="O569" s="35"/>
      <c r="P569" s="35"/>
      <c r="Q569" s="10"/>
    </row>
    <row r="570" spans="1:17">
      <c r="A570" s="7" t="s">
        <v>6</v>
      </c>
      <c r="B570" s="35"/>
      <c r="C570" s="9"/>
      <c r="D570" s="9"/>
      <c r="E570" s="19"/>
      <c r="F570" s="35"/>
      <c r="G570" s="32"/>
      <c r="H570" s="9"/>
      <c r="I570" s="35"/>
      <c r="J570" s="35"/>
      <c r="K570" s="35"/>
      <c r="L570" s="9"/>
      <c r="M570" s="11" t="s">
        <v>21</v>
      </c>
      <c r="N570" s="35"/>
      <c r="O570" s="35"/>
      <c r="P570" s="35"/>
      <c r="Q570" s="10"/>
    </row>
    <row r="571" spans="1:17">
      <c r="A571" s="7" t="s">
        <v>0</v>
      </c>
      <c r="B571" s="11" t="s">
        <v>3</v>
      </c>
      <c r="C571" s="12" t="s">
        <v>1</v>
      </c>
      <c r="D571" s="12" t="s">
        <v>2</v>
      </c>
      <c r="E571" s="22" t="s">
        <v>7</v>
      </c>
      <c r="F571" s="39" t="s">
        <v>92</v>
      </c>
      <c r="G571" s="33" t="s">
        <v>8</v>
      </c>
      <c r="H571" s="12" t="s">
        <v>9</v>
      </c>
      <c r="I571" s="35"/>
      <c r="J571" s="35"/>
      <c r="K571" s="35"/>
      <c r="L571" s="9"/>
      <c r="M571" s="36">
        <f>L566</f>
        <v>214151.03</v>
      </c>
      <c r="N571" s="35"/>
      <c r="O571" s="35"/>
      <c r="P571" s="35"/>
      <c r="Q571" s="10"/>
    </row>
    <row r="572" spans="1:17">
      <c r="A572" s="13" t="s">
        <v>113</v>
      </c>
      <c r="B572" s="35">
        <v>10</v>
      </c>
      <c r="C572" s="9">
        <v>91.55</v>
      </c>
      <c r="D572" s="9">
        <f>C572*B572</f>
        <v>915.5</v>
      </c>
      <c r="E572" s="36" t="s">
        <v>93</v>
      </c>
      <c r="F572" s="38">
        <f>D572/D575</f>
        <v>1</v>
      </c>
      <c r="G572" s="9">
        <v>91.43</v>
      </c>
      <c r="H572" s="9">
        <f>(B572*G572)-D572</f>
        <v>-1.1999999999999318</v>
      </c>
      <c r="I572" s="35" t="s">
        <v>71</v>
      </c>
      <c r="J572" s="35"/>
      <c r="K572" s="35" t="str">
        <f>"buy "&amp;B572&amp;" "&amp;A572&amp;" @ $"&amp;G572</f>
        <v>buy 10 BIL @ $91.43</v>
      </c>
      <c r="L572" s="9">
        <f>L566-(G572*B572)</f>
        <v>213236.73</v>
      </c>
      <c r="M572" s="36">
        <f>L563-(G572*B572)</f>
        <v>212322.43000000002</v>
      </c>
      <c r="N572" s="35"/>
      <c r="O572" s="35"/>
      <c r="P572" s="35"/>
      <c r="Q572" s="10"/>
    </row>
    <row r="573" spans="1:17">
      <c r="A573" s="13"/>
      <c r="B573" s="35"/>
      <c r="C573" s="9"/>
      <c r="D573" s="9">
        <f>C573*B573</f>
        <v>0</v>
      </c>
      <c r="E573" s="36"/>
      <c r="F573" s="38">
        <f>D573/D575</f>
        <v>0</v>
      </c>
      <c r="G573" s="9"/>
      <c r="H573" s="9">
        <f>(B573*G573)-D573</f>
        <v>0</v>
      </c>
      <c r="I573" s="35" t="s">
        <v>71</v>
      </c>
      <c r="J573" s="35"/>
      <c r="K573" s="35" t="str">
        <f>"buy "&amp;B573&amp;" "&amp;A573&amp;" @ $"&amp;G573</f>
        <v>buy   @ $</v>
      </c>
      <c r="L573" s="9">
        <f>L572-(G573*B573)</f>
        <v>213236.73</v>
      </c>
      <c r="M573" s="36">
        <f>M572-(G573*B573)</f>
        <v>212322.43000000002</v>
      </c>
      <c r="N573" s="35"/>
      <c r="O573" s="35"/>
      <c r="P573" s="35"/>
      <c r="Q573" s="10"/>
    </row>
    <row r="574" spans="1:17">
      <c r="A574" s="23"/>
      <c r="B574" s="24"/>
      <c r="C574" s="25"/>
      <c r="D574" s="25">
        <f>C574*B574</f>
        <v>0</v>
      </c>
      <c r="E574" s="36"/>
      <c r="F574" s="38">
        <f>D574/D575</f>
        <v>0</v>
      </c>
      <c r="G574" s="25"/>
      <c r="H574" s="25">
        <f>(B574*G574)-D574</f>
        <v>0</v>
      </c>
      <c r="I574" s="35" t="s">
        <v>71</v>
      </c>
      <c r="J574" s="35"/>
      <c r="K574" s="35" t="str">
        <f>"buy "&amp;B574&amp;" "&amp;A574&amp;" @ $"&amp;G574</f>
        <v>buy   @ $</v>
      </c>
      <c r="L574" s="9">
        <f>L573-(G574*B574)</f>
        <v>213236.73</v>
      </c>
      <c r="M574" s="36">
        <f>M573-(G574*B574)</f>
        <v>212322.43000000002</v>
      </c>
      <c r="N574" s="35" t="str">
        <f>TEXT(ROUND(M574,2),"$#,##0.00")&amp;" will be the balance in the account after purchases.  "</f>
        <v xml:space="preserve">$212,322.43 will be the balance in the account after purchases.  </v>
      </c>
      <c r="O574" s="35"/>
      <c r="P574" s="35"/>
      <c r="Q574" s="10"/>
    </row>
    <row r="575" spans="1:17">
      <c r="A575" s="13"/>
      <c r="B575" s="35"/>
      <c r="C575" s="9"/>
      <c r="D575" s="9">
        <f>SUM(D572:D574)</f>
        <v>915.5</v>
      </c>
      <c r="E575" s="35"/>
      <c r="F575" s="38">
        <f>SUM(F572:F574)</f>
        <v>1</v>
      </c>
      <c r="G575" s="9" t="s">
        <v>15</v>
      </c>
      <c r="H575" s="9">
        <f>SUM(H572:H574)</f>
        <v>-1.1999999999999318</v>
      </c>
      <c r="I575" s="35"/>
      <c r="J575" s="35"/>
      <c r="K575" s="35"/>
      <c r="L575" s="9"/>
      <c r="M575" s="35"/>
      <c r="N575" s="35" t="s">
        <v>27</v>
      </c>
      <c r="O575" s="35"/>
      <c r="P575" s="35"/>
      <c r="Q575" s="10"/>
    </row>
    <row r="576" spans="1:17">
      <c r="A576" s="13"/>
      <c r="B576" s="35"/>
      <c r="C576" s="9"/>
      <c r="D576" s="9"/>
      <c r="E576" s="35"/>
      <c r="F576" s="35"/>
      <c r="G576" s="9"/>
      <c r="H576" s="9"/>
      <c r="I576" s="35"/>
      <c r="J576" s="35"/>
      <c r="K576" s="35"/>
      <c r="L576" s="9"/>
      <c r="M576" s="11" t="str">
        <f>IF(J567+M574&gt;0,"Credit Surplus","Credit Shortage")</f>
        <v>Credit Surplus</v>
      </c>
      <c r="N576" s="36">
        <f>J567+M574</f>
        <v>213236.73</v>
      </c>
      <c r="O576" s="35" t="s">
        <v>60</v>
      </c>
      <c r="P576" s="35"/>
      <c r="Q576" s="10"/>
    </row>
    <row r="577" spans="1:17">
      <c r="A577" s="13"/>
      <c r="B577" s="35"/>
      <c r="C577" s="9"/>
      <c r="D577" s="9"/>
      <c r="E577" s="35"/>
      <c r="F577" s="35"/>
      <c r="G577" s="9"/>
      <c r="H577" s="9"/>
      <c r="I577" s="35"/>
      <c r="J577" s="35"/>
      <c r="K577" s="35"/>
      <c r="L577" s="9"/>
      <c r="M577" s="35"/>
      <c r="N577" s="35"/>
      <c r="O577" s="35"/>
      <c r="P577" s="35"/>
      <c r="Q577" s="10"/>
    </row>
    <row r="578" spans="1:17">
      <c r="A578" s="13"/>
      <c r="B578" s="35"/>
      <c r="C578" s="9"/>
      <c r="D578" s="9"/>
      <c r="E578" s="35"/>
      <c r="F578" s="35"/>
      <c r="G578" s="9"/>
      <c r="H578" s="9"/>
      <c r="I578" s="35"/>
      <c r="J578" s="35"/>
      <c r="K578" s="35"/>
      <c r="L578" s="35"/>
      <c r="M578" s="35"/>
      <c r="N578" s="35"/>
      <c r="O578" s="35"/>
      <c r="P578" s="35"/>
      <c r="Q578" s="10"/>
    </row>
    <row r="579" spans="1:17">
      <c r="A579" s="13" t="s">
        <v>11</v>
      </c>
      <c r="B579" s="35"/>
      <c r="C579" s="9"/>
      <c r="D579" s="21">
        <v>6914.32</v>
      </c>
      <c r="E579" s="35" t="s">
        <v>76</v>
      </c>
      <c r="F579" s="35"/>
      <c r="G579" s="9"/>
      <c r="H579" s="9"/>
      <c r="I579" s="35"/>
      <c r="J579" s="35"/>
      <c r="K579" s="35"/>
      <c r="L579" s="35"/>
      <c r="M579" s="35"/>
      <c r="N579" s="35"/>
      <c r="O579" s="35"/>
      <c r="P579" s="35"/>
      <c r="Q579" s="10"/>
    </row>
    <row r="580" spans="1:17">
      <c r="A580" s="13" t="s">
        <v>12</v>
      </c>
      <c r="B580" s="35"/>
      <c r="C580" s="9"/>
      <c r="D580" s="9">
        <f>H567</f>
        <v>-1.1999999999999318</v>
      </c>
      <c r="E580" s="35" t="s">
        <v>16</v>
      </c>
      <c r="F580" s="35"/>
      <c r="G580" s="9"/>
      <c r="H580" s="9"/>
      <c r="I580" s="35"/>
      <c r="J580" s="35"/>
      <c r="K580" s="35"/>
      <c r="L580" s="35"/>
      <c r="M580" s="35"/>
      <c r="N580" s="35"/>
      <c r="O580" s="35"/>
      <c r="P580" s="35"/>
      <c r="Q580" s="10"/>
    </row>
    <row r="581" spans="1:17">
      <c r="A581" s="13" t="s">
        <v>13</v>
      </c>
      <c r="B581" s="35"/>
      <c r="C581" s="9"/>
      <c r="D581" s="9">
        <f>D579+D580</f>
        <v>6913.12</v>
      </c>
      <c r="E581" s="35"/>
      <c r="F581" s="35"/>
      <c r="G581" s="9"/>
      <c r="H581" s="9"/>
      <c r="I581" s="35"/>
      <c r="J581" s="35"/>
      <c r="K581" s="35"/>
      <c r="L581" s="35"/>
      <c r="M581" s="35"/>
      <c r="N581" s="35"/>
      <c r="O581" s="35"/>
      <c r="P581" s="35"/>
      <c r="Q581" s="10"/>
    </row>
    <row r="582" spans="1:17">
      <c r="A582" s="13" t="s">
        <v>14</v>
      </c>
      <c r="B582" s="35"/>
      <c r="C582" s="9"/>
      <c r="D582" s="9">
        <f>H575</f>
        <v>-1.1999999999999318</v>
      </c>
      <c r="E582" s="35" t="s">
        <v>17</v>
      </c>
      <c r="F582" s="35"/>
      <c r="G582" s="9"/>
      <c r="H582" s="9"/>
      <c r="I582" s="35"/>
      <c r="J582" s="35"/>
      <c r="K582" s="35"/>
      <c r="L582" s="35"/>
      <c r="M582" s="35"/>
      <c r="N582" s="35"/>
      <c r="O582" s="35"/>
      <c r="P582" s="35"/>
      <c r="Q582" s="10"/>
    </row>
    <row r="583" spans="1:17">
      <c r="A583" s="13" t="s">
        <v>13</v>
      </c>
      <c r="B583" s="35"/>
      <c r="C583" s="9"/>
      <c r="D583" s="27">
        <f>D581-D582</f>
        <v>6914.32</v>
      </c>
      <c r="E583" s="19" t="s">
        <v>18</v>
      </c>
      <c r="F583" s="35"/>
      <c r="G583" s="9"/>
      <c r="H583" s="9"/>
      <c r="I583" s="35"/>
      <c r="J583" s="35"/>
      <c r="K583" s="35"/>
      <c r="L583" s="35"/>
      <c r="M583" s="35"/>
      <c r="N583" s="35"/>
      <c r="O583" s="35"/>
      <c r="P583" s="35"/>
      <c r="Q583" s="10"/>
    </row>
    <row r="584" spans="1:17" ht="14.65" thickBot="1">
      <c r="A584" s="15"/>
      <c r="B584" s="16"/>
      <c r="C584" s="17"/>
      <c r="D584" s="17"/>
      <c r="E584" s="16"/>
      <c r="F584" s="16"/>
      <c r="G584" s="17"/>
      <c r="H584" s="17"/>
      <c r="I584" s="16"/>
      <c r="J584" s="16"/>
      <c r="K584" s="16"/>
      <c r="L584" s="16"/>
      <c r="M584" s="16"/>
      <c r="N584" s="16"/>
      <c r="O584" s="16"/>
      <c r="P584" s="16"/>
      <c r="Q584" s="18"/>
    </row>
    <row r="585" spans="1:17" ht="14.65" thickTop="1"/>
    <row r="587" spans="1:17" ht="14.65" thickBot="1"/>
    <row r="588" spans="1:17" ht="14.65" thickTop="1">
      <c r="A588" s="2"/>
      <c r="B588" s="3"/>
      <c r="C588" s="4">
        <v>44771</v>
      </c>
      <c r="D588" s="5"/>
      <c r="E588" s="3"/>
      <c r="F588" s="3"/>
      <c r="G588" s="5"/>
      <c r="H588" s="5"/>
      <c r="I588" s="3"/>
      <c r="J588" s="3"/>
      <c r="K588" s="3"/>
      <c r="L588" s="20" t="s">
        <v>19</v>
      </c>
      <c r="M588" s="3"/>
      <c r="N588" s="3"/>
      <c r="O588" s="3"/>
      <c r="P588" s="3"/>
      <c r="Q588" s="6"/>
    </row>
    <row r="589" spans="1:17">
      <c r="A589" s="7" t="s">
        <v>5</v>
      </c>
      <c r="B589" s="35"/>
      <c r="C589" s="9"/>
      <c r="D589" s="9"/>
      <c r="E589" s="35"/>
      <c r="F589" s="35"/>
      <c r="G589" s="9"/>
      <c r="H589" s="9"/>
      <c r="I589" s="35"/>
      <c r="J589" s="11" t="s">
        <v>24</v>
      </c>
      <c r="K589" s="35"/>
      <c r="L589" s="11" t="s">
        <v>10</v>
      </c>
      <c r="M589" s="35"/>
      <c r="N589" s="35"/>
      <c r="O589" s="35"/>
      <c r="P589" s="35"/>
      <c r="Q589" s="10"/>
    </row>
    <row r="590" spans="1:17">
      <c r="A590" s="7" t="s">
        <v>0</v>
      </c>
      <c r="B590" s="11" t="s">
        <v>3</v>
      </c>
      <c r="C590" s="12" t="s">
        <v>1</v>
      </c>
      <c r="D590" s="12" t="s">
        <v>4</v>
      </c>
      <c r="E590" s="11" t="s">
        <v>7</v>
      </c>
      <c r="F590" s="37" t="s">
        <v>92</v>
      </c>
      <c r="G590" s="12" t="s">
        <v>8</v>
      </c>
      <c r="H590" s="12" t="s">
        <v>9</v>
      </c>
      <c r="I590" s="33" t="s">
        <v>70</v>
      </c>
      <c r="J590" s="11" t="s">
        <v>23</v>
      </c>
      <c r="K590" s="35"/>
      <c r="L590" s="31">
        <v>213233.85</v>
      </c>
      <c r="M590" s="35" t="s">
        <v>118</v>
      </c>
      <c r="N590" s="35"/>
      <c r="O590" s="35"/>
      <c r="P590" s="35"/>
      <c r="Q590" s="10"/>
    </row>
    <row r="591" spans="1:17">
      <c r="A591" s="13" t="s">
        <v>113</v>
      </c>
      <c r="B591" s="35">
        <v>10</v>
      </c>
      <c r="C591" s="9">
        <v>91.47</v>
      </c>
      <c r="D591" s="9">
        <f>C591*B591</f>
        <v>914.7</v>
      </c>
      <c r="E591" s="36" t="s">
        <v>37</v>
      </c>
      <c r="F591" s="38">
        <f>D591/D594</f>
        <v>1</v>
      </c>
      <c r="G591" s="9">
        <v>91.37</v>
      </c>
      <c r="H591" s="9">
        <f>(B591*G591)-D591</f>
        <v>-1</v>
      </c>
      <c r="I591" s="35" t="s">
        <v>71</v>
      </c>
      <c r="J591" s="36">
        <f>G591*B591</f>
        <v>913.7</v>
      </c>
      <c r="K591" s="35" t="str">
        <f>"sell "&amp;B591&amp;" "&amp;A591&amp;" @ $"&amp;G591</f>
        <v>sell 10 BIL @ $91.37</v>
      </c>
      <c r="L591" s="9">
        <f>L590+(G591*B591)</f>
        <v>214147.55000000002</v>
      </c>
      <c r="M591" s="35"/>
      <c r="N591" s="35"/>
      <c r="O591" s="35"/>
      <c r="P591" s="35"/>
      <c r="Q591" s="10"/>
    </row>
    <row r="592" spans="1:17">
      <c r="A592" s="13"/>
      <c r="B592" s="35"/>
      <c r="C592" s="9">
        <v>43.06</v>
      </c>
      <c r="D592" s="9">
        <f>C592*B592</f>
        <v>0</v>
      </c>
      <c r="E592" s="36"/>
      <c r="F592" s="38">
        <f>D592/D594</f>
        <v>0</v>
      </c>
      <c r="G592" s="9"/>
      <c r="H592" s="9">
        <f>(B592*G592)-D592</f>
        <v>0</v>
      </c>
      <c r="I592" s="35" t="s">
        <v>71</v>
      </c>
      <c r="J592" s="36">
        <f>G592*B592</f>
        <v>0</v>
      </c>
      <c r="K592" s="35" t="str">
        <f>"sell "&amp;B592&amp;" "&amp;A592&amp;" @ $"&amp;G592</f>
        <v>sell   @ $</v>
      </c>
      <c r="L592" s="9">
        <f>L591+(G592*B592)</f>
        <v>214147.55000000002</v>
      </c>
      <c r="M592" s="35"/>
      <c r="N592" s="35"/>
      <c r="O592" s="35"/>
      <c r="P592" s="35"/>
      <c r="Q592" s="10"/>
    </row>
    <row r="593" spans="1:17">
      <c r="A593" s="13"/>
      <c r="B593" s="35"/>
      <c r="C593" s="9">
        <v>47.23</v>
      </c>
      <c r="D593" s="9">
        <f>C593*B593</f>
        <v>0</v>
      </c>
      <c r="E593" s="36"/>
      <c r="F593" s="38">
        <f>D593/D594</f>
        <v>0</v>
      </c>
      <c r="G593" s="9"/>
      <c r="H593" s="9">
        <f>(B593*G593)-D593</f>
        <v>0</v>
      </c>
      <c r="I593" s="35" t="s">
        <v>71</v>
      </c>
      <c r="J593" s="36">
        <f>G593*B593</f>
        <v>0</v>
      </c>
      <c r="K593" s="35" t="str">
        <f>"sell "&amp;B593&amp;" "&amp;A593&amp;" @ $"&amp;G593</f>
        <v>sell   @ $</v>
      </c>
      <c r="L593" s="9">
        <f>L592+(G593*B593)</f>
        <v>214147.55000000002</v>
      </c>
      <c r="M593" s="35" t="s">
        <v>22</v>
      </c>
      <c r="N593" s="35"/>
      <c r="O593" s="35"/>
      <c r="P593" s="35"/>
      <c r="Q593" s="10"/>
    </row>
    <row r="594" spans="1:17">
      <c r="A594" s="13"/>
      <c r="B594" s="35"/>
      <c r="C594" s="9"/>
      <c r="D594" s="9">
        <f>SUM(D591:D593)</f>
        <v>914.7</v>
      </c>
      <c r="E594" s="36"/>
      <c r="F594" s="38">
        <f>SUM(F591:F593)</f>
        <v>1</v>
      </c>
      <c r="G594" s="32"/>
      <c r="H594" s="9">
        <f>SUM(H591:H593)</f>
        <v>-1</v>
      </c>
      <c r="I594" s="35"/>
      <c r="J594" s="36">
        <f>SUM(J591:J593)</f>
        <v>913.7</v>
      </c>
      <c r="K594" s="35"/>
      <c r="L594" s="9"/>
      <c r="M594" s="35"/>
      <c r="N594" s="35"/>
      <c r="O594" s="35"/>
      <c r="P594" s="35"/>
      <c r="Q594" s="10"/>
    </row>
    <row r="595" spans="1:17">
      <c r="A595" s="13"/>
      <c r="B595" s="35"/>
      <c r="C595" s="9"/>
      <c r="D595" s="9"/>
      <c r="E595" s="35"/>
      <c r="F595" s="35"/>
      <c r="G595" s="32"/>
      <c r="H595" s="9"/>
      <c r="I595" s="35"/>
      <c r="J595" s="35"/>
      <c r="K595" s="35"/>
      <c r="L595" s="9"/>
      <c r="M595" s="35"/>
      <c r="N595" s="35"/>
      <c r="O595" s="35"/>
      <c r="P595" s="35"/>
      <c r="Q595" s="10"/>
    </row>
    <row r="596" spans="1:17">
      <c r="A596" s="13"/>
      <c r="B596" s="35"/>
      <c r="C596" s="9"/>
      <c r="D596" s="9"/>
      <c r="E596" s="19"/>
      <c r="F596" s="35"/>
      <c r="G596" s="32"/>
      <c r="H596" s="9"/>
      <c r="I596" s="35"/>
      <c r="J596" s="35"/>
      <c r="K596" s="35"/>
      <c r="L596" s="9"/>
      <c r="M596" s="11" t="s">
        <v>20</v>
      </c>
      <c r="N596" s="35"/>
      <c r="O596" s="35"/>
      <c r="P596" s="35"/>
      <c r="Q596" s="10"/>
    </row>
    <row r="597" spans="1:17">
      <c r="A597" s="7" t="s">
        <v>6</v>
      </c>
      <c r="B597" s="35"/>
      <c r="C597" s="9"/>
      <c r="D597" s="9"/>
      <c r="E597" s="19"/>
      <c r="F597" s="35"/>
      <c r="G597" s="32"/>
      <c r="H597" s="9"/>
      <c r="I597" s="35"/>
      <c r="J597" s="35"/>
      <c r="K597" s="35"/>
      <c r="L597" s="9"/>
      <c r="M597" s="11" t="s">
        <v>21</v>
      </c>
      <c r="N597" s="35"/>
      <c r="O597" s="35"/>
      <c r="P597" s="35"/>
      <c r="Q597" s="10"/>
    </row>
    <row r="598" spans="1:17">
      <c r="A598" s="7" t="s">
        <v>0</v>
      </c>
      <c r="B598" s="11" t="s">
        <v>3</v>
      </c>
      <c r="C598" s="12" t="s">
        <v>1</v>
      </c>
      <c r="D598" s="12" t="s">
        <v>2</v>
      </c>
      <c r="E598" s="22" t="s">
        <v>7</v>
      </c>
      <c r="F598" s="39" t="s">
        <v>92</v>
      </c>
      <c r="G598" s="33" t="s">
        <v>8</v>
      </c>
      <c r="H598" s="12" t="s">
        <v>9</v>
      </c>
      <c r="I598" s="35"/>
      <c r="J598" s="35"/>
      <c r="K598" s="35"/>
      <c r="L598" s="9"/>
      <c r="M598" s="36">
        <f>L593</f>
        <v>214147.55000000002</v>
      </c>
      <c r="N598" s="35"/>
      <c r="O598" s="35"/>
      <c r="P598" s="35"/>
      <c r="Q598" s="10"/>
    </row>
    <row r="599" spans="1:17">
      <c r="A599" s="13" t="s">
        <v>113</v>
      </c>
      <c r="B599" s="35">
        <v>10</v>
      </c>
      <c r="C599" s="9">
        <v>91.47</v>
      </c>
      <c r="D599" s="9">
        <f>C599*B599</f>
        <v>914.7</v>
      </c>
      <c r="E599" s="36" t="s">
        <v>37</v>
      </c>
      <c r="F599" s="38">
        <f>D599/D602</f>
        <v>1</v>
      </c>
      <c r="G599" s="9">
        <v>91.37</v>
      </c>
      <c r="H599" s="9">
        <f>(B599*G599)-D599</f>
        <v>-1</v>
      </c>
      <c r="I599" s="35" t="s">
        <v>71</v>
      </c>
      <c r="J599" s="35"/>
      <c r="K599" s="35" t="str">
        <f>"buy "&amp;B599&amp;" "&amp;A599&amp;" @ $"&amp;G599</f>
        <v>buy 10 BIL @ $91.37</v>
      </c>
      <c r="L599" s="9">
        <f>L593-(G599*B599)</f>
        <v>213233.85</v>
      </c>
      <c r="M599" s="36">
        <f>L590-(G599*B599)</f>
        <v>212320.15</v>
      </c>
      <c r="N599" s="35"/>
      <c r="O599" s="35"/>
      <c r="P599" s="35"/>
      <c r="Q599" s="10"/>
    </row>
    <row r="600" spans="1:17">
      <c r="A600" s="13"/>
      <c r="B600" s="35"/>
      <c r="C600" s="9"/>
      <c r="D600" s="9">
        <f>C600*B600</f>
        <v>0</v>
      </c>
      <c r="E600" s="36"/>
      <c r="F600" s="38">
        <f>D600/D602</f>
        <v>0</v>
      </c>
      <c r="G600" s="9"/>
      <c r="H600" s="9">
        <f>(B600*G600)-D600</f>
        <v>0</v>
      </c>
      <c r="I600" s="35" t="s">
        <v>71</v>
      </c>
      <c r="J600" s="35"/>
      <c r="K600" s="35" t="str">
        <f>"buy "&amp;B600&amp;" "&amp;A600&amp;" @ $"&amp;G600</f>
        <v>buy   @ $</v>
      </c>
      <c r="L600" s="9">
        <f>L599-(G600*B600)</f>
        <v>213233.85</v>
      </c>
      <c r="M600" s="36">
        <f>M599-(G600*B600)</f>
        <v>212320.15</v>
      </c>
      <c r="N600" s="35"/>
      <c r="O600" s="35"/>
      <c r="P600" s="35"/>
      <c r="Q600" s="10"/>
    </row>
    <row r="601" spans="1:17">
      <c r="A601" s="23"/>
      <c r="B601" s="24"/>
      <c r="C601" s="25"/>
      <c r="D601" s="25">
        <f>C601*B601</f>
        <v>0</v>
      </c>
      <c r="E601" s="36"/>
      <c r="F601" s="38">
        <f>D601/D602</f>
        <v>0</v>
      </c>
      <c r="G601" s="25"/>
      <c r="H601" s="25">
        <f>(B601*G601)-D601</f>
        <v>0</v>
      </c>
      <c r="I601" s="35" t="s">
        <v>71</v>
      </c>
      <c r="J601" s="35"/>
      <c r="K601" s="35" t="str">
        <f>"buy "&amp;B601&amp;" "&amp;A601&amp;" @ $"&amp;G601</f>
        <v>buy   @ $</v>
      </c>
      <c r="L601" s="9">
        <f>L600-(G601*B601)</f>
        <v>213233.85</v>
      </c>
      <c r="M601" s="36">
        <f>M600-(G601*B601)</f>
        <v>212320.15</v>
      </c>
      <c r="N601" s="35" t="str">
        <f>TEXT(ROUND(M601,2),"$#,##0.00")&amp;" will be the balance in the account after purchases.  "</f>
        <v xml:space="preserve">$212,320.15 will be the balance in the account after purchases.  </v>
      </c>
      <c r="O601" s="35"/>
      <c r="P601" s="35"/>
      <c r="Q601" s="10"/>
    </row>
    <row r="602" spans="1:17">
      <c r="A602" s="13"/>
      <c r="B602" s="35"/>
      <c r="C602" s="9"/>
      <c r="D602" s="9">
        <f>SUM(D599:D601)</f>
        <v>914.7</v>
      </c>
      <c r="E602" s="35"/>
      <c r="F602" s="38">
        <f>SUM(F599:F601)</f>
        <v>1</v>
      </c>
      <c r="G602" s="9" t="s">
        <v>15</v>
      </c>
      <c r="H602" s="9">
        <f>SUM(H599:H601)</f>
        <v>-1</v>
      </c>
      <c r="I602" s="35"/>
      <c r="J602" s="35"/>
      <c r="K602" s="35"/>
      <c r="L602" s="9"/>
      <c r="M602" s="35"/>
      <c r="N602" s="35" t="s">
        <v>27</v>
      </c>
      <c r="O602" s="35"/>
      <c r="P602" s="35"/>
      <c r="Q602" s="10"/>
    </row>
    <row r="603" spans="1:17">
      <c r="A603" s="13"/>
      <c r="B603" s="35"/>
      <c r="C603" s="9"/>
      <c r="D603" s="9"/>
      <c r="E603" s="35"/>
      <c r="F603" s="35"/>
      <c r="G603" s="9"/>
      <c r="H603" s="9"/>
      <c r="I603" s="35"/>
      <c r="J603" s="35"/>
      <c r="K603" s="35"/>
      <c r="L603" s="9"/>
      <c r="M603" s="11" t="str">
        <f>IF(J594+M601&gt;0,"Credit Surplus","Credit Shortage")</f>
        <v>Credit Surplus</v>
      </c>
      <c r="N603" s="36">
        <f>J594+M601</f>
        <v>213233.85</v>
      </c>
      <c r="O603" s="35" t="s">
        <v>60</v>
      </c>
      <c r="P603" s="35"/>
      <c r="Q603" s="10"/>
    </row>
    <row r="604" spans="1:17">
      <c r="A604" s="13"/>
      <c r="B604" s="35"/>
      <c r="C604" s="9"/>
      <c r="D604" s="9"/>
      <c r="E604" s="35"/>
      <c r="F604" s="35"/>
      <c r="G604" s="9"/>
      <c r="H604" s="9"/>
      <c r="I604" s="35"/>
      <c r="J604" s="35"/>
      <c r="K604" s="35"/>
      <c r="L604" s="9"/>
      <c r="M604" s="35"/>
      <c r="N604" s="35"/>
      <c r="O604" s="35"/>
      <c r="P604" s="35"/>
      <c r="Q604" s="10"/>
    </row>
    <row r="605" spans="1:17">
      <c r="A605" s="13"/>
      <c r="B605" s="35"/>
      <c r="C605" s="9"/>
      <c r="D605" s="9"/>
      <c r="E605" s="35"/>
      <c r="F605" s="35"/>
      <c r="G605" s="9"/>
      <c r="H605" s="9"/>
      <c r="I605" s="35"/>
      <c r="J605" s="35"/>
      <c r="K605" s="35"/>
      <c r="L605" s="35"/>
      <c r="M605" s="35"/>
      <c r="N605" s="35"/>
      <c r="O605" s="35"/>
      <c r="P605" s="35"/>
      <c r="Q605" s="10"/>
    </row>
    <row r="606" spans="1:17">
      <c r="A606" s="13" t="s">
        <v>11</v>
      </c>
      <c r="B606" s="35"/>
      <c r="C606" s="9"/>
      <c r="D606" s="21">
        <v>6914.99</v>
      </c>
      <c r="E606" s="35" t="s">
        <v>76</v>
      </c>
      <c r="F606" s="35"/>
      <c r="G606" s="9"/>
      <c r="H606" s="9"/>
      <c r="I606" s="35"/>
      <c r="J606" s="35"/>
      <c r="K606" s="35"/>
      <c r="L606" s="35"/>
      <c r="M606" s="35"/>
      <c r="N606" s="35"/>
      <c r="O606" s="35"/>
      <c r="P606" s="35"/>
      <c r="Q606" s="10"/>
    </row>
    <row r="607" spans="1:17">
      <c r="A607" s="13" t="s">
        <v>12</v>
      </c>
      <c r="B607" s="35"/>
      <c r="C607" s="9"/>
      <c r="D607" s="9">
        <f>H594</f>
        <v>-1</v>
      </c>
      <c r="E607" s="35" t="s">
        <v>16</v>
      </c>
      <c r="F607" s="35"/>
      <c r="G607" s="9"/>
      <c r="H607" s="9"/>
      <c r="I607" s="35"/>
      <c r="J607" s="35"/>
      <c r="K607" s="35"/>
      <c r="L607" s="35"/>
      <c r="M607" s="35"/>
      <c r="N607" s="35"/>
      <c r="O607" s="35"/>
      <c r="P607" s="35"/>
      <c r="Q607" s="10"/>
    </row>
    <row r="608" spans="1:17">
      <c r="A608" s="13" t="s">
        <v>13</v>
      </c>
      <c r="B608" s="35"/>
      <c r="C608" s="9"/>
      <c r="D608" s="9">
        <f>D606+D607</f>
        <v>6913.99</v>
      </c>
      <c r="E608" s="35"/>
      <c r="F608" s="35"/>
      <c r="G608" s="9"/>
      <c r="H608" s="9"/>
      <c r="I608" s="35"/>
      <c r="J608" s="35"/>
      <c r="K608" s="35"/>
      <c r="L608" s="35"/>
      <c r="M608" s="35"/>
      <c r="N608" s="35"/>
      <c r="O608" s="35"/>
      <c r="P608" s="35"/>
      <c r="Q608" s="10"/>
    </row>
    <row r="609" spans="1:17">
      <c r="A609" s="13" t="s">
        <v>14</v>
      </c>
      <c r="B609" s="35"/>
      <c r="C609" s="9"/>
      <c r="D609" s="9">
        <f>H602</f>
        <v>-1</v>
      </c>
      <c r="E609" s="35" t="s">
        <v>17</v>
      </c>
      <c r="F609" s="35"/>
      <c r="G609" s="9"/>
      <c r="H609" s="9"/>
      <c r="I609" s="35"/>
      <c r="J609" s="35"/>
      <c r="K609" s="35"/>
      <c r="L609" s="35"/>
      <c r="M609" s="35"/>
      <c r="N609" s="35"/>
      <c r="O609" s="35"/>
      <c r="P609" s="35"/>
      <c r="Q609" s="10"/>
    </row>
    <row r="610" spans="1:17">
      <c r="A610" s="13" t="s">
        <v>13</v>
      </c>
      <c r="B610" s="35"/>
      <c r="C610" s="9"/>
      <c r="D610" s="27">
        <f>D608-D609</f>
        <v>6914.99</v>
      </c>
      <c r="E610" s="19" t="s">
        <v>18</v>
      </c>
      <c r="F610" s="35"/>
      <c r="G610" s="9"/>
      <c r="H610" s="9"/>
      <c r="I610" s="35"/>
      <c r="J610" s="35"/>
      <c r="K610" s="35"/>
      <c r="L610" s="35"/>
      <c r="M610" s="35"/>
      <c r="N610" s="35"/>
      <c r="O610" s="35"/>
      <c r="P610" s="35"/>
      <c r="Q610" s="10"/>
    </row>
    <row r="611" spans="1:17" ht="14.65" thickBot="1">
      <c r="A611" s="15"/>
      <c r="B611" s="16"/>
      <c r="C611" s="17"/>
      <c r="D611" s="17"/>
      <c r="E611" s="16"/>
      <c r="F611" s="16"/>
      <c r="G611" s="17"/>
      <c r="H611" s="17"/>
      <c r="I611" s="16"/>
      <c r="J611" s="16"/>
      <c r="K611" s="16"/>
      <c r="L611" s="16"/>
      <c r="M611" s="16"/>
      <c r="N611" s="16"/>
      <c r="O611" s="16"/>
      <c r="P611" s="16"/>
      <c r="Q611" s="18"/>
    </row>
    <row r="612" spans="1:17" ht="14.65" thickTop="1">
      <c r="C612" s="1"/>
      <c r="D612" s="1"/>
      <c r="G612" s="1"/>
      <c r="H612" s="1"/>
    </row>
    <row r="613" spans="1:17">
      <c r="C613" s="1"/>
      <c r="D613" s="1"/>
      <c r="G613" s="1"/>
      <c r="H613" s="1"/>
    </row>
    <row r="614" spans="1:17" ht="14.65" thickBot="1"/>
    <row r="615" spans="1:17" ht="14.65" thickTop="1">
      <c r="A615" s="2"/>
      <c r="B615" s="3"/>
      <c r="C615" s="4">
        <v>44742</v>
      </c>
      <c r="D615" s="5"/>
      <c r="E615" s="3"/>
      <c r="F615" s="3"/>
      <c r="G615" s="5"/>
      <c r="H615" s="5"/>
      <c r="I615" s="3"/>
      <c r="J615" s="3"/>
      <c r="K615" s="3"/>
      <c r="L615" s="20" t="s">
        <v>19</v>
      </c>
      <c r="M615" s="3"/>
      <c r="N615" s="3"/>
      <c r="O615" s="3"/>
      <c r="P615" s="3"/>
      <c r="Q615" s="6"/>
    </row>
    <row r="616" spans="1:17">
      <c r="A616" s="7" t="s">
        <v>5</v>
      </c>
      <c r="B616" s="35"/>
      <c r="C616" s="9"/>
      <c r="D616" s="9"/>
      <c r="E616" s="35"/>
      <c r="F616" s="35"/>
      <c r="G616" s="9"/>
      <c r="H616" s="9"/>
      <c r="I616" s="35"/>
      <c r="J616" s="11" t="s">
        <v>24</v>
      </c>
      <c r="K616" s="35"/>
      <c r="L616" s="11" t="s">
        <v>10</v>
      </c>
      <c r="M616" s="35"/>
      <c r="N616" s="35"/>
      <c r="O616" s="35"/>
      <c r="P616" s="35"/>
      <c r="Q616" s="10"/>
    </row>
    <row r="617" spans="1:17">
      <c r="A617" s="7" t="s">
        <v>0</v>
      </c>
      <c r="B617" s="11" t="s">
        <v>3</v>
      </c>
      <c r="C617" s="12" t="s">
        <v>1</v>
      </c>
      <c r="D617" s="12" t="s">
        <v>4</v>
      </c>
      <c r="E617" s="11" t="s">
        <v>7</v>
      </c>
      <c r="F617" s="37" t="s">
        <v>92</v>
      </c>
      <c r="G617" s="12" t="s">
        <v>8</v>
      </c>
      <c r="H617" s="12" t="s">
        <v>9</v>
      </c>
      <c r="I617" s="33" t="s">
        <v>70</v>
      </c>
      <c r="J617" s="11" t="s">
        <v>23</v>
      </c>
      <c r="K617" s="35"/>
      <c r="L617" s="31">
        <v>208919.12</v>
      </c>
      <c r="M617" s="35" t="s">
        <v>82</v>
      </c>
      <c r="N617" s="35"/>
      <c r="O617" s="35"/>
      <c r="P617" s="35"/>
      <c r="Q617" s="10"/>
    </row>
    <row r="618" spans="1:17">
      <c r="A618" s="13" t="s">
        <v>115</v>
      </c>
      <c r="B618" s="35">
        <v>131</v>
      </c>
      <c r="C618" s="9">
        <v>7.37</v>
      </c>
      <c r="D618" s="9">
        <f>C618*B618</f>
        <v>965.47</v>
      </c>
      <c r="E618" s="36" t="s">
        <v>93</v>
      </c>
      <c r="F618" s="38">
        <f>D618/D621</f>
        <v>0.18290474259927933</v>
      </c>
      <c r="G618" s="9">
        <v>7.28</v>
      </c>
      <c r="H618" s="9">
        <f>(B618*G618)-D618</f>
        <v>-11.789999999999964</v>
      </c>
      <c r="I618" s="35" t="s">
        <v>71</v>
      </c>
      <c r="J618" s="36">
        <f>G618*B618</f>
        <v>953.68000000000006</v>
      </c>
      <c r="K618" s="35" t="str">
        <f>"sell "&amp;B618&amp;" "&amp;A618&amp;" @ $"&amp;G618</f>
        <v>sell 131 CENX @ $7.28</v>
      </c>
      <c r="L618" s="9">
        <f>L617+(G618*B618)</f>
        <v>209872.8</v>
      </c>
      <c r="M618" s="35"/>
      <c r="N618" s="35"/>
      <c r="O618" s="35"/>
      <c r="P618" s="35"/>
      <c r="Q618" s="10"/>
    </row>
    <row r="619" spans="1:17">
      <c r="A619" s="13" t="s">
        <v>116</v>
      </c>
      <c r="B619" s="35">
        <v>53</v>
      </c>
      <c r="C619" s="9">
        <v>43.06</v>
      </c>
      <c r="D619" s="9">
        <f>C619*B619</f>
        <v>2282.1800000000003</v>
      </c>
      <c r="E619" s="36" t="s">
        <v>93</v>
      </c>
      <c r="F619" s="38">
        <f>D619/D621</f>
        <v>0.43235061210107339</v>
      </c>
      <c r="G619" s="9">
        <v>43.51</v>
      </c>
      <c r="H619" s="9">
        <f>(B619*G619)-D619</f>
        <v>23.849999999999454</v>
      </c>
      <c r="I619" s="35" t="s">
        <v>71</v>
      </c>
      <c r="J619" s="36">
        <f>G619*B619</f>
        <v>2306.0299999999997</v>
      </c>
      <c r="K619" s="35" t="str">
        <f>"sell "&amp;B619&amp;" "&amp;A619&amp;" @ $"&amp;G619</f>
        <v>sell 53 HP @ $43.51</v>
      </c>
      <c r="L619" s="9">
        <f>L618+(G619*B619)</f>
        <v>212178.83</v>
      </c>
      <c r="M619" s="35"/>
      <c r="N619" s="35"/>
      <c r="O619" s="35"/>
      <c r="P619" s="35"/>
      <c r="Q619" s="10"/>
    </row>
    <row r="620" spans="1:17">
      <c r="A620" s="13" t="s">
        <v>117</v>
      </c>
      <c r="B620" s="35">
        <v>43</v>
      </c>
      <c r="C620" s="9">
        <v>47.23</v>
      </c>
      <c r="D620" s="9">
        <f>C620*B620</f>
        <v>2030.8899999999999</v>
      </c>
      <c r="E620" s="36" t="s">
        <v>93</v>
      </c>
      <c r="F620" s="38">
        <f>D620/D621</f>
        <v>0.38474464529964714</v>
      </c>
      <c r="G620" s="9">
        <v>46.92</v>
      </c>
      <c r="H620" s="9">
        <f>(B620*G620)-D620</f>
        <v>-13.3299999999997</v>
      </c>
      <c r="I620" s="35" t="s">
        <v>71</v>
      </c>
      <c r="J620" s="36">
        <f>G620*B620</f>
        <v>2017.5600000000002</v>
      </c>
      <c r="K620" s="35" t="str">
        <f>"sell "&amp;B620&amp;" "&amp;A620&amp;" @ $"&amp;G620</f>
        <v>sell 43 MOS @ $46.92</v>
      </c>
      <c r="L620" s="9">
        <f>L619+(G620*B620)</f>
        <v>214196.38999999998</v>
      </c>
      <c r="M620" s="35" t="s">
        <v>22</v>
      </c>
      <c r="N620" s="35"/>
      <c r="O620" s="35"/>
      <c r="P620" s="35"/>
      <c r="Q620" s="10"/>
    </row>
    <row r="621" spans="1:17">
      <c r="A621" s="13"/>
      <c r="B621" s="35"/>
      <c r="C621" s="9"/>
      <c r="D621" s="9">
        <f>SUM(D618:D620)</f>
        <v>5278.5400000000009</v>
      </c>
      <c r="E621" s="36"/>
      <c r="F621" s="38">
        <f>SUM(F618:F620)</f>
        <v>0.99999999999999989</v>
      </c>
      <c r="G621" s="32"/>
      <c r="H621" s="9">
        <f>SUM(H618:H620)</f>
        <v>-1.2700000000002092</v>
      </c>
      <c r="I621" s="35"/>
      <c r="J621" s="36">
        <f>SUM(J618:J620)</f>
        <v>5277.27</v>
      </c>
      <c r="K621" s="35"/>
      <c r="L621" s="9"/>
      <c r="M621" s="35"/>
      <c r="N621" s="35"/>
      <c r="O621" s="35"/>
      <c r="P621" s="35"/>
      <c r="Q621" s="10"/>
    </row>
    <row r="622" spans="1:17">
      <c r="A622" s="13"/>
      <c r="B622" s="35"/>
      <c r="C622" s="9"/>
      <c r="D622" s="9"/>
      <c r="E622" s="35"/>
      <c r="F622" s="35"/>
      <c r="G622" s="32"/>
      <c r="H622" s="9"/>
      <c r="I622" s="35"/>
      <c r="J622" s="35"/>
      <c r="K622" s="35"/>
      <c r="L622" s="9"/>
      <c r="M622" s="35"/>
      <c r="N622" s="35"/>
      <c r="O622" s="35"/>
      <c r="P622" s="35"/>
      <c r="Q622" s="10"/>
    </row>
    <row r="623" spans="1:17">
      <c r="A623" s="13"/>
      <c r="B623" s="35"/>
      <c r="C623" s="9"/>
      <c r="D623" s="9"/>
      <c r="E623" s="19"/>
      <c r="F623" s="35"/>
      <c r="G623" s="32"/>
      <c r="H623" s="9"/>
      <c r="I623" s="35"/>
      <c r="J623" s="35"/>
      <c r="K623" s="35"/>
      <c r="L623" s="9"/>
      <c r="M623" s="11" t="s">
        <v>20</v>
      </c>
      <c r="N623" s="35"/>
      <c r="O623" s="35"/>
      <c r="P623" s="35"/>
      <c r="Q623" s="10"/>
    </row>
    <row r="624" spans="1:17">
      <c r="A624" s="7" t="s">
        <v>6</v>
      </c>
      <c r="B624" s="35"/>
      <c r="C624" s="9"/>
      <c r="D624" s="9"/>
      <c r="E624" s="19"/>
      <c r="F624" s="35"/>
      <c r="G624" s="32"/>
      <c r="H624" s="9"/>
      <c r="I624" s="35"/>
      <c r="J624" s="35"/>
      <c r="K624" s="35"/>
      <c r="L624" s="9"/>
      <c r="M624" s="11" t="s">
        <v>21</v>
      </c>
      <c r="N624" s="35"/>
      <c r="O624" s="35"/>
      <c r="P624" s="35"/>
      <c r="Q624" s="10"/>
    </row>
    <row r="625" spans="1:17">
      <c r="A625" s="7" t="s">
        <v>0</v>
      </c>
      <c r="B625" s="11" t="s">
        <v>3</v>
      </c>
      <c r="C625" s="12" t="s">
        <v>1</v>
      </c>
      <c r="D625" s="12" t="s">
        <v>2</v>
      </c>
      <c r="E625" s="22" t="s">
        <v>7</v>
      </c>
      <c r="F625" s="39" t="s">
        <v>92</v>
      </c>
      <c r="G625" s="33" t="s">
        <v>8</v>
      </c>
      <c r="H625" s="12" t="s">
        <v>9</v>
      </c>
      <c r="I625" s="35"/>
      <c r="J625" s="35"/>
      <c r="K625" s="35"/>
      <c r="L625" s="9"/>
      <c r="M625" s="36">
        <f>L620</f>
        <v>214196.38999999998</v>
      </c>
      <c r="N625" s="35"/>
      <c r="O625" s="35"/>
      <c r="P625" s="35"/>
      <c r="Q625" s="10"/>
    </row>
    <row r="626" spans="1:17">
      <c r="A626" s="13" t="s">
        <v>113</v>
      </c>
      <c r="B626" s="35">
        <v>10</v>
      </c>
      <c r="C626" s="9">
        <v>91.49</v>
      </c>
      <c r="D626" s="9">
        <f>C626*B626</f>
        <v>914.9</v>
      </c>
      <c r="E626" s="36" t="s">
        <v>93</v>
      </c>
      <c r="F626" s="38">
        <f>D626/D629</f>
        <v>1</v>
      </c>
      <c r="G626" s="9">
        <v>91.43</v>
      </c>
      <c r="H626" s="9">
        <f>(B626*G626)-D626</f>
        <v>-0.59999999999990905</v>
      </c>
      <c r="I626" s="35" t="s">
        <v>71</v>
      </c>
      <c r="J626" s="35"/>
      <c r="K626" s="35" t="str">
        <f>"buy "&amp;B626&amp;" "&amp;A626&amp;" @ $"&amp;G626</f>
        <v>buy 10 BIL @ $91.43</v>
      </c>
      <c r="L626" s="9">
        <f>L620-(G626*B626)</f>
        <v>213282.09</v>
      </c>
      <c r="M626" s="36">
        <f>L617-(G626*B626)</f>
        <v>208004.82</v>
      </c>
      <c r="N626" s="35"/>
      <c r="O626" s="35"/>
      <c r="P626" s="35"/>
      <c r="Q626" s="10"/>
    </row>
    <row r="627" spans="1:17">
      <c r="A627" s="13"/>
      <c r="B627" s="35"/>
      <c r="C627" s="9"/>
      <c r="D627" s="9">
        <f>C627*B627</f>
        <v>0</v>
      </c>
      <c r="E627" s="36" t="s">
        <v>93</v>
      </c>
      <c r="F627" s="38">
        <f>D627/D629</f>
        <v>0</v>
      </c>
      <c r="G627" s="9"/>
      <c r="H627" s="9">
        <f>(B627*G627)-D627</f>
        <v>0</v>
      </c>
      <c r="I627" s="35" t="s">
        <v>71</v>
      </c>
      <c r="J627" s="35"/>
      <c r="K627" s="35" t="str">
        <f>"buy "&amp;B627&amp;" "&amp;A627&amp;" @ $"&amp;G627</f>
        <v>buy   @ $</v>
      </c>
      <c r="L627" s="9">
        <f>L626-(G627*B627)</f>
        <v>213282.09</v>
      </c>
      <c r="M627" s="36">
        <f>M626-(G627*B627)</f>
        <v>208004.82</v>
      </c>
      <c r="N627" s="35"/>
      <c r="O627" s="35"/>
      <c r="P627" s="35"/>
      <c r="Q627" s="10"/>
    </row>
    <row r="628" spans="1:17">
      <c r="A628" s="23"/>
      <c r="B628" s="24"/>
      <c r="C628" s="25"/>
      <c r="D628" s="25">
        <f>C628*B628</f>
        <v>0</v>
      </c>
      <c r="E628" s="36" t="s">
        <v>93</v>
      </c>
      <c r="F628" s="38">
        <f>D628/D629</f>
        <v>0</v>
      </c>
      <c r="G628" s="25"/>
      <c r="H628" s="25">
        <f>(B628*G628)-D628</f>
        <v>0</v>
      </c>
      <c r="I628" s="35" t="s">
        <v>71</v>
      </c>
      <c r="J628" s="35"/>
      <c r="K628" s="35" t="str">
        <f>"buy "&amp;B628&amp;" "&amp;A628&amp;" @ $"&amp;G628</f>
        <v>buy   @ $</v>
      </c>
      <c r="L628" s="9">
        <f>L627-(G628*B628)</f>
        <v>213282.09</v>
      </c>
      <c r="M628" s="36">
        <f>M627-(G628*B628)</f>
        <v>208004.82</v>
      </c>
      <c r="N628" s="35" t="str">
        <f>TEXT(ROUND(M628,2),"$#,##0.00")&amp;" will be the balance in the account after purchases.  "</f>
        <v xml:space="preserve">$208,004.82 will be the balance in the account after purchases.  </v>
      </c>
      <c r="O628" s="35"/>
      <c r="P628" s="35"/>
      <c r="Q628" s="10"/>
    </row>
    <row r="629" spans="1:17">
      <c r="A629" s="13"/>
      <c r="B629" s="35"/>
      <c r="C629" s="9"/>
      <c r="D629" s="9">
        <f>SUM(D626:D628)</f>
        <v>914.9</v>
      </c>
      <c r="E629" s="35"/>
      <c r="F629" s="38">
        <f>SUM(F626:F628)</f>
        <v>1</v>
      </c>
      <c r="G629" s="9" t="s">
        <v>15</v>
      </c>
      <c r="H629" s="9">
        <f>SUM(H626:H628)</f>
        <v>-0.59999999999990905</v>
      </c>
      <c r="I629" s="35"/>
      <c r="J629" s="35"/>
      <c r="K629" s="35"/>
      <c r="L629" s="9"/>
      <c r="M629" s="35"/>
      <c r="N629" s="35" t="s">
        <v>27</v>
      </c>
      <c r="O629" s="35"/>
      <c r="P629" s="35"/>
      <c r="Q629" s="10"/>
    </row>
    <row r="630" spans="1:17">
      <c r="A630" s="13"/>
      <c r="B630" s="35"/>
      <c r="C630" s="9"/>
      <c r="D630" s="9"/>
      <c r="E630" s="35"/>
      <c r="F630" s="35"/>
      <c r="G630" s="9"/>
      <c r="H630" s="9"/>
      <c r="I630" s="35"/>
      <c r="J630" s="35"/>
      <c r="K630" s="35"/>
      <c r="L630" s="9"/>
      <c r="M630" s="11" t="str">
        <f>IF(J621+M628&gt;0,"Credit Surplus","Credit Shortage")</f>
        <v>Credit Surplus</v>
      </c>
      <c r="N630" s="36">
        <f>J621+M628</f>
        <v>213282.09</v>
      </c>
      <c r="O630" s="35" t="s">
        <v>60</v>
      </c>
      <c r="P630" s="35"/>
      <c r="Q630" s="10"/>
    </row>
    <row r="631" spans="1:17">
      <c r="A631" s="13"/>
      <c r="B631" s="35"/>
      <c r="C631" s="9"/>
      <c r="D631" s="9"/>
      <c r="E631" s="35"/>
      <c r="F631" s="35"/>
      <c r="G631" s="9"/>
      <c r="H631" s="9"/>
      <c r="I631" s="35"/>
      <c r="J631" s="35"/>
      <c r="K631" s="35"/>
      <c r="L631" s="9"/>
      <c r="M631" s="35"/>
      <c r="N631" s="35"/>
      <c r="O631" s="35"/>
      <c r="P631" s="35"/>
      <c r="Q631" s="10"/>
    </row>
    <row r="632" spans="1:17">
      <c r="A632" s="13"/>
      <c r="B632" s="35"/>
      <c r="C632" s="9"/>
      <c r="D632" s="9"/>
      <c r="E632" s="35"/>
      <c r="F632" s="35"/>
      <c r="G632" s="9"/>
      <c r="H632" s="9"/>
      <c r="I632" s="35"/>
      <c r="J632" s="35"/>
      <c r="K632" s="35"/>
      <c r="L632" s="35"/>
      <c r="M632" s="35"/>
      <c r="N632" s="35"/>
      <c r="O632" s="35"/>
      <c r="P632" s="35"/>
      <c r="Q632" s="10"/>
    </row>
    <row r="633" spans="1:17">
      <c r="A633" s="13" t="s">
        <v>11</v>
      </c>
      <c r="B633" s="35"/>
      <c r="C633" s="9"/>
      <c r="D633" s="21">
        <v>6914.99</v>
      </c>
      <c r="E633" s="35" t="s">
        <v>76</v>
      </c>
      <c r="F633" s="35"/>
      <c r="G633" s="9"/>
      <c r="H633" s="9"/>
      <c r="I633" s="35"/>
      <c r="J633" s="35"/>
      <c r="K633" s="35"/>
      <c r="L633" s="35"/>
      <c r="M633" s="35"/>
      <c r="N633" s="35"/>
      <c r="O633" s="35"/>
      <c r="P633" s="35"/>
      <c r="Q633" s="10"/>
    </row>
    <row r="634" spans="1:17">
      <c r="A634" s="13" t="s">
        <v>12</v>
      </c>
      <c r="B634" s="35"/>
      <c r="C634" s="9"/>
      <c r="D634" s="9">
        <f>H621</f>
        <v>-1.2700000000002092</v>
      </c>
      <c r="E634" s="35" t="s">
        <v>16</v>
      </c>
      <c r="F634" s="35"/>
      <c r="G634" s="9"/>
      <c r="H634" s="9"/>
      <c r="I634" s="35"/>
      <c r="J634" s="35"/>
      <c r="K634" s="35"/>
      <c r="L634" s="35"/>
      <c r="M634" s="35"/>
      <c r="N634" s="35"/>
      <c r="O634" s="35"/>
      <c r="P634" s="35"/>
      <c r="Q634" s="10"/>
    </row>
    <row r="635" spans="1:17">
      <c r="A635" s="13" t="s">
        <v>13</v>
      </c>
      <c r="B635" s="35"/>
      <c r="C635" s="9"/>
      <c r="D635" s="9">
        <f>D633+D634</f>
        <v>6913.7199999999993</v>
      </c>
      <c r="E635" s="35"/>
      <c r="F635" s="35"/>
      <c r="G635" s="9"/>
      <c r="H635" s="9"/>
      <c r="I635" s="35"/>
      <c r="J635" s="35"/>
      <c r="K635" s="35"/>
      <c r="L635" s="35"/>
      <c r="M635" s="35"/>
      <c r="N635" s="35"/>
      <c r="O635" s="35"/>
      <c r="P635" s="35"/>
      <c r="Q635" s="10"/>
    </row>
    <row r="636" spans="1:17">
      <c r="A636" s="13" t="s">
        <v>14</v>
      </c>
      <c r="B636" s="35"/>
      <c r="C636" s="9"/>
      <c r="D636" s="9">
        <f>H629</f>
        <v>-0.59999999999990905</v>
      </c>
      <c r="E636" s="35" t="s">
        <v>17</v>
      </c>
      <c r="F636" s="35"/>
      <c r="G636" s="9"/>
      <c r="H636" s="9"/>
      <c r="I636" s="35"/>
      <c r="J636" s="35"/>
      <c r="K636" s="35"/>
      <c r="L636" s="35"/>
      <c r="M636" s="35"/>
      <c r="N636" s="35"/>
      <c r="O636" s="35"/>
      <c r="P636" s="35"/>
      <c r="Q636" s="10"/>
    </row>
    <row r="637" spans="1:17">
      <c r="A637" s="13" t="s">
        <v>13</v>
      </c>
      <c r="B637" s="35"/>
      <c r="C637" s="9"/>
      <c r="D637" s="27">
        <f>D635-D636</f>
        <v>6914.32</v>
      </c>
      <c r="E637" s="19" t="s">
        <v>18</v>
      </c>
      <c r="F637" s="35"/>
      <c r="G637" s="9"/>
      <c r="H637" s="9"/>
      <c r="I637" s="35"/>
      <c r="J637" s="35"/>
      <c r="K637" s="35"/>
      <c r="L637" s="35"/>
      <c r="M637" s="35"/>
      <c r="N637" s="35"/>
      <c r="O637" s="35"/>
      <c r="P637" s="35"/>
      <c r="Q637" s="10"/>
    </row>
    <row r="638" spans="1:17" ht="14.65" thickBot="1">
      <c r="A638" s="15"/>
      <c r="B638" s="16"/>
      <c r="C638" s="17"/>
      <c r="D638" s="17"/>
      <c r="E638" s="16"/>
      <c r="F638" s="16"/>
      <c r="G638" s="17"/>
      <c r="H638" s="17"/>
      <c r="I638" s="16"/>
      <c r="J638" s="16"/>
      <c r="K638" s="16"/>
      <c r="L638" s="16"/>
      <c r="M638" s="16"/>
      <c r="N638" s="16"/>
      <c r="O638" s="16"/>
      <c r="P638" s="16"/>
      <c r="Q638" s="18"/>
    </row>
    <row r="639" spans="1:17" ht="14.65" thickTop="1">
      <c r="C639" s="1"/>
      <c r="D639" s="1"/>
      <c r="G639" s="1"/>
      <c r="H639" s="1"/>
    </row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>
      <c r="J2" s="30" t="s">
        <v>43</v>
      </c>
      <c r="AC2" s="29"/>
    </row>
    <row r="3" spans="1:29" ht="14.65" thickBot="1">
      <c r="X3" s="29"/>
      <c r="Y3" s="29"/>
      <c r="Z3" s="29"/>
      <c r="AA3" s="29"/>
      <c r="AB3" s="29"/>
      <c r="AC3" s="29"/>
    </row>
    <row r="4" spans="1:29" ht="14.65" thickTop="1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>
      <c r="X28" s="29"/>
      <c r="Y28" s="29"/>
      <c r="Z28" s="29"/>
      <c r="AA28" s="29"/>
      <c r="AB28" s="29"/>
      <c r="AC28" s="29"/>
    </row>
    <row r="29" spans="1:29">
      <c r="X29" s="28"/>
      <c r="Y29" s="1"/>
      <c r="Z29" s="1"/>
    </row>
    <row r="30" spans="1:29" ht="14.65" thickBot="1"/>
    <row r="31" spans="1:29" ht="14.65" thickTop="1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/>
    <row r="56" spans="1:17" ht="14.65" thickBot="1"/>
    <row r="57" spans="1:17" ht="14.65" thickTop="1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/>
    <row r="82" spans="1:17" ht="14.65" thickBot="1"/>
    <row r="83" spans="1:17" ht="14.65" thickTop="1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/>
    <row r="108" spans="1:17" ht="14.65" thickBot="1"/>
    <row r="109" spans="1:17" ht="14.65" thickTop="1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/>
    <row r="134" spans="1:17" ht="14.65" thickBot="1"/>
    <row r="135" spans="1:17" ht="14.65" thickTop="1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/>
    <row r="160" spans="1:17" ht="14.65" thickBot="1"/>
    <row r="161" spans="1:17" ht="14.65" thickTop="1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/>
    <row r="186" spans="1:17" ht="14.65" thickBot="1"/>
    <row r="187" spans="1:17" ht="14.65" thickTop="1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/>
    <row r="212" spans="1:17" ht="14.65" thickTop="1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/>
    <row r="237" spans="1:17" ht="14.65" thickBot="1"/>
    <row r="238" spans="1:17" ht="14.65" thickTop="1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/>
    <row r="263" spans="1:17" ht="14.65" thickBot="1"/>
    <row r="264" spans="1:17" ht="14.65" thickTop="1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/>
    <row r="289" spans="1:17" ht="14.65" thickBot="1"/>
    <row r="290" spans="1:17" ht="14.65" thickTop="1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/>
    <row r="315" spans="1:17" ht="14.65" thickBot="1"/>
    <row r="316" spans="1:17" ht="14.65" thickTop="1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/>
    <row r="341" spans="1:17" ht="14.65" thickBot="1"/>
    <row r="342" spans="1:17" ht="14.65" thickTop="1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/>
    <row r="367" spans="1:17" ht="14.65" thickBot="1"/>
    <row r="368" spans="1:17" ht="14.65" thickTop="1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/>
    <row r="394" spans="1:17" ht="14.65" thickBot="1"/>
    <row r="395" spans="1:17" ht="14.65" thickTop="1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/>
    <row r="421" spans="1:17" ht="14.65" thickBot="1"/>
    <row r="422" spans="1:17" ht="14.65" thickTop="1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/>
    <row r="447" spans="1:17" ht="14.65" thickBot="1"/>
    <row r="448" spans="1:17" ht="14.65" thickTop="1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/>
    <row r="474" spans="1:17" ht="14.65" thickBot="1"/>
    <row r="475" spans="1:17" ht="14.65" thickTop="1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/>
    <row r="500" spans="1:17" ht="14.65" thickBot="1"/>
    <row r="501" spans="1:17" ht="14.65" thickTop="1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/>
    <row r="526" spans="1:17" ht="14.65" thickBot="1"/>
    <row r="527" spans="1:17" ht="14.65" thickTop="1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/>
    <row r="553" spans="1:17" ht="14.65" thickBot="1"/>
    <row r="554" spans="1:17" ht="14.65" thickTop="1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/>
    <row r="579" spans="1:17" ht="14.65" thickBot="1"/>
    <row r="580" spans="1:17" ht="14.65" thickTop="1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/>
    <row r="605" spans="1:17" ht="14.65" thickTop="1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/>
    <row r="630" spans="1:17" ht="14.65" thickTop="1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/>
    <row r="655" spans="1:17" ht="14.65" thickBot="1"/>
    <row r="656" spans="1:17" ht="14.65" thickTop="1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/>
    <row r="681" spans="1:17" ht="14.65" thickTop="1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/>
    <row r="707" spans="1:17" ht="14.65" thickBot="1"/>
    <row r="708" spans="1:17" ht="14.65" thickTop="1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/>
    <row r="734" spans="1:17" ht="14.65" thickBot="1"/>
    <row r="735" spans="1:17" ht="14.65" thickTop="1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/>
    <row r="761" spans="1:17" ht="14.65" thickBot="1"/>
    <row r="762" spans="1:17" ht="14.65" thickTop="1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/>
    <row r="787" spans="1:17" ht="14.65" thickBot="1"/>
    <row r="788" spans="1:17" ht="14.65" thickTop="1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/>
    <row r="813" spans="1:17" ht="14.65" thickBot="1"/>
    <row r="814" spans="1:17" ht="14.65" thickTop="1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2024-05-31T15:06:38Z</cp:lastPrinted>
  <dcterms:created xsi:type="dcterms:W3CDTF">2018-06-30T02:06:06Z</dcterms:created>
  <dcterms:modified xsi:type="dcterms:W3CDTF">2024-06-04T17:08:06Z</dcterms:modified>
</cp:coreProperties>
</file>