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8" i="4" l="1"/>
  <c r="D18" i="4"/>
  <c r="H18" i="4" s="1"/>
  <c r="K17" i="4"/>
  <c r="D17" i="4"/>
  <c r="M16" i="4"/>
  <c r="M17" i="4" s="1"/>
  <c r="M18" i="4" s="1"/>
  <c r="K16" i="4"/>
  <c r="D16" i="4"/>
  <c r="H16" i="4" s="1"/>
  <c r="M15" i="4"/>
  <c r="K10" i="4"/>
  <c r="J10" i="4"/>
  <c r="D10" i="4"/>
  <c r="H10" i="4" s="1"/>
  <c r="K9" i="4"/>
  <c r="J9" i="4"/>
  <c r="D9" i="4"/>
  <c r="L8" i="4"/>
  <c r="L9" i="4" s="1"/>
  <c r="L10" i="4" s="1"/>
  <c r="L16" i="4" s="1"/>
  <c r="L17" i="4" s="1"/>
  <c r="L18" i="4" s="1"/>
  <c r="K8" i="4"/>
  <c r="J8" i="4"/>
  <c r="J11" i="4" s="1"/>
  <c r="D8" i="4"/>
  <c r="H8" i="4" s="1"/>
  <c r="M20" i="4" l="1"/>
  <c r="D19" i="4"/>
  <c r="D11" i="4"/>
  <c r="H17" i="4"/>
  <c r="H19" i="4" s="1"/>
  <c r="D26" i="4" s="1"/>
  <c r="H9" i="4"/>
  <c r="H11" i="4" s="1"/>
  <c r="D24" i="4" s="1"/>
  <c r="D25" i="4" s="1"/>
  <c r="K47" i="4"/>
  <c r="D47" i="4"/>
  <c r="H47" i="4" s="1"/>
  <c r="K46" i="4"/>
  <c r="D46" i="4"/>
  <c r="M45" i="4"/>
  <c r="M46" i="4" s="1"/>
  <c r="M47" i="4" s="1"/>
  <c r="K45" i="4"/>
  <c r="D45" i="4"/>
  <c r="H45" i="4" s="1"/>
  <c r="M44" i="4"/>
  <c r="K39" i="4"/>
  <c r="J39" i="4"/>
  <c r="D39" i="4"/>
  <c r="H39" i="4" s="1"/>
  <c r="K38" i="4"/>
  <c r="J38" i="4"/>
  <c r="D38" i="4"/>
  <c r="L37" i="4"/>
  <c r="L38" i="4" s="1"/>
  <c r="L39" i="4" s="1"/>
  <c r="L45" i="4" s="1"/>
  <c r="L46" i="4" s="1"/>
  <c r="L47" i="4" s="1"/>
  <c r="K37" i="4"/>
  <c r="J37" i="4"/>
  <c r="D37" i="4"/>
  <c r="H37" i="4" s="1"/>
  <c r="D27" i="4" l="1"/>
  <c r="J40" i="4"/>
  <c r="M49" i="4" s="1"/>
  <c r="D48" i="4"/>
  <c r="D40" i="4"/>
  <c r="H46" i="4"/>
  <c r="H48" i="4" s="1"/>
  <c r="D55" i="4" s="1"/>
  <c r="H38" i="4"/>
  <c r="H40" i="4" s="1"/>
  <c r="D53" i="4" s="1"/>
  <c r="D54" i="4" s="1"/>
  <c r="K76" i="4"/>
  <c r="D76" i="4"/>
  <c r="H76" i="4" s="1"/>
  <c r="K75" i="4"/>
  <c r="D75" i="4"/>
  <c r="H75" i="4" s="1"/>
  <c r="M74" i="4"/>
  <c r="M75" i="4" s="1"/>
  <c r="M76" i="4" s="1"/>
  <c r="K74" i="4"/>
  <c r="D74" i="4"/>
  <c r="M73" i="4"/>
  <c r="K68" i="4"/>
  <c r="J68" i="4"/>
  <c r="D68" i="4"/>
  <c r="H68" i="4" s="1"/>
  <c r="K67" i="4"/>
  <c r="J67" i="4"/>
  <c r="D67" i="4"/>
  <c r="H67" i="4" s="1"/>
  <c r="L66" i="4"/>
  <c r="L67" i="4" s="1"/>
  <c r="L68" i="4" s="1"/>
  <c r="L74" i="4" s="1"/>
  <c r="L75" i="4" s="1"/>
  <c r="L76" i="4" s="1"/>
  <c r="K66" i="4"/>
  <c r="J66" i="4"/>
  <c r="J69" i="4" s="1"/>
  <c r="D66" i="4"/>
  <c r="D69" i="4" s="1"/>
  <c r="D56" i="4" l="1"/>
  <c r="D77" i="4"/>
  <c r="M78" i="4"/>
  <c r="H74" i="4"/>
  <c r="H77" i="4" s="1"/>
  <c r="D84" i="4" s="1"/>
  <c r="H66" i="4"/>
  <c r="H69" i="4" s="1"/>
  <c r="D82" i="4" s="1"/>
  <c r="D83" i="4" s="1"/>
  <c r="K105" i="4"/>
  <c r="D105" i="4"/>
  <c r="H105" i="4" s="1"/>
  <c r="K104" i="4"/>
  <c r="D104" i="4"/>
  <c r="M103" i="4"/>
  <c r="M104" i="4" s="1"/>
  <c r="M105" i="4" s="1"/>
  <c r="K103" i="4"/>
  <c r="D103" i="4"/>
  <c r="H103" i="4" s="1"/>
  <c r="M102" i="4"/>
  <c r="K97" i="4"/>
  <c r="J97" i="4"/>
  <c r="D97" i="4"/>
  <c r="H97" i="4" s="1"/>
  <c r="K96" i="4"/>
  <c r="J96" i="4"/>
  <c r="D96" i="4"/>
  <c r="H96" i="4" s="1"/>
  <c r="L95" i="4"/>
  <c r="L96" i="4" s="1"/>
  <c r="L97" i="4" s="1"/>
  <c r="L103" i="4" s="1"/>
  <c r="L104" i="4" s="1"/>
  <c r="L105" i="4" s="1"/>
  <c r="K95" i="4"/>
  <c r="J95" i="4"/>
  <c r="D95" i="4"/>
  <c r="J98" i="4" l="1"/>
  <c r="D85" i="4"/>
  <c r="D98" i="4"/>
  <c r="D106" i="4"/>
  <c r="M107" i="4"/>
  <c r="H95" i="4"/>
  <c r="H98" i="4" s="1"/>
  <c r="D111" i="4" s="1"/>
  <c r="D112" i="4" s="1"/>
  <c r="H104" i="4"/>
  <c r="H106" i="4" s="1"/>
  <c r="D113" i="4" s="1"/>
  <c r="K133" i="4"/>
  <c r="D133" i="4"/>
  <c r="H133" i="4" s="1"/>
  <c r="K132" i="4"/>
  <c r="D132" i="4"/>
  <c r="H132" i="4" s="1"/>
  <c r="M131" i="4"/>
  <c r="M132" i="4" s="1"/>
  <c r="M133" i="4" s="1"/>
  <c r="K131" i="4"/>
  <c r="D131" i="4"/>
  <c r="H131" i="4" s="1"/>
  <c r="M130" i="4"/>
  <c r="K125" i="4"/>
  <c r="J125" i="4"/>
  <c r="D125" i="4"/>
  <c r="H125" i="4" s="1"/>
  <c r="K124" i="4"/>
  <c r="J124" i="4"/>
  <c r="D124" i="4"/>
  <c r="H124" i="4" s="1"/>
  <c r="L123" i="4"/>
  <c r="L124" i="4" s="1"/>
  <c r="L125" i="4" s="1"/>
  <c r="L131" i="4" s="1"/>
  <c r="L132" i="4" s="1"/>
  <c r="L133" i="4" s="1"/>
  <c r="K123" i="4"/>
  <c r="J123" i="4"/>
  <c r="D123" i="4"/>
  <c r="H123" i="4" s="1"/>
  <c r="D114" i="4" l="1"/>
  <c r="H134" i="4"/>
  <c r="D141" i="4" s="1"/>
  <c r="H126" i="4"/>
  <c r="D139" i="4" s="1"/>
  <c r="D140" i="4" s="1"/>
  <c r="D134" i="4"/>
  <c r="J126" i="4"/>
  <c r="M135" i="4" s="1"/>
  <c r="D126" i="4"/>
  <c r="K162" i="4"/>
  <c r="D162" i="4"/>
  <c r="H162" i="4" s="1"/>
  <c r="K161" i="4"/>
  <c r="D161" i="4"/>
  <c r="H161" i="4" s="1"/>
  <c r="M160" i="4"/>
  <c r="M161" i="4" s="1"/>
  <c r="M162" i="4" s="1"/>
  <c r="K160" i="4"/>
  <c r="D160" i="4"/>
  <c r="H160" i="4" s="1"/>
  <c r="M159" i="4"/>
  <c r="K154" i="4"/>
  <c r="J154" i="4"/>
  <c r="D154" i="4"/>
  <c r="H154" i="4" s="1"/>
  <c r="K153" i="4"/>
  <c r="J153" i="4"/>
  <c r="D153" i="4"/>
  <c r="H153" i="4" s="1"/>
  <c r="L152" i="4"/>
  <c r="L153" i="4" s="1"/>
  <c r="L154" i="4" s="1"/>
  <c r="L160" i="4" s="1"/>
  <c r="L161" i="4" s="1"/>
  <c r="L162" i="4" s="1"/>
  <c r="K152" i="4"/>
  <c r="J152" i="4"/>
  <c r="D152" i="4"/>
  <c r="H152" i="4" s="1"/>
  <c r="D142" i="4" l="1"/>
  <c r="H163" i="4"/>
  <c r="D170" i="4" s="1"/>
  <c r="D155" i="4"/>
  <c r="J155" i="4"/>
  <c r="M164" i="4" s="1"/>
  <c r="H155" i="4"/>
  <c r="D168" i="4" s="1"/>
  <c r="D169" i="4" s="1"/>
  <c r="D163" i="4"/>
  <c r="K189" i="4"/>
  <c r="D189" i="4"/>
  <c r="H189" i="4" s="1"/>
  <c r="K188" i="4"/>
  <c r="D188" i="4"/>
  <c r="H188" i="4" s="1"/>
  <c r="M187" i="4"/>
  <c r="M188" i="4" s="1"/>
  <c r="M189" i="4" s="1"/>
  <c r="K187" i="4"/>
  <c r="D187" i="4"/>
  <c r="H187" i="4" s="1"/>
  <c r="M186" i="4"/>
  <c r="K181" i="4"/>
  <c r="J181" i="4"/>
  <c r="D181" i="4"/>
  <c r="H181" i="4" s="1"/>
  <c r="K180" i="4"/>
  <c r="J180" i="4"/>
  <c r="D180" i="4"/>
  <c r="H180" i="4" s="1"/>
  <c r="L179" i="4"/>
  <c r="L180" i="4" s="1"/>
  <c r="L181" i="4" s="1"/>
  <c r="L187" i="4" s="1"/>
  <c r="L188" i="4" s="1"/>
  <c r="L189" i="4" s="1"/>
  <c r="K179" i="4"/>
  <c r="J179" i="4"/>
  <c r="D179" i="4"/>
  <c r="H179" i="4" s="1"/>
  <c r="D171" i="4" l="1"/>
  <c r="H190" i="4"/>
  <c r="D197" i="4" s="1"/>
  <c r="D190" i="4"/>
  <c r="H182" i="4"/>
  <c r="D195" i="4" s="1"/>
  <c r="D196" i="4" s="1"/>
  <c r="J182" i="4"/>
  <c r="M191" i="4" s="1"/>
  <c r="D182" i="4"/>
  <c r="K216" i="4"/>
  <c r="D216" i="4"/>
  <c r="H216" i="4" s="1"/>
  <c r="K215" i="4"/>
  <c r="D215" i="4"/>
  <c r="H215" i="4" s="1"/>
  <c r="M214" i="4"/>
  <c r="M215" i="4" s="1"/>
  <c r="M216" i="4" s="1"/>
  <c r="K214" i="4"/>
  <c r="D214" i="4"/>
  <c r="H214" i="4" s="1"/>
  <c r="M213" i="4"/>
  <c r="K208" i="4"/>
  <c r="J208" i="4"/>
  <c r="D208" i="4"/>
  <c r="H208" i="4" s="1"/>
  <c r="K207" i="4"/>
  <c r="J207" i="4"/>
  <c r="D207" i="4"/>
  <c r="H207" i="4" s="1"/>
  <c r="L206" i="4"/>
  <c r="L207" i="4" s="1"/>
  <c r="L208" i="4" s="1"/>
  <c r="L214" i="4" s="1"/>
  <c r="L215" i="4" s="1"/>
  <c r="L216" i="4" s="1"/>
  <c r="K206" i="4"/>
  <c r="J206" i="4"/>
  <c r="D206" i="4"/>
  <c r="H217" i="4" l="1"/>
  <c r="D224" i="4" s="1"/>
  <c r="D209" i="4"/>
  <c r="D198" i="4"/>
  <c r="J209" i="4"/>
  <c r="M218" i="4" s="1"/>
  <c r="H206" i="4"/>
  <c r="H209" i="4" s="1"/>
  <c r="D222" i="4" s="1"/>
  <c r="D223" i="4" s="1"/>
  <c r="D225" i="4" s="1"/>
  <c r="D217" i="4"/>
  <c r="K243" i="4"/>
  <c r="D243" i="4"/>
  <c r="H243" i="4" s="1"/>
  <c r="K242" i="4"/>
  <c r="D242" i="4"/>
  <c r="M241" i="4"/>
  <c r="M242" i="4" s="1"/>
  <c r="M243" i="4" s="1"/>
  <c r="K241" i="4"/>
  <c r="D241" i="4"/>
  <c r="H241" i="4" s="1"/>
  <c r="M240" i="4"/>
  <c r="K235" i="4"/>
  <c r="J235" i="4"/>
  <c r="D235" i="4"/>
  <c r="H235" i="4" s="1"/>
  <c r="K234" i="4"/>
  <c r="J234" i="4"/>
  <c r="D234" i="4"/>
  <c r="L233" i="4"/>
  <c r="L234" i="4" s="1"/>
  <c r="L235" i="4" s="1"/>
  <c r="L241" i="4" s="1"/>
  <c r="L242" i="4" s="1"/>
  <c r="L243" i="4" s="1"/>
  <c r="K233" i="4"/>
  <c r="J233" i="4"/>
  <c r="D233" i="4"/>
  <c r="H233" i="4" s="1"/>
  <c r="D244" i="4" l="1"/>
  <c r="J236" i="4"/>
  <c r="M245" i="4" s="1"/>
  <c r="D236" i="4"/>
  <c r="H242" i="4"/>
  <c r="H244" i="4" s="1"/>
  <c r="D251" i="4" s="1"/>
  <c r="H234" i="4"/>
  <c r="H236" i="4" s="1"/>
  <c r="D249" i="4" s="1"/>
  <c r="D250" i="4" s="1"/>
  <c r="D261" i="4"/>
  <c r="D252" i="4" l="1"/>
  <c r="K271" i="4"/>
  <c r="D271" i="4"/>
  <c r="H271" i="4" s="1"/>
  <c r="K270" i="4"/>
  <c r="D270" i="4"/>
  <c r="H270" i="4" s="1"/>
  <c r="M269" i="4"/>
  <c r="M270" i="4" s="1"/>
  <c r="M271" i="4" s="1"/>
  <c r="K269" i="4"/>
  <c r="D269" i="4"/>
  <c r="H269" i="4" s="1"/>
  <c r="M268" i="4"/>
  <c r="K263" i="4"/>
  <c r="J263" i="4"/>
  <c r="D263" i="4"/>
  <c r="H263" i="4" s="1"/>
  <c r="K262" i="4"/>
  <c r="J262" i="4"/>
  <c r="D262" i="4"/>
  <c r="H262" i="4" s="1"/>
  <c r="L261" i="4"/>
  <c r="L262" i="4" s="1"/>
  <c r="L263" i="4" s="1"/>
  <c r="L269" i="4" s="1"/>
  <c r="L270" i="4" s="1"/>
  <c r="L271" i="4" s="1"/>
  <c r="K261" i="4"/>
  <c r="J261" i="4"/>
  <c r="H261" i="4"/>
  <c r="H264" i="4" s="1"/>
  <c r="D277" i="4" s="1"/>
  <c r="D278" i="4" s="1"/>
  <c r="H272" i="4" l="1"/>
  <c r="D279" i="4" s="1"/>
  <c r="D280" i="4" s="1"/>
  <c r="D272" i="4"/>
  <c r="J264" i="4"/>
  <c r="M273" i="4" s="1"/>
  <c r="D264" i="4"/>
  <c r="K299" i="4"/>
  <c r="D299" i="4"/>
  <c r="H299" i="4" s="1"/>
  <c r="K298" i="4"/>
  <c r="D298" i="4"/>
  <c r="M297" i="4"/>
  <c r="M298" i="4" s="1"/>
  <c r="M299" i="4" s="1"/>
  <c r="K297" i="4"/>
  <c r="D297" i="4"/>
  <c r="H297" i="4" s="1"/>
  <c r="M296" i="4"/>
  <c r="K291" i="4"/>
  <c r="J291" i="4"/>
  <c r="D291" i="4"/>
  <c r="H291" i="4" s="1"/>
  <c r="K290" i="4"/>
  <c r="J290" i="4"/>
  <c r="D290" i="4"/>
  <c r="L289" i="4"/>
  <c r="L290" i="4" s="1"/>
  <c r="L291" i="4" s="1"/>
  <c r="L297" i="4" s="1"/>
  <c r="L298" i="4" s="1"/>
  <c r="L299" i="4" s="1"/>
  <c r="K289" i="4"/>
  <c r="J289" i="4"/>
  <c r="D289" i="4"/>
  <c r="H289" i="4" s="1"/>
  <c r="K1202" i="4"/>
  <c r="D1202" i="4"/>
  <c r="H1202" i="4" s="1"/>
  <c r="K1201" i="4"/>
  <c r="D1201" i="4"/>
  <c r="M1200" i="4"/>
  <c r="M1201" i="4" s="1"/>
  <c r="M1202" i="4" s="1"/>
  <c r="N1202" i="4" s="1"/>
  <c r="K1200" i="4"/>
  <c r="D1200" i="4"/>
  <c r="H1200" i="4" s="1"/>
  <c r="M1199" i="4"/>
  <c r="K1194" i="4"/>
  <c r="J1194" i="4"/>
  <c r="D1194" i="4"/>
  <c r="H1194" i="4" s="1"/>
  <c r="K1193" i="4"/>
  <c r="J1193" i="4"/>
  <c r="D1193" i="4"/>
  <c r="H1193" i="4" s="1"/>
  <c r="L1192" i="4"/>
  <c r="L1193" i="4" s="1"/>
  <c r="L1194" i="4" s="1"/>
  <c r="L1200" i="4" s="1"/>
  <c r="L1201" i="4" s="1"/>
  <c r="L1202" i="4" s="1"/>
  <c r="K1192" i="4"/>
  <c r="J1192" i="4"/>
  <c r="D1192" i="4"/>
  <c r="H1192" i="4" s="1"/>
  <c r="K1176" i="4"/>
  <c r="D1176" i="4"/>
  <c r="H1176" i="4" s="1"/>
  <c r="K1175" i="4"/>
  <c r="D1175" i="4"/>
  <c r="H1175" i="4" s="1"/>
  <c r="M1174" i="4"/>
  <c r="M1175" i="4" s="1"/>
  <c r="M1176" i="4" s="1"/>
  <c r="N1176" i="4" s="1"/>
  <c r="K1174" i="4"/>
  <c r="D1174" i="4"/>
  <c r="H1174" i="4" s="1"/>
  <c r="M1173" i="4"/>
  <c r="K1168" i="4"/>
  <c r="J1168" i="4"/>
  <c r="D1168" i="4"/>
  <c r="K1167" i="4"/>
  <c r="J1167" i="4"/>
  <c r="D1167" i="4"/>
  <c r="H1167" i="4" s="1"/>
  <c r="L1166" i="4"/>
  <c r="L1167" i="4" s="1"/>
  <c r="L1168" i="4" s="1"/>
  <c r="L1174" i="4" s="1"/>
  <c r="L1175" i="4" s="1"/>
  <c r="L1176" i="4" s="1"/>
  <c r="K1166" i="4"/>
  <c r="J1166" i="4"/>
  <c r="D1166" i="4"/>
  <c r="H1166" i="4" s="1"/>
  <c r="K1150" i="4"/>
  <c r="D1150" i="4"/>
  <c r="H1150" i="4" s="1"/>
  <c r="K1149" i="4"/>
  <c r="D1149" i="4"/>
  <c r="H1149" i="4" s="1"/>
  <c r="M1148" i="4"/>
  <c r="M1149" i="4" s="1"/>
  <c r="M1150" i="4" s="1"/>
  <c r="N1150" i="4" s="1"/>
  <c r="K1148" i="4"/>
  <c r="D1148" i="4"/>
  <c r="H1148" i="4" s="1"/>
  <c r="M1147" i="4"/>
  <c r="K1142" i="4"/>
  <c r="J1142" i="4"/>
  <c r="D1142" i="4"/>
  <c r="K1141" i="4"/>
  <c r="J1141" i="4"/>
  <c r="D1141" i="4"/>
  <c r="H1141" i="4" s="1"/>
  <c r="L1140" i="4"/>
  <c r="L1141" i="4" s="1"/>
  <c r="L1142" i="4" s="1"/>
  <c r="L1148" i="4" s="1"/>
  <c r="L1149" i="4" s="1"/>
  <c r="L1150" i="4" s="1"/>
  <c r="K1140" i="4"/>
  <c r="J1140" i="4"/>
  <c r="D1140" i="4"/>
  <c r="H1140" i="4" s="1"/>
  <c r="K1124" i="4"/>
  <c r="D1124" i="4"/>
  <c r="H1124" i="4" s="1"/>
  <c r="K1123" i="4"/>
  <c r="D1123" i="4"/>
  <c r="H1123" i="4" s="1"/>
  <c r="M1122" i="4"/>
  <c r="M1123" i="4" s="1"/>
  <c r="M1124" i="4" s="1"/>
  <c r="N1124" i="4" s="1"/>
  <c r="K1122" i="4"/>
  <c r="D1122" i="4"/>
  <c r="M1121" i="4"/>
  <c r="K1116" i="4"/>
  <c r="J1116" i="4"/>
  <c r="D1116" i="4"/>
  <c r="H1116" i="4" s="1"/>
  <c r="K1115" i="4"/>
  <c r="J1115" i="4"/>
  <c r="D1115" i="4"/>
  <c r="H1115" i="4" s="1"/>
  <c r="L1114" i="4"/>
  <c r="L1115" i="4" s="1"/>
  <c r="L1116" i="4" s="1"/>
  <c r="L1122" i="4" s="1"/>
  <c r="L1123" i="4" s="1"/>
  <c r="L1124" i="4" s="1"/>
  <c r="K1114" i="4"/>
  <c r="J1114" i="4"/>
  <c r="D1114" i="4"/>
  <c r="K1098" i="4"/>
  <c r="D1098" i="4"/>
  <c r="H1098" i="4" s="1"/>
  <c r="K1097" i="4"/>
  <c r="D1097" i="4"/>
  <c r="H1097" i="4" s="1"/>
  <c r="M1096" i="4"/>
  <c r="M1097" i="4" s="1"/>
  <c r="M1098" i="4" s="1"/>
  <c r="N1098" i="4" s="1"/>
  <c r="K1096" i="4"/>
  <c r="D1096" i="4"/>
  <c r="H1096" i="4" s="1"/>
  <c r="M1095" i="4"/>
  <c r="K1090" i="4"/>
  <c r="J1090" i="4"/>
  <c r="D1090" i="4"/>
  <c r="H1090" i="4" s="1"/>
  <c r="K1089" i="4"/>
  <c r="J1089" i="4"/>
  <c r="D1089" i="4"/>
  <c r="L1088" i="4"/>
  <c r="L1089" i="4" s="1"/>
  <c r="L1090" i="4" s="1"/>
  <c r="L1096" i="4" s="1"/>
  <c r="L1097" i="4" s="1"/>
  <c r="L1098" i="4" s="1"/>
  <c r="K1088" i="4"/>
  <c r="J1088" i="4"/>
  <c r="D1088" i="4"/>
  <c r="H1088" i="4" s="1"/>
  <c r="K1072" i="4"/>
  <c r="D1072" i="4"/>
  <c r="H1072" i="4" s="1"/>
  <c r="K1071" i="4"/>
  <c r="D1071" i="4"/>
  <c r="H1071" i="4" s="1"/>
  <c r="M1070" i="4"/>
  <c r="M1071" i="4" s="1"/>
  <c r="M1072" i="4" s="1"/>
  <c r="K1070" i="4"/>
  <c r="D1070" i="4"/>
  <c r="M1069" i="4"/>
  <c r="K1064" i="4"/>
  <c r="J1064" i="4"/>
  <c r="D1064" i="4"/>
  <c r="H1064" i="4" s="1"/>
  <c r="K1063" i="4"/>
  <c r="J1063" i="4"/>
  <c r="D1063" i="4"/>
  <c r="H1063" i="4" s="1"/>
  <c r="L1062" i="4"/>
  <c r="L1063" i="4" s="1"/>
  <c r="L1064" i="4" s="1"/>
  <c r="L1070" i="4" s="1"/>
  <c r="L1071" i="4" s="1"/>
  <c r="L1072" i="4" s="1"/>
  <c r="K1062" i="4"/>
  <c r="J1062" i="4"/>
  <c r="D1062" i="4"/>
  <c r="K1046" i="4"/>
  <c r="D1046" i="4"/>
  <c r="H1046" i="4" s="1"/>
  <c r="K1045" i="4"/>
  <c r="D1045" i="4"/>
  <c r="H1045" i="4" s="1"/>
  <c r="M1044" i="4"/>
  <c r="M1045" i="4" s="1"/>
  <c r="M1046" i="4" s="1"/>
  <c r="N1046" i="4" s="1"/>
  <c r="K1044" i="4"/>
  <c r="D1044" i="4"/>
  <c r="H1044" i="4" s="1"/>
  <c r="M1043" i="4"/>
  <c r="K1038" i="4"/>
  <c r="J1038" i="4"/>
  <c r="D1038" i="4"/>
  <c r="H1038" i="4" s="1"/>
  <c r="K1037" i="4"/>
  <c r="J1037" i="4"/>
  <c r="D1037" i="4"/>
  <c r="L1036" i="4"/>
  <c r="L1037" i="4" s="1"/>
  <c r="L1038" i="4" s="1"/>
  <c r="L1044" i="4" s="1"/>
  <c r="L1045" i="4" s="1"/>
  <c r="L1046" i="4" s="1"/>
  <c r="K1036" i="4"/>
  <c r="J1036" i="4"/>
  <c r="D1036" i="4"/>
  <c r="H1036" i="4" s="1"/>
  <c r="K1020" i="4"/>
  <c r="D1020" i="4"/>
  <c r="H1020" i="4" s="1"/>
  <c r="K1019" i="4"/>
  <c r="D1019" i="4"/>
  <c r="M1018" i="4"/>
  <c r="M1019" i="4" s="1"/>
  <c r="M1020" i="4" s="1"/>
  <c r="N1020" i="4" s="1"/>
  <c r="K1018" i="4"/>
  <c r="D1018" i="4"/>
  <c r="H1018" i="4" s="1"/>
  <c r="M1017" i="4"/>
  <c r="K1012" i="4"/>
  <c r="J1012" i="4"/>
  <c r="D1012" i="4"/>
  <c r="H1012" i="4" s="1"/>
  <c r="K1011" i="4"/>
  <c r="J1011" i="4"/>
  <c r="D1011" i="4"/>
  <c r="L1010" i="4"/>
  <c r="L1011" i="4" s="1"/>
  <c r="L1012" i="4" s="1"/>
  <c r="L1018" i="4" s="1"/>
  <c r="L1019" i="4" s="1"/>
  <c r="L1020" i="4" s="1"/>
  <c r="K1010" i="4"/>
  <c r="J1010" i="4"/>
  <c r="D1010" i="4"/>
  <c r="H1010" i="4" s="1"/>
  <c r="K993" i="4"/>
  <c r="D993" i="4"/>
  <c r="H993" i="4" s="1"/>
  <c r="K992" i="4"/>
  <c r="D992" i="4"/>
  <c r="H992" i="4" s="1"/>
  <c r="M991" i="4"/>
  <c r="M992" i="4" s="1"/>
  <c r="M993" i="4" s="1"/>
  <c r="N993" i="4" s="1"/>
  <c r="K991" i="4"/>
  <c r="D991" i="4"/>
  <c r="H991" i="4" s="1"/>
  <c r="M990" i="4"/>
  <c r="K985" i="4"/>
  <c r="J985" i="4"/>
  <c r="D985" i="4"/>
  <c r="K984" i="4"/>
  <c r="J984" i="4"/>
  <c r="D984" i="4"/>
  <c r="H984" i="4" s="1"/>
  <c r="L983" i="4"/>
  <c r="L984" i="4" s="1"/>
  <c r="L985" i="4" s="1"/>
  <c r="L991" i="4" s="1"/>
  <c r="L992" i="4" s="1"/>
  <c r="L993" i="4" s="1"/>
  <c r="K983" i="4"/>
  <c r="J983" i="4"/>
  <c r="D983" i="4"/>
  <c r="H983" i="4" s="1"/>
  <c r="K966" i="4"/>
  <c r="D966" i="4"/>
  <c r="H966" i="4" s="1"/>
  <c r="K965" i="4"/>
  <c r="D965" i="4"/>
  <c r="H965" i="4" s="1"/>
  <c r="M964" i="4"/>
  <c r="M965" i="4" s="1"/>
  <c r="M966" i="4" s="1"/>
  <c r="N966" i="4" s="1"/>
  <c r="K964" i="4"/>
  <c r="D964" i="4"/>
  <c r="H964" i="4" s="1"/>
  <c r="M963" i="4"/>
  <c r="K958" i="4"/>
  <c r="J958" i="4"/>
  <c r="D958" i="4"/>
  <c r="K957" i="4"/>
  <c r="J957" i="4"/>
  <c r="D957" i="4"/>
  <c r="H957" i="4" s="1"/>
  <c r="L956" i="4"/>
  <c r="L957" i="4" s="1"/>
  <c r="L958" i="4" s="1"/>
  <c r="L964" i="4" s="1"/>
  <c r="L965" i="4" s="1"/>
  <c r="L966" i="4" s="1"/>
  <c r="K956" i="4"/>
  <c r="J956" i="4"/>
  <c r="D956" i="4"/>
  <c r="H956" i="4" s="1"/>
  <c r="K938" i="4"/>
  <c r="D938" i="4"/>
  <c r="H938" i="4" s="1"/>
  <c r="K937" i="4"/>
  <c r="D937" i="4"/>
  <c r="H937" i="4" s="1"/>
  <c r="M936" i="4"/>
  <c r="M937" i="4" s="1"/>
  <c r="M938" i="4" s="1"/>
  <c r="N938" i="4" s="1"/>
  <c r="K936" i="4"/>
  <c r="D936" i="4"/>
  <c r="M935" i="4"/>
  <c r="K930" i="4"/>
  <c r="J930" i="4"/>
  <c r="D930" i="4"/>
  <c r="H930" i="4" s="1"/>
  <c r="K929" i="4"/>
  <c r="J929" i="4"/>
  <c r="D929" i="4"/>
  <c r="H929" i="4" s="1"/>
  <c r="L928" i="4"/>
  <c r="L929" i="4" s="1"/>
  <c r="L930" i="4" s="1"/>
  <c r="L936" i="4" s="1"/>
  <c r="L937" i="4" s="1"/>
  <c r="L938" i="4" s="1"/>
  <c r="K928" i="4"/>
  <c r="J928" i="4"/>
  <c r="D928" i="4"/>
  <c r="K911" i="4"/>
  <c r="D911" i="4"/>
  <c r="H911" i="4" s="1"/>
  <c r="K910" i="4"/>
  <c r="D910" i="4"/>
  <c r="H910" i="4" s="1"/>
  <c r="M909" i="4"/>
  <c r="M910" i="4" s="1"/>
  <c r="M911" i="4" s="1"/>
  <c r="K909" i="4"/>
  <c r="D909" i="4"/>
  <c r="M908" i="4"/>
  <c r="K903" i="4"/>
  <c r="J903" i="4"/>
  <c r="D903" i="4"/>
  <c r="H903" i="4" s="1"/>
  <c r="K902" i="4"/>
  <c r="J902" i="4"/>
  <c r="D902" i="4"/>
  <c r="H902" i="4" s="1"/>
  <c r="L901" i="4"/>
  <c r="L902" i="4" s="1"/>
  <c r="L903" i="4" s="1"/>
  <c r="L909" i="4" s="1"/>
  <c r="L910" i="4" s="1"/>
  <c r="L911" i="4" s="1"/>
  <c r="K901" i="4"/>
  <c r="J901" i="4"/>
  <c r="D901" i="4"/>
  <c r="H901" i="4" s="1"/>
  <c r="K883" i="4"/>
  <c r="D883" i="4"/>
  <c r="H883" i="4" s="1"/>
  <c r="K882" i="4"/>
  <c r="D882" i="4"/>
  <c r="H882" i="4" s="1"/>
  <c r="M881" i="4"/>
  <c r="M882" i="4" s="1"/>
  <c r="M883" i="4" s="1"/>
  <c r="K881" i="4"/>
  <c r="D881" i="4"/>
  <c r="M880" i="4"/>
  <c r="K875" i="4"/>
  <c r="J875" i="4"/>
  <c r="D875" i="4"/>
  <c r="H875" i="4" s="1"/>
  <c r="K874" i="4"/>
  <c r="J874" i="4"/>
  <c r="D874" i="4"/>
  <c r="H874" i="4" s="1"/>
  <c r="L873" i="4"/>
  <c r="L874" i="4" s="1"/>
  <c r="L875" i="4" s="1"/>
  <c r="L881" i="4" s="1"/>
  <c r="L882" i="4" s="1"/>
  <c r="L883" i="4" s="1"/>
  <c r="K873" i="4"/>
  <c r="J873" i="4"/>
  <c r="D873" i="4"/>
  <c r="H873" i="4" s="1"/>
  <c r="K855" i="4"/>
  <c r="D855" i="4"/>
  <c r="H855" i="4" s="1"/>
  <c r="K854" i="4"/>
  <c r="D854" i="4"/>
  <c r="H854" i="4" s="1"/>
  <c r="M853" i="4"/>
  <c r="M854" i="4" s="1"/>
  <c r="M855" i="4" s="1"/>
  <c r="K853" i="4"/>
  <c r="D853" i="4"/>
  <c r="M852" i="4"/>
  <c r="K847" i="4"/>
  <c r="J847" i="4"/>
  <c r="D847" i="4"/>
  <c r="H847" i="4" s="1"/>
  <c r="K846" i="4"/>
  <c r="J846" i="4"/>
  <c r="D846" i="4"/>
  <c r="H846" i="4" s="1"/>
  <c r="L845" i="4"/>
  <c r="L846" i="4" s="1"/>
  <c r="L847" i="4" s="1"/>
  <c r="L853" i="4" s="1"/>
  <c r="L854" i="4" s="1"/>
  <c r="L855" i="4" s="1"/>
  <c r="K845" i="4"/>
  <c r="J845" i="4"/>
  <c r="D845" i="4"/>
  <c r="K827" i="4"/>
  <c r="D827" i="4"/>
  <c r="H827" i="4" s="1"/>
  <c r="K826" i="4"/>
  <c r="D826" i="4"/>
  <c r="H826" i="4" s="1"/>
  <c r="M825" i="4"/>
  <c r="M826" i="4" s="1"/>
  <c r="M827" i="4" s="1"/>
  <c r="K825" i="4"/>
  <c r="D825" i="4"/>
  <c r="M824" i="4"/>
  <c r="K819" i="4"/>
  <c r="J819" i="4"/>
  <c r="D819" i="4"/>
  <c r="H819" i="4" s="1"/>
  <c r="K818" i="4"/>
  <c r="J818" i="4"/>
  <c r="D818" i="4"/>
  <c r="H818" i="4" s="1"/>
  <c r="L817" i="4"/>
  <c r="L818" i="4" s="1"/>
  <c r="L819" i="4" s="1"/>
  <c r="L825" i="4" s="1"/>
  <c r="L826" i="4" s="1"/>
  <c r="L827" i="4" s="1"/>
  <c r="K817" i="4"/>
  <c r="J817" i="4"/>
  <c r="D817" i="4"/>
  <c r="K800" i="4"/>
  <c r="D800" i="4"/>
  <c r="H800" i="4" s="1"/>
  <c r="K799" i="4"/>
  <c r="D799" i="4"/>
  <c r="H799" i="4" s="1"/>
  <c r="M798" i="4"/>
  <c r="M799" i="4" s="1"/>
  <c r="M800" i="4" s="1"/>
  <c r="K798" i="4"/>
  <c r="D798" i="4"/>
  <c r="M797" i="4"/>
  <c r="K792" i="4"/>
  <c r="J792" i="4"/>
  <c r="D792" i="4"/>
  <c r="H792" i="4" s="1"/>
  <c r="K791" i="4"/>
  <c r="J791" i="4"/>
  <c r="D791" i="4"/>
  <c r="H791" i="4" s="1"/>
  <c r="L790" i="4"/>
  <c r="L791" i="4" s="1"/>
  <c r="L792" i="4" s="1"/>
  <c r="L798" i="4" s="1"/>
  <c r="L799" i="4" s="1"/>
  <c r="L800" i="4" s="1"/>
  <c r="K790" i="4"/>
  <c r="J790" i="4"/>
  <c r="D790" i="4"/>
  <c r="K772" i="4"/>
  <c r="D772" i="4"/>
  <c r="H772" i="4" s="1"/>
  <c r="K771" i="4"/>
  <c r="D771" i="4"/>
  <c r="H771" i="4" s="1"/>
  <c r="M770" i="4"/>
  <c r="M771" i="4" s="1"/>
  <c r="M772" i="4" s="1"/>
  <c r="K770" i="4"/>
  <c r="D770" i="4"/>
  <c r="M769" i="4"/>
  <c r="K764" i="4"/>
  <c r="J764" i="4"/>
  <c r="D764" i="4"/>
  <c r="H764" i="4" s="1"/>
  <c r="K763" i="4"/>
  <c r="J763" i="4"/>
  <c r="D763" i="4"/>
  <c r="H763" i="4" s="1"/>
  <c r="L762" i="4"/>
  <c r="L763" i="4" s="1"/>
  <c r="L764" i="4" s="1"/>
  <c r="L770" i="4" s="1"/>
  <c r="L771" i="4" s="1"/>
  <c r="L772" i="4" s="1"/>
  <c r="K762" i="4"/>
  <c r="J762" i="4"/>
  <c r="D762" i="4"/>
  <c r="K744" i="4"/>
  <c r="D744" i="4"/>
  <c r="H744" i="4" s="1"/>
  <c r="K743" i="4"/>
  <c r="D743" i="4"/>
  <c r="M742" i="4"/>
  <c r="M743" i="4" s="1"/>
  <c r="M744" i="4" s="1"/>
  <c r="K742" i="4"/>
  <c r="D742" i="4"/>
  <c r="H742" i="4" s="1"/>
  <c r="M741" i="4"/>
  <c r="K736" i="4"/>
  <c r="J736" i="4"/>
  <c r="D736" i="4"/>
  <c r="H736" i="4" s="1"/>
  <c r="K735" i="4"/>
  <c r="J735" i="4"/>
  <c r="D735" i="4"/>
  <c r="H735" i="4" s="1"/>
  <c r="L734" i="4"/>
  <c r="L735" i="4" s="1"/>
  <c r="L736" i="4" s="1"/>
  <c r="L742" i="4" s="1"/>
  <c r="L743" i="4" s="1"/>
  <c r="L744" i="4" s="1"/>
  <c r="K734" i="4"/>
  <c r="J734" i="4"/>
  <c r="D734" i="4"/>
  <c r="H734" i="4" s="1"/>
  <c r="K716" i="4"/>
  <c r="D716" i="4"/>
  <c r="H716" i="4" s="1"/>
  <c r="K715" i="4"/>
  <c r="D715" i="4"/>
  <c r="M714" i="4"/>
  <c r="M715" i="4" s="1"/>
  <c r="M716" i="4" s="1"/>
  <c r="K714" i="4"/>
  <c r="D714" i="4"/>
  <c r="H714" i="4" s="1"/>
  <c r="M713" i="4"/>
  <c r="K708" i="4"/>
  <c r="J708" i="4"/>
  <c r="D708" i="4"/>
  <c r="H708" i="4" s="1"/>
  <c r="K707" i="4"/>
  <c r="J707" i="4"/>
  <c r="D707" i="4"/>
  <c r="L706" i="4"/>
  <c r="L707" i="4" s="1"/>
  <c r="L708" i="4" s="1"/>
  <c r="L714" i="4" s="1"/>
  <c r="L715" i="4" s="1"/>
  <c r="L716" i="4" s="1"/>
  <c r="K706" i="4"/>
  <c r="J706" i="4"/>
  <c r="D706" i="4"/>
  <c r="H706" i="4" s="1"/>
  <c r="K688" i="4"/>
  <c r="D688" i="4"/>
  <c r="H688" i="4" s="1"/>
  <c r="K687" i="4"/>
  <c r="D687" i="4"/>
  <c r="M686" i="4"/>
  <c r="M687" i="4" s="1"/>
  <c r="M688" i="4" s="1"/>
  <c r="K686" i="4"/>
  <c r="D686" i="4"/>
  <c r="H686" i="4" s="1"/>
  <c r="M685" i="4"/>
  <c r="K680" i="4"/>
  <c r="J680" i="4"/>
  <c r="D680" i="4"/>
  <c r="H680" i="4" s="1"/>
  <c r="K679" i="4"/>
  <c r="J679" i="4"/>
  <c r="D679" i="4"/>
  <c r="L678" i="4"/>
  <c r="L679" i="4" s="1"/>
  <c r="L680" i="4" s="1"/>
  <c r="L686" i="4" s="1"/>
  <c r="L687" i="4" s="1"/>
  <c r="L688" i="4" s="1"/>
  <c r="K678" i="4"/>
  <c r="J678" i="4"/>
  <c r="D678" i="4"/>
  <c r="H678" i="4" s="1"/>
  <c r="K660" i="4"/>
  <c r="D660" i="4"/>
  <c r="H660" i="4" s="1"/>
  <c r="K659" i="4"/>
  <c r="D659" i="4"/>
  <c r="H659" i="4" s="1"/>
  <c r="M658" i="4"/>
  <c r="M659" i="4" s="1"/>
  <c r="M660" i="4" s="1"/>
  <c r="K658" i="4"/>
  <c r="D658" i="4"/>
  <c r="H658" i="4" s="1"/>
  <c r="M657" i="4"/>
  <c r="K652" i="4"/>
  <c r="J652" i="4"/>
  <c r="D652" i="4"/>
  <c r="H652" i="4" s="1"/>
  <c r="K651" i="4"/>
  <c r="J651" i="4"/>
  <c r="D651" i="4"/>
  <c r="L650" i="4"/>
  <c r="L651" i="4" s="1"/>
  <c r="L652" i="4" s="1"/>
  <c r="L658" i="4" s="1"/>
  <c r="L659" i="4" s="1"/>
  <c r="L660" i="4" s="1"/>
  <c r="K650" i="4"/>
  <c r="J650" i="4"/>
  <c r="D650" i="4"/>
  <c r="H650" i="4" s="1"/>
  <c r="K632" i="4"/>
  <c r="D632" i="4"/>
  <c r="H632" i="4" s="1"/>
  <c r="K631" i="4"/>
  <c r="D631" i="4"/>
  <c r="M630" i="4"/>
  <c r="M631" i="4" s="1"/>
  <c r="M632" i="4" s="1"/>
  <c r="K630" i="4"/>
  <c r="D630" i="4"/>
  <c r="H630" i="4" s="1"/>
  <c r="M629" i="4"/>
  <c r="K624" i="4"/>
  <c r="J624" i="4"/>
  <c r="D624" i="4"/>
  <c r="H624" i="4" s="1"/>
  <c r="K623" i="4"/>
  <c r="J623" i="4"/>
  <c r="D623" i="4"/>
  <c r="L622" i="4"/>
  <c r="L623" i="4" s="1"/>
  <c r="L624" i="4" s="1"/>
  <c r="L630" i="4" s="1"/>
  <c r="L631" i="4" s="1"/>
  <c r="L632" i="4" s="1"/>
  <c r="K622" i="4"/>
  <c r="J622" i="4"/>
  <c r="D622" i="4"/>
  <c r="H622" i="4" s="1"/>
  <c r="K605" i="4"/>
  <c r="D605" i="4"/>
  <c r="H605" i="4" s="1"/>
  <c r="K604" i="4"/>
  <c r="D604" i="4"/>
  <c r="M603" i="4"/>
  <c r="M604" i="4" s="1"/>
  <c r="M605" i="4" s="1"/>
  <c r="K603" i="4"/>
  <c r="D603" i="4"/>
  <c r="H603" i="4" s="1"/>
  <c r="M602" i="4"/>
  <c r="K597" i="4"/>
  <c r="J597" i="4"/>
  <c r="D597" i="4"/>
  <c r="H597" i="4" s="1"/>
  <c r="K596" i="4"/>
  <c r="J596" i="4"/>
  <c r="D596" i="4"/>
  <c r="H596" i="4" s="1"/>
  <c r="L595" i="4"/>
  <c r="L596" i="4" s="1"/>
  <c r="L597" i="4" s="1"/>
  <c r="L603" i="4" s="1"/>
  <c r="L604" i="4" s="1"/>
  <c r="L605" i="4" s="1"/>
  <c r="K595" i="4"/>
  <c r="J595" i="4"/>
  <c r="D595" i="4"/>
  <c r="H595" i="4" s="1"/>
  <c r="K577" i="4"/>
  <c r="D577" i="4"/>
  <c r="K576" i="4"/>
  <c r="D576" i="4"/>
  <c r="H576" i="4" s="1"/>
  <c r="M575" i="4"/>
  <c r="M576" i="4" s="1"/>
  <c r="M577" i="4" s="1"/>
  <c r="K575" i="4"/>
  <c r="D575" i="4"/>
  <c r="H575" i="4" s="1"/>
  <c r="M574" i="4"/>
  <c r="K569" i="4"/>
  <c r="J569" i="4"/>
  <c r="D569" i="4"/>
  <c r="K568" i="4"/>
  <c r="J568" i="4"/>
  <c r="D568" i="4"/>
  <c r="H568" i="4" s="1"/>
  <c r="L567" i="4"/>
  <c r="L568" i="4" s="1"/>
  <c r="L569" i="4" s="1"/>
  <c r="L575" i="4" s="1"/>
  <c r="L576" i="4" s="1"/>
  <c r="L577" i="4" s="1"/>
  <c r="K567" i="4"/>
  <c r="J567" i="4"/>
  <c r="D567" i="4"/>
  <c r="H567" i="4" s="1"/>
  <c r="K549" i="4"/>
  <c r="D549" i="4"/>
  <c r="K548" i="4"/>
  <c r="D548" i="4"/>
  <c r="H548" i="4" s="1"/>
  <c r="M547" i="4"/>
  <c r="M548" i="4" s="1"/>
  <c r="M549" i="4" s="1"/>
  <c r="K547" i="4"/>
  <c r="D547" i="4"/>
  <c r="H547" i="4" s="1"/>
  <c r="M546" i="4"/>
  <c r="K541" i="4"/>
  <c r="J541" i="4"/>
  <c r="D541" i="4"/>
  <c r="H541" i="4" s="1"/>
  <c r="K540" i="4"/>
  <c r="J540" i="4"/>
  <c r="D540" i="4"/>
  <c r="H540" i="4" s="1"/>
  <c r="L539" i="4"/>
  <c r="L540" i="4" s="1"/>
  <c r="L541" i="4" s="1"/>
  <c r="L547" i="4" s="1"/>
  <c r="L548" i="4" s="1"/>
  <c r="L549" i="4" s="1"/>
  <c r="K539" i="4"/>
  <c r="J539" i="4"/>
  <c r="D539" i="4"/>
  <c r="H539" i="4" s="1"/>
  <c r="K522" i="4"/>
  <c r="D522" i="4"/>
  <c r="K521" i="4"/>
  <c r="D521" i="4"/>
  <c r="H521" i="4" s="1"/>
  <c r="M520" i="4"/>
  <c r="M521" i="4" s="1"/>
  <c r="M522" i="4" s="1"/>
  <c r="K520" i="4"/>
  <c r="D520" i="4"/>
  <c r="H520" i="4" s="1"/>
  <c r="M519" i="4"/>
  <c r="K514" i="4"/>
  <c r="J514" i="4"/>
  <c r="D514" i="4"/>
  <c r="H514" i="4" s="1"/>
  <c r="K513" i="4"/>
  <c r="J513" i="4"/>
  <c r="D513" i="4"/>
  <c r="H513" i="4" s="1"/>
  <c r="L512" i="4"/>
  <c r="L513" i="4" s="1"/>
  <c r="L514" i="4" s="1"/>
  <c r="L520" i="4" s="1"/>
  <c r="L521" i="4" s="1"/>
  <c r="L522" i="4" s="1"/>
  <c r="K512" i="4"/>
  <c r="J512" i="4"/>
  <c r="D512" i="4"/>
  <c r="H512" i="4" s="1"/>
  <c r="K494" i="4"/>
  <c r="D494" i="4"/>
  <c r="H494" i="4" s="1"/>
  <c r="K493" i="4"/>
  <c r="D493" i="4"/>
  <c r="H493" i="4" s="1"/>
  <c r="M492" i="4"/>
  <c r="M493" i="4" s="1"/>
  <c r="M494" i="4" s="1"/>
  <c r="K492" i="4"/>
  <c r="D492" i="4"/>
  <c r="H492" i="4" s="1"/>
  <c r="M491" i="4"/>
  <c r="K486" i="4"/>
  <c r="J486" i="4"/>
  <c r="D486" i="4"/>
  <c r="K485" i="4"/>
  <c r="J485" i="4"/>
  <c r="D485" i="4"/>
  <c r="H485" i="4" s="1"/>
  <c r="L484" i="4"/>
  <c r="L485" i="4" s="1"/>
  <c r="L486" i="4" s="1"/>
  <c r="L492" i="4" s="1"/>
  <c r="L493" i="4" s="1"/>
  <c r="L494" i="4" s="1"/>
  <c r="K484" i="4"/>
  <c r="J484" i="4"/>
  <c r="D484" i="4"/>
  <c r="H484" i="4" s="1"/>
  <c r="K467" i="4"/>
  <c r="D467" i="4"/>
  <c r="H467" i="4" s="1"/>
  <c r="K466" i="4"/>
  <c r="D466" i="4"/>
  <c r="H466" i="4" s="1"/>
  <c r="M465" i="4"/>
  <c r="M466" i="4" s="1"/>
  <c r="M467" i="4" s="1"/>
  <c r="K465" i="4"/>
  <c r="D465" i="4"/>
  <c r="H465" i="4" s="1"/>
  <c r="M464" i="4"/>
  <c r="K459" i="4"/>
  <c r="J459" i="4"/>
  <c r="D459" i="4"/>
  <c r="H459" i="4" s="1"/>
  <c r="K458" i="4"/>
  <c r="J458" i="4"/>
  <c r="D458" i="4"/>
  <c r="H458" i="4" s="1"/>
  <c r="L457" i="4"/>
  <c r="L458" i="4" s="1"/>
  <c r="L459" i="4" s="1"/>
  <c r="L465" i="4" s="1"/>
  <c r="L466" i="4" s="1"/>
  <c r="L467" i="4" s="1"/>
  <c r="K457" i="4"/>
  <c r="J457" i="4"/>
  <c r="D457" i="4"/>
  <c r="K439" i="4"/>
  <c r="D439" i="4"/>
  <c r="H439" i="4" s="1"/>
  <c r="K438" i="4"/>
  <c r="D438" i="4"/>
  <c r="H438" i="4" s="1"/>
  <c r="M437" i="4"/>
  <c r="M438" i="4" s="1"/>
  <c r="M439" i="4" s="1"/>
  <c r="K437" i="4"/>
  <c r="D437" i="4"/>
  <c r="M436" i="4"/>
  <c r="K431" i="4"/>
  <c r="J431" i="4"/>
  <c r="D431" i="4"/>
  <c r="H431" i="4" s="1"/>
  <c r="K430" i="4"/>
  <c r="J430" i="4"/>
  <c r="D430" i="4"/>
  <c r="H430" i="4" s="1"/>
  <c r="L429" i="4"/>
  <c r="L430" i="4" s="1"/>
  <c r="L431" i="4" s="1"/>
  <c r="L437" i="4" s="1"/>
  <c r="L438" i="4" s="1"/>
  <c r="L439" i="4" s="1"/>
  <c r="K429" i="4"/>
  <c r="J429" i="4"/>
  <c r="D429" i="4"/>
  <c r="K411" i="4"/>
  <c r="D411" i="4"/>
  <c r="H411" i="4" s="1"/>
  <c r="K410" i="4"/>
  <c r="D410" i="4"/>
  <c r="H410" i="4" s="1"/>
  <c r="M409" i="4"/>
  <c r="M410" i="4" s="1"/>
  <c r="M411" i="4" s="1"/>
  <c r="K409" i="4"/>
  <c r="D409" i="4"/>
  <c r="M408" i="4"/>
  <c r="K403" i="4"/>
  <c r="J403" i="4"/>
  <c r="D403" i="4"/>
  <c r="H403" i="4" s="1"/>
  <c r="K402" i="4"/>
  <c r="J402" i="4"/>
  <c r="D402" i="4"/>
  <c r="H402" i="4" s="1"/>
  <c r="L401" i="4"/>
  <c r="L402" i="4" s="1"/>
  <c r="L403" i="4" s="1"/>
  <c r="L409" i="4" s="1"/>
  <c r="L410" i="4" s="1"/>
  <c r="L411" i="4" s="1"/>
  <c r="K401" i="4"/>
  <c r="J401" i="4"/>
  <c r="D401" i="4"/>
  <c r="H401" i="4" s="1"/>
  <c r="K383" i="4"/>
  <c r="D383" i="4"/>
  <c r="H383" i="4" s="1"/>
  <c r="K382" i="4"/>
  <c r="D382" i="4"/>
  <c r="H382" i="4" s="1"/>
  <c r="M381" i="4"/>
  <c r="M382" i="4" s="1"/>
  <c r="M383" i="4" s="1"/>
  <c r="K381" i="4"/>
  <c r="D381" i="4"/>
  <c r="H381" i="4" s="1"/>
  <c r="M380" i="4"/>
  <c r="K375" i="4"/>
  <c r="J375" i="4"/>
  <c r="D375" i="4"/>
  <c r="H375" i="4" s="1"/>
  <c r="K374" i="4"/>
  <c r="J374" i="4"/>
  <c r="D374" i="4"/>
  <c r="H374" i="4" s="1"/>
  <c r="L373" i="4"/>
  <c r="L374" i="4" s="1"/>
  <c r="L375" i="4" s="1"/>
  <c r="L381" i="4" s="1"/>
  <c r="L382" i="4" s="1"/>
  <c r="L383" i="4" s="1"/>
  <c r="K373" i="4"/>
  <c r="J373" i="4"/>
  <c r="D373" i="4"/>
  <c r="H373" i="4" s="1"/>
  <c r="K355" i="4"/>
  <c r="D355" i="4"/>
  <c r="H355" i="4" s="1"/>
  <c r="K354" i="4"/>
  <c r="D354" i="4"/>
  <c r="H354" i="4" s="1"/>
  <c r="M353" i="4"/>
  <c r="M354" i="4" s="1"/>
  <c r="M355" i="4" s="1"/>
  <c r="K353" i="4"/>
  <c r="D353" i="4"/>
  <c r="H353" i="4" s="1"/>
  <c r="M352" i="4"/>
  <c r="K347" i="4"/>
  <c r="J347" i="4"/>
  <c r="D347" i="4"/>
  <c r="H347" i="4" s="1"/>
  <c r="K346" i="4"/>
  <c r="J346" i="4"/>
  <c r="D346" i="4"/>
  <c r="H346" i="4" s="1"/>
  <c r="L345" i="4"/>
  <c r="L346" i="4" s="1"/>
  <c r="L347" i="4" s="1"/>
  <c r="L353" i="4" s="1"/>
  <c r="L354" i="4" s="1"/>
  <c r="L355" i="4" s="1"/>
  <c r="K345" i="4"/>
  <c r="J345" i="4"/>
  <c r="J348" i="4" s="1"/>
  <c r="M357" i="4" s="1"/>
  <c r="D345" i="4"/>
  <c r="D793" i="4" l="1"/>
  <c r="H384" i="4"/>
  <c r="D391" i="4" s="1"/>
  <c r="D432" i="4"/>
  <c r="D384" i="4"/>
  <c r="J432" i="4"/>
  <c r="M441" i="4" s="1"/>
  <c r="D1125" i="4"/>
  <c r="H376" i="4"/>
  <c r="D389" i="4" s="1"/>
  <c r="D390" i="4" s="1"/>
  <c r="D392" i="4" s="1"/>
  <c r="D828" i="4"/>
  <c r="J376" i="4"/>
  <c r="M385" i="4" s="1"/>
  <c r="D801" i="4"/>
  <c r="H404" i="4"/>
  <c r="D417" i="4" s="1"/>
  <c r="D418" i="4" s="1"/>
  <c r="J904" i="4"/>
  <c r="M913" i="4" s="1"/>
  <c r="D1117" i="4"/>
  <c r="D848" i="4"/>
  <c r="D440" i="4"/>
  <c r="J1117" i="4"/>
  <c r="M1126" i="4" s="1"/>
  <c r="J820" i="4"/>
  <c r="M829" i="4" s="1"/>
  <c r="J1091" i="4"/>
  <c r="N1100" i="4" s="1"/>
  <c r="D1065" i="4"/>
  <c r="D939" i="4"/>
  <c r="J1065" i="4"/>
  <c r="N1074" i="4" s="1"/>
  <c r="D912" i="4"/>
  <c r="J460" i="4"/>
  <c r="M469" i="4" s="1"/>
  <c r="D884" i="4"/>
  <c r="D856" i="4"/>
  <c r="J404" i="4"/>
  <c r="M413" i="4" s="1"/>
  <c r="J959" i="4"/>
  <c r="M968" i="4" s="1"/>
  <c r="J487" i="4"/>
  <c r="M496" i="4" s="1"/>
  <c r="D606" i="4"/>
  <c r="D1169" i="4"/>
  <c r="D412" i="4"/>
  <c r="J1143" i="4"/>
  <c r="D1143" i="4"/>
  <c r="H356" i="4"/>
  <c r="D363" i="4" s="1"/>
  <c r="H1099" i="4"/>
  <c r="D1106" i="4" s="1"/>
  <c r="J848" i="4"/>
  <c r="M857" i="4" s="1"/>
  <c r="D904" i="4"/>
  <c r="H904" i="4"/>
  <c r="D917" i="4" s="1"/>
  <c r="D918" i="4" s="1"/>
  <c r="D959" i="4"/>
  <c r="H1151" i="4"/>
  <c r="D1158" i="4" s="1"/>
  <c r="H876" i="4"/>
  <c r="D889" i="4" s="1"/>
  <c r="D890" i="4" s="1"/>
  <c r="D300" i="4"/>
  <c r="J292" i="4"/>
  <c r="M301" i="4" s="1"/>
  <c r="D292" i="4"/>
  <c r="H298" i="4"/>
  <c r="H300" i="4" s="1"/>
  <c r="D307" i="4" s="1"/>
  <c r="H290" i="4"/>
  <c r="H292" i="4" s="1"/>
  <c r="D305" i="4" s="1"/>
  <c r="D306" i="4" s="1"/>
  <c r="H604" i="4"/>
  <c r="H606" i="4" s="1"/>
  <c r="D613" i="4" s="1"/>
  <c r="D1013" i="4"/>
  <c r="H495" i="4"/>
  <c r="D502" i="4" s="1"/>
  <c r="H967" i="4"/>
  <c r="D974" i="4" s="1"/>
  <c r="H1114" i="4"/>
  <c r="H1117" i="4" s="1"/>
  <c r="D1130" i="4" s="1"/>
  <c r="D1131" i="4" s="1"/>
  <c r="H1168" i="4"/>
  <c r="H1169" i="4" s="1"/>
  <c r="D1182" i="4" s="1"/>
  <c r="D1183" i="4" s="1"/>
  <c r="D570" i="4"/>
  <c r="D967" i="4"/>
  <c r="D1021" i="4"/>
  <c r="D1099" i="4"/>
  <c r="D633" i="4"/>
  <c r="H468" i="4"/>
  <c r="D475" i="4" s="1"/>
  <c r="J986" i="4"/>
  <c r="N995" i="4" s="1"/>
  <c r="J931" i="4"/>
  <c r="N940" i="4" s="1"/>
  <c r="J765" i="4"/>
  <c r="M774" i="4" s="1"/>
  <c r="D404" i="4"/>
  <c r="D523" i="4"/>
  <c r="D681" i="4"/>
  <c r="D709" i="4"/>
  <c r="J515" i="4"/>
  <c r="M524" i="4" s="1"/>
  <c r="J542" i="4"/>
  <c r="M551" i="4" s="1"/>
  <c r="H936" i="4"/>
  <c r="H939" i="4" s="1"/>
  <c r="D946" i="4" s="1"/>
  <c r="J1013" i="4"/>
  <c r="N1022" i="4" s="1"/>
  <c r="J570" i="4"/>
  <c r="M579" i="4" s="1"/>
  <c r="D717" i="4"/>
  <c r="D468" i="4"/>
  <c r="H737" i="4"/>
  <c r="D750" i="4" s="1"/>
  <c r="D751" i="4" s="1"/>
  <c r="J793" i="4"/>
  <c r="M802" i="4" s="1"/>
  <c r="J876" i="4"/>
  <c r="M885" i="4" s="1"/>
  <c r="D495" i="4"/>
  <c r="H994" i="4"/>
  <c r="D1001" i="4" s="1"/>
  <c r="D598" i="4"/>
  <c r="J625" i="4"/>
  <c r="M634" i="4" s="1"/>
  <c r="D550" i="4"/>
  <c r="H515" i="4"/>
  <c r="D528" i="4" s="1"/>
  <c r="D529" i="4" s="1"/>
  <c r="D1039" i="4"/>
  <c r="D515" i="4"/>
  <c r="D745" i="4"/>
  <c r="D376" i="4"/>
  <c r="H1177" i="4"/>
  <c r="D1184" i="4" s="1"/>
  <c r="J681" i="4"/>
  <c r="M690" i="4" s="1"/>
  <c r="D1203" i="4"/>
  <c r="D625" i="4"/>
  <c r="H542" i="4"/>
  <c r="D555" i="4" s="1"/>
  <c r="D556" i="4" s="1"/>
  <c r="D994" i="4"/>
  <c r="J1169" i="4"/>
  <c r="N1178" i="4" s="1"/>
  <c r="H1089" i="4"/>
  <c r="H1091" i="4" s="1"/>
  <c r="D1104" i="4" s="1"/>
  <c r="D1105" i="4" s="1"/>
  <c r="D1091" i="4"/>
  <c r="N1152" i="4"/>
  <c r="M1152" i="4"/>
  <c r="H437" i="4"/>
  <c r="H440" i="4" s="1"/>
  <c r="D447" i="4" s="1"/>
  <c r="D348" i="4"/>
  <c r="H345" i="4"/>
  <c r="H348" i="4" s="1"/>
  <c r="D361" i="4" s="1"/>
  <c r="D362" i="4" s="1"/>
  <c r="H1037" i="4"/>
  <c r="H1039" i="4" s="1"/>
  <c r="D1052" i="4" s="1"/>
  <c r="D1053" i="4" s="1"/>
  <c r="H486" i="4"/>
  <c r="H487" i="4" s="1"/>
  <c r="D500" i="4" s="1"/>
  <c r="D501" i="4" s="1"/>
  <c r="D487" i="4"/>
  <c r="N1072" i="4"/>
  <c r="H457" i="4"/>
  <c r="H460" i="4" s="1"/>
  <c r="D473" i="4" s="1"/>
  <c r="D474" i="4" s="1"/>
  <c r="D460" i="4"/>
  <c r="D765" i="4"/>
  <c r="H762" i="4"/>
  <c r="H765" i="4" s="1"/>
  <c r="D778" i="4" s="1"/>
  <c r="D779" i="4" s="1"/>
  <c r="D931" i="4"/>
  <c r="H928" i="4"/>
  <c r="H931" i="4" s="1"/>
  <c r="D944" i="4" s="1"/>
  <c r="D945" i="4" s="1"/>
  <c r="D578" i="4"/>
  <c r="H577" i="4"/>
  <c r="H578" i="4" s="1"/>
  <c r="D585" i="4" s="1"/>
  <c r="H631" i="4"/>
  <c r="H633" i="4" s="1"/>
  <c r="D640" i="4" s="1"/>
  <c r="H985" i="4"/>
  <c r="H986" i="4" s="1"/>
  <c r="D999" i="4" s="1"/>
  <c r="D1000" i="4" s="1"/>
  <c r="D986" i="4"/>
  <c r="H958" i="4"/>
  <c r="H959" i="4" s="1"/>
  <c r="D972" i="4" s="1"/>
  <c r="D973" i="4" s="1"/>
  <c r="H1019" i="4"/>
  <c r="H1021" i="4" s="1"/>
  <c r="D1028" i="4" s="1"/>
  <c r="H1062" i="4"/>
  <c r="H1065" i="4" s="1"/>
  <c r="D1078" i="4" s="1"/>
  <c r="D1079" i="4" s="1"/>
  <c r="H1122" i="4"/>
  <c r="H1125" i="4" s="1"/>
  <c r="D1132" i="4" s="1"/>
  <c r="H409" i="4"/>
  <c r="H412" i="4" s="1"/>
  <c r="D419" i="4" s="1"/>
  <c r="H623" i="4"/>
  <c r="H625" i="4" s="1"/>
  <c r="D638" i="4" s="1"/>
  <c r="D639" i="4" s="1"/>
  <c r="H715" i="4"/>
  <c r="H717" i="4" s="1"/>
  <c r="D724" i="4" s="1"/>
  <c r="H909" i="4"/>
  <c r="H912" i="4" s="1"/>
  <c r="D919" i="4" s="1"/>
  <c r="H569" i="4"/>
  <c r="H570" i="4" s="1"/>
  <c r="D583" i="4" s="1"/>
  <c r="D584" i="4" s="1"/>
  <c r="H845" i="4"/>
  <c r="H848" i="4" s="1"/>
  <c r="D861" i="4" s="1"/>
  <c r="D862" i="4" s="1"/>
  <c r="D356" i="4"/>
  <c r="H549" i="4"/>
  <c r="H550" i="4" s="1"/>
  <c r="D557" i="4" s="1"/>
  <c r="D661" i="4"/>
  <c r="J709" i="4"/>
  <c r="M718" i="4" s="1"/>
  <c r="D876" i="4"/>
  <c r="H429" i="4"/>
  <c r="H432" i="4" s="1"/>
  <c r="D445" i="4" s="1"/>
  <c r="D446" i="4" s="1"/>
  <c r="H679" i="4"/>
  <c r="H681" i="4" s="1"/>
  <c r="D694" i="4" s="1"/>
  <c r="D695" i="4" s="1"/>
  <c r="H661" i="4"/>
  <c r="D668" i="4" s="1"/>
  <c r="H790" i="4"/>
  <c r="H793" i="4" s="1"/>
  <c r="D806" i="4" s="1"/>
  <c r="D807" i="4" s="1"/>
  <c r="D1151" i="4"/>
  <c r="D1047" i="4"/>
  <c r="H1142" i="4"/>
  <c r="H1143" i="4" s="1"/>
  <c r="D1156" i="4" s="1"/>
  <c r="D1157" i="4" s="1"/>
  <c r="H798" i="4"/>
  <c r="H801" i="4" s="1"/>
  <c r="D808" i="4" s="1"/>
  <c r="H853" i="4"/>
  <c r="H856" i="4" s="1"/>
  <c r="D863" i="4" s="1"/>
  <c r="H598" i="4"/>
  <c r="D611" i="4" s="1"/>
  <c r="D612" i="4" s="1"/>
  <c r="D1177" i="4"/>
  <c r="H825" i="4"/>
  <c r="H828" i="4" s="1"/>
  <c r="D835" i="4" s="1"/>
  <c r="D737" i="4"/>
  <c r="H743" i="4"/>
  <c r="H745" i="4" s="1"/>
  <c r="D752" i="4" s="1"/>
  <c r="H881" i="4"/>
  <c r="H884" i="4" s="1"/>
  <c r="D891" i="4" s="1"/>
  <c r="J598" i="4"/>
  <c r="M607" i="4" s="1"/>
  <c r="D653" i="4"/>
  <c r="J737" i="4"/>
  <c r="M746" i="4" s="1"/>
  <c r="D773" i="4"/>
  <c r="D542" i="4"/>
  <c r="H651" i="4"/>
  <c r="H653" i="4" s="1"/>
  <c r="D666" i="4" s="1"/>
  <c r="D667" i="4" s="1"/>
  <c r="H770" i="4"/>
  <c r="H773" i="4" s="1"/>
  <c r="D780" i="4" s="1"/>
  <c r="D1195" i="4"/>
  <c r="H1201" i="4"/>
  <c r="H1203" i="4" s="1"/>
  <c r="D1210" i="4" s="1"/>
  <c r="H1047" i="4"/>
  <c r="D1054" i="4" s="1"/>
  <c r="H1011" i="4"/>
  <c r="H1013" i="4" s="1"/>
  <c r="D1026" i="4" s="1"/>
  <c r="D1027" i="4" s="1"/>
  <c r="H707" i="4"/>
  <c r="H709" i="4" s="1"/>
  <c r="D722" i="4" s="1"/>
  <c r="D723" i="4" s="1"/>
  <c r="H522" i="4"/>
  <c r="H523" i="4" s="1"/>
  <c r="D530" i="4" s="1"/>
  <c r="J653" i="4"/>
  <c r="M662" i="4" s="1"/>
  <c r="D689" i="4"/>
  <c r="D820" i="4"/>
  <c r="J1039" i="4"/>
  <c r="D1073" i="4"/>
  <c r="H1195" i="4"/>
  <c r="D1208" i="4" s="1"/>
  <c r="D1209" i="4" s="1"/>
  <c r="H687" i="4"/>
  <c r="H689" i="4" s="1"/>
  <c r="D696" i="4" s="1"/>
  <c r="H817" i="4"/>
  <c r="H820" i="4" s="1"/>
  <c r="D833" i="4" s="1"/>
  <c r="D834" i="4" s="1"/>
  <c r="H1070" i="4"/>
  <c r="H1073" i="4" s="1"/>
  <c r="D1080" i="4" s="1"/>
  <c r="J1195" i="4"/>
  <c r="K327" i="4"/>
  <c r="D327" i="4"/>
  <c r="H327" i="4" s="1"/>
  <c r="K326" i="4"/>
  <c r="D326" i="4"/>
  <c r="M325" i="4"/>
  <c r="M326" i="4" s="1"/>
  <c r="M327" i="4" s="1"/>
  <c r="K325" i="4"/>
  <c r="D325" i="4"/>
  <c r="H325" i="4" s="1"/>
  <c r="M324" i="4"/>
  <c r="K319" i="4"/>
  <c r="J319" i="4"/>
  <c r="D319" i="4"/>
  <c r="H319" i="4" s="1"/>
  <c r="K318" i="4"/>
  <c r="J318" i="4"/>
  <c r="D318" i="4"/>
  <c r="L317" i="4"/>
  <c r="L318" i="4" s="1"/>
  <c r="L319" i="4" s="1"/>
  <c r="L325" i="4" s="1"/>
  <c r="L326" i="4" s="1"/>
  <c r="L327" i="4" s="1"/>
  <c r="K317" i="4"/>
  <c r="J317" i="4"/>
  <c r="D317" i="4"/>
  <c r="H317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N1126" i="4" l="1"/>
  <c r="D1185" i="4"/>
  <c r="D947" i="4"/>
  <c r="D1107" i="4"/>
  <c r="D753" i="4"/>
  <c r="M1100" i="4"/>
  <c r="D420" i="4"/>
  <c r="D892" i="4"/>
  <c r="M1074" i="4"/>
  <c r="D920" i="4"/>
  <c r="N968" i="4"/>
  <c r="D975" i="4"/>
  <c r="D531" i="4"/>
  <c r="D1159" i="4"/>
  <c r="M1178" i="4"/>
  <c r="D1133" i="4"/>
  <c r="D448" i="4"/>
  <c r="D558" i="4"/>
  <c r="D503" i="4"/>
  <c r="D1055" i="4"/>
  <c r="D836" i="4"/>
  <c r="D364" i="4"/>
  <c r="D308" i="4"/>
  <c r="M940" i="4"/>
  <c r="D476" i="4"/>
  <c r="D1002" i="4"/>
  <c r="M1022" i="4"/>
  <c r="D614" i="4"/>
  <c r="M995" i="4"/>
  <c r="D641" i="4"/>
  <c r="D697" i="4"/>
  <c r="D809" i="4"/>
  <c r="D1081" i="4"/>
  <c r="D864" i="4"/>
  <c r="D669" i="4"/>
  <c r="D1029" i="4"/>
  <c r="D781" i="4"/>
  <c r="D1211" i="4"/>
  <c r="N1048" i="4"/>
  <c r="M1048" i="4"/>
  <c r="D586" i="4"/>
  <c r="N1204" i="4"/>
  <c r="M1204" i="4"/>
  <c r="D725" i="4"/>
  <c r="J320" i="4"/>
  <c r="M329" i="4" s="1"/>
  <c r="D328" i="4"/>
  <c r="D320" i="4"/>
  <c r="H326" i="4"/>
  <c r="H328" i="4" s="1"/>
  <c r="D335" i="4" s="1"/>
  <c r="H318" i="4"/>
  <c r="H320" i="4" s="1"/>
  <c r="D333" i="4" s="1"/>
  <c r="D334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336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<sst xmlns="http://schemas.openxmlformats.org/spreadsheetml/2006/main" count="4536" uniqueCount="278">
  <si>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</si>
  <si>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</si>
  <si>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</si>
  <si>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</si>
  <si>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</si>
  <si>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</si>
  <si>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</si>
  <si>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</si>
  <si>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</si>
  <si>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</si>
  <si>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</si>
  <si>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</si>
  <si>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</si>
  <si>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</si>
  <si>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</si>
  <si>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</si>
  <si>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</si>
  <si>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</si>
  <si>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</si>
  <si>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</si>
  <si>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</si>
  <si>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</si>
  <si>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</si>
  <si>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</si>
  <si>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</si>
  <si>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</si>
  <si>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</si>
  <si>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</si>
  <si>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</si>
  <si>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</si>
  <si>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</si>
  <si>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</si>
  <si>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</si>
  <si>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</si>
  <si>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</si>
  <si>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</si>
  <si>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</si>
  <si>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</si>
  <si>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</si>
  <si>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</si>
  <si>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</si>
  <si>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</si>
  <si>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</si>
  <si>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</si>
  <si>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</si>
  <si>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</si>
  <si>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</si>
  <si>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</si>
  <si>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</si>
  <si>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</si>
  <si>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</si>
  <si>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</si>
  <si>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</si>
  <si>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</si>
  <si>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</si>
  <si>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</si>
  <si>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</si>
  <si>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</si>
  <si>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</si>
  <si>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</si>
  <si>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</si>
  <si>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</si>
  <si>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</si>
  <si>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</si>
  <si>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</si>
  <si>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</si>
  <si>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</si>
  <si>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</si>
  <si>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</si>
  <si>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</si>
  <si>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</si>
  <si>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</si>
  <si>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</si>
  <si>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</si>
  <si>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</si>
  <si>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</si>
  <si>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</si>
  <si>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</si>
  <si>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</si>
  <si>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</si>
  <si>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</si>
  <si>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</si>
  <si>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</si>
  <si>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</si>
  <si>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</si>
  <si>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</si>
  <si>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</si>
  <si>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</si>
  <si>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</si>
  <si>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</si>
  <si>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</si>
  <si>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</si>
  <si>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</si>
  <si>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</si>
  <si>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</si>
  <si>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</si>
  <si>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</si>
  <si>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</si>
  <si>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</si>
  <si>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</si>
  <si>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</si>
  <si>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</si>
  <si>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</si>
  <si>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</si>
  <si>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</si>
  <si>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</si>
  <si>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</si>
  <si>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</si>
  <si>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</si>
  <si>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</si>
  <si>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</si>
  <si>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</si>
  <si>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</si>
  <si>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</si>
  <si>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</si>
  <si>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</si>
  <si>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</si>
  <si>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</si>
  <si>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</si>
  <si>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</si>
  <si>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</si>
  <si>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</si>
  <si>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</si>
  <si>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</si>
  <si>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</si>
  <si>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</si>
  <si>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</si>
  <si>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</si>
  <si>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</si>
  <si>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</si>
  <si>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</si>
  <si>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</si>
  <si>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</si>
  <si>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</si>
  <si>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</si>
  <si>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</si>
  <si>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</si>
  <si>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</si>
  <si>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</si>
  <si>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</si>
  <si>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</si>
  <si>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</si>
  <si>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</si>
  <si>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</si>
  <si>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</si>
  <si>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</si>
  <si>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</si>
  <si>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</si>
  <si>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</si>
  <si>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</si>
  <si>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</si>
  <si>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</si>
  <si>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</si>
  <si>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</si>
  <si>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</si>
  <si>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</si>
  <si>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</si>
  <si>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</si>
  <si>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</si>
  <si>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</si>
  <si>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</si>
  <si>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</si>
  <si>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</si>
  <si>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</si>
  <si>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</si>
  <si>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</si>
  <si>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</si>
  <si>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</si>
  <si>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</si>
  <si>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</si>
  <si>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</si>
  <si>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</si>
  <si>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</si>
  <si>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</si>
  <si>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</si>
  <si>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</si>
  <si>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</si>
  <si>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</si>
  <si>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</si>
  <si>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</si>
  <si>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</si>
  <si>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</si>
  <si>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</si>
  <si>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</si>
  <si>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</si>
  <si>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</si>
  <si>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</si>
  <si>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</si>
  <si>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</si>
  <si>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</si>
  <si>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</si>
  <si>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</si>
  <si>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</si>
  <si>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</si>
  <si>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</si>
  <si>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</si>
  <si>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</si>
  <si>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</si>
  <si>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</si>
  <si>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</si>
  <si>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</si>
  <si>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</si>
  <si>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</si>
  <si>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</si>
  <si>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</si>
  <si>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</si>
  <si>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</si>
  <si>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</si>
  <si>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</si>
  <si>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</si>
  <si>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</si>
  <si>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</si>
  <si>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</si>
  <si>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</si>
  <si>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</si>
  <si>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</si>
  <si>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</si>
  <si>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</si>
  <si>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</si>
  <si>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</si>
  <si>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</si>
  <si>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</si>
  <si>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</si>
  <si>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</si>
  <si>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</si>
  <si>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</si>
  <si>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</si>
  <si>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</si>
  <si>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</si>
  <si>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</si>
  <si>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</si>
  <si>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</si>
  <si>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</si>
  <si>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</si>
  <si>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</si>
  <si>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</si>
  <si>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</si>
  <si>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</si>
  <si>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</si>
  <si>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</si>
  <si>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</si>
  <si>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</si>
  <si>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</si>
  <si>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</si>
  <si>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</si>
  <si>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</si>
  <si>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</si>
  <si>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</si>
  <si>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</si>
  <si>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</si>
  <si>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</si>
  <si>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</si>
  <si>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</si>
  <si>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</si>
  <si>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</si>
  <si>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</si>
  <si>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</si>
  <si>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</si>
  <si>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</si>
  <si>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</si>
  <si>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</si>
  <si>
    <t>SFM</t>
  </si>
  <si>
    <t>TVTX</t>
  </si>
  <si>
    <t>CPRX</t>
  </si>
  <si>
    <t>IHS</t>
  </si>
  <si>
    <t>ALHC</t>
  </si>
  <si>
    <t>UVV</t>
  </si>
  <si>
    <t>ADPT</t>
  </si>
  <si>
    <t>GRPN</t>
  </si>
  <si>
    <t>KGC</t>
  </si>
  <si>
    <t>ATAI</t>
  </si>
  <si>
    <t>GH</t>
  </si>
  <si>
    <t>TRVI</t>
  </si>
  <si>
    <t>NFG</t>
  </si>
  <si>
    <t>RKLB</t>
  </si>
  <si>
    <t>DHC</t>
  </si>
  <si>
    <t>DCO</t>
  </si>
  <si>
    <t>MDT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</si>
</sst>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  <xf numFmtId="0" fontId="2" fillId="0" borderId="1" xfId="0" applyFont="1" applyBorder="1"/>
    <xf numFmtId="44" fontId="2" fillId="0" borderId="2" xfId="1" applyFont="1" applyBorder="1"/>
    <xf numFmtId="0" fontId="2" fillId="0" borderId="3" xfId="0" applyFont="1" applyBorder="1"/>
    <xf numFmtId="0" fontId="2" fillId="0" borderId="5" xfId="0" applyFont="1" applyBorder="1"/>
    <xf numFmtId="44" fontId="2" fillId="2" borderId="0" xfId="1" applyFont="1" applyFill="1" applyBorder="1"/>
    <xf numFmtId="44" fontId="2" fillId="0" borderId="0" xfId="1" applyNumberFormat="1" applyFont="1" applyBorder="1"/>
    <xf numFmtId="44" fontId="2" fillId="0" borderId="0" xfId="0" applyNumberFormat="1" applyFont="1" applyFill="1" applyBorder="1"/>
    <xf numFmtId="39" fontId="2" fillId="0" borderId="0" xfId="1" applyNumberFormat="1" applyFont="1" applyBorder="1"/>
    <xf numFmtId="8" fontId="2" fillId="0" borderId="0" xfId="1" applyNumberFormat="1" applyFont="1" applyBorder="1"/>
    <xf numFmtId="0" fontId="2" fillId="0" borderId="0" xfId="0" applyFont="1" applyFill="1" applyBorder="1"/>
    <xf numFmtId="0" fontId="6" fillId="0" borderId="4" xfId="0" applyFont="1" applyBorder="1"/>
    <xf numFmtId="0" fontId="6" fillId="0" borderId="0" xfId="0" applyFont="1" applyBorder="1"/>
    <xf numFmtId="44" fontId="6" fillId="0" borderId="0" xfId="1" applyFont="1" applyBorder="1"/>
    <xf numFmtId="44" fontId="2" fillId="2" borderId="0" xfId="0" applyNumberFormat="1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44" fontId="2" fillId="0" borderId="0" xfId="1" applyNumberFormat="1" applyFont="1" applyBorder="1" applyAlignment="1">
      <alignment horizontal="right"/>
    </xf>
    <xf numFmtId="44" fontId="2" fillId="3" borderId="0" xfId="1" applyFont="1" applyFill="1" applyBorder="1"/>
    <xf numFmtId="0" fontId="2" fillId="0" borderId="6" xfId="0" applyFont="1" applyBorder="1"/>
    <xf numFmtId="0" fontId="2" fillId="0" borderId="7" xfId="0" applyFont="1" applyBorder="1"/>
    <xf numFmtId="44" fontId="2" fillId="0" borderId="7" xfId="1" applyFont="1" applyBorder="1"/>
    <xf numFmtId="0" fontId="2" fillId="0" borderId="8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213"/>
  <sheetViews>
    <sheetView tabSelected="1" zoomScale="80" zoomScaleNormal="80" workbookViewId="0">
      <selection activeCell="K18" sqref="K18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52"/>
      <c r="B5" s="21"/>
      <c r="C5" s="5">
        <v>46052</v>
      </c>
      <c r="D5" s="53"/>
      <c r="E5" s="21"/>
      <c r="F5" s="21"/>
      <c r="G5" s="53"/>
      <c r="H5" s="53"/>
      <c r="I5" s="21"/>
      <c r="J5" s="21"/>
      <c r="K5" s="21"/>
      <c r="L5" s="21" t="s">
        <v>40</v>
      </c>
      <c r="M5" s="21"/>
      <c r="N5" s="21"/>
      <c r="O5" s="21"/>
      <c r="P5" s="21"/>
      <c r="Q5" s="54"/>
    </row>
    <row r="6" spans="1:17" x14ac:dyDescent="0.45">
      <c r="A6" s="8" t="s">
        <v>11</v>
      </c>
      <c r="B6" s="12"/>
      <c r="C6" s="13"/>
      <c r="D6" s="13"/>
      <c r="E6" s="12"/>
      <c r="F6" s="12"/>
      <c r="G6" s="13"/>
      <c r="H6" s="13"/>
      <c r="I6" s="12"/>
      <c r="J6" s="12" t="s">
        <v>68</v>
      </c>
      <c r="K6" s="12"/>
      <c r="L6" s="12" t="s">
        <v>21</v>
      </c>
      <c r="M6" s="12"/>
      <c r="N6" s="12"/>
      <c r="O6" s="12"/>
      <c r="P6" s="12"/>
      <c r="Q6" s="55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12"/>
      <c r="G7" s="13" t="s">
        <v>18</v>
      </c>
      <c r="H7" s="13" t="s">
        <v>19</v>
      </c>
      <c r="I7" s="43" t="s">
        <v>133</v>
      </c>
      <c r="J7" s="12" t="s">
        <v>67</v>
      </c>
      <c r="K7" s="12"/>
      <c r="L7" s="56">
        <v>39182.5</v>
      </c>
      <c r="M7" s="12" t="s">
        <v>135</v>
      </c>
      <c r="N7" s="12"/>
      <c r="O7" s="12"/>
      <c r="P7" s="12"/>
      <c r="Q7" s="55"/>
    </row>
    <row r="8" spans="1:17" x14ac:dyDescent="0.45">
      <c r="A8" s="8" t="s">
        <v>270</v>
      </c>
      <c r="B8" s="12">
        <v>421</v>
      </c>
      <c r="C8" s="13">
        <v>3.76</v>
      </c>
      <c r="D8" s="13">
        <f>C8*B8</f>
        <v>1582.9599999999998</v>
      </c>
      <c r="E8" s="23" t="s">
        <v>17</v>
      </c>
      <c r="F8" s="12"/>
      <c r="G8" s="13">
        <v>3.74</v>
      </c>
      <c r="H8" s="13">
        <f>(B8*G8)-D8</f>
        <v>-8.419999999999618</v>
      </c>
      <c r="I8" s="12" t="s">
        <v>134</v>
      </c>
      <c r="J8" s="23">
        <f>G8*B8</f>
        <v>1574.5400000000002</v>
      </c>
      <c r="K8" s="12" t="str">
        <f>IF(B8&lt;&gt;0,"sell "&amp;B8&amp;" "&amp;A8&amp;" @ $"&amp;G8,"")</f>
        <v>sell 421 ATAI @ $3.74</v>
      </c>
      <c r="L8" s="57">
        <f>L7+(G8*B8)</f>
        <v>40757.040000000001</v>
      </c>
      <c r="M8" s="12"/>
      <c r="N8" s="12"/>
      <c r="O8" s="12"/>
      <c r="P8" s="12"/>
      <c r="Q8" s="55"/>
    </row>
    <row r="9" spans="1:17" x14ac:dyDescent="0.45">
      <c r="A9" s="8" t="s">
        <v>271</v>
      </c>
      <c r="B9" s="12">
        <v>26</v>
      </c>
      <c r="C9" s="13">
        <v>114.04</v>
      </c>
      <c r="D9" s="13">
        <f>C9*B9</f>
        <v>2965.04</v>
      </c>
      <c r="E9" s="23" t="s">
        <v>17</v>
      </c>
      <c r="F9" s="12"/>
      <c r="G9" s="13">
        <v>113.68</v>
      </c>
      <c r="H9" s="13">
        <f>(B9*G9)-D9</f>
        <v>-9.3599999999996726</v>
      </c>
      <c r="I9" s="12" t="s">
        <v>134</v>
      </c>
      <c r="J9" s="23">
        <f>G9*B9</f>
        <v>2955.6800000000003</v>
      </c>
      <c r="K9" s="12" t="str">
        <f t="shared" ref="K9:K10" si="0">IF(B9&lt;&gt;0,"sell "&amp;B9&amp;" "&amp;A9&amp;" @ $"&amp;G9,"")</f>
        <v>sell 26 GH @ $113.68</v>
      </c>
      <c r="L9" s="57">
        <f>L8+(G9*B9)</f>
        <v>43712.72</v>
      </c>
      <c r="M9" s="12"/>
      <c r="N9" s="12"/>
      <c r="O9" s="12"/>
      <c r="P9" s="12"/>
      <c r="Q9" s="55"/>
    </row>
    <row r="10" spans="1:17" x14ac:dyDescent="0.45">
      <c r="A10" s="8" t="s">
        <v>32</v>
      </c>
      <c r="B10" s="12">
        <v>43</v>
      </c>
      <c r="C10" s="13">
        <v>54.85</v>
      </c>
      <c r="D10" s="13">
        <f>C10*B10</f>
        <v>2358.5500000000002</v>
      </c>
      <c r="E10" s="23" t="s">
        <v>17</v>
      </c>
      <c r="F10" s="12"/>
      <c r="G10" s="13">
        <v>55.87</v>
      </c>
      <c r="H10" s="13">
        <f>(B10*G10)-D10</f>
        <v>43.859999999999673</v>
      </c>
      <c r="I10" s="12" t="s">
        <v>134</v>
      </c>
      <c r="J10" s="23">
        <f>G10*B10</f>
        <v>2402.41</v>
      </c>
      <c r="K10" s="12" t="str">
        <f t="shared" si="0"/>
        <v>sell 43 WOR @ $55.87</v>
      </c>
      <c r="L10" s="13">
        <f>L9+(G10*B10)</f>
        <v>46115.130000000005</v>
      </c>
      <c r="M10" s="12" t="s">
        <v>44</v>
      </c>
      <c r="N10" s="12"/>
      <c r="O10" s="12"/>
      <c r="P10" s="12"/>
      <c r="Q10" s="55"/>
    </row>
    <row r="11" spans="1:17" x14ac:dyDescent="0.45">
      <c r="A11" s="8"/>
      <c r="B11" s="12"/>
      <c r="C11" s="13" t="s">
        <v>20</v>
      </c>
      <c r="D11" s="13">
        <f>SUM(D8:D10)</f>
        <v>6906.55</v>
      </c>
      <c r="E11" s="12"/>
      <c r="F11" s="12"/>
      <c r="G11" s="43"/>
      <c r="H11" s="13">
        <f>SUM(H8:H10)</f>
        <v>26.080000000000382</v>
      </c>
      <c r="I11" s="12"/>
      <c r="J11" s="23">
        <f>SUM(J8:J10)</f>
        <v>6932.63</v>
      </c>
      <c r="K11" s="12"/>
      <c r="L11" s="13"/>
      <c r="M11" s="12"/>
      <c r="N11" s="12"/>
      <c r="O11" s="12"/>
      <c r="P11" s="12"/>
      <c r="Q11" s="55"/>
    </row>
    <row r="12" spans="1:17" x14ac:dyDescent="0.45">
      <c r="A12" s="8"/>
      <c r="B12" s="12"/>
      <c r="C12" s="13"/>
      <c r="D12" s="13"/>
      <c r="E12" s="12"/>
      <c r="F12" s="12"/>
      <c r="G12" s="58"/>
      <c r="H12" s="59"/>
      <c r="I12" s="12"/>
      <c r="J12" s="12"/>
      <c r="K12" s="12"/>
      <c r="L12" s="13"/>
      <c r="M12" s="12"/>
      <c r="N12" s="12"/>
      <c r="O12" s="12"/>
      <c r="P12" s="12"/>
      <c r="Q12" s="55"/>
    </row>
    <row r="13" spans="1:17" x14ac:dyDescent="0.45">
      <c r="A13" s="8"/>
      <c r="B13" s="12"/>
      <c r="C13" s="13"/>
      <c r="D13" s="60"/>
      <c r="E13" s="58"/>
      <c r="F13" s="12"/>
      <c r="G13" s="43"/>
      <c r="H13" s="13"/>
      <c r="I13" s="12"/>
      <c r="J13" s="12"/>
      <c r="K13" s="12"/>
      <c r="L13" s="13"/>
      <c r="M13" s="12" t="s">
        <v>41</v>
      </c>
      <c r="N13" s="12"/>
      <c r="O13" s="12"/>
      <c r="P13" s="12"/>
      <c r="Q13" s="55"/>
    </row>
    <row r="14" spans="1:17" x14ac:dyDescent="0.45">
      <c r="A14" s="8"/>
      <c r="B14" s="12"/>
      <c r="C14" s="13"/>
      <c r="D14" s="13"/>
      <c r="E14" s="61"/>
      <c r="F14" s="12"/>
      <c r="G14" s="43"/>
      <c r="H14" s="13"/>
      <c r="I14" s="12"/>
      <c r="J14" s="12"/>
      <c r="K14" s="12"/>
      <c r="L14" s="13"/>
      <c r="M14" s="12" t="s">
        <v>42</v>
      </c>
      <c r="N14" s="12"/>
      <c r="O14" s="12"/>
      <c r="P14" s="12"/>
      <c r="Q14" s="55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12"/>
      <c r="G15" s="43" t="s">
        <v>18</v>
      </c>
      <c r="H15" s="13" t="s">
        <v>19</v>
      </c>
      <c r="I15" s="12"/>
      <c r="J15" s="12"/>
      <c r="K15" s="12"/>
      <c r="L15" s="13"/>
      <c r="M15" s="23">
        <f>L7</f>
        <v>39182.5</v>
      </c>
      <c r="N15" s="12"/>
      <c r="O15" s="12"/>
      <c r="P15" s="12"/>
      <c r="Q15" s="55"/>
    </row>
    <row r="16" spans="1:17" x14ac:dyDescent="0.45">
      <c r="A16" s="8" t="s">
        <v>276</v>
      </c>
      <c r="B16" s="12"/>
      <c r="C16" s="13">
        <v>110.95</v>
      </c>
      <c r="D16" s="13">
        <f>C16*B16</f>
        <v>0</v>
      </c>
      <c r="E16" s="23" t="s">
        <v>17</v>
      </c>
      <c r="F16" s="12"/>
      <c r="G16" s="13">
        <v>111.96</v>
      </c>
      <c r="H16" s="13">
        <f>(B16*G16)-D16</f>
        <v>0</v>
      </c>
      <c r="I16" s="12" t="s">
        <v>134</v>
      </c>
      <c r="J16" s="12"/>
      <c r="K16" s="12" t="str">
        <f>IF(B16&lt;&gt;0,"buy "&amp;B16&amp;" "&amp;A16&amp;" @ $"&amp;G16,"")</f>
        <v/>
      </c>
      <c r="L16" s="13">
        <f>L10-(G16*B16)</f>
        <v>46115.130000000005</v>
      </c>
      <c r="M16" s="23">
        <f>L7-(G16*B16)</f>
        <v>39182.5</v>
      </c>
      <c r="N16" s="12"/>
      <c r="O16" s="12"/>
      <c r="P16" s="12"/>
      <c r="Q16" s="55"/>
    </row>
    <row r="17" spans="1:17" x14ac:dyDescent="0.45">
      <c r="A17" s="8" t="s">
        <v>74</v>
      </c>
      <c r="B17" s="12"/>
      <c r="C17" s="13">
        <v>171.66</v>
      </c>
      <c r="D17" s="13">
        <f>C17*B17</f>
        <v>0</v>
      </c>
      <c r="E17" s="23" t="s">
        <v>17</v>
      </c>
      <c r="F17" s="12"/>
      <c r="G17" s="13">
        <v>171.54</v>
      </c>
      <c r="H17" s="13">
        <f>(B17*G17)-D17</f>
        <v>0</v>
      </c>
      <c r="I17" s="12" t="s">
        <v>134</v>
      </c>
      <c r="J17" s="12"/>
      <c r="K17" s="12" t="str">
        <f>IF(B17&lt;&gt;0,"buy "&amp;B17&amp;" "&amp;A17&amp;" @ $"&amp;G17,"")</f>
        <v/>
      </c>
      <c r="L17" s="13">
        <f>L16-(G17*B17)</f>
        <v>46115.130000000005</v>
      </c>
      <c r="M17" s="23">
        <f>M16-(G17*B17)</f>
        <v>39182.5</v>
      </c>
      <c r="N17" s="12"/>
      <c r="O17" s="12"/>
      <c r="P17" s="12"/>
      <c r="Q17" s="55"/>
    </row>
    <row r="18" spans="1:17" x14ac:dyDescent="0.45">
      <c r="A18" s="62" t="s">
        <v>277</v>
      </c>
      <c r="B18" s="63"/>
      <c r="C18" s="64">
        <v>102.96</v>
      </c>
      <c r="D18" s="64">
        <f>C18*B18</f>
        <v>0</v>
      </c>
      <c r="E18" s="23" t="s">
        <v>17</v>
      </c>
      <c r="F18" s="63"/>
      <c r="G18" s="64">
        <v>102.85</v>
      </c>
      <c r="H18" s="64">
        <f>(B18*G18)-D18</f>
        <v>0</v>
      </c>
      <c r="I18" s="12" t="s">
        <v>134</v>
      </c>
      <c r="J18" s="12"/>
      <c r="K18" s="12" t="str">
        <f>IF(B18&lt;&gt;0,"buy "&amp;B18&amp;" "&amp;A18&amp;" @ $"&amp;G18,"")</f>
        <v/>
      </c>
      <c r="L18" s="13">
        <f>L17-(G18*B18)</f>
        <v>46115.130000000005</v>
      </c>
      <c r="M18" s="65">
        <f>M17-(G18*B18)</f>
        <v>39182.5</v>
      </c>
      <c r="N18" s="66"/>
      <c r="O18" s="66"/>
      <c r="P18" s="66"/>
      <c r="Q18" s="67"/>
    </row>
    <row r="19" spans="1:17" x14ac:dyDescent="0.45">
      <c r="A19" s="8"/>
      <c r="B19" s="12"/>
      <c r="C19" s="13" t="s">
        <v>20</v>
      </c>
      <c r="D19" s="13">
        <f>SUM(D16:D18)</f>
        <v>0</v>
      </c>
      <c r="E19" s="12"/>
      <c r="F19" s="12"/>
      <c r="G19" s="13"/>
      <c r="H19" s="13">
        <f>SUM(H16:H18)</f>
        <v>0</v>
      </c>
      <c r="I19" s="12"/>
      <c r="J19" s="12"/>
      <c r="K19" s="12"/>
      <c r="L19" s="13"/>
      <c r="M19" s="12"/>
      <c r="N19" s="12"/>
      <c r="O19" s="12"/>
      <c r="P19" s="12"/>
      <c r="Q19" s="55"/>
    </row>
    <row r="20" spans="1:17" x14ac:dyDescent="0.45">
      <c r="A20" s="8"/>
      <c r="B20" s="12"/>
      <c r="C20" s="13"/>
      <c r="D20" s="13"/>
      <c r="E20" s="12"/>
      <c r="F20" s="12"/>
      <c r="G20" s="13"/>
      <c r="H20" s="13"/>
      <c r="I20" s="12"/>
      <c r="J20" s="12"/>
      <c r="K20" s="12"/>
      <c r="L20" s="13"/>
      <c r="M20" s="12" t="str">
        <f>IF(J11+M18&gt;0,"Credit Surplus","Credit Shortage")</f>
        <v>Credit Surplus</v>
      </c>
      <c r="N20" s="23"/>
      <c r="O20" s="12"/>
      <c r="P20" s="12"/>
      <c r="Q20" s="55"/>
    </row>
    <row r="21" spans="1:17" x14ac:dyDescent="0.45">
      <c r="A21" s="8"/>
      <c r="B21" s="12"/>
      <c r="C21" s="13"/>
      <c r="D21" s="13"/>
      <c r="E21" s="12"/>
      <c r="F21" s="12"/>
      <c r="G21" s="13"/>
      <c r="H21" s="13"/>
      <c r="I21" s="12"/>
      <c r="J21" s="12"/>
      <c r="K21" s="12"/>
      <c r="L21" s="13"/>
      <c r="M21" s="12"/>
      <c r="N21" s="12"/>
      <c r="O21" s="12"/>
      <c r="P21" s="12"/>
      <c r="Q21" s="55"/>
    </row>
    <row r="22" spans="1:17" x14ac:dyDescent="0.45">
      <c r="A22" s="8"/>
      <c r="B22" s="12"/>
      <c r="C22" s="13"/>
      <c r="D22" s="13"/>
      <c r="E22" s="12"/>
      <c r="F22" s="12"/>
      <c r="G22" s="13"/>
      <c r="H22" s="13"/>
      <c r="I22" s="12"/>
      <c r="J22" s="12"/>
      <c r="K22" s="12"/>
      <c r="L22" s="12"/>
      <c r="M22" s="12"/>
      <c r="N22" s="12"/>
      <c r="O22" s="12"/>
      <c r="P22" s="12"/>
      <c r="Q22" s="55"/>
    </row>
    <row r="23" spans="1:17" x14ac:dyDescent="0.45">
      <c r="A23" s="8" t="s">
        <v>23</v>
      </c>
      <c r="B23" s="12"/>
      <c r="C23" s="13"/>
      <c r="D23" s="56">
        <v>275.2</v>
      </c>
      <c r="E23" s="12" t="s">
        <v>111</v>
      </c>
      <c r="F23" s="12"/>
      <c r="G23" s="13"/>
      <c r="H23" s="13"/>
      <c r="I23" s="12"/>
      <c r="J23" s="12"/>
      <c r="K23" s="12"/>
      <c r="L23" s="12"/>
      <c r="M23" s="12"/>
      <c r="N23" s="12"/>
      <c r="O23" s="12"/>
      <c r="P23" s="12"/>
      <c r="Q23" s="55"/>
    </row>
    <row r="24" spans="1:17" x14ac:dyDescent="0.45">
      <c r="A24" s="8" t="s">
        <v>24</v>
      </c>
      <c r="B24" s="12"/>
      <c r="C24" s="13"/>
      <c r="D24" s="68">
        <f>H11</f>
        <v>26.080000000000382</v>
      </c>
      <c r="E24" s="12" t="s">
        <v>36</v>
      </c>
      <c r="F24" s="12"/>
      <c r="G24" s="13"/>
      <c r="H24" s="13"/>
      <c r="I24" s="12"/>
      <c r="J24" s="12"/>
      <c r="K24" s="12"/>
      <c r="L24" s="12"/>
      <c r="M24" s="12"/>
      <c r="N24" s="12"/>
      <c r="O24" s="12"/>
      <c r="P24" s="12"/>
      <c r="Q24" s="55"/>
    </row>
    <row r="25" spans="1:17" x14ac:dyDescent="0.45">
      <c r="A25" s="8" t="s">
        <v>25</v>
      </c>
      <c r="B25" s="12"/>
      <c r="C25" s="13"/>
      <c r="D25" s="13">
        <f>D23+D24</f>
        <v>301.28000000000037</v>
      </c>
      <c r="E25" s="12"/>
      <c r="F25" s="12"/>
      <c r="G25" s="13"/>
      <c r="H25" s="13"/>
      <c r="I25" s="12"/>
      <c r="J25" s="12"/>
      <c r="K25" s="12"/>
      <c r="L25" s="12"/>
      <c r="M25" s="12"/>
      <c r="N25" s="12"/>
      <c r="O25" s="12"/>
      <c r="P25" s="12"/>
      <c r="Q25" s="55"/>
    </row>
    <row r="26" spans="1:17" x14ac:dyDescent="0.45">
      <c r="A26" s="8" t="s">
        <v>27</v>
      </c>
      <c r="B26" s="12"/>
      <c r="C26" s="13"/>
      <c r="D26" s="13">
        <f>H19</f>
        <v>0</v>
      </c>
      <c r="E26" s="12" t="s">
        <v>37</v>
      </c>
      <c r="F26" s="12"/>
      <c r="G26" s="13"/>
      <c r="H26" s="13"/>
      <c r="I26" s="12"/>
      <c r="J26" s="12"/>
      <c r="K26" s="12"/>
      <c r="L26" s="12"/>
      <c r="M26" s="12"/>
      <c r="N26" s="12"/>
      <c r="O26" s="12"/>
      <c r="P26" s="12"/>
      <c r="Q26" s="55"/>
    </row>
    <row r="27" spans="1:17" x14ac:dyDescent="0.45">
      <c r="A27" s="8" t="s">
        <v>25</v>
      </c>
      <c r="B27" s="12"/>
      <c r="C27" s="13"/>
      <c r="D27" s="69">
        <f>D25-D26</f>
        <v>301.28000000000037</v>
      </c>
      <c r="E27" s="61" t="s">
        <v>38</v>
      </c>
      <c r="F27" s="12"/>
      <c r="G27" s="13"/>
      <c r="H27" s="13"/>
      <c r="I27" s="12"/>
      <c r="J27" s="12"/>
      <c r="K27" s="12"/>
      <c r="L27" s="12"/>
      <c r="M27" s="12"/>
      <c r="N27" s="12"/>
      <c r="O27" s="12"/>
      <c r="P27" s="12"/>
      <c r="Q27" s="55"/>
    </row>
    <row r="28" spans="1:17" ht="14.65" thickBot="1" x14ac:dyDescent="0.5">
      <c r="A28" s="70"/>
      <c r="B28" s="71"/>
      <c r="C28" s="72"/>
      <c r="D28" s="72"/>
      <c r="E28" s="71"/>
      <c r="F28" s="71"/>
      <c r="G28" s="72"/>
      <c r="H28" s="72"/>
      <c r="I28" s="71"/>
      <c r="J28" s="71"/>
      <c r="K28" s="71"/>
      <c r="L28" s="71"/>
      <c r="M28" s="71"/>
      <c r="N28" s="71"/>
      <c r="O28" s="71"/>
      <c r="P28" s="71"/>
      <c r="Q28" s="73"/>
    </row>
    <row r="29" spans="1:17" ht="14.65" thickTop="1" x14ac:dyDescent="0.45"/>
    <row r="33" spans="1:17" ht="14.65" thickBot="1" x14ac:dyDescent="0.5"/>
    <row r="34" spans="1:17" ht="14.65" thickTop="1" x14ac:dyDescent="0.45">
      <c r="A34" s="3"/>
      <c r="B34" s="4"/>
      <c r="C34" s="5">
        <v>46022</v>
      </c>
      <c r="D34" s="6"/>
      <c r="E34" s="4"/>
      <c r="F34" s="4"/>
      <c r="G34" s="6"/>
      <c r="H34" s="6"/>
      <c r="I34" s="4"/>
      <c r="J34" s="4"/>
      <c r="K34" s="4"/>
      <c r="L34" s="21" t="s">
        <v>40</v>
      </c>
      <c r="M34" s="4"/>
      <c r="N34" s="4"/>
      <c r="O34" s="4"/>
      <c r="P34" s="4"/>
      <c r="Q34" s="7"/>
    </row>
    <row r="35" spans="1:17" x14ac:dyDescent="0.45">
      <c r="A35" s="8" t="s">
        <v>11</v>
      </c>
      <c r="B35" s="9"/>
      <c r="C35" s="10"/>
      <c r="D35" s="10"/>
      <c r="E35" s="9"/>
      <c r="F35" s="9"/>
      <c r="G35" s="10"/>
      <c r="H35" s="10"/>
      <c r="I35" s="9"/>
      <c r="J35" s="12" t="s">
        <v>68</v>
      </c>
      <c r="K35" s="9"/>
      <c r="L35" s="12" t="s">
        <v>21</v>
      </c>
      <c r="M35" s="12"/>
      <c r="N35" s="9"/>
      <c r="O35" s="9"/>
      <c r="P35" s="9"/>
      <c r="Q35" s="11"/>
    </row>
    <row r="36" spans="1:17" x14ac:dyDescent="0.45">
      <c r="A36" s="8" t="s">
        <v>3</v>
      </c>
      <c r="B36" s="12" t="s">
        <v>6</v>
      </c>
      <c r="C36" s="13" t="s">
        <v>4</v>
      </c>
      <c r="D36" s="13" t="s">
        <v>7</v>
      </c>
      <c r="E36" s="12" t="s">
        <v>16</v>
      </c>
      <c r="F36" s="9"/>
      <c r="G36" s="13" t="s">
        <v>18</v>
      </c>
      <c r="H36" s="13" t="s">
        <v>19</v>
      </c>
      <c r="I36" s="43" t="s">
        <v>133</v>
      </c>
      <c r="J36" s="12" t="s">
        <v>67</v>
      </c>
      <c r="K36" s="9"/>
      <c r="L36" s="22">
        <v>39407.480000000003</v>
      </c>
      <c r="M36" s="9" t="s">
        <v>135</v>
      </c>
      <c r="N36" s="9"/>
      <c r="O36" s="9"/>
      <c r="P36" s="9"/>
      <c r="Q36" s="11"/>
    </row>
    <row r="37" spans="1:17" x14ac:dyDescent="0.45">
      <c r="A37" s="14" t="s">
        <v>267</v>
      </c>
      <c r="B37" s="9">
        <v>153</v>
      </c>
      <c r="C37" s="10">
        <v>16.239999999999998</v>
      </c>
      <c r="D37" s="10">
        <f>C37*B37</f>
        <v>2484.7199999999998</v>
      </c>
      <c r="E37" s="38" t="s">
        <v>17</v>
      </c>
      <c r="F37" s="9"/>
      <c r="G37" s="10">
        <v>16.27</v>
      </c>
      <c r="H37" s="10">
        <f>(B37*G37)-D37</f>
        <v>4.5900000000001455</v>
      </c>
      <c r="I37" s="9" t="s">
        <v>134</v>
      </c>
      <c r="J37" s="38">
        <f>G37*B37</f>
        <v>2489.31</v>
      </c>
      <c r="K37" s="9" t="str">
        <f>IF(B37&lt;&gt;0,"sell "&amp;B37&amp;" "&amp;A37&amp;" @ $"&amp;G37,"")</f>
        <v>sell 153 ADPT @ $16.27</v>
      </c>
      <c r="L37" s="50">
        <f>L36+(G37*B37)</f>
        <v>41896.79</v>
      </c>
      <c r="M37" s="9"/>
      <c r="N37" s="9"/>
      <c r="O37" s="9"/>
      <c r="P37" s="9"/>
      <c r="Q37" s="11"/>
    </row>
    <row r="38" spans="1:17" x14ac:dyDescent="0.45">
      <c r="A38" s="14" t="s">
        <v>268</v>
      </c>
      <c r="B38" s="9">
        <v>98</v>
      </c>
      <c r="C38" s="10">
        <v>17.61</v>
      </c>
      <c r="D38" s="10">
        <f>C38*B38</f>
        <v>1725.78</v>
      </c>
      <c r="E38" s="38" t="s">
        <v>17</v>
      </c>
      <c r="F38" s="9"/>
      <c r="G38" s="10">
        <v>17.93</v>
      </c>
      <c r="H38" s="10">
        <f>(B38*G38)-D38</f>
        <v>31.3599999999999</v>
      </c>
      <c r="I38" s="9" t="s">
        <v>134</v>
      </c>
      <c r="J38" s="38">
        <f>G38*B38</f>
        <v>1757.1399999999999</v>
      </c>
      <c r="K38" s="9" t="str">
        <f t="shared" ref="K38:K39" si="1">IF(B38&lt;&gt;0,"sell "&amp;B38&amp;" "&amp;A38&amp;" @ $"&amp;G38,"")</f>
        <v>sell 98 GRPN @ $17.93</v>
      </c>
      <c r="L38" s="50">
        <f>L37+(G38*B38)</f>
        <v>43653.93</v>
      </c>
      <c r="M38" s="9"/>
      <c r="N38" s="9"/>
      <c r="O38" s="9"/>
      <c r="P38" s="9"/>
      <c r="Q38" s="11"/>
    </row>
    <row r="39" spans="1:17" x14ac:dyDescent="0.45">
      <c r="A39" s="14" t="s">
        <v>269</v>
      </c>
      <c r="B39" s="9">
        <v>92</v>
      </c>
      <c r="C39" s="10">
        <v>28.16</v>
      </c>
      <c r="D39" s="10">
        <f>C39*B39</f>
        <v>2590.7199999999998</v>
      </c>
      <c r="E39" s="38" t="s">
        <v>17</v>
      </c>
      <c r="F39" s="9"/>
      <c r="G39" s="10">
        <v>28.45</v>
      </c>
      <c r="H39" s="10">
        <f>(B39*G39)-D39</f>
        <v>26.680000000000291</v>
      </c>
      <c r="I39" s="9" t="s">
        <v>134</v>
      </c>
      <c r="J39" s="38">
        <f>G39*B39</f>
        <v>2617.4</v>
      </c>
      <c r="K39" s="9" t="str">
        <f t="shared" si="1"/>
        <v>sell 92 KGC @ $28.45</v>
      </c>
      <c r="L39" s="10">
        <f>L38+(G39*B39)</f>
        <v>46271.33</v>
      </c>
      <c r="M39" s="9" t="s">
        <v>44</v>
      </c>
      <c r="N39" s="9"/>
      <c r="O39" s="9"/>
      <c r="P39" s="9"/>
      <c r="Q39" s="11"/>
    </row>
    <row r="40" spans="1:17" x14ac:dyDescent="0.45">
      <c r="A40" s="14"/>
      <c r="B40" s="9"/>
      <c r="C40" s="10" t="s">
        <v>20</v>
      </c>
      <c r="D40" s="10">
        <f>SUM(D37:D39)</f>
        <v>6801.2199999999993</v>
      </c>
      <c r="E40" s="9"/>
      <c r="F40" s="9"/>
      <c r="G40" s="41"/>
      <c r="H40" s="10">
        <f>SUM(H37:H39)</f>
        <v>62.630000000000337</v>
      </c>
      <c r="I40" s="9"/>
      <c r="J40" s="38">
        <f>SUM(J37:J39)</f>
        <v>6863.85</v>
      </c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10"/>
      <c r="E41" s="9"/>
      <c r="F41" s="9"/>
      <c r="G41" s="42"/>
      <c r="H41" s="39"/>
      <c r="I41" s="9"/>
      <c r="J41" s="9"/>
      <c r="K41" s="9"/>
      <c r="L41" s="10"/>
      <c r="M41" s="9"/>
      <c r="N41" s="9"/>
      <c r="O41" s="9"/>
      <c r="P41" s="9"/>
      <c r="Q41" s="11"/>
    </row>
    <row r="42" spans="1:17" x14ac:dyDescent="0.45">
      <c r="A42" s="14"/>
      <c r="B42" s="9"/>
      <c r="C42" s="10"/>
      <c r="D42" s="51"/>
      <c r="E42" s="42"/>
      <c r="F42" s="9"/>
      <c r="G42" s="41"/>
      <c r="H42" s="10"/>
      <c r="I42" s="9"/>
      <c r="J42" s="9"/>
      <c r="K42" s="9"/>
      <c r="L42" s="10"/>
      <c r="M42" s="12" t="s">
        <v>41</v>
      </c>
      <c r="N42" s="9"/>
      <c r="O42" s="9"/>
      <c r="P42" s="9"/>
      <c r="Q42" s="11"/>
    </row>
    <row r="43" spans="1:17" x14ac:dyDescent="0.45">
      <c r="A43" s="8"/>
      <c r="B43" s="9"/>
      <c r="C43" s="10"/>
      <c r="D43" s="10"/>
      <c r="E43" s="20"/>
      <c r="F43" s="9"/>
      <c r="G43" s="41"/>
      <c r="H43" s="10"/>
      <c r="I43" s="9"/>
      <c r="J43" s="9"/>
      <c r="K43" s="9"/>
      <c r="L43" s="10"/>
      <c r="M43" s="12" t="s">
        <v>42</v>
      </c>
      <c r="N43" s="9"/>
      <c r="O43" s="9"/>
      <c r="P43" s="9"/>
      <c r="Q43" s="11"/>
    </row>
    <row r="44" spans="1:17" x14ac:dyDescent="0.45">
      <c r="A44" s="8"/>
      <c r="B44" s="12" t="s">
        <v>6</v>
      </c>
      <c r="C44" s="13" t="s">
        <v>4</v>
      </c>
      <c r="D44" s="13" t="s">
        <v>5</v>
      </c>
      <c r="E44" s="23" t="s">
        <v>16</v>
      </c>
      <c r="F44" s="9"/>
      <c r="G44" s="43" t="s">
        <v>18</v>
      </c>
      <c r="H44" s="13" t="s">
        <v>19</v>
      </c>
      <c r="I44" s="9"/>
      <c r="J44" s="9"/>
      <c r="K44" s="9"/>
      <c r="L44" s="10"/>
      <c r="M44" s="38">
        <f>L36</f>
        <v>39407.480000000003</v>
      </c>
      <c r="N44" s="9"/>
      <c r="O44" s="9"/>
      <c r="P44" s="9"/>
      <c r="Q44" s="11"/>
    </row>
    <row r="45" spans="1:17" x14ac:dyDescent="0.45">
      <c r="A45" s="14" t="s">
        <v>274</v>
      </c>
      <c r="B45" s="9">
        <v>35</v>
      </c>
      <c r="C45" s="10">
        <v>69.760000000000005</v>
      </c>
      <c r="D45" s="10">
        <f>C45*B45</f>
        <v>2441.6000000000004</v>
      </c>
      <c r="E45" s="38" t="s">
        <v>17</v>
      </c>
      <c r="F45" s="9"/>
      <c r="G45" s="10">
        <v>70.63</v>
      </c>
      <c r="H45" s="10">
        <f>(B45*G45)-D45</f>
        <v>30.449999999999363</v>
      </c>
      <c r="I45" s="9" t="s">
        <v>134</v>
      </c>
      <c r="J45" s="9"/>
      <c r="K45" s="9" t="str">
        <f>IF(B45&lt;&gt;0,"buy "&amp;B45&amp;" "&amp;A45&amp;" @ $"&amp;G45,"")</f>
        <v>buy 35 RKLB @ $70.63</v>
      </c>
      <c r="L45" s="10">
        <f>L39-(G45*B45)</f>
        <v>43799.28</v>
      </c>
      <c r="M45" s="38">
        <f>L36-(G45*B45)</f>
        <v>36935.43</v>
      </c>
      <c r="N45" s="9"/>
      <c r="O45" s="9"/>
      <c r="P45" s="9"/>
      <c r="Q45" s="11"/>
    </row>
    <row r="46" spans="1:17" x14ac:dyDescent="0.45">
      <c r="A46" s="14" t="s">
        <v>252</v>
      </c>
      <c r="B46" s="9">
        <v>22</v>
      </c>
      <c r="C46" s="10">
        <v>108.4</v>
      </c>
      <c r="D46" s="10">
        <f>C46*B46</f>
        <v>2384.8000000000002</v>
      </c>
      <c r="E46" s="38" t="s">
        <v>17</v>
      </c>
      <c r="F46" s="9"/>
      <c r="G46" s="10">
        <v>109</v>
      </c>
      <c r="H46" s="10">
        <f>(B46*G46)-D46</f>
        <v>13.199999999999818</v>
      </c>
      <c r="I46" s="9" t="s">
        <v>134</v>
      </c>
      <c r="J46" s="9"/>
      <c r="K46" s="9" t="str">
        <f>IF(B46&lt;&gt;0,"buy "&amp;B46&amp;" "&amp;A46&amp;" @ $"&amp;G46,"")</f>
        <v>buy 22 TPB @ $109</v>
      </c>
      <c r="L46" s="10">
        <f>L45-(G46*B46)</f>
        <v>41401.279999999999</v>
      </c>
      <c r="M46" s="38">
        <f>M45-(G46*B46)</f>
        <v>34537.43</v>
      </c>
      <c r="N46" s="9"/>
      <c r="O46" s="9"/>
      <c r="P46" s="9"/>
      <c r="Q46" s="11"/>
    </row>
    <row r="47" spans="1:17" x14ac:dyDescent="0.45">
      <c r="A47" s="28" t="s">
        <v>275</v>
      </c>
      <c r="B47" s="29">
        <v>508</v>
      </c>
      <c r="C47" s="30">
        <v>4.8499999999999996</v>
      </c>
      <c r="D47" s="30">
        <f>C47*B47</f>
        <v>2463.7999999999997</v>
      </c>
      <c r="E47" s="38" t="s">
        <v>17</v>
      </c>
      <c r="F47" s="29"/>
      <c r="G47" s="30">
        <v>4.8600000000000003</v>
      </c>
      <c r="H47" s="30">
        <f>(B47*G47)-D47</f>
        <v>5.080000000000382</v>
      </c>
      <c r="I47" s="9" t="s">
        <v>134</v>
      </c>
      <c r="J47" s="9"/>
      <c r="K47" s="9" t="str">
        <f>IF(B47&lt;&gt;0,"buy "&amp;B47&amp;" "&amp;A47&amp;" @ $"&amp;G47,"")</f>
        <v>buy 508 DHC @ $4.86</v>
      </c>
      <c r="L47" s="10">
        <f>L46-(G47*B47)</f>
        <v>38932.400000000001</v>
      </c>
      <c r="M47" s="46">
        <f>M46-(G47*B47)</f>
        <v>32068.55</v>
      </c>
      <c r="N47" s="47"/>
      <c r="O47" s="47"/>
      <c r="P47" s="47"/>
      <c r="Q47" s="48"/>
    </row>
    <row r="48" spans="1:17" x14ac:dyDescent="0.45">
      <c r="A48" s="14"/>
      <c r="B48" s="9"/>
      <c r="C48" s="10" t="s">
        <v>20</v>
      </c>
      <c r="D48" s="10">
        <f>SUM(D45:D47)</f>
        <v>7290.2000000000007</v>
      </c>
      <c r="E48" s="9"/>
      <c r="F48" s="9"/>
      <c r="G48" s="10"/>
      <c r="H48" s="10">
        <f>SUM(H45:H47)</f>
        <v>48.729999999999563</v>
      </c>
      <c r="I48" s="9"/>
      <c r="J48" s="9"/>
      <c r="K48" s="9"/>
      <c r="L48" s="10"/>
      <c r="M48" s="9"/>
      <c r="N48" s="9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12" t="str">
        <f>IF(J40+M47&gt;0,"Credit Surplus","Credit Shortage")</f>
        <v>Credit Surplus</v>
      </c>
      <c r="N49" s="38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10"/>
      <c r="M50" s="9"/>
      <c r="N50" s="9"/>
      <c r="O50" s="9"/>
      <c r="P50" s="9"/>
      <c r="Q50" s="11"/>
    </row>
    <row r="51" spans="1:17" x14ac:dyDescent="0.45">
      <c r="A51" s="14"/>
      <c r="B51" s="9"/>
      <c r="C51" s="10"/>
      <c r="D51" s="10"/>
      <c r="E51" s="9"/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23</v>
      </c>
      <c r="B52" s="9"/>
      <c r="C52" s="10"/>
      <c r="D52" s="22">
        <v>181.4</v>
      </c>
      <c r="E52" s="9" t="s">
        <v>111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24</v>
      </c>
      <c r="B53" s="9"/>
      <c r="C53" s="10"/>
      <c r="D53" s="49">
        <f>H40</f>
        <v>62.630000000000337</v>
      </c>
      <c r="E53" s="9" t="s">
        <v>36</v>
      </c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25</v>
      </c>
      <c r="B54" s="9"/>
      <c r="C54" s="10"/>
      <c r="D54" s="10">
        <f>D52+D53</f>
        <v>244.03000000000034</v>
      </c>
      <c r="E54" s="9"/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27</v>
      </c>
      <c r="B55" s="9"/>
      <c r="C55" s="10"/>
      <c r="D55" s="10">
        <f>H48</f>
        <v>48.729999999999563</v>
      </c>
      <c r="E55" s="9" t="s">
        <v>37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x14ac:dyDescent="0.45">
      <c r="A56" s="14" t="s">
        <v>25</v>
      </c>
      <c r="B56" s="9"/>
      <c r="C56" s="10"/>
      <c r="D56" s="32">
        <f>D54-D55</f>
        <v>195.30000000000078</v>
      </c>
      <c r="E56" s="20" t="s">
        <v>38</v>
      </c>
      <c r="F56" s="9"/>
      <c r="G56" s="10"/>
      <c r="H56" s="10"/>
      <c r="I56" s="9"/>
      <c r="J56" s="9"/>
      <c r="K56" s="9"/>
      <c r="L56" s="9"/>
      <c r="M56" s="9"/>
      <c r="N56" s="9"/>
      <c r="O56" s="9"/>
      <c r="P56" s="9"/>
      <c r="Q56" s="11"/>
    </row>
    <row r="57" spans="1:17" ht="14.65" thickBot="1" x14ac:dyDescent="0.5">
      <c r="A57" s="16"/>
      <c r="B57" s="17"/>
      <c r="C57" s="18"/>
      <c r="D57" s="18"/>
      <c r="E57" s="17"/>
      <c r="F57" s="17"/>
      <c r="G57" s="18"/>
      <c r="H57" s="18"/>
      <c r="I57" s="17"/>
      <c r="J57" s="17"/>
      <c r="K57" s="17"/>
      <c r="L57" s="17"/>
      <c r="M57" s="17"/>
      <c r="N57" s="17"/>
      <c r="O57" s="17"/>
      <c r="P57" s="17"/>
      <c r="Q57" s="19"/>
    </row>
    <row r="58" spans="1:17" ht="14.65" thickTop="1" x14ac:dyDescent="0.45"/>
    <row r="62" spans="1:17" ht="14.65" thickBot="1" x14ac:dyDescent="0.5"/>
    <row r="63" spans="1:17" ht="14.65" thickTop="1" x14ac:dyDescent="0.45">
      <c r="A63" s="3"/>
      <c r="B63" s="4"/>
      <c r="C63" s="5">
        <v>45989</v>
      </c>
      <c r="D63" s="6"/>
      <c r="E63" s="4"/>
      <c r="F63" s="4"/>
      <c r="G63" s="6"/>
      <c r="H63" s="6"/>
      <c r="I63" s="4"/>
      <c r="J63" s="4"/>
      <c r="K63" s="4"/>
      <c r="L63" s="21" t="s">
        <v>40</v>
      </c>
      <c r="M63" s="4"/>
      <c r="N63" s="4"/>
      <c r="O63" s="4"/>
      <c r="P63" s="4"/>
      <c r="Q63" s="7"/>
    </row>
    <row r="64" spans="1:17" x14ac:dyDescent="0.45">
      <c r="A64" s="8" t="s">
        <v>11</v>
      </c>
      <c r="B64" s="9"/>
      <c r="C64" s="10"/>
      <c r="D64" s="10"/>
      <c r="E64" s="9"/>
      <c r="F64" s="9"/>
      <c r="G64" s="10"/>
      <c r="H64" s="10"/>
      <c r="I64" s="9"/>
      <c r="J64" s="12" t="s">
        <v>68</v>
      </c>
      <c r="K64" s="9"/>
      <c r="L64" s="12" t="s">
        <v>21</v>
      </c>
      <c r="M64" s="12"/>
      <c r="N64" s="9"/>
      <c r="O64" s="9"/>
      <c r="P64" s="9"/>
      <c r="Q64" s="11"/>
    </row>
    <row r="65" spans="1:17" x14ac:dyDescent="0.45">
      <c r="A65" s="8" t="s">
        <v>3</v>
      </c>
      <c r="B65" s="12" t="s">
        <v>6</v>
      </c>
      <c r="C65" s="13" t="s">
        <v>4</v>
      </c>
      <c r="D65" s="13" t="s">
        <v>7</v>
      </c>
      <c r="E65" s="12" t="s">
        <v>16</v>
      </c>
      <c r="F65" s="9"/>
      <c r="G65" s="13" t="s">
        <v>18</v>
      </c>
      <c r="H65" s="13" t="s">
        <v>19</v>
      </c>
      <c r="I65" s="43" t="s">
        <v>133</v>
      </c>
      <c r="J65" s="12" t="s">
        <v>67</v>
      </c>
      <c r="K65" s="9"/>
      <c r="L65" s="22">
        <v>41780.94</v>
      </c>
      <c r="M65" s="9" t="s">
        <v>135</v>
      </c>
      <c r="N65" s="9"/>
      <c r="O65" s="9"/>
      <c r="P65" s="9"/>
      <c r="Q65" s="11"/>
    </row>
    <row r="66" spans="1:17" x14ac:dyDescent="0.45">
      <c r="A66" s="14" t="s">
        <v>264</v>
      </c>
      <c r="B66" s="9">
        <v>307</v>
      </c>
      <c r="C66" s="10">
        <v>7.1</v>
      </c>
      <c r="D66" s="10">
        <f>C66*B66</f>
        <v>2179.6999999999998</v>
      </c>
      <c r="E66" s="38" t="s">
        <v>17</v>
      </c>
      <c r="F66" s="9"/>
      <c r="G66" s="10">
        <v>7.1</v>
      </c>
      <c r="H66" s="10">
        <f>(B66*G66)-D66</f>
        <v>0</v>
      </c>
      <c r="I66" s="9" t="s">
        <v>134</v>
      </c>
      <c r="J66" s="38">
        <f>G66*B66</f>
        <v>2179.6999999999998</v>
      </c>
      <c r="K66" s="9" t="str">
        <f>IF(B66&lt;&gt;0,"sell "&amp;B66&amp;" "&amp;A66&amp;" @ $"&amp;G66,"")</f>
        <v>sell 307 IHS @ $7.1</v>
      </c>
      <c r="L66" s="50">
        <f>L65+(G66*B66)</f>
        <v>43960.639999999999</v>
      </c>
      <c r="M66" s="9"/>
      <c r="N66" s="9"/>
      <c r="O66" s="9"/>
      <c r="P66" s="9"/>
      <c r="Q66" s="11"/>
    </row>
    <row r="67" spans="1:17" x14ac:dyDescent="0.45">
      <c r="A67" s="14" t="s">
        <v>265</v>
      </c>
      <c r="B67" s="9">
        <v>136</v>
      </c>
      <c r="C67" s="10">
        <v>19.21</v>
      </c>
      <c r="D67" s="10">
        <f>C67*B67</f>
        <v>2612.56</v>
      </c>
      <c r="E67" s="38" t="s">
        <v>17</v>
      </c>
      <c r="F67" s="9"/>
      <c r="G67" s="10">
        <v>19.21</v>
      </c>
      <c r="H67" s="10">
        <f>(B67*G67)-D67</f>
        <v>0</v>
      </c>
      <c r="I67" s="9" t="s">
        <v>134</v>
      </c>
      <c r="J67" s="38">
        <f>G67*B67</f>
        <v>2612.56</v>
      </c>
      <c r="K67" s="9" t="str">
        <f t="shared" ref="K67:K68" si="2">IF(B67&lt;&gt;0,"sell "&amp;B67&amp;" "&amp;A67&amp;" @ $"&amp;G67,"")</f>
        <v>sell 136 ALHC @ $19.21</v>
      </c>
      <c r="L67" s="50">
        <f>L66+(G67*B67)</f>
        <v>46573.2</v>
      </c>
      <c r="M67" s="9"/>
      <c r="N67" s="9"/>
      <c r="O67" s="9"/>
      <c r="P67" s="9"/>
      <c r="Q67" s="11"/>
    </row>
    <row r="68" spans="1:17" x14ac:dyDescent="0.45">
      <c r="A68" s="14" t="s">
        <v>266</v>
      </c>
      <c r="B68" s="9">
        <v>39</v>
      </c>
      <c r="C68" s="10">
        <v>52.76</v>
      </c>
      <c r="D68" s="10">
        <f>C68*B68</f>
        <v>2057.64</v>
      </c>
      <c r="E68" s="38" t="s">
        <v>17</v>
      </c>
      <c r="F68" s="9"/>
      <c r="G68" s="10">
        <v>52.76</v>
      </c>
      <c r="H68" s="10">
        <f>(B68*G68)-D68</f>
        <v>0</v>
      </c>
      <c r="I68" s="9" t="s">
        <v>134</v>
      </c>
      <c r="J68" s="38">
        <f>G68*B68</f>
        <v>2057.64</v>
      </c>
      <c r="K68" s="9" t="str">
        <f t="shared" si="2"/>
        <v>sell 39 UVV @ $52.76</v>
      </c>
      <c r="L68" s="10">
        <f>L67+(G68*B68)</f>
        <v>48630.84</v>
      </c>
      <c r="M68" s="9" t="s">
        <v>44</v>
      </c>
      <c r="N68" s="9"/>
      <c r="O68" s="9"/>
      <c r="P68" s="9"/>
      <c r="Q68" s="11"/>
    </row>
    <row r="69" spans="1:17" x14ac:dyDescent="0.45">
      <c r="A69" s="14"/>
      <c r="B69" s="9"/>
      <c r="C69" s="10" t="s">
        <v>20</v>
      </c>
      <c r="D69" s="10">
        <f>SUM(D66:D68)</f>
        <v>6849.9</v>
      </c>
      <c r="E69" s="9"/>
      <c r="F69" s="9"/>
      <c r="G69" s="41"/>
      <c r="H69" s="10">
        <f>SUM(H66:H68)</f>
        <v>0</v>
      </c>
      <c r="I69" s="9"/>
      <c r="J69" s="38">
        <f>SUM(J66:J68)</f>
        <v>6849.9</v>
      </c>
      <c r="K69" s="9"/>
      <c r="L69" s="10"/>
      <c r="M69" s="9"/>
      <c r="N69" s="9"/>
      <c r="O69" s="9"/>
      <c r="P69" s="9"/>
      <c r="Q69" s="11"/>
    </row>
    <row r="70" spans="1:17" x14ac:dyDescent="0.45">
      <c r="A70" s="14"/>
      <c r="B70" s="9"/>
      <c r="C70" s="10"/>
      <c r="D70" s="10"/>
      <c r="E70" s="9"/>
      <c r="F70" s="9"/>
      <c r="G70" s="42"/>
      <c r="H70" s="39"/>
      <c r="I70" s="9"/>
      <c r="J70" s="9"/>
      <c r="K70" s="9"/>
      <c r="L70" s="10"/>
      <c r="M70" s="9"/>
      <c r="N70" s="9"/>
      <c r="O70" s="9"/>
      <c r="P70" s="9"/>
      <c r="Q70" s="11"/>
    </row>
    <row r="71" spans="1:17" x14ac:dyDescent="0.45">
      <c r="A71" s="14"/>
      <c r="B71" s="9"/>
      <c r="C71" s="10"/>
      <c r="D71" s="51"/>
      <c r="E71" s="42"/>
      <c r="F71" s="9"/>
      <c r="G71" s="41"/>
      <c r="H71" s="10"/>
      <c r="I71" s="9"/>
      <c r="J71" s="9"/>
      <c r="K71" s="9"/>
      <c r="L71" s="10"/>
      <c r="M71" s="12" t="s">
        <v>41</v>
      </c>
      <c r="N71" s="9"/>
      <c r="O71" s="9"/>
      <c r="P71" s="9"/>
      <c r="Q71" s="11"/>
    </row>
    <row r="72" spans="1:17" x14ac:dyDescent="0.45">
      <c r="A72" s="8"/>
      <c r="B72" s="9"/>
      <c r="C72" s="10"/>
      <c r="D72" s="10"/>
      <c r="E72" s="20"/>
      <c r="F72" s="9"/>
      <c r="G72" s="41"/>
      <c r="H72" s="10"/>
      <c r="I72" s="9"/>
      <c r="J72" s="9"/>
      <c r="K72" s="9"/>
      <c r="L72" s="10"/>
      <c r="M72" s="12" t="s">
        <v>42</v>
      </c>
      <c r="N72" s="9"/>
      <c r="O72" s="9"/>
      <c r="P72" s="9"/>
      <c r="Q72" s="11"/>
    </row>
    <row r="73" spans="1:17" x14ac:dyDescent="0.45">
      <c r="A73" s="8"/>
      <c r="B73" s="12" t="s">
        <v>6</v>
      </c>
      <c r="C73" s="13" t="s">
        <v>4</v>
      </c>
      <c r="D73" s="13" t="s">
        <v>5</v>
      </c>
      <c r="E73" s="23" t="s">
        <v>16</v>
      </c>
      <c r="F73" s="9"/>
      <c r="G73" s="43" t="s">
        <v>18</v>
      </c>
      <c r="H73" s="13" t="s">
        <v>19</v>
      </c>
      <c r="I73" s="9"/>
      <c r="J73" s="9"/>
      <c r="K73" s="9"/>
      <c r="L73" s="10"/>
      <c r="M73" s="38">
        <f>L65</f>
        <v>41780.94</v>
      </c>
      <c r="N73" s="9"/>
      <c r="O73" s="9"/>
      <c r="P73" s="9"/>
      <c r="Q73" s="11"/>
    </row>
    <row r="74" spans="1:17" x14ac:dyDescent="0.45">
      <c r="A74" s="14" t="s">
        <v>272</v>
      </c>
      <c r="B74" s="9">
        <v>188</v>
      </c>
      <c r="C74" s="10">
        <v>13.19</v>
      </c>
      <c r="D74" s="10">
        <f>C74*B74</f>
        <v>2479.7199999999998</v>
      </c>
      <c r="E74" s="38" t="s">
        <v>17</v>
      </c>
      <c r="F74" s="9"/>
      <c r="G74" s="10">
        <v>13.19</v>
      </c>
      <c r="H74" s="10">
        <f>(B74*G74)-D74</f>
        <v>0</v>
      </c>
      <c r="I74" s="9" t="s">
        <v>134</v>
      </c>
      <c r="J74" s="9"/>
      <c r="K74" s="9" t="str">
        <f>IF(B74&lt;&gt;0,"buy "&amp;B74&amp;" "&amp;A74&amp;" @ $"&amp;G74,"")</f>
        <v>buy 188 TRVI @ $13.19</v>
      </c>
      <c r="L74" s="10">
        <f>L68-(G74*B74)</f>
        <v>46151.119999999995</v>
      </c>
      <c r="M74" s="38">
        <f>L65-(G74*B74)</f>
        <v>39301.22</v>
      </c>
      <c r="N74" s="9"/>
      <c r="O74" s="9"/>
      <c r="P74" s="9"/>
      <c r="Q74" s="11"/>
    </row>
    <row r="75" spans="1:17" x14ac:dyDescent="0.45">
      <c r="A75" s="14" t="s">
        <v>116</v>
      </c>
      <c r="B75" s="9">
        <v>82</v>
      </c>
      <c r="C75" s="10">
        <v>30.18</v>
      </c>
      <c r="D75" s="10">
        <f>C75*B75</f>
        <v>2474.7599999999998</v>
      </c>
      <c r="E75" s="38" t="s">
        <v>17</v>
      </c>
      <c r="F75" s="9"/>
      <c r="G75" s="10">
        <v>30.18</v>
      </c>
      <c r="H75" s="10">
        <f>(B75*G75)-D75</f>
        <v>0</v>
      </c>
      <c r="I75" s="9" t="s">
        <v>134</v>
      </c>
      <c r="J75" s="9"/>
      <c r="K75" s="9" t="str">
        <f>IF(B75&lt;&gt;0,"buy "&amp;B75&amp;" "&amp;A75&amp;" @ $"&amp;G75,"")</f>
        <v>buy 82 DRD @ $30.18</v>
      </c>
      <c r="L75" s="10">
        <f>L74-(G75*B75)</f>
        <v>43676.359999999993</v>
      </c>
      <c r="M75" s="38">
        <f>M74-(G75*B75)</f>
        <v>36826.46</v>
      </c>
      <c r="N75" s="9"/>
      <c r="O75" s="9"/>
      <c r="P75" s="9"/>
      <c r="Q75" s="11"/>
    </row>
    <row r="76" spans="1:17" x14ac:dyDescent="0.45">
      <c r="A76" s="28" t="s">
        <v>273</v>
      </c>
      <c r="B76" s="29">
        <v>30</v>
      </c>
      <c r="C76" s="30">
        <v>83.45</v>
      </c>
      <c r="D76" s="30">
        <f>C76*B76</f>
        <v>2503.5</v>
      </c>
      <c r="E76" s="38" t="s">
        <v>17</v>
      </c>
      <c r="F76" s="29"/>
      <c r="G76" s="30">
        <v>83.45</v>
      </c>
      <c r="H76" s="30">
        <f>(B76*G76)-D76</f>
        <v>0</v>
      </c>
      <c r="I76" s="9" t="s">
        <v>134</v>
      </c>
      <c r="J76" s="9"/>
      <c r="K76" s="9" t="str">
        <f>IF(B76&lt;&gt;0,"buy "&amp;B76&amp;" "&amp;A76&amp;" @ $"&amp;G76,"")</f>
        <v>buy 30 NFG @ $83.45</v>
      </c>
      <c r="L76" s="10">
        <f>L75-(G76*B76)</f>
        <v>41172.859999999993</v>
      </c>
      <c r="M76" s="46">
        <f>M75-(G76*B76)</f>
        <v>34322.959999999999</v>
      </c>
      <c r="N76" s="47"/>
      <c r="O76" s="47"/>
      <c r="P76" s="47"/>
      <c r="Q76" s="48"/>
    </row>
    <row r="77" spans="1:17" x14ac:dyDescent="0.45">
      <c r="A77" s="14"/>
      <c r="B77" s="9"/>
      <c r="C77" s="10" t="s">
        <v>20</v>
      </c>
      <c r="D77" s="10">
        <f>SUM(D74:D76)</f>
        <v>7457.98</v>
      </c>
      <c r="E77" s="9"/>
      <c r="F77" s="9"/>
      <c r="G77" s="10"/>
      <c r="H77" s="10">
        <f>SUM(H74:H76)</f>
        <v>0</v>
      </c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10"/>
      <c r="M78" s="12" t="str">
        <f>IF(J69+M76&gt;0,"Credit Surplus","Credit Shortage")</f>
        <v>Credit Surplus</v>
      </c>
      <c r="N78" s="38"/>
      <c r="O78" s="9"/>
      <c r="P78" s="9"/>
      <c r="Q78" s="11"/>
    </row>
    <row r="79" spans="1:17" x14ac:dyDescent="0.45">
      <c r="A79" s="14"/>
      <c r="B79" s="9"/>
      <c r="C79" s="10"/>
      <c r="D79" s="10"/>
      <c r="E79" s="9"/>
      <c r="F79" s="9"/>
      <c r="G79" s="10"/>
      <c r="H79" s="10"/>
      <c r="I79" s="9"/>
      <c r="J79" s="9"/>
      <c r="K79" s="9"/>
      <c r="L79" s="10"/>
      <c r="M79" s="9"/>
      <c r="N79" s="9"/>
      <c r="O79" s="9"/>
      <c r="P79" s="9"/>
      <c r="Q79" s="11"/>
    </row>
    <row r="80" spans="1:17" x14ac:dyDescent="0.45">
      <c r="A80" s="14"/>
      <c r="B80" s="9"/>
      <c r="C80" s="10"/>
      <c r="D80" s="10"/>
      <c r="E80" s="9"/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23</v>
      </c>
      <c r="B81" s="9"/>
      <c r="C81" s="10"/>
      <c r="D81" s="22">
        <v>743.08</v>
      </c>
      <c r="E81" s="9" t="s">
        <v>111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24</v>
      </c>
      <c r="B82" s="9"/>
      <c r="C82" s="10"/>
      <c r="D82" s="49">
        <f>H69</f>
        <v>0</v>
      </c>
      <c r="E82" s="9" t="s">
        <v>36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10">
        <f>D81+D82</f>
        <v>743.08</v>
      </c>
      <c r="E83" s="9"/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x14ac:dyDescent="0.45">
      <c r="A84" s="14" t="s">
        <v>27</v>
      </c>
      <c r="B84" s="9"/>
      <c r="C84" s="10"/>
      <c r="D84" s="10">
        <f>H77</f>
        <v>0</v>
      </c>
      <c r="E84" s="9" t="s">
        <v>37</v>
      </c>
      <c r="F84" s="9"/>
      <c r="G84" s="10"/>
      <c r="H84" s="10"/>
      <c r="I84" s="9"/>
      <c r="J84" s="9"/>
      <c r="K84" s="9"/>
      <c r="L84" s="9"/>
      <c r="M84" s="9"/>
      <c r="N84" s="9"/>
      <c r="O84" s="9"/>
      <c r="P84" s="9"/>
      <c r="Q84" s="11"/>
    </row>
    <row r="85" spans="1:17" x14ac:dyDescent="0.45">
      <c r="A85" s="14" t="s">
        <v>25</v>
      </c>
      <c r="B85" s="9"/>
      <c r="C85" s="10"/>
      <c r="D85" s="32">
        <f>D83-D84</f>
        <v>743.08</v>
      </c>
      <c r="E85" s="20" t="s">
        <v>38</v>
      </c>
      <c r="F85" s="9"/>
      <c r="G85" s="10"/>
      <c r="H85" s="10"/>
      <c r="I85" s="9"/>
      <c r="J85" s="9"/>
      <c r="K85" s="9"/>
      <c r="L85" s="9"/>
      <c r="M85" s="9"/>
      <c r="N85" s="9"/>
      <c r="O85" s="9"/>
      <c r="P85" s="9"/>
      <c r="Q85" s="11"/>
    </row>
    <row r="86" spans="1:17" ht="14.65" thickBot="1" x14ac:dyDescent="0.5">
      <c r="A86" s="16"/>
      <c r="B86" s="17"/>
      <c r="C86" s="18"/>
      <c r="D86" s="18"/>
      <c r="E86" s="17"/>
      <c r="F86" s="17"/>
      <c r="G86" s="18"/>
      <c r="H86" s="18"/>
      <c r="I86" s="17"/>
      <c r="J86" s="17"/>
      <c r="K86" s="17"/>
      <c r="L86" s="17"/>
      <c r="M86" s="17"/>
      <c r="N86" s="17"/>
      <c r="O86" s="17"/>
      <c r="P86" s="17"/>
      <c r="Q86" s="19"/>
    </row>
    <row r="87" spans="1:17" ht="14.65" thickTop="1" x14ac:dyDescent="0.45"/>
    <row r="91" spans="1:17" ht="14.65" thickBot="1" x14ac:dyDescent="0.5"/>
    <row r="92" spans="1:17" ht="14.65" thickTop="1" x14ac:dyDescent="0.45">
      <c r="A92" s="3"/>
      <c r="B92" s="4"/>
      <c r="C92" s="5">
        <v>45961</v>
      </c>
      <c r="D92" s="6"/>
      <c r="E92" s="4"/>
      <c r="F92" s="4"/>
      <c r="G92" s="6"/>
      <c r="H92" s="6"/>
      <c r="I92" s="4"/>
      <c r="J92" s="4"/>
      <c r="K92" s="4"/>
      <c r="L92" s="21" t="s">
        <v>40</v>
      </c>
      <c r="M92" s="4"/>
      <c r="N92" s="4"/>
      <c r="O92" s="4"/>
      <c r="P92" s="4"/>
      <c r="Q92" s="7"/>
    </row>
    <row r="93" spans="1:17" x14ac:dyDescent="0.45">
      <c r="A93" s="8" t="s">
        <v>11</v>
      </c>
      <c r="B93" s="9"/>
      <c r="C93" s="10"/>
      <c r="D93" s="10"/>
      <c r="E93" s="9"/>
      <c r="F93" s="9"/>
      <c r="G93" s="10"/>
      <c r="H93" s="10"/>
      <c r="I93" s="9"/>
      <c r="J93" s="12" t="s">
        <v>68</v>
      </c>
      <c r="K93" s="9"/>
      <c r="L93" s="12" t="s">
        <v>21</v>
      </c>
      <c r="M93" s="12"/>
      <c r="N93" s="9"/>
      <c r="O93" s="9"/>
      <c r="P93" s="9"/>
      <c r="Q93" s="11"/>
    </row>
    <row r="94" spans="1:17" x14ac:dyDescent="0.45">
      <c r="A94" s="8" t="s">
        <v>3</v>
      </c>
      <c r="B94" s="12" t="s">
        <v>6</v>
      </c>
      <c r="C94" s="13" t="s">
        <v>4</v>
      </c>
      <c r="D94" s="13" t="s">
        <v>7</v>
      </c>
      <c r="E94" s="12" t="s">
        <v>16</v>
      </c>
      <c r="F94" s="9"/>
      <c r="G94" s="13" t="s">
        <v>18</v>
      </c>
      <c r="H94" s="13" t="s">
        <v>19</v>
      </c>
      <c r="I94" s="43" t="s">
        <v>133</v>
      </c>
      <c r="J94" s="12" t="s">
        <v>67</v>
      </c>
      <c r="K94" s="9"/>
      <c r="L94" s="22">
        <v>38173.120000000003</v>
      </c>
      <c r="M94" s="9" t="s">
        <v>135</v>
      </c>
      <c r="N94" s="9"/>
      <c r="O94" s="9"/>
      <c r="P94" s="9"/>
      <c r="Q94" s="11"/>
    </row>
    <row r="95" spans="1:17" x14ac:dyDescent="0.45">
      <c r="A95" s="14" t="s">
        <v>261</v>
      </c>
      <c r="B95" s="9">
        <v>13</v>
      </c>
      <c r="C95" s="10">
        <v>78.959999999999994</v>
      </c>
      <c r="D95" s="10">
        <f>C95*B95</f>
        <v>1026.48</v>
      </c>
      <c r="E95" s="38" t="s">
        <v>17</v>
      </c>
      <c r="F95" s="9"/>
      <c r="G95" s="10">
        <v>78.83</v>
      </c>
      <c r="H95" s="10">
        <f>(B95*G95)-D95</f>
        <v>-1.6900000000000546</v>
      </c>
      <c r="I95" s="9" t="s">
        <v>134</v>
      </c>
      <c r="J95" s="38">
        <f>G95*B95</f>
        <v>1024.79</v>
      </c>
      <c r="K95" s="9" t="str">
        <f>IF(B95&lt;&gt;0,"sell "&amp;B95&amp;" "&amp;A95&amp;" @ $"&amp;G95,"")</f>
        <v>sell 13 SFM @ $78.83</v>
      </c>
      <c r="L95" s="50">
        <f>L94+(G95*B95)</f>
        <v>39197.910000000003</v>
      </c>
      <c r="M95" s="9"/>
      <c r="N95" s="9"/>
      <c r="O95" s="9"/>
      <c r="P95" s="9"/>
      <c r="Q95" s="11"/>
    </row>
    <row r="96" spans="1:17" x14ac:dyDescent="0.45">
      <c r="A96" s="14" t="s">
        <v>262</v>
      </c>
      <c r="B96" s="9">
        <v>127</v>
      </c>
      <c r="C96" s="10">
        <v>35.159999999999997</v>
      </c>
      <c r="D96" s="10">
        <f>C96*B96</f>
        <v>4465.32</v>
      </c>
      <c r="E96" s="38" t="s">
        <v>17</v>
      </c>
      <c r="F96" s="9"/>
      <c r="G96" s="10">
        <v>34.58</v>
      </c>
      <c r="H96" s="10">
        <f>(B96*G96)-D96</f>
        <v>-73.659999999999854</v>
      </c>
      <c r="I96" s="9" t="s">
        <v>134</v>
      </c>
      <c r="J96" s="38">
        <f>G96*B96</f>
        <v>4391.66</v>
      </c>
      <c r="K96" s="9" t="str">
        <f t="shared" ref="K96:K97" si="3">IF(B96&lt;&gt;0,"sell "&amp;B96&amp;" "&amp;A96&amp;" @ $"&amp;G96,"")</f>
        <v>sell 127 TVTX @ $34.58</v>
      </c>
      <c r="L96" s="50">
        <f>L95+(G96*B96)</f>
        <v>43589.570000000007</v>
      </c>
      <c r="M96" s="9"/>
      <c r="N96" s="9"/>
      <c r="O96" s="9"/>
      <c r="P96" s="9"/>
      <c r="Q96" s="11"/>
    </row>
    <row r="97" spans="1:17" x14ac:dyDescent="0.45">
      <c r="A97" s="14" t="s">
        <v>263</v>
      </c>
      <c r="B97" s="9">
        <v>92</v>
      </c>
      <c r="C97" s="10">
        <v>21.27</v>
      </c>
      <c r="D97" s="10">
        <f>C97*B97</f>
        <v>1956.84</v>
      </c>
      <c r="E97" s="38" t="s">
        <v>17</v>
      </c>
      <c r="F97" s="9"/>
      <c r="G97" s="10">
        <v>21.27</v>
      </c>
      <c r="H97" s="10">
        <f>(B97*G97)-D97</f>
        <v>0</v>
      </c>
      <c r="I97" s="9" t="s">
        <v>134</v>
      </c>
      <c r="J97" s="38">
        <f>G97*B97</f>
        <v>1956.84</v>
      </c>
      <c r="K97" s="9" t="str">
        <f t="shared" si="3"/>
        <v>sell 92 CPRX @ $21.27</v>
      </c>
      <c r="L97" s="10">
        <f>L96+(G97*B97)</f>
        <v>45546.41</v>
      </c>
      <c r="M97" s="9" t="s">
        <v>44</v>
      </c>
      <c r="N97" s="9"/>
      <c r="O97" s="9"/>
      <c r="P97" s="9"/>
      <c r="Q97" s="11"/>
    </row>
    <row r="98" spans="1:17" x14ac:dyDescent="0.45">
      <c r="A98" s="14"/>
      <c r="B98" s="9"/>
      <c r="C98" s="10" t="s">
        <v>20</v>
      </c>
      <c r="D98" s="10">
        <f>SUM(D95:D97)</f>
        <v>7448.6399999999994</v>
      </c>
      <c r="E98" s="9"/>
      <c r="F98" s="9"/>
      <c r="G98" s="41"/>
      <c r="H98" s="10">
        <f>SUM(H95:H97)</f>
        <v>-75.349999999999909</v>
      </c>
      <c r="I98" s="9"/>
      <c r="J98" s="38">
        <f>SUM(J95:J97)</f>
        <v>7373.29</v>
      </c>
      <c r="K98" s="9"/>
      <c r="L98" s="10"/>
      <c r="M98" s="9"/>
      <c r="N98" s="9"/>
      <c r="O98" s="9"/>
      <c r="P98" s="9"/>
      <c r="Q98" s="11"/>
    </row>
    <row r="99" spans="1:17" x14ac:dyDescent="0.45">
      <c r="A99" s="14"/>
      <c r="B99" s="9"/>
      <c r="C99" s="10"/>
      <c r="D99" s="10"/>
      <c r="E99" s="9"/>
      <c r="F99" s="9"/>
      <c r="G99" s="42"/>
      <c r="H99" s="39"/>
      <c r="I99" s="9"/>
      <c r="J99" s="9"/>
      <c r="K99" s="9"/>
      <c r="L99" s="10"/>
      <c r="M99" s="9"/>
      <c r="N99" s="9"/>
      <c r="O99" s="9"/>
      <c r="P99" s="9"/>
      <c r="Q99" s="11"/>
    </row>
    <row r="100" spans="1:17" x14ac:dyDescent="0.45">
      <c r="A100" s="14"/>
      <c r="B100" s="9"/>
      <c r="C100" s="10"/>
      <c r="D100" s="51"/>
      <c r="E100" s="42"/>
      <c r="F100" s="9"/>
      <c r="G100" s="41"/>
      <c r="H100" s="10"/>
      <c r="I100" s="9"/>
      <c r="J100" s="9"/>
      <c r="K100" s="9"/>
      <c r="L100" s="10"/>
      <c r="M100" s="12" t="s">
        <v>41</v>
      </c>
      <c r="N100" s="9"/>
      <c r="O100" s="9"/>
      <c r="P100" s="9"/>
      <c r="Q100" s="11"/>
    </row>
    <row r="101" spans="1:17" x14ac:dyDescent="0.45">
      <c r="A101" s="8"/>
      <c r="B101" s="9"/>
      <c r="C101" s="10"/>
      <c r="D101" s="10"/>
      <c r="E101" s="20"/>
      <c r="F101" s="9"/>
      <c r="G101" s="41"/>
      <c r="H101" s="10"/>
      <c r="I101" s="9"/>
      <c r="J101" s="9"/>
      <c r="K101" s="9"/>
      <c r="L101" s="10"/>
      <c r="M101" s="12" t="s">
        <v>42</v>
      </c>
      <c r="N101" s="9"/>
      <c r="O101" s="9"/>
      <c r="P101" s="9"/>
      <c r="Q101" s="11"/>
    </row>
    <row r="102" spans="1:17" x14ac:dyDescent="0.45">
      <c r="A102" s="8"/>
      <c r="B102" s="12" t="s">
        <v>6</v>
      </c>
      <c r="C102" s="13" t="s">
        <v>4</v>
      </c>
      <c r="D102" s="13" t="s">
        <v>5</v>
      </c>
      <c r="E102" s="23" t="s">
        <v>16</v>
      </c>
      <c r="F102" s="9"/>
      <c r="G102" s="43" t="s">
        <v>18</v>
      </c>
      <c r="H102" s="13" t="s">
        <v>19</v>
      </c>
      <c r="I102" s="9"/>
      <c r="J102" s="9"/>
      <c r="K102" s="9"/>
      <c r="L102" s="10"/>
      <c r="M102" s="38">
        <f>L94</f>
        <v>38173.120000000003</v>
      </c>
      <c r="N102" s="9"/>
      <c r="O102" s="9"/>
      <c r="P102" s="9"/>
      <c r="Q102" s="11"/>
    </row>
    <row r="103" spans="1:17" x14ac:dyDescent="0.45">
      <c r="A103" s="14" t="s">
        <v>270</v>
      </c>
      <c r="B103" s="9">
        <v>421</v>
      </c>
      <c r="C103" s="10">
        <v>5.84</v>
      </c>
      <c r="D103" s="10">
        <f>C103*B103</f>
        <v>2458.64</v>
      </c>
      <c r="E103" s="38" t="s">
        <v>17</v>
      </c>
      <c r="F103" s="9"/>
      <c r="G103" s="10">
        <v>5.85</v>
      </c>
      <c r="H103" s="10">
        <f>(B103*G103)-D103</f>
        <v>4.2100000000000364</v>
      </c>
      <c r="I103" s="9" t="s">
        <v>134</v>
      </c>
      <c r="J103" s="9"/>
      <c r="K103" s="9" t="str">
        <f>IF(B103&lt;&gt;0,"buy "&amp;B103&amp;" "&amp;A103&amp;" @ $"&amp;G103,"")</f>
        <v>buy 421 ATAI @ $5.85</v>
      </c>
      <c r="L103" s="10">
        <f>L97-(G103*B103)</f>
        <v>43083.560000000005</v>
      </c>
      <c r="M103" s="38">
        <f>L94-(G103*B103)</f>
        <v>35710.270000000004</v>
      </c>
      <c r="N103" s="9"/>
      <c r="O103" s="9"/>
      <c r="P103" s="9"/>
      <c r="Q103" s="11"/>
    </row>
    <row r="104" spans="1:17" x14ac:dyDescent="0.45">
      <c r="A104" s="14" t="s">
        <v>271</v>
      </c>
      <c r="B104" s="9">
        <v>26</v>
      </c>
      <c r="C104" s="10">
        <v>93.02</v>
      </c>
      <c r="D104" s="10">
        <f>C104*B104</f>
        <v>2418.52</v>
      </c>
      <c r="E104" s="38" t="s">
        <v>17</v>
      </c>
      <c r="F104" s="9"/>
      <c r="G104" s="10">
        <v>94.07</v>
      </c>
      <c r="H104" s="10">
        <f>(B104*G104)-D104</f>
        <v>27.299999999999727</v>
      </c>
      <c r="I104" s="9" t="s">
        <v>134</v>
      </c>
      <c r="J104" s="9"/>
      <c r="K104" s="9" t="str">
        <f>IF(B104&lt;&gt;0,"buy "&amp;B104&amp;" "&amp;A104&amp;" @ $"&amp;G104,"")</f>
        <v>buy 26 GH @ $94.07</v>
      </c>
      <c r="L104" s="10">
        <f>L103-(G104*B104)</f>
        <v>40637.740000000005</v>
      </c>
      <c r="M104" s="38">
        <f>M103-(G104*B104)</f>
        <v>33264.450000000004</v>
      </c>
      <c r="N104" s="9"/>
      <c r="O104" s="9"/>
      <c r="P104" s="9"/>
      <c r="Q104" s="11"/>
    </row>
    <row r="105" spans="1:17" x14ac:dyDescent="0.45">
      <c r="A105" s="28" t="s">
        <v>32</v>
      </c>
      <c r="B105" s="29">
        <v>43</v>
      </c>
      <c r="C105" s="30">
        <v>56.09</v>
      </c>
      <c r="D105" s="30">
        <f>C105*B105</f>
        <v>2411.8700000000003</v>
      </c>
      <c r="E105" s="38" t="s">
        <v>17</v>
      </c>
      <c r="F105" s="29"/>
      <c r="G105" s="30">
        <v>55.65</v>
      </c>
      <c r="H105" s="30">
        <f>(B105*G105)-D105</f>
        <v>-18.920000000000528</v>
      </c>
      <c r="I105" s="9" t="s">
        <v>134</v>
      </c>
      <c r="J105" s="9"/>
      <c r="K105" s="9" t="str">
        <f>IF(B105&lt;&gt;0,"buy "&amp;B105&amp;" "&amp;A105&amp;" @ $"&amp;G105,"")</f>
        <v>buy 43 WOR @ $55.65</v>
      </c>
      <c r="L105" s="10">
        <f>L104-(G105*B105)</f>
        <v>38244.790000000008</v>
      </c>
      <c r="M105" s="46">
        <f>M104-(G105*B105)</f>
        <v>30871.500000000004</v>
      </c>
      <c r="N105" s="47"/>
      <c r="O105" s="47"/>
      <c r="P105" s="47"/>
      <c r="Q105" s="48"/>
    </row>
    <row r="106" spans="1:17" x14ac:dyDescent="0.45">
      <c r="A106" s="14"/>
      <c r="B106" s="9"/>
      <c r="C106" s="10" t="s">
        <v>20</v>
      </c>
      <c r="D106" s="10">
        <f>SUM(D103:D105)</f>
        <v>7289.0300000000007</v>
      </c>
      <c r="E106" s="9"/>
      <c r="F106" s="9"/>
      <c r="G106" s="10"/>
      <c r="H106" s="10">
        <f>SUM(H103:H105)</f>
        <v>12.589999999999236</v>
      </c>
      <c r="I106" s="9"/>
      <c r="J106" s="9"/>
      <c r="K106" s="9"/>
      <c r="L106" s="10"/>
      <c r="M106" s="9"/>
      <c r="N106" s="9"/>
      <c r="O106" s="9"/>
      <c r="P106" s="9"/>
      <c r="Q106" s="11"/>
    </row>
    <row r="107" spans="1:17" x14ac:dyDescent="0.45">
      <c r="A107" s="14"/>
      <c r="B107" s="9"/>
      <c r="C107" s="10"/>
      <c r="D107" s="10"/>
      <c r="E107" s="9"/>
      <c r="F107" s="9"/>
      <c r="G107" s="10"/>
      <c r="H107" s="10"/>
      <c r="I107" s="9"/>
      <c r="J107" s="9"/>
      <c r="K107" s="9"/>
      <c r="L107" s="10"/>
      <c r="M107" s="12" t="str">
        <f>IF(J98+M105&gt;0,"Credit Surplus","Credit Shortage")</f>
        <v>Credit Surplus</v>
      </c>
      <c r="N107" s="38"/>
      <c r="O107" s="9"/>
      <c r="P107" s="9"/>
      <c r="Q107" s="11"/>
    </row>
    <row r="108" spans="1:17" x14ac:dyDescent="0.45">
      <c r="A108" s="14"/>
      <c r="B108" s="9"/>
      <c r="C108" s="10"/>
      <c r="D108" s="10"/>
      <c r="E108" s="9"/>
      <c r="F108" s="9"/>
      <c r="G108" s="10"/>
      <c r="H108" s="10"/>
      <c r="I108" s="9"/>
      <c r="J108" s="9"/>
      <c r="K108" s="9"/>
      <c r="L108" s="10"/>
      <c r="M108" s="9"/>
      <c r="N108" s="9"/>
      <c r="O108" s="9"/>
      <c r="P108" s="9"/>
      <c r="Q108" s="11"/>
    </row>
    <row r="109" spans="1:17" x14ac:dyDescent="0.45">
      <c r="A109" s="14"/>
      <c r="B109" s="9"/>
      <c r="C109" s="10"/>
      <c r="D109" s="10"/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23</v>
      </c>
      <c r="B110" s="9"/>
      <c r="C110" s="10"/>
      <c r="D110" s="22">
        <v>1409.1</v>
      </c>
      <c r="E110" s="9" t="s">
        <v>111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24</v>
      </c>
      <c r="B111" s="9"/>
      <c r="C111" s="10"/>
      <c r="D111" s="49">
        <f>H98</f>
        <v>-75.349999999999909</v>
      </c>
      <c r="E111" s="9" t="s">
        <v>36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x14ac:dyDescent="0.45">
      <c r="A112" s="14" t="s">
        <v>25</v>
      </c>
      <c r="B112" s="9"/>
      <c r="C112" s="10"/>
      <c r="D112" s="10">
        <f>D110+D111</f>
        <v>1333.75</v>
      </c>
      <c r="E112" s="9"/>
      <c r="F112" s="9"/>
      <c r="G112" s="10"/>
      <c r="H112" s="10"/>
      <c r="I112" s="9"/>
      <c r="J112" s="9"/>
      <c r="K112" s="9"/>
      <c r="L112" s="9"/>
      <c r="M112" s="9"/>
      <c r="N112" s="9"/>
      <c r="O112" s="9"/>
      <c r="P112" s="9"/>
      <c r="Q112" s="11"/>
    </row>
    <row r="113" spans="1:17" x14ac:dyDescent="0.45">
      <c r="A113" s="14" t="s">
        <v>27</v>
      </c>
      <c r="B113" s="9"/>
      <c r="C113" s="10"/>
      <c r="D113" s="10">
        <f>H106</f>
        <v>12.589999999999236</v>
      </c>
      <c r="E113" s="9" t="s">
        <v>37</v>
      </c>
      <c r="F113" s="9"/>
      <c r="G113" s="10"/>
      <c r="H113" s="10"/>
      <c r="I113" s="9"/>
      <c r="J113" s="9"/>
      <c r="K113" s="9"/>
      <c r="L113" s="9"/>
      <c r="M113" s="9"/>
      <c r="N113" s="9"/>
      <c r="O113" s="9"/>
      <c r="P113" s="9"/>
      <c r="Q113" s="11"/>
    </row>
    <row r="114" spans="1:17" x14ac:dyDescent="0.45">
      <c r="A114" s="14" t="s">
        <v>25</v>
      </c>
      <c r="B114" s="9"/>
      <c r="C114" s="10"/>
      <c r="D114" s="32">
        <f>D112-D113</f>
        <v>1321.1600000000008</v>
      </c>
      <c r="E114" s="20" t="s">
        <v>38</v>
      </c>
      <c r="F114" s="9"/>
      <c r="G114" s="10"/>
      <c r="H114" s="10"/>
      <c r="I114" s="9"/>
      <c r="J114" s="9"/>
      <c r="K114" s="9"/>
      <c r="L114" s="9"/>
      <c r="M114" s="9"/>
      <c r="N114" s="9"/>
      <c r="O114" s="9"/>
      <c r="P114" s="9"/>
      <c r="Q114" s="11"/>
    </row>
    <row r="115" spans="1:17" ht="14.65" thickBot="1" x14ac:dyDescent="0.5">
      <c r="A115" s="16"/>
      <c r="B115" s="17"/>
      <c r="C115" s="18"/>
      <c r="D115" s="18"/>
      <c r="E115" s="17"/>
      <c r="F115" s="17"/>
      <c r="G115" s="18"/>
      <c r="H115" s="18"/>
      <c r="I115" s="17"/>
      <c r="J115" s="17"/>
      <c r="K115" s="17"/>
      <c r="L115" s="17"/>
      <c r="M115" s="17"/>
      <c r="N115" s="17"/>
      <c r="O115" s="17"/>
      <c r="P115" s="17"/>
      <c r="Q115" s="19"/>
    </row>
    <row r="116" spans="1:17" ht="14.65" thickTop="1" x14ac:dyDescent="0.45"/>
    <row r="119" spans="1:17" ht="14.65" thickBot="1" x14ac:dyDescent="0.5"/>
    <row r="120" spans="1:17" ht="14.65" thickTop="1" x14ac:dyDescent="0.45">
      <c r="A120" s="3"/>
      <c r="B120" s="4"/>
      <c r="C120" s="5">
        <v>45930</v>
      </c>
      <c r="D120" s="6"/>
      <c r="E120" s="4"/>
      <c r="F120" s="4"/>
      <c r="G120" s="6"/>
      <c r="H120" s="6"/>
      <c r="I120" s="4"/>
      <c r="J120" s="4"/>
      <c r="K120" s="4"/>
      <c r="L120" s="21" t="s">
        <v>40</v>
      </c>
      <c r="M120" s="4"/>
      <c r="N120" s="4"/>
      <c r="O120" s="4"/>
      <c r="P120" s="4"/>
      <c r="Q120" s="7"/>
    </row>
    <row r="121" spans="1:17" x14ac:dyDescent="0.45">
      <c r="A121" s="8" t="s">
        <v>11</v>
      </c>
      <c r="B121" s="9"/>
      <c r="C121" s="10"/>
      <c r="D121" s="10"/>
      <c r="E121" s="9"/>
      <c r="F121" s="9"/>
      <c r="G121" s="10"/>
      <c r="H121" s="10"/>
      <c r="I121" s="9"/>
      <c r="J121" s="12" t="s">
        <v>68</v>
      </c>
      <c r="K121" s="9"/>
      <c r="L121" s="12" t="s">
        <v>21</v>
      </c>
      <c r="M121" s="12"/>
      <c r="N121" s="9"/>
      <c r="O121" s="9"/>
      <c r="P121" s="9"/>
      <c r="Q121" s="11"/>
    </row>
    <row r="122" spans="1:17" x14ac:dyDescent="0.45">
      <c r="A122" s="8" t="s">
        <v>3</v>
      </c>
      <c r="B122" s="12" t="s">
        <v>6</v>
      </c>
      <c r="C122" s="13" t="s">
        <v>4</v>
      </c>
      <c r="D122" s="13" t="s">
        <v>7</v>
      </c>
      <c r="E122" s="12" t="s">
        <v>16</v>
      </c>
      <c r="F122" s="9"/>
      <c r="G122" s="13" t="s">
        <v>18</v>
      </c>
      <c r="H122" s="13" t="s">
        <v>19</v>
      </c>
      <c r="I122" s="43" t="s">
        <v>133</v>
      </c>
      <c r="J122" s="12" t="s">
        <v>67</v>
      </c>
      <c r="K122" s="9"/>
      <c r="L122" s="22">
        <v>44200.93</v>
      </c>
      <c r="M122" s="9" t="s">
        <v>135</v>
      </c>
      <c r="N122" s="9"/>
      <c r="O122" s="9"/>
      <c r="P122" s="9"/>
      <c r="Q122" s="11"/>
    </row>
    <row r="123" spans="1:17" x14ac:dyDescent="0.45">
      <c r="A123" s="14" t="s">
        <v>252</v>
      </c>
      <c r="B123" s="9">
        <v>25</v>
      </c>
      <c r="C123" s="10">
        <v>98.86</v>
      </c>
      <c r="D123" s="10">
        <f>C123*B123</f>
        <v>2471.5</v>
      </c>
      <c r="E123" s="38" t="s">
        <v>17</v>
      </c>
      <c r="F123" s="9"/>
      <c r="G123" s="10">
        <v>98.23</v>
      </c>
      <c r="H123" s="10">
        <f>(B123*G123)-D123</f>
        <v>-15.75</v>
      </c>
      <c r="I123" s="9" t="s">
        <v>134</v>
      </c>
      <c r="J123" s="38">
        <f>G123*B123</f>
        <v>2455.75</v>
      </c>
      <c r="K123" s="9" t="str">
        <f>IF(B123&lt;&gt;0,"sell "&amp;B123&amp;" "&amp;A123&amp;" @ $"&amp;G123,"")</f>
        <v>sell 25 TPB @ $98.23</v>
      </c>
      <c r="L123" s="50">
        <f>L122+(G123*B123)</f>
        <v>46656.68</v>
      </c>
      <c r="M123" s="9"/>
      <c r="N123" s="9"/>
      <c r="O123" s="9"/>
      <c r="P123" s="9"/>
      <c r="Q123" s="11"/>
    </row>
    <row r="124" spans="1:17" x14ac:dyDescent="0.45">
      <c r="A124" s="14" t="s">
        <v>253</v>
      </c>
      <c r="B124" s="9">
        <v>67</v>
      </c>
      <c r="C124" s="10">
        <v>28.24</v>
      </c>
      <c r="D124" s="10">
        <f>C124*B124</f>
        <v>1892.08</v>
      </c>
      <c r="E124" s="38" t="s">
        <v>17</v>
      </c>
      <c r="F124" s="9"/>
      <c r="G124" s="10">
        <v>28.05</v>
      </c>
      <c r="H124" s="10">
        <f>(B124*G124)-D124</f>
        <v>-12.729999999999791</v>
      </c>
      <c r="I124" s="9" t="s">
        <v>134</v>
      </c>
      <c r="J124" s="38">
        <f>G124*B124</f>
        <v>1879.3500000000001</v>
      </c>
      <c r="K124" s="9" t="str">
        <f t="shared" ref="K124:K125" si="4">IF(B124&lt;&gt;0,"sell "&amp;B124&amp;" "&amp;A124&amp;" @ $"&amp;G124,"")</f>
        <v>sell 67 T @ $28.05</v>
      </c>
      <c r="L124" s="50">
        <f>L123+(G124*B124)</f>
        <v>48536.03</v>
      </c>
      <c r="M124" s="9"/>
      <c r="N124" s="9"/>
      <c r="O124" s="9"/>
      <c r="P124" s="9"/>
      <c r="Q124" s="11"/>
    </row>
    <row r="125" spans="1:17" x14ac:dyDescent="0.45">
      <c r="A125" s="14" t="s">
        <v>175</v>
      </c>
      <c r="B125" s="9">
        <v>49</v>
      </c>
      <c r="C125" s="10">
        <v>42.6</v>
      </c>
      <c r="D125" s="10">
        <f>C125*B125</f>
        <v>2087.4</v>
      </c>
      <c r="E125" s="38" t="s">
        <v>17</v>
      </c>
      <c r="F125" s="9"/>
      <c r="G125" s="10">
        <v>41.84</v>
      </c>
      <c r="H125" s="10">
        <f>(B125*G125)-D125</f>
        <v>-37.239999999999782</v>
      </c>
      <c r="I125" s="9" t="s">
        <v>134</v>
      </c>
      <c r="J125" s="38">
        <f>G125*B125</f>
        <v>2050.1600000000003</v>
      </c>
      <c r="K125" s="9" t="str">
        <f t="shared" si="4"/>
        <v>sell 49 IMBBY @ $41.84</v>
      </c>
      <c r="L125" s="10">
        <f>L124+(G125*B125)</f>
        <v>50586.19</v>
      </c>
      <c r="M125" s="9" t="s">
        <v>44</v>
      </c>
      <c r="N125" s="9"/>
      <c r="O125" s="9"/>
      <c r="P125" s="9"/>
      <c r="Q125" s="11"/>
    </row>
    <row r="126" spans="1:17" x14ac:dyDescent="0.45">
      <c r="A126" s="14"/>
      <c r="B126" s="9"/>
      <c r="C126" s="10" t="s">
        <v>20</v>
      </c>
      <c r="D126" s="10">
        <f>SUM(D123:D125)</f>
        <v>6450.98</v>
      </c>
      <c r="E126" s="9"/>
      <c r="F126" s="9"/>
      <c r="G126" s="41"/>
      <c r="H126" s="10">
        <f>SUM(H123:H125)</f>
        <v>-65.719999999999573</v>
      </c>
      <c r="I126" s="9"/>
      <c r="J126" s="38">
        <f>SUM(J123:J125)</f>
        <v>6385.26</v>
      </c>
      <c r="K126" s="9"/>
      <c r="L126" s="10"/>
      <c r="M126" s="9"/>
      <c r="N126" s="9"/>
      <c r="O126" s="9"/>
      <c r="P126" s="9"/>
      <c r="Q126" s="11"/>
    </row>
    <row r="127" spans="1:17" x14ac:dyDescent="0.45">
      <c r="A127" s="14"/>
      <c r="B127" s="9"/>
      <c r="C127" s="10"/>
      <c r="D127" s="10"/>
      <c r="E127" s="9"/>
      <c r="F127" s="9"/>
      <c r="G127" s="42"/>
      <c r="H127" s="39"/>
      <c r="I127" s="9"/>
      <c r="J127" s="9"/>
      <c r="K127" s="9"/>
      <c r="L127" s="10"/>
      <c r="M127" s="9"/>
      <c r="N127" s="9"/>
      <c r="O127" s="9"/>
      <c r="P127" s="9"/>
      <c r="Q127" s="11"/>
    </row>
    <row r="128" spans="1:17" x14ac:dyDescent="0.45">
      <c r="A128" s="14"/>
      <c r="B128" s="9"/>
      <c r="C128" s="10"/>
      <c r="D128" s="51"/>
      <c r="E128" s="42"/>
      <c r="F128" s="9"/>
      <c r="G128" s="41"/>
      <c r="H128" s="10"/>
      <c r="I128" s="9"/>
      <c r="J128" s="9"/>
      <c r="K128" s="9"/>
      <c r="L128" s="10"/>
      <c r="M128" s="12" t="s">
        <v>41</v>
      </c>
      <c r="N128" s="9"/>
      <c r="O128" s="9"/>
      <c r="P128" s="9"/>
      <c r="Q128" s="11"/>
    </row>
    <row r="129" spans="1:17" x14ac:dyDescent="0.45">
      <c r="A129" s="8"/>
      <c r="B129" s="9"/>
      <c r="C129" s="10"/>
      <c r="D129" s="10"/>
      <c r="E129" s="20"/>
      <c r="F129" s="9"/>
      <c r="G129" s="41"/>
      <c r="H129" s="10"/>
      <c r="I129" s="9"/>
      <c r="J129" s="9"/>
      <c r="K129" s="9"/>
      <c r="L129" s="10"/>
      <c r="M129" s="12" t="s">
        <v>42</v>
      </c>
      <c r="N129" s="9"/>
      <c r="O129" s="9"/>
      <c r="P129" s="9"/>
      <c r="Q129" s="11"/>
    </row>
    <row r="130" spans="1:17" x14ac:dyDescent="0.45">
      <c r="A130" s="8"/>
      <c r="B130" s="12" t="s">
        <v>6</v>
      </c>
      <c r="C130" s="13" t="s">
        <v>4</v>
      </c>
      <c r="D130" s="13" t="s">
        <v>5</v>
      </c>
      <c r="E130" s="23" t="s">
        <v>16</v>
      </c>
      <c r="F130" s="9"/>
      <c r="G130" s="43" t="s">
        <v>18</v>
      </c>
      <c r="H130" s="13" t="s">
        <v>19</v>
      </c>
      <c r="I130" s="9"/>
      <c r="J130" s="9"/>
      <c r="K130" s="9"/>
      <c r="L130" s="10"/>
      <c r="M130" s="38">
        <f>L122</f>
        <v>44200.93</v>
      </c>
      <c r="N130" s="9"/>
      <c r="O130" s="9"/>
      <c r="P130" s="9"/>
      <c r="Q130" s="11"/>
    </row>
    <row r="131" spans="1:17" x14ac:dyDescent="0.45">
      <c r="A131" s="14" t="s">
        <v>267</v>
      </c>
      <c r="B131" s="9">
        <v>153</v>
      </c>
      <c r="C131" s="10">
        <v>14.96</v>
      </c>
      <c r="D131" s="10">
        <f>C131*B131</f>
        <v>2288.88</v>
      </c>
      <c r="E131" s="38" t="s">
        <v>17</v>
      </c>
      <c r="F131" s="9"/>
      <c r="G131" s="10">
        <v>14.92</v>
      </c>
      <c r="H131" s="10">
        <f>(B131*G131)-D131</f>
        <v>-6.1200000000003456</v>
      </c>
      <c r="I131" s="9" t="s">
        <v>134</v>
      </c>
      <c r="J131" s="9"/>
      <c r="K131" s="9" t="str">
        <f>IF(B131&lt;&gt;0,"buy "&amp;B131&amp;" "&amp;A131&amp;" @ $"&amp;G131,"")</f>
        <v>buy 153 ADPT @ $14.92</v>
      </c>
      <c r="L131" s="10">
        <f>L125-(G131*B131)</f>
        <v>48303.43</v>
      </c>
      <c r="M131" s="38">
        <f>L122-(G131*B131)</f>
        <v>41918.17</v>
      </c>
      <c r="N131" s="9"/>
      <c r="O131" s="9"/>
      <c r="P131" s="9"/>
      <c r="Q131" s="11"/>
    </row>
    <row r="132" spans="1:17" x14ac:dyDescent="0.45">
      <c r="A132" s="14" t="s">
        <v>268</v>
      </c>
      <c r="B132" s="9">
        <v>98</v>
      </c>
      <c r="C132" s="10">
        <v>23.35</v>
      </c>
      <c r="D132" s="10">
        <f>C132*B132</f>
        <v>2288.3000000000002</v>
      </c>
      <c r="E132" s="38" t="s">
        <v>17</v>
      </c>
      <c r="F132" s="9"/>
      <c r="G132" s="10">
        <v>23.33</v>
      </c>
      <c r="H132" s="10">
        <f>(B132*G132)-D132</f>
        <v>-1.9600000000004911</v>
      </c>
      <c r="I132" s="9" t="s">
        <v>134</v>
      </c>
      <c r="J132" s="9"/>
      <c r="K132" s="9" t="str">
        <f>IF(B132&lt;&gt;0,"buy "&amp;B132&amp;" "&amp;A132&amp;" @ $"&amp;G132,"")</f>
        <v>buy 98 GRPN @ $23.33</v>
      </c>
      <c r="L132" s="10">
        <f>L131-(G132*B132)</f>
        <v>46017.090000000004</v>
      </c>
      <c r="M132" s="38">
        <f>M131-(G132*B132)</f>
        <v>39631.83</v>
      </c>
      <c r="N132" s="9"/>
      <c r="O132" s="9"/>
      <c r="P132" s="9"/>
      <c r="Q132" s="11"/>
    </row>
    <row r="133" spans="1:17" x14ac:dyDescent="0.45">
      <c r="A133" s="28" t="s">
        <v>269</v>
      </c>
      <c r="B133" s="29">
        <v>92</v>
      </c>
      <c r="C133" s="30">
        <v>24.85</v>
      </c>
      <c r="D133" s="30">
        <f>C133*B133</f>
        <v>2286.2000000000003</v>
      </c>
      <c r="E133" s="38" t="s">
        <v>17</v>
      </c>
      <c r="F133" s="29"/>
      <c r="G133" s="30">
        <v>25.17</v>
      </c>
      <c r="H133" s="30">
        <f>(B133*G133)-D133</f>
        <v>29.440000000000055</v>
      </c>
      <c r="I133" s="9" t="s">
        <v>134</v>
      </c>
      <c r="J133" s="9"/>
      <c r="K133" s="9" t="str">
        <f>IF(B133&lt;&gt;0,"buy "&amp;B133&amp;" "&amp;A133&amp;" @ $"&amp;G133,"")</f>
        <v>buy 92 KGC @ $25.17</v>
      </c>
      <c r="L133" s="10">
        <f>L132-(G133*B133)</f>
        <v>43701.450000000004</v>
      </c>
      <c r="M133" s="46">
        <f>M132-(G133*B133)</f>
        <v>37316.19</v>
      </c>
      <c r="N133" s="47"/>
      <c r="O133" s="47"/>
      <c r="P133" s="47"/>
      <c r="Q133" s="48"/>
    </row>
    <row r="134" spans="1:17" x14ac:dyDescent="0.45">
      <c r="A134" s="14"/>
      <c r="B134" s="9"/>
      <c r="C134" s="10" t="s">
        <v>20</v>
      </c>
      <c r="D134" s="10">
        <f>SUM(D131:D133)</f>
        <v>6863.380000000001</v>
      </c>
      <c r="E134" s="9"/>
      <c r="F134" s="9"/>
      <c r="G134" s="10"/>
      <c r="H134" s="10">
        <f>SUM(H131:H133)</f>
        <v>21.359999999999218</v>
      </c>
      <c r="I134" s="9"/>
      <c r="J134" s="9"/>
      <c r="K134" s="9"/>
      <c r="L134" s="10"/>
      <c r="M134" s="9"/>
      <c r="N134" s="9"/>
      <c r="O134" s="9"/>
      <c r="P134" s="9"/>
      <c r="Q134" s="11"/>
    </row>
    <row r="135" spans="1:17" x14ac:dyDescent="0.45">
      <c r="A135" s="14"/>
      <c r="B135" s="9"/>
      <c r="C135" s="10"/>
      <c r="D135" s="10"/>
      <c r="E135" s="9"/>
      <c r="F135" s="9"/>
      <c r="G135" s="10"/>
      <c r="H135" s="10"/>
      <c r="I135" s="9"/>
      <c r="J135" s="9"/>
      <c r="K135" s="9"/>
      <c r="L135" s="10"/>
      <c r="M135" s="12" t="str">
        <f>IF(J126+M133&gt;0,"Credit Surplus","Credit Shortage")</f>
        <v>Credit Surplus</v>
      </c>
      <c r="N135" s="38"/>
      <c r="O135" s="9"/>
      <c r="P135" s="9"/>
      <c r="Q135" s="11"/>
    </row>
    <row r="136" spans="1:17" x14ac:dyDescent="0.45">
      <c r="A136" s="14"/>
      <c r="B136" s="9"/>
      <c r="C136" s="10"/>
      <c r="D136" s="10"/>
      <c r="E136" s="9"/>
      <c r="F136" s="9"/>
      <c r="G136" s="10"/>
      <c r="H136" s="10"/>
      <c r="I136" s="9"/>
      <c r="J136" s="9"/>
      <c r="K136" s="9"/>
      <c r="L136" s="10"/>
      <c r="M136" s="9"/>
      <c r="N136" s="9"/>
      <c r="O136" s="9"/>
      <c r="P136" s="9"/>
      <c r="Q136" s="11"/>
    </row>
    <row r="137" spans="1:17" x14ac:dyDescent="0.45">
      <c r="A137" s="14"/>
      <c r="B137" s="9"/>
      <c r="C137" s="10"/>
      <c r="D137" s="10"/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23</v>
      </c>
      <c r="B138" s="9"/>
      <c r="C138" s="10"/>
      <c r="D138" s="22">
        <v>1336.57</v>
      </c>
      <c r="E138" s="9" t="s">
        <v>111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24</v>
      </c>
      <c r="B139" s="9"/>
      <c r="C139" s="10"/>
      <c r="D139" s="49">
        <f>H126</f>
        <v>-65.719999999999573</v>
      </c>
      <c r="E139" s="9" t="s">
        <v>36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x14ac:dyDescent="0.45">
      <c r="A140" s="14" t="s">
        <v>25</v>
      </c>
      <c r="B140" s="9"/>
      <c r="C140" s="10"/>
      <c r="D140" s="10">
        <f>D138+D139</f>
        <v>1270.8500000000004</v>
      </c>
      <c r="E140" s="9"/>
      <c r="F140" s="9"/>
      <c r="G140" s="10"/>
      <c r="H140" s="10"/>
      <c r="I140" s="9"/>
      <c r="J140" s="9"/>
      <c r="K140" s="9"/>
      <c r="L140" s="9"/>
      <c r="M140" s="9"/>
      <c r="N140" s="9"/>
      <c r="O140" s="9"/>
      <c r="P140" s="9"/>
      <c r="Q140" s="11"/>
    </row>
    <row r="141" spans="1:17" x14ac:dyDescent="0.45">
      <c r="A141" s="14" t="s">
        <v>27</v>
      </c>
      <c r="B141" s="9"/>
      <c r="C141" s="10"/>
      <c r="D141" s="10">
        <f>H134</f>
        <v>21.359999999999218</v>
      </c>
      <c r="E141" s="9" t="s">
        <v>37</v>
      </c>
      <c r="F141" s="9"/>
      <c r="G141" s="10"/>
      <c r="H141" s="10"/>
      <c r="I141" s="9"/>
      <c r="J141" s="9"/>
      <c r="K141" s="9"/>
      <c r="L141" s="9"/>
      <c r="M141" s="9"/>
      <c r="N141" s="9"/>
      <c r="O141" s="9"/>
      <c r="P141" s="9"/>
      <c r="Q141" s="11"/>
    </row>
    <row r="142" spans="1:17" x14ac:dyDescent="0.45">
      <c r="A142" s="14" t="s">
        <v>25</v>
      </c>
      <c r="B142" s="9"/>
      <c r="C142" s="10"/>
      <c r="D142" s="32">
        <f>D140-D141</f>
        <v>1249.4900000000011</v>
      </c>
      <c r="E142" s="20" t="s">
        <v>38</v>
      </c>
      <c r="F142" s="9"/>
      <c r="G142" s="10"/>
      <c r="H142" s="10"/>
      <c r="I142" s="9"/>
      <c r="J142" s="9"/>
      <c r="K142" s="9"/>
      <c r="L142" s="9"/>
      <c r="M142" s="9"/>
      <c r="N142" s="9"/>
      <c r="O142" s="9"/>
      <c r="P142" s="9"/>
      <c r="Q142" s="11"/>
    </row>
    <row r="143" spans="1:17" ht="14.65" thickBot="1" x14ac:dyDescent="0.5">
      <c r="A143" s="16"/>
      <c r="B143" s="17"/>
      <c r="C143" s="18"/>
      <c r="D143" s="18"/>
      <c r="E143" s="17"/>
      <c r="F143" s="17"/>
      <c r="G143" s="18"/>
      <c r="H143" s="18"/>
      <c r="I143" s="17"/>
      <c r="J143" s="17"/>
      <c r="K143" s="17"/>
      <c r="L143" s="17"/>
      <c r="M143" s="17"/>
      <c r="N143" s="17"/>
      <c r="O143" s="17"/>
      <c r="P143" s="17"/>
      <c r="Q143" s="19"/>
    </row>
    <row r="144" spans="1:17" ht="14.65" thickTop="1" x14ac:dyDescent="0.45"/>
    <row r="148" spans="1:17" ht="14.65" thickBot="1" x14ac:dyDescent="0.5"/>
    <row r="149" spans="1:17" ht="14.65" thickTop="1" x14ac:dyDescent="0.45">
      <c r="A149" s="3"/>
      <c r="B149" s="4"/>
      <c r="C149" s="5">
        <v>45898</v>
      </c>
      <c r="D149" s="6"/>
      <c r="E149" s="4"/>
      <c r="F149" s="4"/>
      <c r="G149" s="6"/>
      <c r="H149" s="6"/>
      <c r="I149" s="4"/>
      <c r="J149" s="4"/>
      <c r="K149" s="4"/>
      <c r="L149" s="21" t="s">
        <v>40</v>
      </c>
      <c r="M149" s="4"/>
      <c r="N149" s="4"/>
      <c r="O149" s="4"/>
      <c r="P149" s="4"/>
      <c r="Q149" s="7"/>
    </row>
    <row r="150" spans="1:17" x14ac:dyDescent="0.45">
      <c r="A150" s="8" t="s">
        <v>11</v>
      </c>
      <c r="B150" s="9"/>
      <c r="C150" s="10"/>
      <c r="D150" s="10"/>
      <c r="E150" s="9"/>
      <c r="F150" s="9"/>
      <c r="G150" s="10"/>
      <c r="H150" s="10"/>
      <c r="I150" s="9"/>
      <c r="J150" s="12" t="s">
        <v>68</v>
      </c>
      <c r="K150" s="9"/>
      <c r="L150" s="12" t="s">
        <v>21</v>
      </c>
      <c r="M150" s="12"/>
      <c r="N150" s="9"/>
      <c r="O150" s="9"/>
      <c r="P150" s="9"/>
      <c r="Q150" s="11"/>
    </row>
    <row r="151" spans="1:17" x14ac:dyDescent="0.45">
      <c r="A151" s="8" t="s">
        <v>3</v>
      </c>
      <c r="B151" s="12" t="s">
        <v>6</v>
      </c>
      <c r="C151" s="13" t="s">
        <v>4</v>
      </c>
      <c r="D151" s="13" t="s">
        <v>7</v>
      </c>
      <c r="E151" s="12" t="s">
        <v>16</v>
      </c>
      <c r="F151" s="9"/>
      <c r="G151" s="13" t="s">
        <v>18</v>
      </c>
      <c r="H151" s="13" t="s">
        <v>19</v>
      </c>
      <c r="I151" s="43" t="s">
        <v>133</v>
      </c>
      <c r="J151" s="12" t="s">
        <v>67</v>
      </c>
      <c r="K151" s="9"/>
      <c r="L151" s="22">
        <v>45580.76</v>
      </c>
      <c r="M151" s="9" t="s">
        <v>135</v>
      </c>
      <c r="N151" s="9"/>
      <c r="O151" s="9"/>
      <c r="P151" s="9"/>
      <c r="Q151" s="11"/>
    </row>
    <row r="152" spans="1:17" x14ac:dyDescent="0.45">
      <c r="A152" s="14" t="s">
        <v>259</v>
      </c>
      <c r="B152" s="9">
        <v>139</v>
      </c>
      <c r="C152" s="10">
        <v>17.21</v>
      </c>
      <c r="D152" s="10">
        <f>C152*B152</f>
        <v>2392.19</v>
      </c>
      <c r="E152" s="38" t="s">
        <v>17</v>
      </c>
      <c r="F152" s="9"/>
      <c r="G152" s="10">
        <v>17</v>
      </c>
      <c r="H152" s="10">
        <f>(B152*G152)-D152</f>
        <v>-29.190000000000055</v>
      </c>
      <c r="I152" s="9" t="s">
        <v>134</v>
      </c>
      <c r="J152" s="38">
        <f>G152*B152</f>
        <v>2363</v>
      </c>
      <c r="K152" s="9" t="str">
        <f>IF(B152&lt;&gt;0,"sell "&amp;B152&amp;" "&amp;A152&amp;" @ $"&amp;G152,"")</f>
        <v>sell 139 MD @ $17</v>
      </c>
      <c r="L152" s="50">
        <f>L151+(G152*B152)</f>
        <v>47943.76</v>
      </c>
      <c r="M152" s="9"/>
      <c r="N152" s="9"/>
      <c r="O152" s="9"/>
      <c r="P152" s="9"/>
      <c r="Q152" s="11"/>
    </row>
    <row r="153" spans="1:17" x14ac:dyDescent="0.45">
      <c r="A153" s="14" t="s">
        <v>260</v>
      </c>
      <c r="B153" s="9">
        <v>15</v>
      </c>
      <c r="C153" s="10">
        <v>161.79</v>
      </c>
      <c r="D153" s="10">
        <f>C153*B153</f>
        <v>2426.85</v>
      </c>
      <c r="E153" s="38" t="s">
        <v>17</v>
      </c>
      <c r="F153" s="9"/>
      <c r="G153" s="10">
        <v>160.07</v>
      </c>
      <c r="H153" s="10">
        <f>(B153*G153)-D153</f>
        <v>-25.800000000000182</v>
      </c>
      <c r="I153" s="9" t="s">
        <v>134</v>
      </c>
      <c r="J153" s="38">
        <f>G153*B153</f>
        <v>2401.0499999999997</v>
      </c>
      <c r="K153" s="9" t="str">
        <f t="shared" ref="K153:K154" si="5">IF(B153&lt;&gt;0,"sell "&amp;B153&amp;" "&amp;A153&amp;" @ $"&amp;G153,"")</f>
        <v>sell 15 DORM @ $160.07</v>
      </c>
      <c r="L153" s="50">
        <f>L152+(G153*B153)</f>
        <v>50344.810000000005</v>
      </c>
      <c r="M153" s="9"/>
      <c r="N153" s="9"/>
      <c r="O153" s="9"/>
      <c r="P153" s="9"/>
      <c r="Q153" s="11"/>
    </row>
    <row r="154" spans="1:17" x14ac:dyDescent="0.45">
      <c r="A154" s="14" t="s">
        <v>251</v>
      </c>
      <c r="B154" s="9">
        <v>27</v>
      </c>
      <c r="C154" s="10">
        <v>118.55</v>
      </c>
      <c r="D154" s="10">
        <f>C154*B154</f>
        <v>3200.85</v>
      </c>
      <c r="E154" s="38" t="s">
        <v>17</v>
      </c>
      <c r="F154" s="9"/>
      <c r="G154" s="10">
        <v>115.97</v>
      </c>
      <c r="H154" s="10">
        <f>(B154*G154)-D154</f>
        <v>-69.659999999999854</v>
      </c>
      <c r="I154" s="9" t="s">
        <v>134</v>
      </c>
      <c r="J154" s="38">
        <f>G154*B154</f>
        <v>3131.19</v>
      </c>
      <c r="K154" s="9" t="str">
        <f t="shared" si="5"/>
        <v>sell 27 PRIM @ $115.97</v>
      </c>
      <c r="L154" s="10">
        <f>L153+(G154*B154)</f>
        <v>53476.000000000007</v>
      </c>
      <c r="M154" s="9" t="s">
        <v>44</v>
      </c>
      <c r="N154" s="9"/>
      <c r="O154" s="9"/>
      <c r="P154" s="9"/>
      <c r="Q154" s="11"/>
    </row>
    <row r="155" spans="1:17" x14ac:dyDescent="0.45">
      <c r="A155" s="14"/>
      <c r="B155" s="9"/>
      <c r="C155" s="10" t="s">
        <v>20</v>
      </c>
      <c r="D155" s="10">
        <f>SUM(D152:D154)</f>
        <v>8019.8899999999994</v>
      </c>
      <c r="E155" s="9"/>
      <c r="F155" s="9"/>
      <c r="G155" s="41"/>
      <c r="H155" s="10">
        <f>SUM(H152:H154)</f>
        <v>-124.65000000000009</v>
      </c>
      <c r="I155" s="9"/>
      <c r="J155" s="38">
        <f>SUM(J152:J154)</f>
        <v>7895.24</v>
      </c>
      <c r="K155" s="9"/>
      <c r="L155" s="10"/>
      <c r="M155" s="9"/>
      <c r="N155" s="9"/>
      <c r="O155" s="9"/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42"/>
      <c r="H156" s="39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51"/>
      <c r="E157" s="42"/>
      <c r="F157" s="9"/>
      <c r="G157" s="41"/>
      <c r="H157" s="10"/>
      <c r="I157" s="9"/>
      <c r="J157" s="9"/>
      <c r="K157" s="9"/>
      <c r="L157" s="10"/>
      <c r="M157" s="12" t="s">
        <v>41</v>
      </c>
      <c r="N157" s="9"/>
      <c r="O157" s="9"/>
      <c r="P157" s="9"/>
      <c r="Q157" s="11"/>
    </row>
    <row r="158" spans="1:17" x14ac:dyDescent="0.45">
      <c r="A158" s="8"/>
      <c r="B158" s="9"/>
      <c r="C158" s="10"/>
      <c r="D158" s="10"/>
      <c r="E158" s="20"/>
      <c r="F158" s="9"/>
      <c r="G158" s="41"/>
      <c r="H158" s="10"/>
      <c r="I158" s="9"/>
      <c r="J158" s="9"/>
      <c r="K158" s="9"/>
      <c r="L158" s="10"/>
      <c r="M158" s="12" t="s">
        <v>42</v>
      </c>
      <c r="N158" s="9"/>
      <c r="O158" s="9"/>
      <c r="P158" s="9"/>
      <c r="Q158" s="11"/>
    </row>
    <row r="159" spans="1:17" x14ac:dyDescent="0.45">
      <c r="A159" s="8"/>
      <c r="B159" s="12" t="s">
        <v>6</v>
      </c>
      <c r="C159" s="13" t="s">
        <v>4</v>
      </c>
      <c r="D159" s="13" t="s">
        <v>5</v>
      </c>
      <c r="E159" s="23" t="s">
        <v>16</v>
      </c>
      <c r="F159" s="9"/>
      <c r="G159" s="43" t="s">
        <v>18</v>
      </c>
      <c r="H159" s="13" t="s">
        <v>19</v>
      </c>
      <c r="I159" s="9"/>
      <c r="J159" s="9"/>
      <c r="K159" s="9"/>
      <c r="L159" s="10"/>
      <c r="M159" s="38">
        <f>L151</f>
        <v>45580.76</v>
      </c>
      <c r="N159" s="9"/>
      <c r="O159" s="9"/>
      <c r="P159" s="9"/>
      <c r="Q159" s="11"/>
    </row>
    <row r="160" spans="1:17" x14ac:dyDescent="0.45">
      <c r="A160" s="14" t="s">
        <v>264</v>
      </c>
      <c r="B160" s="9">
        <v>307</v>
      </c>
      <c r="C160" s="10">
        <v>7.25</v>
      </c>
      <c r="D160" s="10">
        <f>C160*B160</f>
        <v>2225.75</v>
      </c>
      <c r="E160" s="38" t="s">
        <v>17</v>
      </c>
      <c r="F160" s="9"/>
      <c r="G160" s="10">
        <v>7.12</v>
      </c>
      <c r="H160" s="10">
        <f>(B160*G160)-D160</f>
        <v>-39.909999999999854</v>
      </c>
      <c r="I160" s="9" t="s">
        <v>134</v>
      </c>
      <c r="J160" s="9"/>
      <c r="K160" s="9" t="str">
        <f>IF(B160&lt;&gt;0,"buy "&amp;B160&amp;" "&amp;A160&amp;" @ $"&amp;G160,"")</f>
        <v>buy 307 IHS @ $7.12</v>
      </c>
      <c r="L160" s="10">
        <f>L154-(G160*B160)</f>
        <v>51290.16</v>
      </c>
      <c r="M160" s="38">
        <f>L151-(G160*B160)</f>
        <v>43394.92</v>
      </c>
      <c r="N160" s="9"/>
      <c r="O160" s="9"/>
      <c r="P160" s="9"/>
      <c r="Q160" s="11"/>
    </row>
    <row r="161" spans="1:17" x14ac:dyDescent="0.45">
      <c r="A161" s="14" t="s">
        <v>265</v>
      </c>
      <c r="B161" s="9">
        <v>136</v>
      </c>
      <c r="C161" s="10">
        <v>16.36</v>
      </c>
      <c r="D161" s="10">
        <f>C161*B161</f>
        <v>2224.96</v>
      </c>
      <c r="E161" s="38" t="s">
        <v>17</v>
      </c>
      <c r="F161" s="9"/>
      <c r="G161" s="10">
        <v>16.36</v>
      </c>
      <c r="H161" s="10">
        <f>(B161*G161)-D161</f>
        <v>0</v>
      </c>
      <c r="I161" s="9" t="s">
        <v>134</v>
      </c>
      <c r="J161" s="9"/>
      <c r="K161" s="9" t="str">
        <f>IF(B161&lt;&gt;0,"buy "&amp;B161&amp;" "&amp;A161&amp;" @ $"&amp;G161,"")</f>
        <v>buy 136 ALHC @ $16.36</v>
      </c>
      <c r="L161" s="10">
        <f>L160-(G161*B161)</f>
        <v>49065.200000000004</v>
      </c>
      <c r="M161" s="38">
        <f>M160-(G161*B161)</f>
        <v>41169.96</v>
      </c>
      <c r="N161" s="9"/>
      <c r="O161" s="9"/>
      <c r="P161" s="9"/>
      <c r="Q161" s="11"/>
    </row>
    <row r="162" spans="1:17" x14ac:dyDescent="0.45">
      <c r="A162" s="28" t="s">
        <v>266</v>
      </c>
      <c r="B162" s="29">
        <v>39</v>
      </c>
      <c r="C162" s="30">
        <v>55.95</v>
      </c>
      <c r="D162" s="30">
        <f>C162*B162</f>
        <v>2182.0500000000002</v>
      </c>
      <c r="E162" s="38" t="s">
        <v>17</v>
      </c>
      <c r="F162" s="29"/>
      <c r="G162" s="30">
        <v>55.56</v>
      </c>
      <c r="H162" s="30">
        <f>(B162*G162)-D162</f>
        <v>-15.210000000000036</v>
      </c>
      <c r="I162" s="9" t="s">
        <v>134</v>
      </c>
      <c r="J162" s="9"/>
      <c r="K162" s="9" t="str">
        <f>IF(B162&lt;&gt;0,"buy "&amp;B162&amp;" "&amp;A162&amp;" @ $"&amp;G162,"")</f>
        <v>buy 39 UVV @ $55.56</v>
      </c>
      <c r="L162" s="10">
        <f>L161-(G162*B162)</f>
        <v>46898.36</v>
      </c>
      <c r="M162" s="46">
        <f>M161-(G162*B162)</f>
        <v>39003.119999999995</v>
      </c>
      <c r="N162" s="47"/>
      <c r="O162" s="47"/>
      <c r="P162" s="47"/>
      <c r="Q162" s="48"/>
    </row>
    <row r="163" spans="1:17" x14ac:dyDescent="0.45">
      <c r="A163" s="14"/>
      <c r="B163" s="9"/>
      <c r="C163" s="10" t="s">
        <v>20</v>
      </c>
      <c r="D163" s="10">
        <f>SUM(D160:D162)</f>
        <v>6632.76</v>
      </c>
      <c r="E163" s="9"/>
      <c r="F163" s="9"/>
      <c r="G163" s="10"/>
      <c r="H163" s="10">
        <f>SUM(H160:H162)</f>
        <v>-55.119999999999891</v>
      </c>
      <c r="I163" s="9"/>
      <c r="J163" s="9"/>
      <c r="K163" s="9"/>
      <c r="L163" s="10"/>
      <c r="M163" s="9"/>
      <c r="N163" s="9"/>
      <c r="O163" s="9"/>
      <c r="P163" s="9"/>
      <c r="Q163" s="11"/>
    </row>
    <row r="164" spans="1:17" x14ac:dyDescent="0.45">
      <c r="A164" s="14"/>
      <c r="B164" s="9"/>
      <c r="C164" s="10"/>
      <c r="D164" s="10"/>
      <c r="E164" s="9"/>
      <c r="F164" s="9"/>
      <c r="G164" s="10"/>
      <c r="H164" s="10"/>
      <c r="I164" s="9"/>
      <c r="J164" s="9"/>
      <c r="K164" s="9"/>
      <c r="L164" s="10"/>
      <c r="M164" s="12" t="str">
        <f>IF(J155+M162&gt;0,"Credit Surplus","Credit Shortage")</f>
        <v>Credit Surplus</v>
      </c>
      <c r="N164" s="38"/>
      <c r="O164" s="9"/>
      <c r="P164" s="9"/>
      <c r="Q164" s="11"/>
    </row>
    <row r="165" spans="1:17" x14ac:dyDescent="0.45">
      <c r="A165" s="14"/>
      <c r="B165" s="9"/>
      <c r="C165" s="10"/>
      <c r="D165" s="10"/>
      <c r="E165" s="9"/>
      <c r="F165" s="9"/>
      <c r="G165" s="10"/>
      <c r="H165" s="10"/>
      <c r="I165" s="9"/>
      <c r="J165" s="9"/>
      <c r="K165" s="9"/>
      <c r="L165" s="10"/>
      <c r="M165" s="9"/>
      <c r="N165" s="9"/>
      <c r="O165" s="9"/>
      <c r="P165" s="9"/>
      <c r="Q165" s="11"/>
    </row>
    <row r="166" spans="1:17" x14ac:dyDescent="0.45">
      <c r="A166" s="14"/>
      <c r="B166" s="9"/>
      <c r="C166" s="10"/>
      <c r="D166" s="10"/>
      <c r="E166" s="9"/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x14ac:dyDescent="0.45">
      <c r="A167" s="14" t="s">
        <v>23</v>
      </c>
      <c r="B167" s="9"/>
      <c r="C167" s="10"/>
      <c r="D167" s="22">
        <v>1818.5</v>
      </c>
      <c r="E167" s="9" t="s">
        <v>111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x14ac:dyDescent="0.45">
      <c r="A168" s="14" t="s">
        <v>24</v>
      </c>
      <c r="B168" s="9"/>
      <c r="C168" s="10"/>
      <c r="D168" s="49">
        <f>H155</f>
        <v>-124.65000000000009</v>
      </c>
      <c r="E168" s="9" t="s">
        <v>36</v>
      </c>
      <c r="F168" s="9"/>
      <c r="G168" s="10"/>
      <c r="H168" s="10"/>
      <c r="I168" s="9"/>
      <c r="J168" s="9"/>
      <c r="K168" s="9"/>
      <c r="L168" s="9"/>
      <c r="M168" s="9"/>
      <c r="N168" s="9"/>
      <c r="O168" s="9"/>
      <c r="P168" s="9"/>
      <c r="Q168" s="11"/>
    </row>
    <row r="169" spans="1:17" x14ac:dyDescent="0.45">
      <c r="A169" s="14" t="s">
        <v>25</v>
      </c>
      <c r="B169" s="9"/>
      <c r="C169" s="10"/>
      <c r="D169" s="10">
        <f>D167+D168</f>
        <v>1693.85</v>
      </c>
      <c r="E169" s="9"/>
      <c r="F169" s="9"/>
      <c r="G169" s="10"/>
      <c r="H169" s="10"/>
      <c r="I169" s="9"/>
      <c r="J169" s="9"/>
      <c r="K169" s="9"/>
      <c r="L169" s="9"/>
      <c r="M169" s="9"/>
      <c r="N169" s="9"/>
      <c r="O169" s="9"/>
      <c r="P169" s="9"/>
      <c r="Q169" s="11"/>
    </row>
    <row r="170" spans="1:17" x14ac:dyDescent="0.45">
      <c r="A170" s="14" t="s">
        <v>27</v>
      </c>
      <c r="B170" s="9"/>
      <c r="C170" s="10"/>
      <c r="D170" s="10">
        <f>H163</f>
        <v>-55.119999999999891</v>
      </c>
      <c r="E170" s="9" t="s">
        <v>37</v>
      </c>
      <c r="F170" s="9"/>
      <c r="G170" s="10"/>
      <c r="H170" s="10"/>
      <c r="I170" s="9"/>
      <c r="J170" s="9"/>
      <c r="K170" s="9"/>
      <c r="L170" s="9"/>
      <c r="M170" s="9"/>
      <c r="N170" s="9"/>
      <c r="O170" s="9"/>
      <c r="P170" s="9"/>
      <c r="Q170" s="11"/>
    </row>
    <row r="171" spans="1:17" x14ac:dyDescent="0.45">
      <c r="A171" s="14" t="s">
        <v>25</v>
      </c>
      <c r="B171" s="9"/>
      <c r="C171" s="10"/>
      <c r="D171" s="32">
        <f>D169-D170</f>
        <v>1748.9699999999998</v>
      </c>
      <c r="E171" s="20" t="s">
        <v>38</v>
      </c>
      <c r="F171" s="9"/>
      <c r="G171" s="10"/>
      <c r="H171" s="10"/>
      <c r="I171" s="9"/>
      <c r="J171" s="9"/>
      <c r="K171" s="9"/>
      <c r="L171" s="9"/>
      <c r="M171" s="9"/>
      <c r="N171" s="9"/>
      <c r="O171" s="9"/>
      <c r="P171" s="9"/>
      <c r="Q171" s="11"/>
    </row>
    <row r="172" spans="1:17" ht="14.65" thickBot="1" x14ac:dyDescent="0.5">
      <c r="A172" s="16"/>
      <c r="B172" s="17"/>
      <c r="C172" s="18"/>
      <c r="D172" s="18"/>
      <c r="E172" s="17"/>
      <c r="F172" s="17"/>
      <c r="G172" s="18"/>
      <c r="H172" s="18"/>
      <c r="I172" s="17"/>
      <c r="J172" s="17"/>
      <c r="K172" s="17"/>
      <c r="L172" s="17"/>
      <c r="M172" s="17"/>
      <c r="N172" s="17"/>
      <c r="O172" s="17"/>
      <c r="P172" s="17"/>
      <c r="Q172" s="19"/>
    </row>
    <row r="173" spans="1:17" ht="14.65" thickTop="1" x14ac:dyDescent="0.45"/>
    <row r="175" spans="1:17" ht="14.65" thickBot="1" x14ac:dyDescent="0.5"/>
    <row r="176" spans="1:17" ht="14.65" thickTop="1" x14ac:dyDescent="0.45">
      <c r="A176" s="3"/>
      <c r="B176" s="4"/>
      <c r="C176" s="5">
        <v>45869</v>
      </c>
      <c r="D176" s="6"/>
      <c r="E176" s="4"/>
      <c r="F176" s="4"/>
      <c r="G176" s="6"/>
      <c r="H176" s="6"/>
      <c r="I176" s="4"/>
      <c r="J176" s="4"/>
      <c r="K176" s="4"/>
      <c r="L176" s="21" t="s">
        <v>40</v>
      </c>
      <c r="M176" s="4"/>
      <c r="N176" s="4"/>
      <c r="O176" s="4"/>
      <c r="P176" s="4"/>
      <c r="Q176" s="7"/>
    </row>
    <row r="177" spans="1:17" x14ac:dyDescent="0.45">
      <c r="A177" s="8" t="s">
        <v>11</v>
      </c>
      <c r="B177" s="9"/>
      <c r="C177" s="10"/>
      <c r="D177" s="10"/>
      <c r="E177" s="9"/>
      <c r="F177" s="9"/>
      <c r="G177" s="10"/>
      <c r="H177" s="10"/>
      <c r="I177" s="9"/>
      <c r="J177" s="12" t="s">
        <v>68</v>
      </c>
      <c r="K177" s="9"/>
      <c r="L177" s="12" t="s">
        <v>21</v>
      </c>
      <c r="M177" s="12"/>
      <c r="N177" s="9"/>
      <c r="O177" s="9"/>
      <c r="P177" s="9"/>
      <c r="Q177" s="11"/>
    </row>
    <row r="178" spans="1:17" x14ac:dyDescent="0.45">
      <c r="A178" s="8" t="s">
        <v>3</v>
      </c>
      <c r="B178" s="12" t="s">
        <v>6</v>
      </c>
      <c r="C178" s="13" t="s">
        <v>4</v>
      </c>
      <c r="D178" s="13" t="s">
        <v>7</v>
      </c>
      <c r="E178" s="12" t="s">
        <v>16</v>
      </c>
      <c r="F178" s="9"/>
      <c r="G178" s="13" t="s">
        <v>18</v>
      </c>
      <c r="H178" s="13" t="s">
        <v>19</v>
      </c>
      <c r="I178" s="43" t="s">
        <v>133</v>
      </c>
      <c r="J178" s="12" t="s">
        <v>67</v>
      </c>
      <c r="K178" s="9"/>
      <c r="L178" s="22">
        <v>42967.47</v>
      </c>
      <c r="M178" s="9" t="s">
        <v>135</v>
      </c>
      <c r="N178" s="9"/>
      <c r="O178" s="9"/>
      <c r="P178" s="9"/>
      <c r="Q178" s="11"/>
    </row>
    <row r="179" spans="1:17" x14ac:dyDescent="0.45">
      <c r="A179" s="14" t="s">
        <v>255</v>
      </c>
      <c r="B179" s="9">
        <v>116</v>
      </c>
      <c r="C179" s="10">
        <v>14.23</v>
      </c>
      <c r="D179" s="10">
        <f>C179*B179</f>
        <v>1650.68</v>
      </c>
      <c r="E179" s="38" t="s">
        <v>17</v>
      </c>
      <c r="F179" s="9"/>
      <c r="G179" s="10">
        <v>15.24</v>
      </c>
      <c r="H179" s="10">
        <f>(B179*G179)-D179</f>
        <v>117.15999999999985</v>
      </c>
      <c r="I179" s="9" t="s">
        <v>134</v>
      </c>
      <c r="J179" s="38">
        <f>G179*B179</f>
        <v>1767.84</v>
      </c>
      <c r="K179" s="9" t="str">
        <f>IF(B179&lt;&gt;0,"sell "&amp;B179&amp;" "&amp;A179&amp;" @ $"&amp;G179,"")</f>
        <v>sell 116 PSO @ $15.24</v>
      </c>
      <c r="L179" s="50">
        <f>L178+(G179*B179)</f>
        <v>44735.31</v>
      </c>
      <c r="M179" s="9"/>
      <c r="N179" s="9"/>
      <c r="O179" s="9"/>
      <c r="P179" s="9"/>
      <c r="Q179" s="11"/>
    </row>
    <row r="180" spans="1:17" x14ac:dyDescent="0.45">
      <c r="A180" s="14" t="s">
        <v>256</v>
      </c>
      <c r="B180" s="9">
        <v>16</v>
      </c>
      <c r="C180" s="10">
        <v>125.33</v>
      </c>
      <c r="D180" s="10">
        <f>C180*B180</f>
        <v>2005.28</v>
      </c>
      <c r="E180" s="38" t="s">
        <v>17</v>
      </c>
      <c r="F180" s="9"/>
      <c r="G180" s="10">
        <v>126.33</v>
      </c>
      <c r="H180" s="10">
        <f>(B180*G180)-D180</f>
        <v>16</v>
      </c>
      <c r="I180" s="9" t="s">
        <v>134</v>
      </c>
      <c r="J180" s="38">
        <f>G180*B180</f>
        <v>2021.28</v>
      </c>
      <c r="K180" s="9" t="str">
        <f t="shared" ref="K180:K181" si="6">IF(B180&lt;&gt;0,"sell "&amp;B180&amp;" "&amp;A180&amp;" @ $"&amp;G180,"")</f>
        <v>sell 16 IDA @ $126.33</v>
      </c>
      <c r="L180" s="50">
        <f>L179+(G180*B180)</f>
        <v>46756.59</v>
      </c>
      <c r="M180" s="9"/>
      <c r="N180" s="9"/>
      <c r="O180" s="9"/>
      <c r="P180" s="9"/>
      <c r="Q180" s="11"/>
    </row>
    <row r="181" spans="1:17" x14ac:dyDescent="0.45">
      <c r="A181" s="14" t="s">
        <v>257</v>
      </c>
      <c r="B181" s="9">
        <v>126</v>
      </c>
      <c r="C181" s="10">
        <v>16.91</v>
      </c>
      <c r="D181" s="10">
        <f>C181*B181</f>
        <v>2130.66</v>
      </c>
      <c r="E181" s="38" t="s">
        <v>17</v>
      </c>
      <c r="F181" s="9"/>
      <c r="G181" s="10">
        <v>16.93</v>
      </c>
      <c r="H181" s="10">
        <f>(B181*G181)-D181</f>
        <v>2.5199999999999818</v>
      </c>
      <c r="I181" s="9" t="s">
        <v>134</v>
      </c>
      <c r="J181" s="38">
        <f>G181*B181</f>
        <v>2133.1799999999998</v>
      </c>
      <c r="K181" s="9" t="str">
        <f t="shared" si="6"/>
        <v>sell 126 TSCDY @ $16.93</v>
      </c>
      <c r="L181" s="10">
        <f>L180+(G181*B181)</f>
        <v>48889.77</v>
      </c>
      <c r="M181" s="9" t="s">
        <v>44</v>
      </c>
      <c r="N181" s="9"/>
      <c r="O181" s="9"/>
      <c r="P181" s="9"/>
      <c r="Q181" s="11"/>
    </row>
    <row r="182" spans="1:17" x14ac:dyDescent="0.45">
      <c r="A182" s="14"/>
      <c r="B182" s="9"/>
      <c r="C182" s="10" t="s">
        <v>20</v>
      </c>
      <c r="D182" s="10">
        <f>SUM(D179:D181)</f>
        <v>5786.62</v>
      </c>
      <c r="E182" s="9"/>
      <c r="F182" s="9"/>
      <c r="G182" s="41"/>
      <c r="H182" s="10">
        <f>SUM(H179:H181)</f>
        <v>135.67999999999984</v>
      </c>
      <c r="I182" s="9"/>
      <c r="J182" s="38">
        <f>SUM(J179:J181)</f>
        <v>5922.2999999999993</v>
      </c>
      <c r="K182" s="9"/>
      <c r="L182" s="10"/>
      <c r="M182" s="9"/>
      <c r="N182" s="9"/>
      <c r="O182" s="9"/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42"/>
      <c r="H183" s="39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51"/>
      <c r="E184" s="42"/>
      <c r="F184" s="9"/>
      <c r="G184" s="41"/>
      <c r="H184" s="10"/>
      <c r="I184" s="9"/>
      <c r="J184" s="9"/>
      <c r="K184" s="9"/>
      <c r="L184" s="10"/>
      <c r="M184" s="12" t="s">
        <v>41</v>
      </c>
      <c r="N184" s="9"/>
      <c r="O184" s="9"/>
      <c r="P184" s="9"/>
      <c r="Q184" s="11"/>
    </row>
    <row r="185" spans="1:17" x14ac:dyDescent="0.45">
      <c r="A185" s="8"/>
      <c r="B185" s="9"/>
      <c r="C185" s="10"/>
      <c r="D185" s="10"/>
      <c r="E185" s="20"/>
      <c r="F185" s="9"/>
      <c r="G185" s="41"/>
      <c r="H185" s="10"/>
      <c r="I185" s="9"/>
      <c r="J185" s="9"/>
      <c r="K185" s="9"/>
      <c r="L185" s="10"/>
      <c r="M185" s="12" t="s">
        <v>42</v>
      </c>
      <c r="N185" s="9"/>
      <c r="O185" s="9"/>
      <c r="P185" s="9"/>
      <c r="Q185" s="11"/>
    </row>
    <row r="186" spans="1:17" x14ac:dyDescent="0.45">
      <c r="A186" s="8"/>
      <c r="B186" s="12" t="s">
        <v>6</v>
      </c>
      <c r="C186" s="13" t="s">
        <v>4</v>
      </c>
      <c r="D186" s="13" t="s">
        <v>5</v>
      </c>
      <c r="E186" s="23" t="s">
        <v>16</v>
      </c>
      <c r="F186" s="9"/>
      <c r="G186" s="43" t="s">
        <v>18</v>
      </c>
      <c r="H186" s="13" t="s">
        <v>19</v>
      </c>
      <c r="I186" s="9"/>
      <c r="J186" s="9"/>
      <c r="K186" s="9"/>
      <c r="L186" s="10"/>
      <c r="M186" s="38">
        <f>L178</f>
        <v>42967.47</v>
      </c>
      <c r="N186" s="9"/>
      <c r="O186" s="9"/>
      <c r="P186" s="9"/>
      <c r="Q186" s="11"/>
    </row>
    <row r="187" spans="1:17" x14ac:dyDescent="0.45">
      <c r="A187" s="14" t="s">
        <v>261</v>
      </c>
      <c r="B187" s="9">
        <v>13</v>
      </c>
      <c r="C187" s="10">
        <v>151.54</v>
      </c>
      <c r="D187" s="10">
        <f>C187*B187</f>
        <v>1970.02</v>
      </c>
      <c r="E187" s="38" t="s">
        <v>17</v>
      </c>
      <c r="F187" s="9"/>
      <c r="G187" s="10">
        <v>154.51</v>
      </c>
      <c r="H187" s="10">
        <f>(B187*G187)-D187</f>
        <v>38.6099999999999</v>
      </c>
      <c r="I187" s="9" t="s">
        <v>134</v>
      </c>
      <c r="J187" s="9"/>
      <c r="K187" s="9" t="str">
        <f>IF(B187&lt;&gt;0,"buy "&amp;B187&amp;" "&amp;A187&amp;" @ $"&amp;G187,"")</f>
        <v>buy 13 SFM @ $154.51</v>
      </c>
      <c r="L187" s="10">
        <f>L181-(G187*B187)</f>
        <v>46881.14</v>
      </c>
      <c r="M187" s="38">
        <f>L178-(G187*B187)</f>
        <v>40958.840000000004</v>
      </c>
      <c r="N187" s="9"/>
      <c r="O187" s="9"/>
      <c r="P187" s="9"/>
      <c r="Q187" s="11"/>
    </row>
    <row r="188" spans="1:17" x14ac:dyDescent="0.45">
      <c r="A188" s="14" t="s">
        <v>262</v>
      </c>
      <c r="B188" s="9">
        <v>127</v>
      </c>
      <c r="C188" s="10">
        <v>15.45</v>
      </c>
      <c r="D188" s="10">
        <f>C188*B188</f>
        <v>1962.1499999999999</v>
      </c>
      <c r="E188" s="38" t="s">
        <v>17</v>
      </c>
      <c r="F188" s="9"/>
      <c r="G188" s="10">
        <v>15.2</v>
      </c>
      <c r="H188" s="10">
        <f>(B188*G188)-D188</f>
        <v>-31.75</v>
      </c>
      <c r="I188" s="9" t="s">
        <v>134</v>
      </c>
      <c r="J188" s="9"/>
      <c r="K188" s="9" t="str">
        <f>IF(B188&lt;&gt;0,"buy "&amp;B188&amp;" "&amp;A188&amp;" @ $"&amp;G188,"")</f>
        <v>buy 127 TVTX @ $15.2</v>
      </c>
      <c r="L188" s="10">
        <f>L187-(G188*B188)</f>
        <v>44950.74</v>
      </c>
      <c r="M188" s="38">
        <f>M187-(G188*B188)</f>
        <v>39028.44</v>
      </c>
      <c r="N188" s="9"/>
      <c r="O188" s="9"/>
      <c r="P188" s="9"/>
      <c r="Q188" s="11"/>
    </row>
    <row r="189" spans="1:17" x14ac:dyDescent="0.45">
      <c r="A189" s="28" t="s">
        <v>263</v>
      </c>
      <c r="B189" s="29">
        <v>92</v>
      </c>
      <c r="C189" s="30">
        <v>21.33</v>
      </c>
      <c r="D189" s="30">
        <f>C189*B189</f>
        <v>1962.36</v>
      </c>
      <c r="E189" s="38" t="s">
        <v>17</v>
      </c>
      <c r="F189" s="29"/>
      <c r="G189" s="30">
        <v>20.99</v>
      </c>
      <c r="H189" s="30">
        <f>(B189*G189)-D189</f>
        <v>-31.279999999999973</v>
      </c>
      <c r="I189" s="9" t="s">
        <v>134</v>
      </c>
      <c r="J189" s="9"/>
      <c r="K189" s="9" t="str">
        <f>IF(B189&lt;&gt;0,"buy "&amp;B189&amp;" "&amp;A189&amp;" @ $"&amp;G189,"")</f>
        <v>buy 92 CPRX @ $20.99</v>
      </c>
      <c r="L189" s="10">
        <f>L188-(G189*B189)</f>
        <v>43019.659999999996</v>
      </c>
      <c r="M189" s="46">
        <f>M188-(G189*B189)</f>
        <v>37097.360000000001</v>
      </c>
      <c r="N189" s="47"/>
      <c r="O189" s="47"/>
      <c r="P189" s="47"/>
      <c r="Q189" s="48"/>
    </row>
    <row r="190" spans="1:17" x14ac:dyDescent="0.45">
      <c r="A190" s="14"/>
      <c r="B190" s="9"/>
      <c r="C190" s="10" t="s">
        <v>20</v>
      </c>
      <c r="D190" s="10">
        <f>SUM(D187:D189)</f>
        <v>5894.53</v>
      </c>
      <c r="E190" s="9"/>
      <c r="F190" s="9"/>
      <c r="G190" s="10"/>
      <c r="H190" s="10">
        <f>SUM(H187:H189)</f>
        <v>-24.420000000000073</v>
      </c>
      <c r="I190" s="9"/>
      <c r="J190" s="9"/>
      <c r="K190" s="9"/>
      <c r="L190" s="10"/>
      <c r="M190" s="9"/>
      <c r="N190" s="9"/>
      <c r="O190" s="9"/>
      <c r="P190" s="9"/>
      <c r="Q190" s="11"/>
    </row>
    <row r="191" spans="1:17" x14ac:dyDescent="0.45">
      <c r="A191" s="14"/>
      <c r="B191" s="9"/>
      <c r="C191" s="10"/>
      <c r="D191" s="10"/>
      <c r="E191" s="9"/>
      <c r="F191" s="9"/>
      <c r="G191" s="10"/>
      <c r="H191" s="10"/>
      <c r="I191" s="9"/>
      <c r="J191" s="9"/>
      <c r="K191" s="9"/>
      <c r="L191" s="10"/>
      <c r="M191" s="12" t="str">
        <f>IF(J182+M189&gt;0,"Credit Surplus","Credit Shortage")</f>
        <v>Credit Surplus</v>
      </c>
      <c r="N191" s="38"/>
      <c r="O191" s="9"/>
      <c r="P191" s="9"/>
      <c r="Q191" s="11"/>
    </row>
    <row r="192" spans="1:17" x14ac:dyDescent="0.45">
      <c r="A192" s="14"/>
      <c r="B192" s="9"/>
      <c r="C192" s="10"/>
      <c r="D192" s="10"/>
      <c r="E192" s="9"/>
      <c r="F192" s="9"/>
      <c r="G192" s="10"/>
      <c r="H192" s="10"/>
      <c r="I192" s="9"/>
      <c r="J192" s="9"/>
      <c r="K192" s="9"/>
      <c r="L192" s="10"/>
      <c r="M192" s="9"/>
      <c r="N192" s="9"/>
      <c r="O192" s="9"/>
      <c r="P192" s="9"/>
      <c r="Q192" s="11"/>
    </row>
    <row r="193" spans="1:17" x14ac:dyDescent="0.45">
      <c r="A193" s="14"/>
      <c r="B193" s="9"/>
      <c r="C193" s="10"/>
      <c r="D193" s="10"/>
      <c r="E193" s="9"/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23</v>
      </c>
      <c r="B194" s="9"/>
      <c r="C194" s="10"/>
      <c r="D194" s="22">
        <v>271.27</v>
      </c>
      <c r="E194" s="9" t="s">
        <v>111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x14ac:dyDescent="0.45">
      <c r="A195" s="14" t="s">
        <v>24</v>
      </c>
      <c r="B195" s="9"/>
      <c r="C195" s="10"/>
      <c r="D195" s="49">
        <f>H182</f>
        <v>135.67999999999984</v>
      </c>
      <c r="E195" s="9" t="s">
        <v>36</v>
      </c>
      <c r="F195" s="9"/>
      <c r="G195" s="10"/>
      <c r="H195" s="10"/>
      <c r="I195" s="9"/>
      <c r="J195" s="9"/>
      <c r="K195" s="9"/>
      <c r="L195" s="9"/>
      <c r="M195" s="9"/>
      <c r="N195" s="9"/>
      <c r="O195" s="9"/>
      <c r="P195" s="9"/>
      <c r="Q195" s="11"/>
    </row>
    <row r="196" spans="1:17" x14ac:dyDescent="0.45">
      <c r="A196" s="14" t="s">
        <v>25</v>
      </c>
      <c r="B196" s="9"/>
      <c r="C196" s="10"/>
      <c r="D196" s="10">
        <f>D194+D195</f>
        <v>406.94999999999982</v>
      </c>
      <c r="E196" s="9"/>
      <c r="F196" s="9"/>
      <c r="G196" s="10"/>
      <c r="H196" s="10"/>
      <c r="I196" s="9"/>
      <c r="J196" s="9"/>
      <c r="K196" s="9"/>
      <c r="L196" s="9"/>
      <c r="M196" s="9"/>
      <c r="N196" s="9"/>
      <c r="O196" s="9"/>
      <c r="P196" s="9"/>
      <c r="Q196" s="11"/>
    </row>
    <row r="197" spans="1:17" x14ac:dyDescent="0.45">
      <c r="A197" s="14" t="s">
        <v>27</v>
      </c>
      <c r="B197" s="9"/>
      <c r="C197" s="10"/>
      <c r="D197" s="10">
        <f>H190</f>
        <v>-24.420000000000073</v>
      </c>
      <c r="E197" s="9" t="s">
        <v>37</v>
      </c>
      <c r="F197" s="9"/>
      <c r="G197" s="10"/>
      <c r="H197" s="10"/>
      <c r="I197" s="9"/>
      <c r="J197" s="9"/>
      <c r="K197" s="9"/>
      <c r="L197" s="9"/>
      <c r="M197" s="9"/>
      <c r="N197" s="9"/>
      <c r="O197" s="9"/>
      <c r="P197" s="9"/>
      <c r="Q197" s="11"/>
    </row>
    <row r="198" spans="1:17" x14ac:dyDescent="0.45">
      <c r="A198" s="14" t="s">
        <v>25</v>
      </c>
      <c r="B198" s="9"/>
      <c r="C198" s="10"/>
      <c r="D198" s="32">
        <f>D196-D197</f>
        <v>431.36999999999989</v>
      </c>
      <c r="E198" s="20" t="s">
        <v>38</v>
      </c>
      <c r="F198" s="9"/>
      <c r="G198" s="10"/>
      <c r="H198" s="10"/>
      <c r="I198" s="9"/>
      <c r="J198" s="9"/>
      <c r="K198" s="9"/>
      <c r="L198" s="9"/>
      <c r="M198" s="9"/>
      <c r="N198" s="9"/>
      <c r="O198" s="9"/>
      <c r="P198" s="9"/>
      <c r="Q198" s="11"/>
    </row>
    <row r="199" spans="1:17" ht="14.65" thickBot="1" x14ac:dyDescent="0.5">
      <c r="A199" s="16"/>
      <c r="B199" s="17"/>
      <c r="C199" s="18"/>
      <c r="D199" s="18"/>
      <c r="E199" s="17"/>
      <c r="F199" s="17"/>
      <c r="G199" s="18"/>
      <c r="H199" s="18"/>
      <c r="I199" s="17"/>
      <c r="J199" s="17"/>
      <c r="K199" s="17"/>
      <c r="L199" s="17"/>
      <c r="M199" s="17"/>
      <c r="N199" s="17"/>
      <c r="O199" s="17"/>
      <c r="P199" s="17"/>
      <c r="Q199" s="19"/>
    </row>
    <row r="200" spans="1:17" ht="14.65" thickTop="1" x14ac:dyDescent="0.45"/>
    <row r="202" spans="1:17" ht="14.65" thickBot="1" x14ac:dyDescent="0.5"/>
    <row r="203" spans="1:17" ht="14.65" thickTop="1" x14ac:dyDescent="0.45">
      <c r="A203" s="3"/>
      <c r="B203" s="4"/>
      <c r="C203" s="5">
        <v>45838</v>
      </c>
      <c r="D203" s="6"/>
      <c r="E203" s="4"/>
      <c r="F203" s="4"/>
      <c r="G203" s="6"/>
      <c r="H203" s="6"/>
      <c r="I203" s="4"/>
      <c r="J203" s="4"/>
      <c r="K203" s="4"/>
      <c r="L203" s="21" t="s">
        <v>40</v>
      </c>
      <c r="M203" s="4"/>
      <c r="N203" s="4"/>
      <c r="O203" s="4"/>
      <c r="P203" s="4"/>
      <c r="Q203" s="7"/>
    </row>
    <row r="204" spans="1:17" x14ac:dyDescent="0.45">
      <c r="A204" s="8" t="s">
        <v>11</v>
      </c>
      <c r="B204" s="9"/>
      <c r="C204" s="10"/>
      <c r="D204" s="10"/>
      <c r="E204" s="9"/>
      <c r="F204" s="9"/>
      <c r="G204" s="10"/>
      <c r="H204" s="10"/>
      <c r="I204" s="9"/>
      <c r="J204" s="12" t="s">
        <v>68</v>
      </c>
      <c r="K204" s="9"/>
      <c r="L204" s="12" t="s">
        <v>21</v>
      </c>
      <c r="M204" s="12"/>
      <c r="N204" s="9"/>
      <c r="O204" s="9"/>
      <c r="P204" s="9"/>
      <c r="Q204" s="11"/>
    </row>
    <row r="205" spans="1:17" x14ac:dyDescent="0.45">
      <c r="A205" s="8" t="s">
        <v>3</v>
      </c>
      <c r="B205" s="12" t="s">
        <v>6</v>
      </c>
      <c r="C205" s="13" t="s">
        <v>4</v>
      </c>
      <c r="D205" s="13" t="s">
        <v>7</v>
      </c>
      <c r="E205" s="12" t="s">
        <v>16</v>
      </c>
      <c r="F205" s="9"/>
      <c r="G205" s="13" t="s">
        <v>18</v>
      </c>
      <c r="H205" s="13" t="s">
        <v>19</v>
      </c>
      <c r="I205" s="43" t="s">
        <v>133</v>
      </c>
      <c r="J205" s="12" t="s">
        <v>67</v>
      </c>
      <c r="K205" s="9"/>
      <c r="L205" s="22">
        <v>34097.769999999997</v>
      </c>
      <c r="M205" s="9" t="s">
        <v>135</v>
      </c>
      <c r="N205" s="9"/>
      <c r="O205" s="9"/>
      <c r="P205" s="9"/>
      <c r="Q205" s="11"/>
    </row>
    <row r="206" spans="1:17" x14ac:dyDescent="0.45">
      <c r="A206" s="14" t="s">
        <v>254</v>
      </c>
      <c r="B206" s="9">
        <v>19</v>
      </c>
      <c r="C206" s="10">
        <v>58.63</v>
      </c>
      <c r="D206" s="10">
        <f>C206*B206</f>
        <v>1113.97</v>
      </c>
      <c r="E206" s="38" t="s">
        <v>17</v>
      </c>
      <c r="F206" s="9"/>
      <c r="G206" s="10">
        <v>58.92</v>
      </c>
      <c r="H206" s="10">
        <f>(B206*G206)-D206</f>
        <v>5.5099999999999909</v>
      </c>
      <c r="I206" s="9" t="s">
        <v>134</v>
      </c>
      <c r="J206" s="38">
        <f>G206*B206</f>
        <v>1119.48</v>
      </c>
      <c r="K206" s="9" t="str">
        <f>IF(B206&lt;&gt;0,"sell "&amp;B206&amp;" "&amp;A206&amp;" @ $"&amp;G206,"")</f>
        <v>sell 19 MO @ $58.92</v>
      </c>
      <c r="L206" s="50">
        <f>L205+(G206*B206)</f>
        <v>35217.25</v>
      </c>
      <c r="M206" s="9"/>
      <c r="N206" s="9"/>
      <c r="O206" s="9"/>
      <c r="P206" s="9"/>
      <c r="Q206" s="11"/>
    </row>
    <row r="207" spans="1:17" x14ac:dyDescent="0.45">
      <c r="A207" s="14" t="s">
        <v>85</v>
      </c>
      <c r="B207" s="9">
        <v>8</v>
      </c>
      <c r="C207" s="10">
        <v>137.54</v>
      </c>
      <c r="D207" s="10">
        <f>C207*B207</f>
        <v>1100.32</v>
      </c>
      <c r="E207" s="38" t="s">
        <v>17</v>
      </c>
      <c r="F207" s="9"/>
      <c r="G207" s="10">
        <v>136.74</v>
      </c>
      <c r="H207" s="10">
        <f>(B207*G207)-D207</f>
        <v>-6.3999999999998636</v>
      </c>
      <c r="I207" s="9" t="s">
        <v>134</v>
      </c>
      <c r="J207" s="38">
        <f>G207*B207</f>
        <v>1093.92</v>
      </c>
      <c r="K207" s="9" t="str">
        <f t="shared" ref="K207:K208" si="7">IF(B207&lt;&gt;0,"sell "&amp;B207&amp;" "&amp;A207&amp;" @ $"&amp;G207,"")</f>
        <v>sell 8 HURN @ $136.74</v>
      </c>
      <c r="L207" s="50">
        <f>L206+(G207*B207)</f>
        <v>36311.17</v>
      </c>
      <c r="M207" s="9"/>
      <c r="N207" s="9"/>
      <c r="O207" s="9"/>
      <c r="P207" s="9"/>
      <c r="Q207" s="11"/>
    </row>
    <row r="208" spans="1:17" x14ac:dyDescent="0.45">
      <c r="A208" s="14" t="s">
        <v>116</v>
      </c>
      <c r="B208" s="9">
        <v>75</v>
      </c>
      <c r="C208" s="10">
        <v>13.33</v>
      </c>
      <c r="D208" s="10">
        <f>C208*B208</f>
        <v>999.75</v>
      </c>
      <c r="E208" s="38" t="s">
        <v>17</v>
      </c>
      <c r="F208" s="9"/>
      <c r="G208" s="10">
        <v>13.94</v>
      </c>
      <c r="H208" s="10">
        <f>(B208*G208)-D208</f>
        <v>45.75</v>
      </c>
      <c r="I208" s="9" t="s">
        <v>134</v>
      </c>
      <c r="J208" s="38">
        <f>G208*B208</f>
        <v>1045.5</v>
      </c>
      <c r="K208" s="9" t="str">
        <f t="shared" si="7"/>
        <v>sell 75 DRD @ $13.94</v>
      </c>
      <c r="L208" s="10">
        <f>L207+(G208*B208)</f>
        <v>37356.67</v>
      </c>
      <c r="M208" s="9" t="s">
        <v>44</v>
      </c>
      <c r="N208" s="9"/>
      <c r="O208" s="9"/>
      <c r="P208" s="9"/>
      <c r="Q208" s="11"/>
    </row>
    <row r="209" spans="1:17" x14ac:dyDescent="0.45">
      <c r="A209" s="14"/>
      <c r="B209" s="9"/>
      <c r="C209" s="10" t="s">
        <v>20</v>
      </c>
      <c r="D209" s="10">
        <f>SUM(D206:D208)</f>
        <v>3214.04</v>
      </c>
      <c r="E209" s="9"/>
      <c r="F209" s="9"/>
      <c r="G209" s="41"/>
      <c r="H209" s="10">
        <f>SUM(H206:H208)</f>
        <v>44.860000000000127</v>
      </c>
      <c r="I209" s="9"/>
      <c r="J209" s="38">
        <f>SUM(J206:J208)</f>
        <v>3258.9</v>
      </c>
      <c r="K209" s="9"/>
      <c r="L209" s="10"/>
      <c r="M209" s="9"/>
      <c r="N209" s="9"/>
      <c r="O209" s="9"/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42"/>
      <c r="H210" s="39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51"/>
      <c r="E211" s="42"/>
      <c r="F211" s="9"/>
      <c r="G211" s="41"/>
      <c r="H211" s="10"/>
      <c r="I211" s="9"/>
      <c r="J211" s="9"/>
      <c r="K211" s="9"/>
      <c r="L211" s="10"/>
      <c r="M211" s="12" t="s">
        <v>41</v>
      </c>
      <c r="N211" s="9"/>
      <c r="O211" s="9"/>
      <c r="P211" s="9"/>
      <c r="Q211" s="11"/>
    </row>
    <row r="212" spans="1:17" x14ac:dyDescent="0.45">
      <c r="A212" s="8"/>
      <c r="B212" s="9"/>
      <c r="C212" s="10"/>
      <c r="D212" s="10"/>
      <c r="E212" s="20"/>
      <c r="F212" s="9"/>
      <c r="G212" s="41"/>
      <c r="H212" s="10"/>
      <c r="I212" s="9"/>
      <c r="J212" s="9"/>
      <c r="K212" s="9"/>
      <c r="L212" s="10"/>
      <c r="M212" s="12" t="s">
        <v>42</v>
      </c>
      <c r="N212" s="9"/>
      <c r="O212" s="9"/>
      <c r="P212" s="9"/>
      <c r="Q212" s="11"/>
    </row>
    <row r="213" spans="1:17" x14ac:dyDescent="0.45">
      <c r="A213" s="8"/>
      <c r="B213" s="12" t="s">
        <v>6</v>
      </c>
      <c r="C213" s="13" t="s">
        <v>4</v>
      </c>
      <c r="D213" s="13" t="s">
        <v>5</v>
      </c>
      <c r="E213" s="23" t="s">
        <v>16</v>
      </c>
      <c r="F213" s="9"/>
      <c r="G213" s="43" t="s">
        <v>18</v>
      </c>
      <c r="H213" s="13" t="s">
        <v>19</v>
      </c>
      <c r="I213" s="9"/>
      <c r="J213" s="9"/>
      <c r="K213" s="9"/>
      <c r="L213" s="10"/>
      <c r="M213" s="38">
        <f>L205</f>
        <v>34097.769999999997</v>
      </c>
      <c r="N213" s="9"/>
      <c r="O213" s="9"/>
      <c r="P213" s="9"/>
      <c r="Q213" s="11"/>
    </row>
    <row r="214" spans="1:17" x14ac:dyDescent="0.45">
      <c r="A214" s="14" t="s">
        <v>252</v>
      </c>
      <c r="B214" s="9">
        <v>25</v>
      </c>
      <c r="C214" s="10">
        <v>75.77</v>
      </c>
      <c r="D214" s="10">
        <f>C214*B214</f>
        <v>1894.25</v>
      </c>
      <c r="E214" s="38" t="s">
        <v>17</v>
      </c>
      <c r="F214" s="9"/>
      <c r="G214" s="10">
        <v>75.290000000000006</v>
      </c>
      <c r="H214" s="10">
        <f>(B214*G214)-D214</f>
        <v>-11.999999999999773</v>
      </c>
      <c r="I214" s="9" t="s">
        <v>134</v>
      </c>
      <c r="J214" s="9"/>
      <c r="K214" s="9" t="str">
        <f>IF(B214&lt;&gt;0,"buy "&amp;B214&amp;" "&amp;A214&amp;" @ $"&amp;G214,"")</f>
        <v>buy 25 TPB @ $75.29</v>
      </c>
      <c r="L214" s="10">
        <f>L208-(G214*B214)</f>
        <v>35474.42</v>
      </c>
      <c r="M214" s="38">
        <f>L205-(G214*B214)</f>
        <v>32215.519999999997</v>
      </c>
      <c r="N214" s="9"/>
      <c r="O214" s="9"/>
      <c r="P214" s="9"/>
      <c r="Q214" s="11"/>
    </row>
    <row r="215" spans="1:17" x14ac:dyDescent="0.45">
      <c r="A215" s="14" t="s">
        <v>253</v>
      </c>
      <c r="B215" s="9">
        <v>67</v>
      </c>
      <c r="C215" s="10">
        <v>28.94</v>
      </c>
      <c r="D215" s="10">
        <f>C215*B215</f>
        <v>1938.98</v>
      </c>
      <c r="E215" s="38" t="s">
        <v>17</v>
      </c>
      <c r="F215" s="9"/>
      <c r="G215" s="10">
        <v>29.02</v>
      </c>
      <c r="H215" s="10">
        <f>(B215*G215)-D215</f>
        <v>5.3599999999999</v>
      </c>
      <c r="I215" s="9" t="s">
        <v>134</v>
      </c>
      <c r="J215" s="9"/>
      <c r="K215" s="9" t="str">
        <f>IF(B215&lt;&gt;0,"buy "&amp;B215&amp;" "&amp;A215&amp;" @ $"&amp;G215,"")</f>
        <v>buy 67 T @ $29.02</v>
      </c>
      <c r="L215" s="10">
        <f>L214-(G215*B215)</f>
        <v>33530.080000000002</v>
      </c>
      <c r="M215" s="38">
        <f>M214-(G215*B215)</f>
        <v>30271.179999999997</v>
      </c>
      <c r="N215" s="9"/>
      <c r="O215" s="9"/>
      <c r="P215" s="9"/>
      <c r="Q215" s="11"/>
    </row>
    <row r="216" spans="1:17" x14ac:dyDescent="0.45">
      <c r="A216" s="28" t="s">
        <v>175</v>
      </c>
      <c r="B216" s="29">
        <v>49</v>
      </c>
      <c r="C216" s="30">
        <v>39.46</v>
      </c>
      <c r="D216" s="30">
        <f>C216*B216</f>
        <v>1933.54</v>
      </c>
      <c r="E216" s="38" t="s">
        <v>17</v>
      </c>
      <c r="F216" s="29"/>
      <c r="G216" s="30">
        <v>39.270000000000003</v>
      </c>
      <c r="H216" s="30">
        <f>(B216*G216)-D216</f>
        <v>-9.3099999999997181</v>
      </c>
      <c r="I216" s="9" t="s">
        <v>134</v>
      </c>
      <c r="J216" s="9"/>
      <c r="K216" s="9" t="str">
        <f>IF(B216&lt;&gt;0,"buy "&amp;B216&amp;" "&amp;A216&amp;" @ $"&amp;G216,"")</f>
        <v>buy 49 IMBBY @ $39.27</v>
      </c>
      <c r="L216" s="10">
        <f>L215-(G216*B216)</f>
        <v>31605.850000000002</v>
      </c>
      <c r="M216" s="46">
        <f>M215-(G216*B216)</f>
        <v>28346.949999999997</v>
      </c>
      <c r="N216" s="47"/>
      <c r="O216" s="47"/>
      <c r="P216" s="47"/>
      <c r="Q216" s="48"/>
    </row>
    <row r="217" spans="1:17" x14ac:dyDescent="0.45">
      <c r="A217" s="14"/>
      <c r="B217" s="9"/>
      <c r="C217" s="10" t="s">
        <v>20</v>
      </c>
      <c r="D217" s="10">
        <f>SUM(D214:D216)</f>
        <v>5766.77</v>
      </c>
      <c r="E217" s="9"/>
      <c r="F217" s="9"/>
      <c r="G217" s="10"/>
      <c r="H217" s="10">
        <f>SUM(H214:H216)</f>
        <v>-15.949999999999591</v>
      </c>
      <c r="I217" s="9"/>
      <c r="J217" s="9"/>
      <c r="K217" s="9"/>
      <c r="L217" s="10"/>
      <c r="M217" s="9"/>
      <c r="N217" s="9"/>
      <c r="O217" s="9"/>
      <c r="P217" s="9"/>
      <c r="Q217" s="11"/>
    </row>
    <row r="218" spans="1:17" x14ac:dyDescent="0.45">
      <c r="A218" s="14"/>
      <c r="B218" s="9"/>
      <c r="C218" s="10"/>
      <c r="D218" s="10"/>
      <c r="E218" s="9"/>
      <c r="F218" s="9"/>
      <c r="G218" s="10"/>
      <c r="H218" s="10"/>
      <c r="I218" s="9"/>
      <c r="J218" s="9"/>
      <c r="K218" s="9"/>
      <c r="L218" s="10"/>
      <c r="M218" s="12" t="str">
        <f>IF(J209+M216&gt;0,"Credit Surplus","Credit Shortage")</f>
        <v>Credit Surplus</v>
      </c>
      <c r="N218" s="38"/>
      <c r="O218" s="9"/>
      <c r="P218" s="9"/>
      <c r="Q218" s="11"/>
    </row>
    <row r="219" spans="1:17" x14ac:dyDescent="0.45">
      <c r="A219" s="14"/>
      <c r="B219" s="9"/>
      <c r="C219" s="10"/>
      <c r="D219" s="10"/>
      <c r="E219" s="9"/>
      <c r="F219" s="9"/>
      <c r="G219" s="10"/>
      <c r="H219" s="10"/>
      <c r="I219" s="9"/>
      <c r="J219" s="9"/>
      <c r="K219" s="9"/>
      <c r="L219" s="10"/>
      <c r="M219" s="9"/>
      <c r="N219" s="9"/>
      <c r="O219" s="9"/>
      <c r="P219" s="9"/>
      <c r="Q219" s="11"/>
    </row>
    <row r="220" spans="1:17" x14ac:dyDescent="0.45">
      <c r="A220" s="14"/>
      <c r="B220" s="9"/>
      <c r="C220" s="10"/>
      <c r="D220" s="10"/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23</v>
      </c>
      <c r="B221" s="9"/>
      <c r="C221" s="10"/>
      <c r="D221" s="22">
        <v>318.37</v>
      </c>
      <c r="E221" s="9" t="s">
        <v>111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24</v>
      </c>
      <c r="B222" s="9"/>
      <c r="C222" s="10"/>
      <c r="D222" s="49">
        <f>H209</f>
        <v>44.860000000000127</v>
      </c>
      <c r="E222" s="9" t="s">
        <v>36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x14ac:dyDescent="0.45">
      <c r="A223" s="14" t="s">
        <v>25</v>
      </c>
      <c r="B223" s="9"/>
      <c r="C223" s="10"/>
      <c r="D223" s="10">
        <f>D221+D222</f>
        <v>363.23000000000013</v>
      </c>
      <c r="E223" s="9"/>
      <c r="F223" s="9"/>
      <c r="G223" s="10"/>
      <c r="H223" s="10"/>
      <c r="I223" s="9"/>
      <c r="J223" s="9"/>
      <c r="K223" s="9"/>
      <c r="L223" s="9"/>
      <c r="M223" s="9"/>
      <c r="N223" s="9"/>
      <c r="O223" s="9"/>
      <c r="P223" s="9"/>
      <c r="Q223" s="11"/>
    </row>
    <row r="224" spans="1:17" x14ac:dyDescent="0.45">
      <c r="A224" s="14" t="s">
        <v>27</v>
      </c>
      <c r="B224" s="9"/>
      <c r="C224" s="10"/>
      <c r="D224" s="10">
        <f>H217</f>
        <v>-15.949999999999591</v>
      </c>
      <c r="E224" s="9" t="s">
        <v>37</v>
      </c>
      <c r="F224" s="9"/>
      <c r="G224" s="10"/>
      <c r="H224" s="10"/>
      <c r="I224" s="9"/>
      <c r="J224" s="9"/>
      <c r="K224" s="9"/>
      <c r="L224" s="9"/>
      <c r="M224" s="9"/>
      <c r="N224" s="9"/>
      <c r="O224" s="9"/>
      <c r="P224" s="9"/>
      <c r="Q224" s="11"/>
    </row>
    <row r="225" spans="1:17" x14ac:dyDescent="0.45">
      <c r="A225" s="14" t="s">
        <v>25</v>
      </c>
      <c r="B225" s="9"/>
      <c r="C225" s="10"/>
      <c r="D225" s="32">
        <f>D223-D224</f>
        <v>379.17999999999972</v>
      </c>
      <c r="E225" s="20" t="s">
        <v>38</v>
      </c>
      <c r="F225" s="9"/>
      <c r="G225" s="10"/>
      <c r="H225" s="10"/>
      <c r="I225" s="9"/>
      <c r="J225" s="9"/>
      <c r="K225" s="9"/>
      <c r="L225" s="9"/>
      <c r="M225" s="9"/>
      <c r="N225" s="9"/>
      <c r="O225" s="9"/>
      <c r="P225" s="9"/>
      <c r="Q225" s="11"/>
    </row>
    <row r="226" spans="1:17" ht="14.65" thickBot="1" x14ac:dyDescent="0.5">
      <c r="A226" s="16"/>
      <c r="B226" s="17"/>
      <c r="C226" s="18"/>
      <c r="D226" s="18"/>
      <c r="E226" s="17"/>
      <c r="F226" s="17"/>
      <c r="G226" s="18"/>
      <c r="H226" s="18"/>
      <c r="I226" s="17"/>
      <c r="J226" s="17"/>
      <c r="K226" s="17"/>
      <c r="L226" s="17"/>
      <c r="M226" s="17"/>
      <c r="N226" s="17"/>
      <c r="O226" s="17"/>
      <c r="P226" s="17"/>
      <c r="Q226" s="19"/>
    </row>
    <row r="227" spans="1:17" ht="14.65" thickTop="1" x14ac:dyDescent="0.45"/>
    <row r="229" spans="1:17" ht="14.65" thickBot="1" x14ac:dyDescent="0.5"/>
    <row r="230" spans="1:17" ht="14.65" thickTop="1" x14ac:dyDescent="0.45">
      <c r="A230" s="3"/>
      <c r="B230" s="4"/>
      <c r="C230" s="5" t="s">
        <v>258</v>
      </c>
      <c r="D230" s="6"/>
      <c r="E230" s="4"/>
      <c r="F230" s="4"/>
      <c r="G230" s="6"/>
      <c r="H230" s="6"/>
      <c r="I230" s="4"/>
      <c r="J230" s="4"/>
      <c r="K230" s="4"/>
      <c r="L230" s="21" t="s">
        <v>40</v>
      </c>
      <c r="M230" s="4"/>
      <c r="N230" s="4"/>
      <c r="O230" s="4"/>
      <c r="P230" s="4"/>
      <c r="Q230" s="7"/>
    </row>
    <row r="231" spans="1:17" x14ac:dyDescent="0.45">
      <c r="A231" s="8" t="s">
        <v>11</v>
      </c>
      <c r="B231" s="9"/>
      <c r="C231" s="10"/>
      <c r="D231" s="10"/>
      <c r="E231" s="9"/>
      <c r="F231" s="9"/>
      <c r="G231" s="10"/>
      <c r="H231" s="10"/>
      <c r="I231" s="9"/>
      <c r="J231" s="12" t="s">
        <v>68</v>
      </c>
      <c r="K231" s="9"/>
      <c r="L231" s="12" t="s">
        <v>21</v>
      </c>
      <c r="M231" s="12"/>
      <c r="N231" s="9"/>
      <c r="O231" s="9"/>
      <c r="P231" s="9"/>
      <c r="Q231" s="11"/>
    </row>
    <row r="232" spans="1:17" x14ac:dyDescent="0.45">
      <c r="A232" s="8" t="s">
        <v>3</v>
      </c>
      <c r="B232" s="12" t="s">
        <v>6</v>
      </c>
      <c r="C232" s="13" t="s">
        <v>4</v>
      </c>
      <c r="D232" s="13" t="s">
        <v>7</v>
      </c>
      <c r="E232" s="12" t="s">
        <v>16</v>
      </c>
      <c r="F232" s="9"/>
      <c r="G232" s="13" t="s">
        <v>18</v>
      </c>
      <c r="H232" s="13" t="s">
        <v>19</v>
      </c>
      <c r="I232" s="43" t="s">
        <v>133</v>
      </c>
      <c r="J232" s="12" t="s">
        <v>67</v>
      </c>
      <c r="K232" s="9"/>
      <c r="L232" s="22">
        <v>35869.11</v>
      </c>
      <c r="M232" s="9" t="s">
        <v>135</v>
      </c>
      <c r="N232" s="9"/>
      <c r="O232" s="9"/>
      <c r="P232" s="9"/>
      <c r="Q232" s="11"/>
    </row>
    <row r="233" spans="1:17" x14ac:dyDescent="0.45">
      <c r="A233" s="14" t="s">
        <v>252</v>
      </c>
      <c r="B233" s="9">
        <v>29</v>
      </c>
      <c r="C233" s="10">
        <v>74.319999999999993</v>
      </c>
      <c r="D233" s="10">
        <f>C233*B233</f>
        <v>2155.2799999999997</v>
      </c>
      <c r="E233" s="38" t="s">
        <v>17</v>
      </c>
      <c r="F233" s="9"/>
      <c r="G233" s="10">
        <v>73.94</v>
      </c>
      <c r="H233" s="10">
        <f>(B233*G233)-D233</f>
        <v>-11.019999999999982</v>
      </c>
      <c r="I233" s="9" t="s">
        <v>134</v>
      </c>
      <c r="J233" s="38">
        <f>G233*B233</f>
        <v>2144.2599999999998</v>
      </c>
      <c r="K233" s="9" t="str">
        <f>IF(B233&lt;&gt;0,"sell "&amp;B233&amp;" "&amp;A233&amp;" @ $"&amp;G233,"")</f>
        <v>sell 29 TPB @ $73.94</v>
      </c>
      <c r="L233" s="50">
        <f>L232+(G233*B233)</f>
        <v>38013.370000000003</v>
      </c>
      <c r="M233" s="9"/>
      <c r="N233" s="9"/>
      <c r="O233" s="9"/>
      <c r="P233" s="9"/>
      <c r="Q233" s="11"/>
    </row>
    <row r="234" spans="1:17" x14ac:dyDescent="0.45">
      <c r="A234" s="14" t="s">
        <v>245</v>
      </c>
      <c r="B234" s="9">
        <v>29</v>
      </c>
      <c r="C234" s="10">
        <v>81.2</v>
      </c>
      <c r="D234" s="10">
        <f>C234*B234</f>
        <v>2354.8000000000002</v>
      </c>
      <c r="E234" s="38" t="s">
        <v>17</v>
      </c>
      <c r="F234" s="9"/>
      <c r="G234" s="10">
        <v>82.07</v>
      </c>
      <c r="H234" s="10">
        <f>(B234*G234)-D234</f>
        <v>25.229999999999563</v>
      </c>
      <c r="I234" s="9" t="s">
        <v>134</v>
      </c>
      <c r="J234" s="38">
        <f>G234*B234</f>
        <v>2380.0299999999997</v>
      </c>
      <c r="K234" s="9" t="str">
        <f t="shared" ref="K234:K235" si="8">IF(B234&lt;&gt;0,"sell "&amp;B234&amp;" "&amp;A234&amp;" @ $"&amp;G234,"")</f>
        <v>sell 29 VRNA @ $82.07</v>
      </c>
      <c r="L234" s="50">
        <f>L233+(G234*B234)</f>
        <v>40393.4</v>
      </c>
      <c r="M234" s="9"/>
      <c r="N234" s="9"/>
      <c r="O234" s="9"/>
      <c r="P234" s="9"/>
      <c r="Q234" s="11"/>
    </row>
    <row r="235" spans="1:17" x14ac:dyDescent="0.45">
      <c r="A235" s="14" t="s">
        <v>253</v>
      </c>
      <c r="B235" s="9">
        <v>74</v>
      </c>
      <c r="C235" s="10">
        <v>27.8</v>
      </c>
      <c r="D235" s="10">
        <f>C235*B235</f>
        <v>2057.2000000000003</v>
      </c>
      <c r="E235" s="38" t="s">
        <v>17</v>
      </c>
      <c r="F235" s="9"/>
      <c r="G235" s="10">
        <v>27.67</v>
      </c>
      <c r="H235" s="10">
        <f>(B235*G235)-D235</f>
        <v>-9.6200000000001182</v>
      </c>
      <c r="I235" s="9" t="s">
        <v>134</v>
      </c>
      <c r="J235" s="38">
        <f>G235*B235</f>
        <v>2047.5800000000002</v>
      </c>
      <c r="K235" s="9" t="str">
        <f t="shared" si="8"/>
        <v>sell 74 T @ $27.67</v>
      </c>
      <c r="L235" s="10">
        <f>L234+(G235*B235)</f>
        <v>42440.98</v>
      </c>
      <c r="M235" s="9" t="s">
        <v>44</v>
      </c>
      <c r="N235" s="9"/>
      <c r="O235" s="9"/>
      <c r="P235" s="9"/>
      <c r="Q235" s="11"/>
    </row>
    <row r="236" spans="1:17" x14ac:dyDescent="0.45">
      <c r="A236" s="14"/>
      <c r="B236" s="9"/>
      <c r="C236" s="10" t="s">
        <v>20</v>
      </c>
      <c r="D236" s="10">
        <f>SUM(D233:D235)</f>
        <v>6567.2800000000007</v>
      </c>
      <c r="E236" s="9"/>
      <c r="F236" s="9"/>
      <c r="G236" s="41"/>
      <c r="H236" s="10">
        <f>SUM(H233:H235)</f>
        <v>4.5899999999994634</v>
      </c>
      <c r="I236" s="9"/>
      <c r="J236" s="38">
        <f>SUM(J233:J235)</f>
        <v>6571.869999999999</v>
      </c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42"/>
      <c r="H237" s="39"/>
      <c r="I237" s="9"/>
      <c r="J237" s="9"/>
      <c r="K237" s="9"/>
      <c r="L237" s="10"/>
      <c r="M237" s="9"/>
      <c r="N237" s="9"/>
      <c r="O237" s="9"/>
      <c r="P237" s="9"/>
      <c r="Q237" s="11"/>
    </row>
    <row r="238" spans="1:17" x14ac:dyDescent="0.45">
      <c r="A238" s="14"/>
      <c r="B238" s="9"/>
      <c r="C238" s="10"/>
      <c r="D238" s="51"/>
      <c r="E238" s="42"/>
      <c r="F238" s="9"/>
      <c r="G238" s="41"/>
      <c r="H238" s="10"/>
      <c r="I238" s="9"/>
      <c r="J238" s="9"/>
      <c r="K238" s="9"/>
      <c r="L238" s="10"/>
      <c r="M238" s="12" t="s">
        <v>41</v>
      </c>
      <c r="N238" s="9"/>
      <c r="O238" s="9"/>
      <c r="P238" s="9"/>
      <c r="Q238" s="11"/>
    </row>
    <row r="239" spans="1:17" x14ac:dyDescent="0.45">
      <c r="A239" s="8"/>
      <c r="B239" s="9"/>
      <c r="C239" s="10"/>
      <c r="D239" s="10"/>
      <c r="E239" s="20"/>
      <c r="F239" s="9"/>
      <c r="G239" s="41"/>
      <c r="H239" s="10"/>
      <c r="I239" s="9"/>
      <c r="J239" s="9"/>
      <c r="K239" s="9"/>
      <c r="L239" s="10"/>
      <c r="M239" s="12" t="s">
        <v>42</v>
      </c>
      <c r="N239" s="9"/>
      <c r="O239" s="9"/>
      <c r="P239" s="9"/>
      <c r="Q239" s="11"/>
    </row>
    <row r="240" spans="1:17" x14ac:dyDescent="0.45">
      <c r="A240" s="8"/>
      <c r="B240" s="12" t="s">
        <v>6</v>
      </c>
      <c r="C240" s="13" t="s">
        <v>4</v>
      </c>
      <c r="D240" s="13" t="s">
        <v>5</v>
      </c>
      <c r="E240" s="23" t="s">
        <v>16</v>
      </c>
      <c r="F240" s="9"/>
      <c r="G240" s="43" t="s">
        <v>18</v>
      </c>
      <c r="H240" s="13" t="s">
        <v>19</v>
      </c>
      <c r="I240" s="9"/>
      <c r="J240" s="9"/>
      <c r="K240" s="9"/>
      <c r="L240" s="10"/>
      <c r="M240" s="38">
        <f>L232</f>
        <v>35869.11</v>
      </c>
      <c r="N240" s="9"/>
      <c r="O240" s="9"/>
      <c r="P240" s="9"/>
      <c r="Q240" s="11"/>
    </row>
    <row r="241" spans="1:17" x14ac:dyDescent="0.45">
      <c r="A241" s="14" t="s">
        <v>259</v>
      </c>
      <c r="B241" s="9">
        <v>139</v>
      </c>
      <c r="C241" s="10">
        <v>14.15</v>
      </c>
      <c r="D241" s="10">
        <f>C241*B241</f>
        <v>1966.8500000000001</v>
      </c>
      <c r="E241" s="38" t="s">
        <v>17</v>
      </c>
      <c r="F241" s="9"/>
      <c r="G241" s="10">
        <v>14.08</v>
      </c>
      <c r="H241" s="10">
        <f>(B241*G241)-D241</f>
        <v>-9.7300000000000182</v>
      </c>
      <c r="I241" s="9" t="s">
        <v>134</v>
      </c>
      <c r="J241" s="9"/>
      <c r="K241" s="9" t="str">
        <f>IF(B241&lt;&gt;0,"buy "&amp;B241&amp;" "&amp;A241&amp;" @ $"&amp;G241,"")</f>
        <v>buy 139 MD @ $14.08</v>
      </c>
      <c r="L241" s="10">
        <f>L235-(G241*B241)</f>
        <v>40483.86</v>
      </c>
      <c r="M241" s="38">
        <f>L232-(G241*B241)</f>
        <v>33911.99</v>
      </c>
      <c r="N241" s="9"/>
      <c r="O241" s="9"/>
      <c r="P241" s="9"/>
      <c r="Q241" s="11"/>
    </row>
    <row r="242" spans="1:17" x14ac:dyDescent="0.45">
      <c r="A242" s="14" t="s">
        <v>260</v>
      </c>
      <c r="B242" s="9">
        <v>15</v>
      </c>
      <c r="C242" s="10">
        <v>129.31</v>
      </c>
      <c r="D242" s="10">
        <f>C242*B242</f>
        <v>1939.65</v>
      </c>
      <c r="E242" s="38" t="s">
        <v>17</v>
      </c>
      <c r="F242" s="9"/>
      <c r="G242" s="10">
        <v>128.47999999999999</v>
      </c>
      <c r="H242" s="10">
        <f>(B242*G242)-D242</f>
        <v>-12.450000000000273</v>
      </c>
      <c r="I242" s="9" t="s">
        <v>134</v>
      </c>
      <c r="J242" s="9"/>
      <c r="K242" s="9" t="str">
        <f>IF(B242&lt;&gt;0,"buy "&amp;B242&amp;" "&amp;A242&amp;" @ $"&amp;G242,"")</f>
        <v>buy 15 DORM @ $128.48</v>
      </c>
      <c r="L242" s="10">
        <f>L241-(G242*B242)</f>
        <v>38556.660000000003</v>
      </c>
      <c r="M242" s="38">
        <f>M241-(G242*B242)</f>
        <v>31984.789999999997</v>
      </c>
      <c r="N242" s="9"/>
      <c r="O242" s="9"/>
      <c r="P242" s="9"/>
      <c r="Q242" s="11"/>
    </row>
    <row r="243" spans="1:17" x14ac:dyDescent="0.45">
      <c r="A243" s="28" t="s">
        <v>251</v>
      </c>
      <c r="B243" s="29">
        <v>27</v>
      </c>
      <c r="C243" s="30">
        <v>72.11</v>
      </c>
      <c r="D243" s="30">
        <f>C243*B243</f>
        <v>1946.97</v>
      </c>
      <c r="E243" s="38" t="s">
        <v>17</v>
      </c>
      <c r="F243" s="29"/>
      <c r="G243" s="30">
        <v>72.040000000000006</v>
      </c>
      <c r="H243" s="30">
        <f>(B243*G243)-D243</f>
        <v>-1.8899999999998727</v>
      </c>
      <c r="I243" s="9" t="s">
        <v>134</v>
      </c>
      <c r="J243" s="9"/>
      <c r="K243" s="9" t="str">
        <f>IF(B243&lt;&gt;0,"buy "&amp;B243&amp;" "&amp;A243&amp;" @ $"&amp;G243,"")</f>
        <v>buy 27 PRIM @ $72.04</v>
      </c>
      <c r="L243" s="10">
        <f>L242-(G243*B243)</f>
        <v>36611.58</v>
      </c>
      <c r="M243" s="46">
        <f>M242-(G243*B243)</f>
        <v>30039.709999999995</v>
      </c>
      <c r="N243" s="47"/>
      <c r="O243" s="47"/>
      <c r="P243" s="47"/>
      <c r="Q243" s="48"/>
    </row>
    <row r="244" spans="1:17" x14ac:dyDescent="0.45">
      <c r="A244" s="14"/>
      <c r="B244" s="9"/>
      <c r="C244" s="10" t="s">
        <v>20</v>
      </c>
      <c r="D244" s="10">
        <f>SUM(D241:D243)</f>
        <v>5853.47</v>
      </c>
      <c r="E244" s="9"/>
      <c r="F244" s="9"/>
      <c r="G244" s="10"/>
      <c r="H244" s="10">
        <f>SUM(H241:H243)</f>
        <v>-24.070000000000164</v>
      </c>
      <c r="I244" s="9"/>
      <c r="J244" s="9"/>
      <c r="K244" s="9"/>
      <c r="L244" s="10"/>
      <c r="M244" s="9"/>
      <c r="N244" s="9"/>
      <c r="O244" s="9"/>
      <c r="P244" s="9"/>
      <c r="Q244" s="11"/>
    </row>
    <row r="245" spans="1:17" x14ac:dyDescent="0.45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10"/>
      <c r="M245" s="12" t="str">
        <f>IF(J236+M243&gt;0,"Credit Surplus","Credit Shortage")</f>
        <v>Credit Surplus</v>
      </c>
      <c r="N245" s="38"/>
      <c r="O245" s="9"/>
      <c r="P245" s="9"/>
      <c r="Q245" s="11"/>
    </row>
    <row r="246" spans="1:17" x14ac:dyDescent="0.45">
      <c r="A246" s="14"/>
      <c r="B246" s="9"/>
      <c r="C246" s="10"/>
      <c r="D246" s="10"/>
      <c r="E246" s="9"/>
      <c r="F246" s="9"/>
      <c r="G246" s="10"/>
      <c r="H246" s="10"/>
      <c r="I246" s="9"/>
      <c r="J246" s="9"/>
      <c r="K246" s="9"/>
      <c r="L246" s="10"/>
      <c r="M246" s="9"/>
      <c r="N246" s="9"/>
      <c r="O246" s="9"/>
      <c r="P246" s="9"/>
      <c r="Q246" s="11"/>
    </row>
    <row r="247" spans="1:17" x14ac:dyDescent="0.45">
      <c r="A247" s="14"/>
      <c r="B247" s="9"/>
      <c r="C247" s="10"/>
      <c r="D247" s="10"/>
      <c r="E247" s="9"/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23</v>
      </c>
      <c r="B248" s="9"/>
      <c r="C248" s="10"/>
      <c r="D248" s="22">
        <v>2842.44</v>
      </c>
      <c r="E248" s="9" t="s">
        <v>111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24</v>
      </c>
      <c r="B249" s="9"/>
      <c r="C249" s="10"/>
      <c r="D249" s="49">
        <f>H236</f>
        <v>4.5899999999994634</v>
      </c>
      <c r="E249" s="9" t="s">
        <v>36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25</v>
      </c>
      <c r="B250" s="9"/>
      <c r="C250" s="10"/>
      <c r="D250" s="10">
        <f>D248+D249</f>
        <v>2847.0299999999997</v>
      </c>
      <c r="E250" s="9"/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x14ac:dyDescent="0.45">
      <c r="A251" s="14" t="s">
        <v>27</v>
      </c>
      <c r="B251" s="9"/>
      <c r="C251" s="10"/>
      <c r="D251" s="10">
        <f>H244</f>
        <v>-24.070000000000164</v>
      </c>
      <c r="E251" s="9" t="s">
        <v>37</v>
      </c>
      <c r="F251" s="9"/>
      <c r="G251" s="10"/>
      <c r="H251" s="10"/>
      <c r="I251" s="9"/>
      <c r="J251" s="9"/>
      <c r="K251" s="9"/>
      <c r="L251" s="9"/>
      <c r="M251" s="9"/>
      <c r="N251" s="9"/>
      <c r="O251" s="9"/>
      <c r="P251" s="9"/>
      <c r="Q251" s="11"/>
    </row>
    <row r="252" spans="1:17" x14ac:dyDescent="0.45">
      <c r="A252" s="14" t="s">
        <v>25</v>
      </c>
      <c r="B252" s="9"/>
      <c r="C252" s="10"/>
      <c r="D252" s="32">
        <f>D250-D251</f>
        <v>2871.1</v>
      </c>
      <c r="E252" s="20" t="s">
        <v>38</v>
      </c>
      <c r="F252" s="9"/>
      <c r="G252" s="10"/>
      <c r="H252" s="10"/>
      <c r="I252" s="9"/>
      <c r="J252" s="9"/>
      <c r="K252" s="9"/>
      <c r="L252" s="9"/>
      <c r="M252" s="9"/>
      <c r="N252" s="9"/>
      <c r="O252" s="9"/>
      <c r="P252" s="9"/>
      <c r="Q252" s="11"/>
    </row>
    <row r="253" spans="1:17" ht="14.65" thickBot="1" x14ac:dyDescent="0.5">
      <c r="A253" s="16"/>
      <c r="B253" s="17"/>
      <c r="C253" s="18"/>
      <c r="D253" s="18"/>
      <c r="E253" s="17"/>
      <c r="F253" s="17"/>
      <c r="G253" s="18"/>
      <c r="H253" s="18"/>
      <c r="I253" s="17"/>
      <c r="J253" s="17"/>
      <c r="K253" s="17"/>
      <c r="L253" s="17"/>
      <c r="M253" s="17"/>
      <c r="N253" s="17"/>
      <c r="O253" s="17"/>
      <c r="P253" s="17"/>
      <c r="Q253" s="19"/>
    </row>
    <row r="254" spans="1:17" ht="14.65" thickTop="1" x14ac:dyDescent="0.45"/>
    <row r="257" spans="1:17" ht="14.65" thickBot="1" x14ac:dyDescent="0.5"/>
    <row r="258" spans="1:17" ht="14.65" thickTop="1" x14ac:dyDescent="0.45">
      <c r="A258" s="3"/>
      <c r="B258" s="4"/>
      <c r="C258" s="5">
        <v>45777</v>
      </c>
      <c r="D258" s="6"/>
      <c r="E258" s="4"/>
      <c r="F258" s="4"/>
      <c r="G258" s="6"/>
      <c r="H258" s="6"/>
      <c r="I258" s="4"/>
      <c r="J258" s="4"/>
      <c r="K258" s="4"/>
      <c r="L258" s="21" t="s">
        <v>40</v>
      </c>
      <c r="M258" s="4"/>
      <c r="N258" s="4"/>
      <c r="O258" s="4"/>
      <c r="P258" s="4"/>
      <c r="Q258" s="7"/>
    </row>
    <row r="259" spans="1:17" x14ac:dyDescent="0.45">
      <c r="A259" s="8" t="s">
        <v>11</v>
      </c>
      <c r="B259" s="9"/>
      <c r="C259" s="10"/>
      <c r="D259" s="10"/>
      <c r="E259" s="9"/>
      <c r="F259" s="9"/>
      <c r="G259" s="10"/>
      <c r="H259" s="10"/>
      <c r="I259" s="9"/>
      <c r="J259" s="12" t="s">
        <v>68</v>
      </c>
      <c r="K259" s="9"/>
      <c r="L259" s="12" t="s">
        <v>21</v>
      </c>
      <c r="M259" s="12"/>
      <c r="N259" s="9"/>
      <c r="O259" s="9"/>
      <c r="P259" s="9"/>
      <c r="Q259" s="11"/>
    </row>
    <row r="260" spans="1:17" x14ac:dyDescent="0.45">
      <c r="A260" s="8" t="s">
        <v>3</v>
      </c>
      <c r="B260" s="12" t="s">
        <v>6</v>
      </c>
      <c r="C260" s="13" t="s">
        <v>4</v>
      </c>
      <c r="D260" s="13" t="s">
        <v>7</v>
      </c>
      <c r="E260" s="12" t="s">
        <v>16</v>
      </c>
      <c r="F260" s="9"/>
      <c r="G260" s="13" t="s">
        <v>18</v>
      </c>
      <c r="H260" s="13" t="s">
        <v>19</v>
      </c>
      <c r="I260" s="43" t="s">
        <v>133</v>
      </c>
      <c r="J260" s="12" t="s">
        <v>67</v>
      </c>
      <c r="K260" s="9"/>
      <c r="L260" s="22">
        <v>47771.63</v>
      </c>
      <c r="M260" s="9" t="s">
        <v>135</v>
      </c>
      <c r="N260" s="9"/>
      <c r="O260" s="9"/>
      <c r="P260" s="9"/>
      <c r="Q260" s="11"/>
    </row>
    <row r="261" spans="1:17" x14ac:dyDescent="0.45">
      <c r="A261" s="14" t="s">
        <v>249</v>
      </c>
      <c r="B261" s="9">
        <v>19</v>
      </c>
      <c r="C261" s="10">
        <v>129.63</v>
      </c>
      <c r="D261" s="10">
        <f>C261*B261</f>
        <v>2462.9699999999998</v>
      </c>
      <c r="E261" s="38" t="s">
        <v>17</v>
      </c>
      <c r="F261" s="9"/>
      <c r="G261" s="10">
        <v>137.66999999999999</v>
      </c>
      <c r="H261" s="10">
        <f>(B261*G261)-D261</f>
        <v>152.75999999999976</v>
      </c>
      <c r="I261" s="9" t="s">
        <v>134</v>
      </c>
      <c r="J261" s="38">
        <f>G261*B261</f>
        <v>2615.7299999999996</v>
      </c>
      <c r="K261" s="9" t="str">
        <f>IF(B261&lt;&gt;0,"sell "&amp;B261&amp;" "&amp;A261&amp;" @ $"&amp;G261,"")</f>
        <v>sell 19 VST @ $137.67</v>
      </c>
      <c r="L261" s="50">
        <f>L260+(G261*B261)</f>
        <v>50387.360000000001</v>
      </c>
      <c r="M261" s="9"/>
      <c r="N261" s="9"/>
      <c r="O261" s="9"/>
      <c r="P261" s="9"/>
      <c r="Q261" s="11"/>
    </row>
    <row r="262" spans="1:17" x14ac:dyDescent="0.45">
      <c r="A262" s="14" t="s">
        <v>250</v>
      </c>
      <c r="B262" s="9">
        <v>13</v>
      </c>
      <c r="C262" s="10">
        <v>183.11</v>
      </c>
      <c r="D262" s="10">
        <f>C262*B262</f>
        <v>2380.4300000000003</v>
      </c>
      <c r="E262" s="38" t="s">
        <v>17</v>
      </c>
      <c r="F262" s="9"/>
      <c r="G262" s="10">
        <v>186.55</v>
      </c>
      <c r="H262" s="10">
        <f>(B262*G262)-D262</f>
        <v>44.7199999999998</v>
      </c>
      <c r="I262" s="9" t="s">
        <v>134</v>
      </c>
      <c r="J262" s="38">
        <f>G262*B262</f>
        <v>2425.15</v>
      </c>
      <c r="K262" s="9" t="str">
        <f t="shared" ref="K262:K263" si="9">IF(B262&lt;&gt;0,"sell "&amp;B262&amp;" "&amp;A262&amp;" @ $"&amp;G262,"")</f>
        <v>sell 13 POWL @ $186.55</v>
      </c>
      <c r="L262" s="50">
        <f>L261+(G262*B262)</f>
        <v>52812.51</v>
      </c>
      <c r="M262" s="9"/>
      <c r="N262" s="9"/>
      <c r="O262" s="9"/>
      <c r="P262" s="9"/>
      <c r="Q262" s="11"/>
    </row>
    <row r="263" spans="1:17" x14ac:dyDescent="0.45">
      <c r="A263" s="14" t="s">
        <v>251</v>
      </c>
      <c r="B263" s="9">
        <v>42</v>
      </c>
      <c r="C263" s="10">
        <v>59.97</v>
      </c>
      <c r="D263" s="10">
        <f>C263*B263</f>
        <v>2518.7399999999998</v>
      </c>
      <c r="E263" s="38" t="s">
        <v>17</v>
      </c>
      <c r="F263" s="9"/>
      <c r="G263" s="10">
        <v>62.79</v>
      </c>
      <c r="H263" s="10">
        <f>(B263*G263)-D263</f>
        <v>118.44000000000005</v>
      </c>
      <c r="I263" s="9" t="s">
        <v>134</v>
      </c>
      <c r="J263" s="38">
        <f>G263*B263</f>
        <v>2637.18</v>
      </c>
      <c r="K263" s="9" t="str">
        <f t="shared" si="9"/>
        <v>sell 42 PRIM @ $62.79</v>
      </c>
      <c r="L263" s="10">
        <f>L262+(G263*B263)</f>
        <v>55449.69</v>
      </c>
      <c r="M263" s="9" t="s">
        <v>44</v>
      </c>
      <c r="N263" s="9"/>
      <c r="O263" s="9"/>
      <c r="P263" s="9"/>
      <c r="Q263" s="11"/>
    </row>
    <row r="264" spans="1:17" x14ac:dyDescent="0.45">
      <c r="A264" s="14"/>
      <c r="B264" s="9"/>
      <c r="C264" s="10" t="s">
        <v>20</v>
      </c>
      <c r="D264" s="10">
        <f>SUM(D261:D263)</f>
        <v>7362.1399999999994</v>
      </c>
      <c r="E264" s="9"/>
      <c r="F264" s="9"/>
      <c r="G264" s="41"/>
      <c r="H264" s="10">
        <f>SUM(H261:H263)</f>
        <v>315.91999999999962</v>
      </c>
      <c r="I264" s="9"/>
      <c r="J264" s="38">
        <f>SUM(J261:J263)</f>
        <v>7678.0599999999995</v>
      </c>
      <c r="K264" s="9"/>
      <c r="L264" s="10"/>
      <c r="M264" s="9"/>
      <c r="N264" s="9"/>
      <c r="O264" s="9"/>
      <c r="P264" s="9"/>
      <c r="Q264" s="11"/>
    </row>
    <row r="265" spans="1:17" x14ac:dyDescent="0.45">
      <c r="A265" s="14"/>
      <c r="B265" s="9"/>
      <c r="C265" s="10"/>
      <c r="D265" s="10"/>
      <c r="E265" s="9"/>
      <c r="F265" s="9"/>
      <c r="G265" s="42"/>
      <c r="H265" s="39"/>
      <c r="I265" s="9"/>
      <c r="J265" s="9"/>
      <c r="K265" s="9"/>
      <c r="L265" s="10"/>
      <c r="M265" s="9"/>
      <c r="N265" s="9"/>
      <c r="O265" s="9"/>
      <c r="P265" s="9"/>
      <c r="Q265" s="11"/>
    </row>
    <row r="266" spans="1:17" x14ac:dyDescent="0.45">
      <c r="A266" s="14"/>
      <c r="B266" s="9"/>
      <c r="C266" s="10"/>
      <c r="D266" s="51"/>
      <c r="E266" s="42"/>
      <c r="F266" s="9"/>
      <c r="G266" s="41"/>
      <c r="H266" s="10"/>
      <c r="I266" s="9"/>
      <c r="J266" s="9"/>
      <c r="K266" s="9"/>
      <c r="L266" s="10"/>
      <c r="M266" s="12" t="s">
        <v>41</v>
      </c>
      <c r="N266" s="9"/>
      <c r="O266" s="9"/>
      <c r="P266" s="9"/>
      <c r="Q266" s="11"/>
    </row>
    <row r="267" spans="1:17" x14ac:dyDescent="0.45">
      <c r="A267" s="8"/>
      <c r="B267" s="9"/>
      <c r="C267" s="10"/>
      <c r="D267" s="10"/>
      <c r="E267" s="20"/>
      <c r="F267" s="9"/>
      <c r="G267" s="41"/>
      <c r="H267" s="10"/>
      <c r="I267" s="9"/>
      <c r="J267" s="9"/>
      <c r="K267" s="9"/>
      <c r="L267" s="10"/>
      <c r="M267" s="12" t="s">
        <v>42</v>
      </c>
      <c r="N267" s="9"/>
      <c r="O267" s="9"/>
      <c r="P267" s="9"/>
      <c r="Q267" s="11"/>
    </row>
    <row r="268" spans="1:17" x14ac:dyDescent="0.45">
      <c r="A268" s="8"/>
      <c r="B268" s="12" t="s">
        <v>6</v>
      </c>
      <c r="C268" s="13" t="s">
        <v>4</v>
      </c>
      <c r="D268" s="13" t="s">
        <v>5</v>
      </c>
      <c r="E268" s="23" t="s">
        <v>16</v>
      </c>
      <c r="F268" s="9"/>
      <c r="G268" s="43" t="s">
        <v>18</v>
      </c>
      <c r="H268" s="13" t="s">
        <v>19</v>
      </c>
      <c r="I268" s="9"/>
      <c r="J268" s="9"/>
      <c r="K268" s="9"/>
      <c r="L268" s="10"/>
      <c r="M268" s="38">
        <f>L260</f>
        <v>47771.63</v>
      </c>
      <c r="N268" s="9"/>
      <c r="O268" s="9"/>
      <c r="P268" s="9"/>
      <c r="Q268" s="11"/>
    </row>
    <row r="269" spans="1:17" x14ac:dyDescent="0.45">
      <c r="A269" s="14" t="s">
        <v>255</v>
      </c>
      <c r="B269" s="9">
        <v>116</v>
      </c>
      <c r="C269" s="10">
        <v>16.25</v>
      </c>
      <c r="D269" s="10">
        <f>C269*B269</f>
        <v>1885</v>
      </c>
      <c r="E269" s="38" t="s">
        <v>17</v>
      </c>
      <c r="F269" s="9"/>
      <c r="G269" s="10">
        <v>15.98</v>
      </c>
      <c r="H269" s="10">
        <f>(B269*G269)-D269</f>
        <v>-31.319999999999936</v>
      </c>
      <c r="I269" s="9" t="s">
        <v>134</v>
      </c>
      <c r="J269" s="9"/>
      <c r="K269" s="9" t="str">
        <f>IF(B269&lt;&gt;0,"buy "&amp;B269&amp;" "&amp;A269&amp;" @ $"&amp;G269,"")</f>
        <v>buy 116 PSO @ $15.98</v>
      </c>
      <c r="L269" s="10">
        <f>L263-(G269*B269)</f>
        <v>53596.01</v>
      </c>
      <c r="M269" s="38">
        <f>L260-(G269*B269)</f>
        <v>45917.95</v>
      </c>
      <c r="N269" s="9"/>
      <c r="O269" s="9"/>
      <c r="P269" s="9"/>
      <c r="Q269" s="11"/>
    </row>
    <row r="270" spans="1:17" x14ac:dyDescent="0.45">
      <c r="A270" s="14" t="s">
        <v>256</v>
      </c>
      <c r="B270" s="9">
        <v>16</v>
      </c>
      <c r="C270" s="10">
        <v>118.09</v>
      </c>
      <c r="D270" s="10">
        <f>C270*B270</f>
        <v>1889.44</v>
      </c>
      <c r="E270" s="38" t="s">
        <v>17</v>
      </c>
      <c r="F270" s="9"/>
      <c r="G270" s="10">
        <v>119.8</v>
      </c>
      <c r="H270" s="10">
        <f>(B270*G270)-D270</f>
        <v>27.3599999999999</v>
      </c>
      <c r="I270" s="9" t="s">
        <v>134</v>
      </c>
      <c r="J270" s="9"/>
      <c r="K270" s="9" t="str">
        <f>IF(B270&lt;&gt;0,"buy "&amp;B270&amp;" "&amp;A270&amp;" @ $"&amp;G270,"")</f>
        <v>buy 16 IDA @ $119.8</v>
      </c>
      <c r="L270" s="10">
        <f>L269-(G270*B270)</f>
        <v>51679.21</v>
      </c>
      <c r="M270" s="38">
        <f>M269-(G270*B270)</f>
        <v>44001.149999999994</v>
      </c>
      <c r="N270" s="9"/>
      <c r="O270" s="9"/>
      <c r="P270" s="9"/>
      <c r="Q270" s="11"/>
    </row>
    <row r="271" spans="1:17" x14ac:dyDescent="0.45">
      <c r="A271" s="28" t="s">
        <v>257</v>
      </c>
      <c r="B271" s="29">
        <v>126</v>
      </c>
      <c r="C271" s="30">
        <v>14.98</v>
      </c>
      <c r="D271" s="30">
        <f>C271*B271</f>
        <v>1887.48</v>
      </c>
      <c r="E271" s="38" t="s">
        <v>17</v>
      </c>
      <c r="F271" s="29"/>
      <c r="G271" s="30">
        <v>15</v>
      </c>
      <c r="H271" s="30">
        <f>(B271*G271)-D271</f>
        <v>2.5199999999999818</v>
      </c>
      <c r="I271" s="9" t="s">
        <v>134</v>
      </c>
      <c r="J271" s="9"/>
      <c r="K271" s="9" t="str">
        <f>IF(B271&lt;&gt;0,"buy "&amp;B271&amp;" "&amp;A271&amp;" @ $"&amp;G271,"")</f>
        <v>buy 126 TSCDY @ $15</v>
      </c>
      <c r="L271" s="10">
        <f>L270-(G271*B271)</f>
        <v>49789.21</v>
      </c>
      <c r="M271" s="46">
        <f>M270-(G271*B271)</f>
        <v>42111.149999999994</v>
      </c>
      <c r="N271" s="47"/>
      <c r="O271" s="47"/>
      <c r="P271" s="47"/>
      <c r="Q271" s="48"/>
    </row>
    <row r="272" spans="1:17" x14ac:dyDescent="0.45">
      <c r="A272" s="14"/>
      <c r="B272" s="9"/>
      <c r="C272" s="10" t="s">
        <v>20</v>
      </c>
      <c r="D272" s="10">
        <f>SUM(D269:D271)</f>
        <v>5661.92</v>
      </c>
      <c r="E272" s="9"/>
      <c r="F272" s="9"/>
      <c r="G272" s="10"/>
      <c r="H272" s="10">
        <f>SUM(H269:H271)</f>
        <v>-1.4400000000000546</v>
      </c>
      <c r="I272" s="9"/>
      <c r="J272" s="9"/>
      <c r="K272" s="9"/>
      <c r="L272" s="10"/>
      <c r="M272" s="9"/>
      <c r="N272" s="9"/>
      <c r="O272" s="9"/>
      <c r="P272" s="9"/>
      <c r="Q272" s="11"/>
    </row>
    <row r="273" spans="1:17" x14ac:dyDescent="0.45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10"/>
      <c r="M273" s="12" t="str">
        <f>IF(J264+M271&gt;0,"Credit Surplus","Credit Shortage")</f>
        <v>Credit Surplus</v>
      </c>
      <c r="N273" s="38"/>
      <c r="O273" s="9"/>
      <c r="P273" s="9"/>
      <c r="Q273" s="11"/>
    </row>
    <row r="274" spans="1:17" x14ac:dyDescent="0.45">
      <c r="A274" s="14"/>
      <c r="B274" s="9"/>
      <c r="C274" s="10"/>
      <c r="D274" s="10"/>
      <c r="E274" s="9"/>
      <c r="F274" s="9"/>
      <c r="G274" s="10"/>
      <c r="H274" s="10"/>
      <c r="I274" s="9"/>
      <c r="J274" s="9"/>
      <c r="K274" s="9"/>
      <c r="L274" s="10"/>
      <c r="M274" s="9"/>
      <c r="N274" s="9"/>
      <c r="O274" s="9"/>
      <c r="P274" s="9"/>
      <c r="Q274" s="11"/>
    </row>
    <row r="275" spans="1:17" x14ac:dyDescent="0.45">
      <c r="A275" s="14"/>
      <c r="B275" s="9"/>
      <c r="C275" s="10"/>
      <c r="D275" s="10"/>
      <c r="E275" s="9"/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23</v>
      </c>
      <c r="B276" s="9"/>
      <c r="C276" s="10"/>
      <c r="D276" s="22">
        <v>1811.27</v>
      </c>
      <c r="E276" s="9" t="s">
        <v>111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24</v>
      </c>
      <c r="B277" s="9"/>
      <c r="C277" s="10"/>
      <c r="D277" s="49">
        <f>H264</f>
        <v>315.91999999999962</v>
      </c>
      <c r="E277" s="9" t="s">
        <v>36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x14ac:dyDescent="0.45">
      <c r="A278" s="14" t="s">
        <v>25</v>
      </c>
      <c r="B278" s="9"/>
      <c r="C278" s="10"/>
      <c r="D278" s="10">
        <f>D276+D277</f>
        <v>2127.1899999999996</v>
      </c>
      <c r="E278" s="9"/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x14ac:dyDescent="0.45">
      <c r="A279" s="14" t="s">
        <v>27</v>
      </c>
      <c r="B279" s="9"/>
      <c r="C279" s="10"/>
      <c r="D279" s="10">
        <f>H272</f>
        <v>-1.4400000000000546</v>
      </c>
      <c r="E279" s="9" t="s">
        <v>37</v>
      </c>
      <c r="F279" s="9"/>
      <c r="G279" s="10"/>
      <c r="H279" s="10"/>
      <c r="I279" s="9"/>
      <c r="J279" s="9"/>
      <c r="K279" s="9"/>
      <c r="L279" s="9"/>
      <c r="M279" s="9"/>
      <c r="N279" s="9"/>
      <c r="O279" s="9"/>
      <c r="P279" s="9"/>
      <c r="Q279" s="11"/>
    </row>
    <row r="280" spans="1:17" x14ac:dyDescent="0.45">
      <c r="A280" s="14" t="s">
        <v>25</v>
      </c>
      <c r="B280" s="9"/>
      <c r="C280" s="10"/>
      <c r="D280" s="32">
        <f>D278-D279</f>
        <v>2128.6299999999997</v>
      </c>
      <c r="E280" s="20" t="s">
        <v>38</v>
      </c>
      <c r="F280" s="9"/>
      <c r="G280" s="10"/>
      <c r="H280" s="10"/>
      <c r="I280" s="9"/>
      <c r="J280" s="9"/>
      <c r="K280" s="9"/>
      <c r="L280" s="9"/>
      <c r="M280" s="9"/>
      <c r="N280" s="9"/>
      <c r="O280" s="9"/>
      <c r="P280" s="9"/>
      <c r="Q280" s="11"/>
    </row>
    <row r="281" spans="1:17" ht="14.65" thickBot="1" x14ac:dyDescent="0.5">
      <c r="A281" s="16"/>
      <c r="B281" s="17"/>
      <c r="C281" s="18"/>
      <c r="D281" s="18"/>
      <c r="E281" s="17"/>
      <c r="F281" s="17"/>
      <c r="G281" s="18"/>
      <c r="H281" s="18"/>
      <c r="I281" s="17"/>
      <c r="J281" s="17"/>
      <c r="K281" s="17"/>
      <c r="L281" s="17"/>
      <c r="M281" s="17"/>
      <c r="N281" s="17"/>
      <c r="O281" s="17"/>
      <c r="P281" s="17"/>
      <c r="Q281" s="19"/>
    </row>
    <row r="282" spans="1:17" ht="14.65" thickTop="1" x14ac:dyDescent="0.45"/>
    <row r="285" spans="1:17" ht="14.65" thickBot="1" x14ac:dyDescent="0.5"/>
    <row r="286" spans="1:17" ht="14.65" thickTop="1" x14ac:dyDescent="0.45">
      <c r="A286" s="3"/>
      <c r="B286" s="4"/>
      <c r="C286" s="5">
        <v>45747</v>
      </c>
      <c r="D286" s="6"/>
      <c r="E286" s="4"/>
      <c r="F286" s="4"/>
      <c r="G286" s="6"/>
      <c r="H286" s="6"/>
      <c r="I286" s="4"/>
      <c r="J286" s="4"/>
      <c r="K286" s="4"/>
      <c r="L286" s="21" t="s">
        <v>40</v>
      </c>
      <c r="M286" s="4"/>
      <c r="N286" s="4"/>
      <c r="O286" s="4"/>
      <c r="P286" s="4"/>
      <c r="Q286" s="7"/>
    </row>
    <row r="287" spans="1:17" x14ac:dyDescent="0.45">
      <c r="A287" s="8" t="s">
        <v>11</v>
      </c>
      <c r="B287" s="9"/>
      <c r="C287" s="10"/>
      <c r="D287" s="10"/>
      <c r="E287" s="9"/>
      <c r="F287" s="9"/>
      <c r="G287" s="10"/>
      <c r="H287" s="10"/>
      <c r="I287" s="9"/>
      <c r="J287" s="12" t="s">
        <v>68</v>
      </c>
      <c r="K287" s="9"/>
      <c r="L287" s="12" t="s">
        <v>21</v>
      </c>
      <c r="M287" s="12"/>
      <c r="N287" s="9"/>
      <c r="O287" s="9"/>
      <c r="P287" s="9"/>
      <c r="Q287" s="11"/>
    </row>
    <row r="288" spans="1:17" x14ac:dyDescent="0.45">
      <c r="A288" s="8" t="s">
        <v>3</v>
      </c>
      <c r="B288" s="12" t="s">
        <v>6</v>
      </c>
      <c r="C288" s="13" t="s">
        <v>4</v>
      </c>
      <c r="D288" s="13" t="s">
        <v>7</v>
      </c>
      <c r="E288" s="12" t="s">
        <v>16</v>
      </c>
      <c r="F288" s="9"/>
      <c r="G288" s="13" t="s">
        <v>18</v>
      </c>
      <c r="H288" s="13" t="s">
        <v>19</v>
      </c>
      <c r="I288" s="43" t="s">
        <v>133</v>
      </c>
      <c r="J288" s="12" t="s">
        <v>67</v>
      </c>
      <c r="K288" s="9"/>
      <c r="L288" s="22">
        <v>46362.26</v>
      </c>
      <c r="M288" s="9" t="s">
        <v>135</v>
      </c>
      <c r="N288" s="9"/>
      <c r="O288" s="9"/>
      <c r="P288" s="9"/>
      <c r="Q288" s="11"/>
    </row>
    <row r="289" spans="1:17" x14ac:dyDescent="0.45">
      <c r="A289" s="14" t="s">
        <v>248</v>
      </c>
      <c r="B289" s="9">
        <v>490</v>
      </c>
      <c r="C289" s="10">
        <v>6.59</v>
      </c>
      <c r="D289" s="10">
        <f>C289*B289</f>
        <v>3229.1</v>
      </c>
      <c r="E289" s="38" t="s">
        <v>17</v>
      </c>
      <c r="F289" s="9"/>
      <c r="G289" s="10">
        <v>6.59</v>
      </c>
      <c r="H289" s="10">
        <f>(B289*G289)-D289</f>
        <v>0</v>
      </c>
      <c r="I289" s="9" t="s">
        <v>134</v>
      </c>
      <c r="J289" s="38">
        <f>G289*B289</f>
        <v>3229.1</v>
      </c>
      <c r="K289" s="9" t="str">
        <f>IF(B289&lt;&gt;0,"sell "&amp;B289&amp;" "&amp;A289&amp;" @ $"&amp;G289,"")</f>
        <v>sell 490 KGFHY @ $6.59</v>
      </c>
      <c r="L289" s="50">
        <f>L288+(G289*B289)</f>
        <v>49591.360000000001</v>
      </c>
      <c r="M289" s="9"/>
      <c r="N289" s="9"/>
      <c r="O289" s="9"/>
      <c r="P289" s="9"/>
      <c r="Q289" s="11"/>
    </row>
    <row r="290" spans="1:17" x14ac:dyDescent="0.45">
      <c r="A290" s="14"/>
      <c r="B290" s="9"/>
      <c r="C290" s="10"/>
      <c r="D290" s="10">
        <f>C290*B290</f>
        <v>0</v>
      </c>
      <c r="E290" s="38" t="s">
        <v>17</v>
      </c>
      <c r="F290" s="9"/>
      <c r="G290" s="10"/>
      <c r="H290" s="10">
        <f>(B290*G290)-D290</f>
        <v>0</v>
      </c>
      <c r="I290" s="9" t="s">
        <v>134</v>
      </c>
      <c r="J290" s="38">
        <f>G290*B290</f>
        <v>0</v>
      </c>
      <c r="K290" s="9" t="str">
        <f t="shared" ref="K290:K291" si="10">IF(B290&lt;&gt;0,"sell "&amp;B290&amp;" "&amp;A290&amp;" @ $"&amp;G290,"")</f>
        <v/>
      </c>
      <c r="L290" s="50">
        <f>L289+(G290*B290)</f>
        <v>49591.360000000001</v>
      </c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>
        <f>C291*B291</f>
        <v>0</v>
      </c>
      <c r="E291" s="38" t="s">
        <v>17</v>
      </c>
      <c r="F291" s="9"/>
      <c r="G291" s="10"/>
      <c r="H291" s="10">
        <f>(B291*G291)-D291</f>
        <v>0</v>
      </c>
      <c r="I291" s="9" t="s">
        <v>134</v>
      </c>
      <c r="J291" s="38">
        <f>G291*B291</f>
        <v>0</v>
      </c>
      <c r="K291" s="9" t="str">
        <f t="shared" si="10"/>
        <v/>
      </c>
      <c r="L291" s="10">
        <f>L290+(G291*B291)</f>
        <v>49591.360000000001</v>
      </c>
      <c r="M291" s="9" t="s">
        <v>44</v>
      </c>
      <c r="N291" s="9"/>
      <c r="O291" s="9"/>
      <c r="P291" s="9"/>
      <c r="Q291" s="11"/>
    </row>
    <row r="292" spans="1:17" x14ac:dyDescent="0.45">
      <c r="A292" s="14"/>
      <c r="B292" s="9"/>
      <c r="C292" s="10" t="s">
        <v>20</v>
      </c>
      <c r="D292" s="10">
        <f>SUM(D289:D291)</f>
        <v>3229.1</v>
      </c>
      <c r="E292" s="9"/>
      <c r="F292" s="9"/>
      <c r="G292" s="41"/>
      <c r="H292" s="10">
        <f>SUM(H289:H291)</f>
        <v>0</v>
      </c>
      <c r="I292" s="9"/>
      <c r="J292" s="38">
        <f>SUM(J289:J291)</f>
        <v>3229.1</v>
      </c>
      <c r="K292" s="9"/>
      <c r="L292" s="10"/>
      <c r="M292" s="9"/>
      <c r="N292" s="9"/>
      <c r="O292" s="9"/>
      <c r="P292" s="9"/>
      <c r="Q292" s="11"/>
    </row>
    <row r="293" spans="1:17" x14ac:dyDescent="0.45">
      <c r="A293" s="14"/>
      <c r="B293" s="9"/>
      <c r="C293" s="10"/>
      <c r="D293" s="10"/>
      <c r="E293" s="9"/>
      <c r="F293" s="9"/>
      <c r="G293" s="42"/>
      <c r="H293" s="39"/>
      <c r="I293" s="9"/>
      <c r="J293" s="9"/>
      <c r="K293" s="9"/>
      <c r="L293" s="10"/>
      <c r="M293" s="9"/>
      <c r="N293" s="9"/>
      <c r="O293" s="9"/>
      <c r="P293" s="9"/>
      <c r="Q293" s="11"/>
    </row>
    <row r="294" spans="1:17" x14ac:dyDescent="0.45">
      <c r="A294" s="14"/>
      <c r="B294" s="9"/>
      <c r="C294" s="10"/>
      <c r="D294" s="51"/>
      <c r="E294" s="42"/>
      <c r="F294" s="9"/>
      <c r="G294" s="41"/>
      <c r="H294" s="10"/>
      <c r="I294" s="9"/>
      <c r="J294" s="9"/>
      <c r="K294" s="9"/>
      <c r="L294" s="10"/>
      <c r="M294" s="12" t="s">
        <v>41</v>
      </c>
      <c r="N294" s="9"/>
      <c r="O294" s="9"/>
      <c r="P294" s="9"/>
      <c r="Q294" s="11"/>
    </row>
    <row r="295" spans="1:17" x14ac:dyDescent="0.45">
      <c r="A295" s="8"/>
      <c r="B295" s="9"/>
      <c r="C295" s="10"/>
      <c r="D295" s="10"/>
      <c r="E295" s="20"/>
      <c r="F295" s="9"/>
      <c r="G295" s="41"/>
      <c r="H295" s="10"/>
      <c r="I295" s="9"/>
      <c r="J295" s="9"/>
      <c r="K295" s="9"/>
      <c r="L295" s="10"/>
      <c r="M295" s="12" t="s">
        <v>42</v>
      </c>
      <c r="N295" s="9"/>
      <c r="O295" s="9"/>
      <c r="P295" s="9"/>
      <c r="Q295" s="11"/>
    </row>
    <row r="296" spans="1:17" x14ac:dyDescent="0.45">
      <c r="A296" s="8"/>
      <c r="B296" s="12" t="s">
        <v>6</v>
      </c>
      <c r="C296" s="13" t="s">
        <v>4</v>
      </c>
      <c r="D296" s="13" t="s">
        <v>5</v>
      </c>
      <c r="E296" s="23" t="s">
        <v>16</v>
      </c>
      <c r="F296" s="9"/>
      <c r="G296" s="43" t="s">
        <v>18</v>
      </c>
      <c r="H296" s="13" t="s">
        <v>19</v>
      </c>
      <c r="I296" s="9"/>
      <c r="J296" s="9"/>
      <c r="K296" s="9"/>
      <c r="L296" s="10"/>
      <c r="M296" s="38">
        <f>L288</f>
        <v>46362.26</v>
      </c>
      <c r="N296" s="9"/>
      <c r="O296" s="9"/>
      <c r="P296" s="9"/>
      <c r="Q296" s="11"/>
    </row>
    <row r="297" spans="1:17" x14ac:dyDescent="0.45">
      <c r="A297" s="14" t="s">
        <v>254</v>
      </c>
      <c r="B297" s="9">
        <v>19</v>
      </c>
      <c r="C297" s="10">
        <v>60.02</v>
      </c>
      <c r="D297" s="10">
        <f>C297*B297</f>
        <v>1140.3800000000001</v>
      </c>
      <c r="E297" s="38" t="s">
        <v>17</v>
      </c>
      <c r="F297" s="9"/>
      <c r="G297" s="10">
        <v>60.02</v>
      </c>
      <c r="H297" s="10">
        <f>(B297*G297)-D297</f>
        <v>0</v>
      </c>
      <c r="I297" s="9" t="s">
        <v>134</v>
      </c>
      <c r="J297" s="9"/>
      <c r="K297" s="9" t="str">
        <f>IF(B297&lt;&gt;0,"buy "&amp;B297&amp;" "&amp;A297&amp;" @ $"&amp;G297,"")</f>
        <v>buy 19 MO @ $60.02</v>
      </c>
      <c r="L297" s="10">
        <f>L291-(G297*B297)</f>
        <v>48450.98</v>
      </c>
      <c r="M297" s="38">
        <f>L288-(G297*B297)</f>
        <v>45221.880000000005</v>
      </c>
      <c r="N297" s="9"/>
      <c r="O297" s="9"/>
      <c r="P297" s="9"/>
      <c r="Q297" s="11"/>
    </row>
    <row r="298" spans="1:17" x14ac:dyDescent="0.45">
      <c r="A298" s="14" t="s">
        <v>85</v>
      </c>
      <c r="B298" s="9">
        <v>8</v>
      </c>
      <c r="C298" s="10">
        <v>143.44999999999999</v>
      </c>
      <c r="D298" s="10">
        <f>C298*B298</f>
        <v>1147.5999999999999</v>
      </c>
      <c r="E298" s="38" t="s">
        <v>17</v>
      </c>
      <c r="F298" s="9"/>
      <c r="G298" s="10">
        <v>143.44999999999999</v>
      </c>
      <c r="H298" s="10">
        <f>(B298*G298)-D298</f>
        <v>0</v>
      </c>
      <c r="I298" s="9" t="s">
        <v>134</v>
      </c>
      <c r="J298" s="9"/>
      <c r="K298" s="9" t="str">
        <f>IF(B298&lt;&gt;0,"buy "&amp;B298&amp;" "&amp;A298&amp;" @ $"&amp;G298,"")</f>
        <v>buy 8 HURN @ $143.45</v>
      </c>
      <c r="L298" s="10">
        <f>L297-(G298*B298)</f>
        <v>47303.380000000005</v>
      </c>
      <c r="M298" s="38">
        <f>M297-(G298*B298)</f>
        <v>44074.280000000006</v>
      </c>
      <c r="N298" s="9"/>
      <c r="O298" s="9"/>
      <c r="P298" s="9"/>
      <c r="Q298" s="11"/>
    </row>
    <row r="299" spans="1:17" x14ac:dyDescent="0.45">
      <c r="A299" s="28" t="s">
        <v>116</v>
      </c>
      <c r="B299" s="29">
        <v>75</v>
      </c>
      <c r="C299" s="30">
        <v>15.47</v>
      </c>
      <c r="D299" s="30">
        <f>C299*B299</f>
        <v>1160.25</v>
      </c>
      <c r="E299" s="38" t="s">
        <v>17</v>
      </c>
      <c r="F299" s="29"/>
      <c r="G299" s="30">
        <v>15.47</v>
      </c>
      <c r="H299" s="30">
        <f>(B299*G299)-D299</f>
        <v>0</v>
      </c>
      <c r="I299" s="9" t="s">
        <v>134</v>
      </c>
      <c r="J299" s="9"/>
      <c r="K299" s="9" t="str">
        <f>IF(B299&lt;&gt;0,"buy "&amp;B299&amp;" "&amp;A299&amp;" @ $"&amp;G299,"")</f>
        <v>buy 75 DRD @ $15.47</v>
      </c>
      <c r="L299" s="10">
        <f>L298-(G299*B299)</f>
        <v>46143.130000000005</v>
      </c>
      <c r="M299" s="46">
        <f>M298-(G299*B299)</f>
        <v>42914.030000000006</v>
      </c>
      <c r="N299" s="47"/>
      <c r="O299" s="47"/>
      <c r="P299" s="47"/>
      <c r="Q299" s="48"/>
    </row>
    <row r="300" spans="1:17" x14ac:dyDescent="0.45">
      <c r="A300" s="14"/>
      <c r="B300" s="9"/>
      <c r="C300" s="10" t="s">
        <v>20</v>
      </c>
      <c r="D300" s="10">
        <f>SUM(D297:D299)</f>
        <v>3448.23</v>
      </c>
      <c r="E300" s="9"/>
      <c r="F300" s="9"/>
      <c r="G300" s="10"/>
      <c r="H300" s="10">
        <f>SUM(H297:H299)</f>
        <v>0</v>
      </c>
      <c r="I300" s="9"/>
      <c r="J300" s="9"/>
      <c r="K300" s="9"/>
      <c r="L300" s="10"/>
      <c r="M300" s="9"/>
      <c r="N300" s="9"/>
      <c r="O300" s="9"/>
      <c r="P300" s="9"/>
      <c r="Q300" s="11"/>
    </row>
    <row r="301" spans="1:17" x14ac:dyDescent="0.45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10"/>
      <c r="M301" s="12" t="str">
        <f>IF(J292+M299&gt;0,"Credit Surplus","Credit Shortage")</f>
        <v>Credit Surplus</v>
      </c>
      <c r="N301" s="38"/>
      <c r="O301" s="9"/>
      <c r="P301" s="9"/>
      <c r="Q301" s="11"/>
    </row>
    <row r="302" spans="1:17" x14ac:dyDescent="0.45">
      <c r="A302" s="14"/>
      <c r="B302" s="9"/>
      <c r="C302" s="10"/>
      <c r="D302" s="10"/>
      <c r="E302" s="9"/>
      <c r="F302" s="9"/>
      <c r="G302" s="10"/>
      <c r="H302" s="10"/>
      <c r="I302" s="9"/>
      <c r="J302" s="9"/>
      <c r="K302" s="9"/>
      <c r="L302" s="10"/>
      <c r="M302" s="9"/>
      <c r="N302" s="9"/>
      <c r="O302" s="9"/>
      <c r="P302" s="9"/>
      <c r="Q302" s="11"/>
    </row>
    <row r="303" spans="1:17" x14ac:dyDescent="0.45">
      <c r="A303" s="14"/>
      <c r="B303" s="9"/>
      <c r="C303" s="10"/>
      <c r="D303" s="10"/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23</v>
      </c>
      <c r="B304" s="9"/>
      <c r="C304" s="10"/>
      <c r="D304" s="22">
        <v>0</v>
      </c>
      <c r="E304" s="9" t="s">
        <v>111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24</v>
      </c>
      <c r="B305" s="9"/>
      <c r="C305" s="10"/>
      <c r="D305" s="49">
        <f>H292</f>
        <v>0</v>
      </c>
      <c r="E305" s="9" t="s">
        <v>36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x14ac:dyDescent="0.45">
      <c r="A306" s="14" t="s">
        <v>25</v>
      </c>
      <c r="B306" s="9"/>
      <c r="C306" s="10"/>
      <c r="D306" s="10">
        <f>D304+D305</f>
        <v>0</v>
      </c>
      <c r="E306" s="9"/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x14ac:dyDescent="0.45">
      <c r="A307" s="14" t="s">
        <v>27</v>
      </c>
      <c r="B307" s="9"/>
      <c r="C307" s="10"/>
      <c r="D307" s="10">
        <f>H300</f>
        <v>0</v>
      </c>
      <c r="E307" s="9" t="s">
        <v>37</v>
      </c>
      <c r="F307" s="9"/>
      <c r="G307" s="10"/>
      <c r="H307" s="10"/>
      <c r="I307" s="9"/>
      <c r="J307" s="9"/>
      <c r="K307" s="9"/>
      <c r="L307" s="9"/>
      <c r="M307" s="9"/>
      <c r="N307" s="9"/>
      <c r="O307" s="9"/>
      <c r="P307" s="9"/>
      <c r="Q307" s="11"/>
    </row>
    <row r="308" spans="1:17" x14ac:dyDescent="0.45">
      <c r="A308" s="14" t="s">
        <v>25</v>
      </c>
      <c r="B308" s="9"/>
      <c r="C308" s="10"/>
      <c r="D308" s="32">
        <f>D306-D307</f>
        <v>0</v>
      </c>
      <c r="E308" s="20" t="s">
        <v>38</v>
      </c>
      <c r="F308" s="9"/>
      <c r="G308" s="10"/>
      <c r="H308" s="10"/>
      <c r="I308" s="9"/>
      <c r="J308" s="9"/>
      <c r="K308" s="9"/>
      <c r="L308" s="9"/>
      <c r="M308" s="9"/>
      <c r="N308" s="9"/>
      <c r="O308" s="9"/>
      <c r="P308" s="9"/>
      <c r="Q308" s="11"/>
    </row>
    <row r="309" spans="1:17" ht="14.65" thickBot="1" x14ac:dyDescent="0.5">
      <c r="A309" s="16"/>
      <c r="B309" s="17"/>
      <c r="C309" s="18"/>
      <c r="D309" s="18"/>
      <c r="E309" s="17"/>
      <c r="F309" s="17"/>
      <c r="G309" s="18"/>
      <c r="H309" s="18"/>
      <c r="I309" s="17"/>
      <c r="J309" s="17"/>
      <c r="K309" s="17"/>
      <c r="L309" s="17"/>
      <c r="M309" s="17"/>
      <c r="N309" s="17"/>
      <c r="O309" s="17"/>
      <c r="P309" s="17"/>
      <c r="Q309" s="19"/>
    </row>
    <row r="310" spans="1:17" ht="14.65" thickTop="1" x14ac:dyDescent="0.45"/>
    <row r="313" spans="1:17" ht="14.65" thickBot="1" x14ac:dyDescent="0.5"/>
    <row r="314" spans="1:17" ht="14.65" thickTop="1" x14ac:dyDescent="0.45">
      <c r="A314" s="3"/>
      <c r="B314" s="4"/>
      <c r="C314" s="5">
        <v>45716</v>
      </c>
      <c r="D314" s="6"/>
      <c r="E314" s="4"/>
      <c r="F314" s="4"/>
      <c r="G314" s="6"/>
      <c r="H314" s="6"/>
      <c r="I314" s="4"/>
      <c r="J314" s="4"/>
      <c r="K314" s="4"/>
      <c r="L314" s="21" t="s">
        <v>40</v>
      </c>
      <c r="M314" s="4"/>
      <c r="N314" s="4"/>
      <c r="O314" s="4"/>
      <c r="P314" s="4"/>
      <c r="Q314" s="7"/>
    </row>
    <row r="315" spans="1:17" x14ac:dyDescent="0.45">
      <c r="A315" s="8" t="s">
        <v>11</v>
      </c>
      <c r="B315" s="9"/>
      <c r="C315" s="10"/>
      <c r="D315" s="10"/>
      <c r="E315" s="9"/>
      <c r="F315" s="9"/>
      <c r="G315" s="10"/>
      <c r="H315" s="10"/>
      <c r="I315" s="9"/>
      <c r="J315" s="12" t="s">
        <v>68</v>
      </c>
      <c r="K315" s="9"/>
      <c r="L315" s="12" t="s">
        <v>21</v>
      </c>
      <c r="M315" s="12"/>
      <c r="N315" s="9"/>
      <c r="O315" s="9"/>
      <c r="P315" s="9"/>
      <c r="Q315" s="11"/>
    </row>
    <row r="316" spans="1:17" x14ac:dyDescent="0.45">
      <c r="A316" s="8" t="s">
        <v>3</v>
      </c>
      <c r="B316" s="12" t="s">
        <v>6</v>
      </c>
      <c r="C316" s="13" t="s">
        <v>4</v>
      </c>
      <c r="D316" s="13" t="s">
        <v>7</v>
      </c>
      <c r="E316" s="12" t="s">
        <v>16</v>
      </c>
      <c r="F316" s="9"/>
      <c r="G316" s="13" t="s">
        <v>18</v>
      </c>
      <c r="H316" s="13" t="s">
        <v>19</v>
      </c>
      <c r="I316" s="43" t="s">
        <v>133</v>
      </c>
      <c r="J316" s="12" t="s">
        <v>67</v>
      </c>
      <c r="K316" s="9"/>
      <c r="L316" s="22">
        <v>48659.68</v>
      </c>
      <c r="M316" s="9" t="s">
        <v>135</v>
      </c>
      <c r="N316" s="9"/>
      <c r="O316" s="9"/>
      <c r="P316" s="9"/>
      <c r="Q316" s="11"/>
    </row>
    <row r="317" spans="1:17" x14ac:dyDescent="0.45">
      <c r="A317" s="14" t="s">
        <v>246</v>
      </c>
      <c r="B317" s="9">
        <v>68</v>
      </c>
      <c r="C317" s="10">
        <v>30.64</v>
      </c>
      <c r="D317" s="10">
        <f>C317*B317</f>
        <v>2083.52</v>
      </c>
      <c r="E317" s="38" t="s">
        <v>17</v>
      </c>
      <c r="F317" s="9"/>
      <c r="G317" s="10">
        <v>29.9</v>
      </c>
      <c r="H317" s="10">
        <f>(B317*G317)-D317</f>
        <v>-50.320000000000164</v>
      </c>
      <c r="I317" s="9" t="s">
        <v>134</v>
      </c>
      <c r="J317" s="38">
        <f>G317*B317</f>
        <v>2033.1999999999998</v>
      </c>
      <c r="K317" s="9" t="str">
        <f>IF(B317&lt;&gt;0,"sell "&amp;B317&amp;" "&amp;A317&amp;" @ $"&amp;G317,"")</f>
        <v>sell 68 RNA @ $29.9</v>
      </c>
      <c r="L317" s="50">
        <f>L316+(G317*B317)</f>
        <v>50692.88</v>
      </c>
      <c r="M317" s="9"/>
      <c r="N317" s="9"/>
      <c r="O317" s="9"/>
      <c r="P317" s="9"/>
      <c r="Q317" s="11"/>
    </row>
    <row r="318" spans="1:17" x14ac:dyDescent="0.45">
      <c r="A318" s="14" t="s">
        <v>215</v>
      </c>
      <c r="B318" s="9">
        <v>21</v>
      </c>
      <c r="C318" s="10">
        <v>84.56</v>
      </c>
      <c r="D318" s="10">
        <f>C318*B318</f>
        <v>1775.76</v>
      </c>
      <c r="E318" s="38" t="s">
        <v>17</v>
      </c>
      <c r="F318" s="9"/>
      <c r="G318" s="10">
        <v>86</v>
      </c>
      <c r="H318" s="10">
        <f>(B318*G318)-D318</f>
        <v>30.240000000000009</v>
      </c>
      <c r="I318" s="9" t="s">
        <v>134</v>
      </c>
      <c r="J318" s="38">
        <f>G318*B318</f>
        <v>1806</v>
      </c>
      <c r="K318" s="9" t="str">
        <f t="shared" ref="K318:K319" si="11">IF(B318&lt;&gt;0,"sell "&amp;B318&amp;" "&amp;A318&amp;" @ $"&amp;G318,"")</f>
        <v>sell 21 MOD @ $86</v>
      </c>
      <c r="L318" s="50">
        <f>L317+(G318*B318)</f>
        <v>52498.879999999997</v>
      </c>
      <c r="M318" s="9"/>
      <c r="N318" s="9"/>
      <c r="O318" s="9"/>
      <c r="P318" s="9"/>
      <c r="Q318" s="11"/>
    </row>
    <row r="319" spans="1:17" x14ac:dyDescent="0.45">
      <c r="A319" s="14" t="s">
        <v>247</v>
      </c>
      <c r="B319" s="9">
        <v>138</v>
      </c>
      <c r="C319" s="10">
        <v>18.309999999999999</v>
      </c>
      <c r="D319" s="10">
        <f>C319*B319</f>
        <v>2526.7799999999997</v>
      </c>
      <c r="E319" s="38" t="s">
        <v>17</v>
      </c>
      <c r="F319" s="9"/>
      <c r="G319" s="10">
        <v>18.420000000000002</v>
      </c>
      <c r="H319" s="10">
        <f>(B319*G319)-D319</f>
        <v>15.180000000000291</v>
      </c>
      <c r="I319" s="9" t="s">
        <v>134</v>
      </c>
      <c r="J319" s="38">
        <f>G319*B319</f>
        <v>2541.96</v>
      </c>
      <c r="K319" s="9" t="str">
        <f t="shared" si="11"/>
        <v>sell 138 PLSE @ $18.42</v>
      </c>
      <c r="L319" s="10">
        <f>L318+(G319*B319)</f>
        <v>55040.84</v>
      </c>
      <c r="M319" s="9" t="s">
        <v>44</v>
      </c>
      <c r="N319" s="9"/>
      <c r="O319" s="9"/>
      <c r="P319" s="9"/>
      <c r="Q319" s="11"/>
    </row>
    <row r="320" spans="1:17" x14ac:dyDescent="0.45">
      <c r="A320" s="14"/>
      <c r="B320" s="9"/>
      <c r="C320" s="10" t="s">
        <v>20</v>
      </c>
      <c r="D320" s="10">
        <f>SUM(D317:D319)</f>
        <v>6386.0599999999995</v>
      </c>
      <c r="E320" s="9"/>
      <c r="F320" s="9"/>
      <c r="G320" s="41"/>
      <c r="H320" s="10">
        <f>SUM(H317:H319)</f>
        <v>-4.8999999999998636</v>
      </c>
      <c r="I320" s="9"/>
      <c r="J320" s="38">
        <f>SUM(J317:J319)</f>
        <v>6381.16</v>
      </c>
      <c r="K320" s="9"/>
      <c r="L320" s="10"/>
      <c r="M320" s="9"/>
      <c r="N320" s="9"/>
      <c r="O320" s="9"/>
      <c r="P320" s="9"/>
      <c r="Q320" s="11"/>
    </row>
    <row r="321" spans="1:17" x14ac:dyDescent="0.45">
      <c r="A321" s="14"/>
      <c r="B321" s="9"/>
      <c r="C321" s="10"/>
      <c r="D321" s="10"/>
      <c r="E321" s="9"/>
      <c r="F321" s="9"/>
      <c r="G321" s="42"/>
      <c r="H321" s="39"/>
      <c r="I321" s="9"/>
      <c r="J321" s="9"/>
      <c r="K321" s="9"/>
      <c r="L321" s="10"/>
      <c r="M321" s="9"/>
      <c r="N321" s="9"/>
      <c r="O321" s="9"/>
      <c r="P321" s="9"/>
      <c r="Q321" s="11"/>
    </row>
    <row r="322" spans="1:17" x14ac:dyDescent="0.45">
      <c r="A322" s="14"/>
      <c r="B322" s="9"/>
      <c r="C322" s="10"/>
      <c r="D322" s="51"/>
      <c r="E322" s="42"/>
      <c r="F322" s="9"/>
      <c r="G322" s="41"/>
      <c r="H322" s="10"/>
      <c r="I322" s="9"/>
      <c r="J322" s="9"/>
      <c r="K322" s="9"/>
      <c r="L322" s="10"/>
      <c r="M322" s="12" t="s">
        <v>41</v>
      </c>
      <c r="N322" s="9"/>
      <c r="O322" s="9"/>
      <c r="P322" s="9"/>
      <c r="Q322" s="11"/>
    </row>
    <row r="323" spans="1:17" x14ac:dyDescent="0.45">
      <c r="A323" s="8"/>
      <c r="B323" s="9"/>
      <c r="C323" s="10"/>
      <c r="D323" s="10"/>
      <c r="E323" s="20"/>
      <c r="F323" s="9"/>
      <c r="G323" s="41"/>
      <c r="H323" s="10"/>
      <c r="I323" s="9"/>
      <c r="J323" s="9"/>
      <c r="K323" s="9"/>
      <c r="L323" s="10"/>
      <c r="M323" s="12" t="s">
        <v>42</v>
      </c>
      <c r="N323" s="9"/>
      <c r="O323" s="9"/>
      <c r="P323" s="9"/>
      <c r="Q323" s="11"/>
    </row>
    <row r="324" spans="1:17" x14ac:dyDescent="0.45">
      <c r="A324" s="8"/>
      <c r="B324" s="12" t="s">
        <v>6</v>
      </c>
      <c r="C324" s="13" t="s">
        <v>4</v>
      </c>
      <c r="D324" s="13" t="s">
        <v>5</v>
      </c>
      <c r="E324" s="23" t="s">
        <v>16</v>
      </c>
      <c r="F324" s="9"/>
      <c r="G324" s="43" t="s">
        <v>18</v>
      </c>
      <c r="H324" s="13" t="s">
        <v>19</v>
      </c>
      <c r="I324" s="9"/>
      <c r="J324" s="9"/>
      <c r="K324" s="9"/>
      <c r="L324" s="10"/>
      <c r="M324" s="38">
        <f>L316</f>
        <v>48659.68</v>
      </c>
      <c r="N324" s="9"/>
      <c r="O324" s="9"/>
      <c r="P324" s="9"/>
      <c r="Q324" s="11"/>
    </row>
    <row r="325" spans="1:17" x14ac:dyDescent="0.45">
      <c r="A325" s="14" t="s">
        <v>252</v>
      </c>
      <c r="B325" s="9">
        <v>29</v>
      </c>
      <c r="C325" s="10">
        <v>70.3</v>
      </c>
      <c r="D325" s="10">
        <f>C325*B325</f>
        <v>2038.6999999999998</v>
      </c>
      <c r="E325" s="38" t="s">
        <v>17</v>
      </c>
      <c r="F325" s="9"/>
      <c r="G325" s="10">
        <v>70.69</v>
      </c>
      <c r="H325" s="10">
        <f>(B325*G325)-D325</f>
        <v>11.309999999999945</v>
      </c>
      <c r="I325" s="9" t="s">
        <v>134</v>
      </c>
      <c r="J325" s="9"/>
      <c r="K325" s="9" t="str">
        <f>IF(B325&lt;&gt;0,"buy "&amp;B325&amp;" "&amp;A325&amp;" @ $"&amp;G325,"")</f>
        <v>buy 29 TPB @ $70.69</v>
      </c>
      <c r="L325" s="10">
        <f>L319-(G325*B325)</f>
        <v>52990.829999999994</v>
      </c>
      <c r="M325" s="38">
        <f>L316-(G325*B325)</f>
        <v>46609.67</v>
      </c>
      <c r="N325" s="9"/>
      <c r="O325" s="9"/>
      <c r="P325" s="9"/>
      <c r="Q325" s="11"/>
    </row>
    <row r="326" spans="1:17" x14ac:dyDescent="0.45">
      <c r="A326" s="14" t="s">
        <v>245</v>
      </c>
      <c r="B326" s="9">
        <v>29</v>
      </c>
      <c r="C326" s="10">
        <v>69.63</v>
      </c>
      <c r="D326" s="10">
        <f>C326*B326</f>
        <v>2019.27</v>
      </c>
      <c r="E326" s="38" t="s">
        <v>17</v>
      </c>
      <c r="F326" s="9"/>
      <c r="G326" s="10">
        <v>69.849999999999994</v>
      </c>
      <c r="H326" s="10">
        <f>(B326*G326)-D326</f>
        <v>6.3799999999998818</v>
      </c>
      <c r="I326" s="9" t="s">
        <v>134</v>
      </c>
      <c r="J326" s="9"/>
      <c r="K326" s="9" t="str">
        <f>IF(B326&lt;&gt;0,"buy "&amp;B326&amp;" "&amp;A326&amp;" @ $"&amp;G326,"")</f>
        <v>buy 29 VRNA @ $69.85</v>
      </c>
      <c r="L326" s="10">
        <f>L325-(G326*B326)</f>
        <v>50965.179999999993</v>
      </c>
      <c r="M326" s="38">
        <f>M325-(G326*B326)</f>
        <v>44584.02</v>
      </c>
      <c r="N326" s="9"/>
      <c r="O326" s="9"/>
      <c r="P326" s="9"/>
      <c r="Q326" s="11"/>
    </row>
    <row r="327" spans="1:17" x14ac:dyDescent="0.45">
      <c r="A327" s="28" t="s">
        <v>253</v>
      </c>
      <c r="B327" s="29">
        <v>74</v>
      </c>
      <c r="C327" s="30">
        <v>27.41</v>
      </c>
      <c r="D327" s="30">
        <f>C327*B327</f>
        <v>2028.34</v>
      </c>
      <c r="E327" s="38" t="s">
        <v>17</v>
      </c>
      <c r="F327" s="29"/>
      <c r="G327" s="30">
        <v>27.25</v>
      </c>
      <c r="H327" s="30">
        <f>(B327*G327)-D327</f>
        <v>-11.839999999999918</v>
      </c>
      <c r="I327" s="9" t="s">
        <v>134</v>
      </c>
      <c r="J327" s="9"/>
      <c r="K327" s="9" t="str">
        <f>IF(B327&lt;&gt;0,"buy "&amp;B327&amp;" "&amp;A327&amp;" @ $"&amp;G327,"")</f>
        <v>buy 74 T @ $27.25</v>
      </c>
      <c r="L327" s="10">
        <f>L326-(G327*B327)</f>
        <v>48948.679999999993</v>
      </c>
      <c r="M327" s="46">
        <f>M326-(G327*B327)</f>
        <v>42567.519999999997</v>
      </c>
      <c r="N327" s="47"/>
      <c r="O327" s="47"/>
      <c r="P327" s="47"/>
      <c r="Q327" s="48"/>
    </row>
    <row r="328" spans="1:17" x14ac:dyDescent="0.45">
      <c r="A328" s="14"/>
      <c r="B328" s="9"/>
      <c r="C328" s="10" t="s">
        <v>20</v>
      </c>
      <c r="D328" s="10">
        <f>SUM(D325:D327)</f>
        <v>6086.3099999999995</v>
      </c>
      <c r="E328" s="9"/>
      <c r="F328" s="9"/>
      <c r="G328" s="10"/>
      <c r="H328" s="10">
        <f>SUM(H325:H327)</f>
        <v>5.8499999999999091</v>
      </c>
      <c r="I328" s="9"/>
      <c r="J328" s="9"/>
      <c r="K328" s="9"/>
      <c r="L328" s="10"/>
      <c r="M328" s="9"/>
      <c r="N328" s="9"/>
      <c r="O328" s="9"/>
      <c r="P328" s="9"/>
      <c r="Q328" s="11"/>
    </row>
    <row r="329" spans="1:17" x14ac:dyDescent="0.45">
      <c r="A329" s="14"/>
      <c r="B329" s="9"/>
      <c r="C329" s="10"/>
      <c r="D329" s="10"/>
      <c r="E329" s="9"/>
      <c r="F329" s="9"/>
      <c r="G329" s="10"/>
      <c r="H329" s="10"/>
      <c r="I329" s="9"/>
      <c r="J329" s="9"/>
      <c r="K329" s="9"/>
      <c r="L329" s="10"/>
      <c r="M329" s="12" t="str">
        <f>IF(J320+M327&gt;0,"Credit Surplus","Credit Shortage")</f>
        <v>Credit Surplus</v>
      </c>
      <c r="N329" s="38"/>
      <c r="O329" s="9"/>
      <c r="P329" s="9"/>
      <c r="Q329" s="11"/>
    </row>
    <row r="330" spans="1:17" x14ac:dyDescent="0.45">
      <c r="A330" s="14"/>
      <c r="B330" s="9"/>
      <c r="C330" s="10"/>
      <c r="D330" s="10"/>
      <c r="E330" s="9"/>
      <c r="F330" s="9"/>
      <c r="G330" s="10"/>
      <c r="H330" s="10"/>
      <c r="I330" s="9"/>
      <c r="J330" s="9"/>
      <c r="K330" s="9"/>
      <c r="L330" s="10"/>
      <c r="M330" s="9"/>
      <c r="N330" s="9"/>
      <c r="O330" s="9"/>
      <c r="P330" s="9"/>
      <c r="Q330" s="11"/>
    </row>
    <row r="331" spans="1:17" x14ac:dyDescent="0.45">
      <c r="A331" s="14"/>
      <c r="B331" s="9"/>
      <c r="C331" s="10"/>
      <c r="D331" s="10"/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23</v>
      </c>
      <c r="B332" s="9"/>
      <c r="C332" s="10"/>
      <c r="D332" s="22">
        <v>299.75</v>
      </c>
      <c r="E332" s="9" t="s">
        <v>111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24</v>
      </c>
      <c r="B333" s="9"/>
      <c r="C333" s="10"/>
      <c r="D333" s="49">
        <f>H320</f>
        <v>-4.8999999999998636</v>
      </c>
      <c r="E333" s="9" t="s">
        <v>36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x14ac:dyDescent="0.45">
      <c r="A334" s="14" t="s">
        <v>25</v>
      </c>
      <c r="B334" s="9"/>
      <c r="C334" s="10"/>
      <c r="D334" s="10">
        <f>D332+D333</f>
        <v>294.85000000000014</v>
      </c>
      <c r="E334" s="9"/>
      <c r="F334" s="9"/>
      <c r="G334" s="10"/>
      <c r="H334" s="10"/>
      <c r="I334" s="9"/>
      <c r="J334" s="9"/>
      <c r="K334" s="9"/>
      <c r="L334" s="9"/>
      <c r="M334" s="9"/>
      <c r="N334" s="9"/>
      <c r="O334" s="9"/>
      <c r="P334" s="9"/>
      <c r="Q334" s="11"/>
    </row>
    <row r="335" spans="1:17" x14ac:dyDescent="0.45">
      <c r="A335" s="14" t="s">
        <v>27</v>
      </c>
      <c r="B335" s="9"/>
      <c r="C335" s="10"/>
      <c r="D335" s="10">
        <f>H328</f>
        <v>5.8499999999999091</v>
      </c>
      <c r="E335" s="9" t="s">
        <v>37</v>
      </c>
      <c r="F335" s="9"/>
      <c r="G335" s="10"/>
      <c r="H335" s="10"/>
      <c r="I335" s="9"/>
      <c r="J335" s="9"/>
      <c r="K335" s="9"/>
      <c r="L335" s="9"/>
      <c r="M335" s="9"/>
      <c r="N335" s="9"/>
      <c r="O335" s="9"/>
      <c r="P335" s="9"/>
      <c r="Q335" s="11"/>
    </row>
    <row r="336" spans="1:17" x14ac:dyDescent="0.45">
      <c r="A336" s="14" t="s">
        <v>25</v>
      </c>
      <c r="B336" s="9"/>
      <c r="C336" s="10"/>
      <c r="D336" s="32">
        <f>D334-D335</f>
        <v>289.00000000000023</v>
      </c>
      <c r="E336" s="20" t="s">
        <v>38</v>
      </c>
      <c r="F336" s="9"/>
      <c r="G336" s="10"/>
      <c r="H336" s="10"/>
      <c r="I336" s="9"/>
      <c r="J336" s="9"/>
      <c r="K336" s="9"/>
      <c r="L336" s="9"/>
      <c r="M336" s="9"/>
      <c r="N336" s="9"/>
      <c r="O336" s="9"/>
      <c r="P336" s="9"/>
      <c r="Q336" s="11"/>
    </row>
    <row r="337" spans="1:17" ht="14.65" thickBot="1" x14ac:dyDescent="0.5">
      <c r="A337" s="16"/>
      <c r="B337" s="17"/>
      <c r="C337" s="18"/>
      <c r="D337" s="18"/>
      <c r="E337" s="17"/>
      <c r="F337" s="17"/>
      <c r="G337" s="18"/>
      <c r="H337" s="18"/>
      <c r="I337" s="17"/>
      <c r="J337" s="17"/>
      <c r="K337" s="17"/>
      <c r="L337" s="17"/>
      <c r="M337" s="17"/>
      <c r="N337" s="17"/>
      <c r="O337" s="17"/>
      <c r="P337" s="17"/>
      <c r="Q337" s="19"/>
    </row>
    <row r="338" spans="1:17" ht="14.65" thickTop="1" x14ac:dyDescent="0.45"/>
    <row r="341" spans="1:17" ht="14.65" thickBot="1" x14ac:dyDescent="0.5"/>
    <row r="342" spans="1:17" ht="14.65" thickTop="1" x14ac:dyDescent="0.45">
      <c r="A342" s="3"/>
      <c r="B342" s="4"/>
      <c r="C342" s="5">
        <v>45688</v>
      </c>
      <c r="D342" s="6"/>
      <c r="E342" s="4"/>
      <c r="F342" s="4"/>
      <c r="G342" s="6"/>
      <c r="H342" s="6"/>
      <c r="I342" s="4"/>
      <c r="J342" s="4"/>
      <c r="K342" s="4"/>
      <c r="L342" s="21" t="s">
        <v>40</v>
      </c>
      <c r="M342" s="4"/>
      <c r="N342" s="4"/>
      <c r="O342" s="4"/>
      <c r="P342" s="4"/>
      <c r="Q342" s="7"/>
    </row>
    <row r="343" spans="1:17" x14ac:dyDescent="0.45">
      <c r="A343" s="8" t="s">
        <v>11</v>
      </c>
      <c r="B343" s="9"/>
      <c r="C343" s="10"/>
      <c r="D343" s="10"/>
      <c r="E343" s="9"/>
      <c r="F343" s="9"/>
      <c r="G343" s="10"/>
      <c r="H343" s="10"/>
      <c r="I343" s="9"/>
      <c r="J343" s="12" t="s">
        <v>68</v>
      </c>
      <c r="K343" s="9"/>
      <c r="L343" s="12" t="s">
        <v>21</v>
      </c>
      <c r="M343" s="12"/>
      <c r="N343" s="9"/>
      <c r="O343" s="9"/>
      <c r="P343" s="9"/>
      <c r="Q343" s="11"/>
    </row>
    <row r="344" spans="1:17" x14ac:dyDescent="0.45">
      <c r="A344" s="8" t="s">
        <v>3</v>
      </c>
      <c r="B344" s="12" t="s">
        <v>6</v>
      </c>
      <c r="C344" s="13" t="s">
        <v>4</v>
      </c>
      <c r="D344" s="13" t="s">
        <v>7</v>
      </c>
      <c r="E344" s="12" t="s">
        <v>16</v>
      </c>
      <c r="F344" s="9"/>
      <c r="G344" s="13" t="s">
        <v>18</v>
      </c>
      <c r="H344" s="13" t="s">
        <v>19</v>
      </c>
      <c r="I344" s="43" t="s">
        <v>133</v>
      </c>
      <c r="J344" s="12" t="s">
        <v>67</v>
      </c>
      <c r="K344" s="9"/>
      <c r="L344" s="22">
        <v>34406.6</v>
      </c>
      <c r="M344" s="9" t="s">
        <v>135</v>
      </c>
      <c r="N344" s="9"/>
      <c r="O344" s="9"/>
      <c r="P344" s="9"/>
      <c r="Q344" s="11"/>
    </row>
    <row r="345" spans="1:17" x14ac:dyDescent="0.45">
      <c r="A345" s="14" t="s">
        <v>243</v>
      </c>
      <c r="B345" s="9">
        <v>90</v>
      </c>
      <c r="C345" s="10">
        <v>37.5</v>
      </c>
      <c r="D345" s="10">
        <f>C345*B345</f>
        <v>3375</v>
      </c>
      <c r="E345" s="38" t="s">
        <v>17</v>
      </c>
      <c r="F345" s="9"/>
      <c r="G345" s="10">
        <v>36.93</v>
      </c>
      <c r="H345" s="10">
        <f>(B345*G345)-D345</f>
        <v>-51.300000000000182</v>
      </c>
      <c r="I345" s="9" t="s">
        <v>134</v>
      </c>
      <c r="J345" s="38">
        <f>G345*B345</f>
        <v>3323.7</v>
      </c>
      <c r="K345" s="9" t="str">
        <f>IF(B345&lt;&gt;0,"sell "&amp;B345&amp;" "&amp;A345&amp;" @ $"&amp;G345,"")</f>
        <v>sell 90 SWTX @ $36.93</v>
      </c>
      <c r="L345" s="50">
        <f>L344+(G345*B345)</f>
        <v>37730.299999999996</v>
      </c>
      <c r="M345" s="9"/>
      <c r="N345" s="9"/>
      <c r="O345" s="9"/>
      <c r="P345" s="9"/>
      <c r="Q345" s="11"/>
    </row>
    <row r="346" spans="1:17" x14ac:dyDescent="0.45">
      <c r="A346" s="14" t="s">
        <v>244</v>
      </c>
      <c r="B346" s="9">
        <v>186</v>
      </c>
      <c r="C346" s="10">
        <v>12.37</v>
      </c>
      <c r="D346" s="10">
        <f>C346*B346</f>
        <v>2300.8199999999997</v>
      </c>
      <c r="E346" s="38" t="s">
        <v>17</v>
      </c>
      <c r="F346" s="9"/>
      <c r="G346" s="10">
        <v>12.2</v>
      </c>
      <c r="H346" s="10">
        <f>(B346*G346)-D346</f>
        <v>-31.619999999999891</v>
      </c>
      <c r="I346" s="9" t="s">
        <v>134</v>
      </c>
      <c r="J346" s="38">
        <f>G346*B346</f>
        <v>2269.1999999999998</v>
      </c>
      <c r="K346" s="9" t="str">
        <f t="shared" ref="K346:K347" si="12">IF(B346&lt;&gt;0,"sell "&amp;B346&amp;" "&amp;A346&amp;" @ $"&amp;G346,"")</f>
        <v>sell 186 DAWN @ $12.2</v>
      </c>
      <c r="L346" s="50">
        <f>L345+(G346*B346)</f>
        <v>39999.499999999993</v>
      </c>
      <c r="M346" s="9"/>
      <c r="N346" s="9"/>
      <c r="O346" s="9"/>
      <c r="P346" s="9"/>
      <c r="Q346" s="11"/>
    </row>
    <row r="347" spans="1:17" x14ac:dyDescent="0.45">
      <c r="A347" s="14" t="s">
        <v>245</v>
      </c>
      <c r="B347" s="9">
        <v>80</v>
      </c>
      <c r="C347" s="10">
        <v>57.3</v>
      </c>
      <c r="D347" s="10">
        <f>C347*B347</f>
        <v>4584</v>
      </c>
      <c r="E347" s="38" t="s">
        <v>17</v>
      </c>
      <c r="F347" s="9"/>
      <c r="G347" s="10">
        <v>55.66</v>
      </c>
      <c r="H347" s="10">
        <f>(B347*G347)-D347</f>
        <v>-131.20000000000073</v>
      </c>
      <c r="I347" s="9" t="s">
        <v>134</v>
      </c>
      <c r="J347" s="38">
        <f>G347*B347</f>
        <v>4452.7999999999993</v>
      </c>
      <c r="K347" s="9" t="str">
        <f t="shared" si="12"/>
        <v>sell 80 VRNA @ $55.66</v>
      </c>
      <c r="L347" s="10">
        <f>L346+(G347*B347)</f>
        <v>44452.299999999988</v>
      </c>
      <c r="M347" s="9" t="s">
        <v>44</v>
      </c>
      <c r="N347" s="9"/>
      <c r="O347" s="9"/>
      <c r="P347" s="9"/>
      <c r="Q347" s="11"/>
    </row>
    <row r="348" spans="1:17" x14ac:dyDescent="0.45">
      <c r="A348" s="14"/>
      <c r="B348" s="9"/>
      <c r="C348" s="10" t="s">
        <v>20</v>
      </c>
      <c r="D348" s="10">
        <f>SUM(D345:D347)</f>
        <v>10259.82</v>
      </c>
      <c r="E348" s="9"/>
      <c r="F348" s="9"/>
      <c r="G348" s="41"/>
      <c r="H348" s="10">
        <f>SUM(H345:H347)</f>
        <v>-214.1200000000008</v>
      </c>
      <c r="I348" s="9"/>
      <c r="J348" s="38">
        <f>SUM(J345:J347)</f>
        <v>10045.699999999999</v>
      </c>
      <c r="K348" s="9"/>
      <c r="L348" s="10"/>
      <c r="M348" s="9"/>
      <c r="N348" s="9"/>
      <c r="O348" s="9"/>
      <c r="P348" s="9"/>
      <c r="Q348" s="11"/>
    </row>
    <row r="349" spans="1:17" x14ac:dyDescent="0.45">
      <c r="A349" s="14"/>
      <c r="B349" s="9"/>
      <c r="C349" s="10"/>
      <c r="D349" s="10"/>
      <c r="E349" s="9"/>
      <c r="F349" s="9"/>
      <c r="G349" s="42"/>
      <c r="H349" s="39"/>
      <c r="I349" s="9"/>
      <c r="J349" s="9"/>
      <c r="K349" s="9"/>
      <c r="L349" s="10"/>
      <c r="M349" s="9"/>
      <c r="N349" s="9"/>
      <c r="O349" s="9"/>
      <c r="P349" s="9"/>
      <c r="Q349" s="11"/>
    </row>
    <row r="350" spans="1:17" x14ac:dyDescent="0.45">
      <c r="A350" s="14"/>
      <c r="B350" s="9"/>
      <c r="C350" s="10"/>
      <c r="D350" s="51"/>
      <c r="E350" s="42"/>
      <c r="F350" s="9"/>
      <c r="G350" s="41"/>
      <c r="H350" s="10"/>
      <c r="I350" s="9"/>
      <c r="J350" s="9"/>
      <c r="K350" s="9"/>
      <c r="L350" s="10"/>
      <c r="M350" s="12" t="s">
        <v>41</v>
      </c>
      <c r="N350" s="9"/>
      <c r="O350" s="9"/>
      <c r="P350" s="9"/>
      <c r="Q350" s="11"/>
    </row>
    <row r="351" spans="1:17" x14ac:dyDescent="0.45">
      <c r="A351" s="8"/>
      <c r="B351" s="9"/>
      <c r="C351" s="10"/>
      <c r="D351" s="10"/>
      <c r="E351" s="20"/>
      <c r="F351" s="9"/>
      <c r="G351" s="41"/>
      <c r="H351" s="10"/>
      <c r="I351" s="9"/>
      <c r="J351" s="9"/>
      <c r="K351" s="9"/>
      <c r="L351" s="10"/>
      <c r="M351" s="12" t="s">
        <v>42</v>
      </c>
      <c r="N351" s="9"/>
      <c r="O351" s="9"/>
      <c r="P351" s="9"/>
      <c r="Q351" s="11"/>
    </row>
    <row r="352" spans="1:17" x14ac:dyDescent="0.45">
      <c r="A352" s="8"/>
      <c r="B352" s="12" t="s">
        <v>6</v>
      </c>
      <c r="C352" s="13" t="s">
        <v>4</v>
      </c>
      <c r="D352" s="13" t="s">
        <v>5</v>
      </c>
      <c r="E352" s="23" t="s">
        <v>16</v>
      </c>
      <c r="F352" s="9"/>
      <c r="G352" s="43" t="s">
        <v>18</v>
      </c>
      <c r="H352" s="13" t="s">
        <v>19</v>
      </c>
      <c r="I352" s="9"/>
      <c r="J352" s="9"/>
      <c r="K352" s="9"/>
      <c r="L352" s="10"/>
      <c r="M352" s="38">
        <f>L344</f>
        <v>34406.6</v>
      </c>
      <c r="N352" s="9"/>
      <c r="O352" s="9"/>
      <c r="P352" s="9"/>
      <c r="Q352" s="11"/>
    </row>
    <row r="353" spans="1:17" x14ac:dyDescent="0.45">
      <c r="A353" s="14" t="s">
        <v>249</v>
      </c>
      <c r="B353" s="9">
        <v>19</v>
      </c>
      <c r="C353" s="10">
        <v>168.03</v>
      </c>
      <c r="D353" s="10">
        <f>C353*B353</f>
        <v>3192.57</v>
      </c>
      <c r="E353" s="38" t="s">
        <v>17</v>
      </c>
      <c r="F353" s="9"/>
      <c r="G353" s="10">
        <v>157.5</v>
      </c>
      <c r="H353" s="10">
        <f>(B353*G353)-D353</f>
        <v>-200.07000000000016</v>
      </c>
      <c r="I353" s="9" t="s">
        <v>134</v>
      </c>
      <c r="J353" s="9"/>
      <c r="K353" s="9" t="str">
        <f>IF(B353&lt;&gt;0,"buy "&amp;B353&amp;" "&amp;A353&amp;" @ $"&amp;G353,"")</f>
        <v>buy 19 VST @ $157.5</v>
      </c>
      <c r="L353" s="10">
        <f>L347-(G353*B353)</f>
        <v>41459.799999999988</v>
      </c>
      <c r="M353" s="38">
        <f>L344-(G353*B353)</f>
        <v>31414.1</v>
      </c>
      <c r="N353" s="9"/>
      <c r="O353" s="9"/>
      <c r="P353" s="9"/>
      <c r="Q353" s="11"/>
    </row>
    <row r="354" spans="1:17" x14ac:dyDescent="0.45">
      <c r="A354" s="14" t="s">
        <v>250</v>
      </c>
      <c r="B354" s="9">
        <v>13</v>
      </c>
      <c r="C354" s="10">
        <v>239.78</v>
      </c>
      <c r="D354" s="10">
        <f>C354*B354</f>
        <v>3117.14</v>
      </c>
      <c r="E354" s="38" t="s">
        <v>17</v>
      </c>
      <c r="F354" s="9"/>
      <c r="G354" s="10">
        <v>225.15</v>
      </c>
      <c r="H354" s="10">
        <f>(B354*G354)-D354</f>
        <v>-190.1899999999996</v>
      </c>
      <c r="I354" s="9" t="s">
        <v>134</v>
      </c>
      <c r="J354" s="9"/>
      <c r="K354" s="9" t="str">
        <f>IF(B354&lt;&gt;0,"buy "&amp;B354&amp;" "&amp;A354&amp;" @ $"&amp;G354,"")</f>
        <v>buy 13 POWL @ $225.15</v>
      </c>
      <c r="L354" s="10">
        <f>L353-(G354*B354)</f>
        <v>38532.849999999991</v>
      </c>
      <c r="M354" s="38">
        <f>M353-(G354*B354)</f>
        <v>28487.149999999998</v>
      </c>
      <c r="N354" s="9"/>
      <c r="O354" s="9"/>
      <c r="P354" s="9"/>
      <c r="Q354" s="11"/>
    </row>
    <row r="355" spans="1:17" x14ac:dyDescent="0.45">
      <c r="A355" s="28" t="s">
        <v>251</v>
      </c>
      <c r="B355" s="29">
        <v>42</v>
      </c>
      <c r="C355" s="30">
        <v>76.77</v>
      </c>
      <c r="D355" s="30">
        <f>C355*B355</f>
        <v>3224.3399999999997</v>
      </c>
      <c r="E355" s="38" t="s">
        <v>17</v>
      </c>
      <c r="F355" s="29"/>
      <c r="G355" s="30">
        <v>74.17</v>
      </c>
      <c r="H355" s="30">
        <f>(B355*G355)-D355</f>
        <v>-109.19999999999982</v>
      </c>
      <c r="I355" s="9" t="s">
        <v>134</v>
      </c>
      <c r="J355" s="9"/>
      <c r="K355" s="9" t="str">
        <f>IF(B355&lt;&gt;0,"buy "&amp;B355&amp;" "&amp;A355&amp;" @ $"&amp;G355,"")</f>
        <v>buy 42 PRIM @ $74.17</v>
      </c>
      <c r="L355" s="10">
        <f>L354-(G355*B355)</f>
        <v>35417.709999999992</v>
      </c>
      <c r="M355" s="46">
        <f>M354-(G355*B355)</f>
        <v>25372.01</v>
      </c>
      <c r="N355" s="47"/>
      <c r="O355" s="47"/>
      <c r="P355" s="47"/>
      <c r="Q355" s="48"/>
    </row>
    <row r="356" spans="1:17" x14ac:dyDescent="0.45">
      <c r="A356" s="14"/>
      <c r="B356" s="9"/>
      <c r="C356" s="10" t="s">
        <v>20</v>
      </c>
      <c r="D356" s="10">
        <f>SUM(D353:D355)</f>
        <v>9534.0499999999993</v>
      </c>
      <c r="E356" s="9"/>
      <c r="F356" s="9"/>
      <c r="G356" s="10"/>
      <c r="H356" s="10">
        <f>SUM(H353:H355)</f>
        <v>-499.45999999999958</v>
      </c>
      <c r="I356" s="9"/>
      <c r="J356" s="9"/>
      <c r="K356" s="9"/>
      <c r="L356" s="10"/>
      <c r="M356" s="9"/>
      <c r="N356" s="9"/>
      <c r="O356" s="9"/>
      <c r="P356" s="9"/>
      <c r="Q356" s="11"/>
    </row>
    <row r="357" spans="1:17" x14ac:dyDescent="0.45">
      <c r="A357" s="14"/>
      <c r="B357" s="9"/>
      <c r="C357" s="10"/>
      <c r="D357" s="10"/>
      <c r="E357" s="9"/>
      <c r="F357" s="9"/>
      <c r="G357" s="10"/>
      <c r="H357" s="10"/>
      <c r="I357" s="9"/>
      <c r="J357" s="9"/>
      <c r="K357" s="9"/>
      <c r="L357" s="10"/>
      <c r="M357" s="12" t="str">
        <f>IF(J348+M355&gt;0,"Credit Surplus","Credit Shortage")</f>
        <v>Credit Surplus</v>
      </c>
      <c r="N357" s="38"/>
      <c r="O357" s="9"/>
      <c r="P357" s="9"/>
      <c r="Q357" s="11"/>
    </row>
    <row r="358" spans="1:17" x14ac:dyDescent="0.45">
      <c r="A358" s="14"/>
      <c r="B358" s="9"/>
      <c r="C358" s="10"/>
      <c r="D358" s="10"/>
      <c r="E358" s="9"/>
      <c r="F358" s="9"/>
      <c r="G358" s="10"/>
      <c r="H358" s="10"/>
      <c r="I358" s="9"/>
      <c r="J358" s="9"/>
      <c r="K358" s="9"/>
      <c r="L358" s="10"/>
      <c r="M358" s="9"/>
      <c r="N358" s="9"/>
      <c r="O358" s="9"/>
      <c r="P358" s="9"/>
      <c r="Q358" s="11"/>
    </row>
    <row r="359" spans="1:17" x14ac:dyDescent="0.45">
      <c r="A359" s="14"/>
      <c r="B359" s="9"/>
      <c r="C359" s="10"/>
      <c r="D359" s="10"/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23</v>
      </c>
      <c r="B360" s="9"/>
      <c r="C360" s="10"/>
      <c r="D360" s="22">
        <v>7936.5</v>
      </c>
      <c r="E360" s="9" t="s">
        <v>111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24</v>
      </c>
      <c r="B361" s="9"/>
      <c r="C361" s="10"/>
      <c r="D361" s="49">
        <f>H348</f>
        <v>-214.1200000000008</v>
      </c>
      <c r="E361" s="9" t="s">
        <v>36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x14ac:dyDescent="0.45">
      <c r="A362" s="14" t="s">
        <v>25</v>
      </c>
      <c r="B362" s="9"/>
      <c r="C362" s="10"/>
      <c r="D362" s="10">
        <f>D360+D361</f>
        <v>7722.3799999999992</v>
      </c>
      <c r="E362" s="9"/>
      <c r="F362" s="9"/>
      <c r="G362" s="10"/>
      <c r="H362" s="10"/>
      <c r="I362" s="9"/>
      <c r="J362" s="9"/>
      <c r="K362" s="9"/>
      <c r="L362" s="9"/>
      <c r="M362" s="9"/>
      <c r="N362" s="9"/>
      <c r="O362" s="9"/>
      <c r="P362" s="9"/>
      <c r="Q362" s="11"/>
    </row>
    <row r="363" spans="1:17" x14ac:dyDescent="0.45">
      <c r="A363" s="14" t="s">
        <v>27</v>
      </c>
      <c r="B363" s="9"/>
      <c r="C363" s="10"/>
      <c r="D363" s="10">
        <f>H356</f>
        <v>-499.45999999999958</v>
      </c>
      <c r="E363" s="9" t="s">
        <v>37</v>
      </c>
      <c r="F363" s="9"/>
      <c r="G363" s="10"/>
      <c r="H363" s="10"/>
      <c r="I363" s="9"/>
      <c r="J363" s="9"/>
      <c r="K363" s="9"/>
      <c r="L363" s="9"/>
      <c r="M363" s="9"/>
      <c r="N363" s="9"/>
      <c r="O363" s="9"/>
      <c r="P363" s="9"/>
      <c r="Q363" s="11"/>
    </row>
    <row r="364" spans="1:17" x14ac:dyDescent="0.45">
      <c r="A364" s="14" t="s">
        <v>25</v>
      </c>
      <c r="B364" s="9"/>
      <c r="C364" s="10"/>
      <c r="D364" s="32">
        <f>D362-D363</f>
        <v>8221.8399999999983</v>
      </c>
      <c r="E364" s="20" t="s">
        <v>38</v>
      </c>
      <c r="F364" s="9"/>
      <c r="G364" s="10"/>
      <c r="H364" s="10"/>
      <c r="I364" s="9"/>
      <c r="J364" s="9"/>
      <c r="K364" s="9"/>
      <c r="L364" s="9"/>
      <c r="M364" s="9"/>
      <c r="N364" s="9"/>
      <c r="O364" s="9"/>
      <c r="P364" s="9"/>
      <c r="Q364" s="11"/>
    </row>
    <row r="365" spans="1:17" ht="14.65" thickBot="1" x14ac:dyDescent="0.5">
      <c r="A365" s="16"/>
      <c r="B365" s="17"/>
      <c r="C365" s="18"/>
      <c r="D365" s="18"/>
      <c r="E365" s="17"/>
      <c r="F365" s="17"/>
      <c r="G365" s="18"/>
      <c r="H365" s="18"/>
      <c r="I365" s="17"/>
      <c r="J365" s="17"/>
      <c r="K365" s="17"/>
      <c r="L365" s="17"/>
      <c r="M365" s="17"/>
      <c r="N365" s="17"/>
      <c r="O365" s="17"/>
      <c r="P365" s="17"/>
      <c r="Q365" s="19"/>
    </row>
    <row r="366" spans="1:17" ht="14.65" thickTop="1" x14ac:dyDescent="0.45"/>
    <row r="369" spans="1:17" ht="14.65" thickBot="1" x14ac:dyDescent="0.5"/>
    <row r="370" spans="1:17" ht="14.65" thickTop="1" x14ac:dyDescent="0.45">
      <c r="A370" s="3"/>
      <c r="B370" s="4"/>
      <c r="C370" s="5">
        <v>45657</v>
      </c>
      <c r="D370" s="6"/>
      <c r="E370" s="4"/>
      <c r="F370" s="4"/>
      <c r="G370" s="6"/>
      <c r="H370" s="6"/>
      <c r="I370" s="4"/>
      <c r="J370" s="4"/>
      <c r="K370" s="4"/>
      <c r="L370" s="21" t="s">
        <v>40</v>
      </c>
      <c r="M370" s="4"/>
      <c r="N370" s="4"/>
      <c r="O370" s="4"/>
      <c r="P370" s="4"/>
      <c r="Q370" s="7"/>
    </row>
    <row r="371" spans="1:17" x14ac:dyDescent="0.45">
      <c r="A371" s="8" t="s">
        <v>11</v>
      </c>
      <c r="B371" s="9"/>
      <c r="C371" s="10"/>
      <c r="D371" s="10"/>
      <c r="E371" s="9"/>
      <c r="F371" s="9"/>
      <c r="G371" s="10"/>
      <c r="H371" s="10"/>
      <c r="I371" s="9"/>
      <c r="J371" s="12" t="s">
        <v>68</v>
      </c>
      <c r="K371" s="9"/>
      <c r="L371" s="12" t="s">
        <v>21</v>
      </c>
      <c r="M371" s="12"/>
      <c r="N371" s="9"/>
      <c r="O371" s="9"/>
      <c r="P371" s="9"/>
      <c r="Q371" s="11"/>
    </row>
    <row r="372" spans="1:17" x14ac:dyDescent="0.45">
      <c r="A372" s="8" t="s">
        <v>3</v>
      </c>
      <c r="B372" s="12" t="s">
        <v>6</v>
      </c>
      <c r="C372" s="13" t="s">
        <v>4</v>
      </c>
      <c r="D372" s="13" t="s">
        <v>7</v>
      </c>
      <c r="E372" s="12" t="s">
        <v>16</v>
      </c>
      <c r="F372" s="9"/>
      <c r="G372" s="13" t="s">
        <v>18</v>
      </c>
      <c r="H372" s="13" t="s">
        <v>19</v>
      </c>
      <c r="I372" s="43" t="s">
        <v>133</v>
      </c>
      <c r="J372" s="12" t="s">
        <v>67</v>
      </c>
      <c r="K372" s="9"/>
      <c r="L372" s="22">
        <v>25090.240000000002</v>
      </c>
      <c r="M372" s="9" t="s">
        <v>135</v>
      </c>
      <c r="N372" s="9"/>
      <c r="O372" s="9"/>
      <c r="P372" s="9"/>
      <c r="Q372" s="11"/>
    </row>
    <row r="373" spans="1:17" x14ac:dyDescent="0.45">
      <c r="A373" s="14" t="s">
        <v>239</v>
      </c>
      <c r="B373" s="9">
        <v>110</v>
      </c>
      <c r="C373" s="10">
        <v>24.2</v>
      </c>
      <c r="D373" s="10">
        <f>C373*B373</f>
        <v>2662</v>
      </c>
      <c r="E373" s="38" t="s">
        <v>17</v>
      </c>
      <c r="F373" s="9"/>
      <c r="G373" s="10">
        <v>24.42</v>
      </c>
      <c r="H373" s="10">
        <f>(B373*G373)-D373</f>
        <v>24.200000000000273</v>
      </c>
      <c r="I373" s="9" t="s">
        <v>134</v>
      </c>
      <c r="J373" s="38">
        <f>G373*B373</f>
        <v>2686.2000000000003</v>
      </c>
      <c r="K373" s="9" t="str">
        <f>IF(B373&lt;&gt;0,"sell "&amp;B373&amp;" "&amp;A373&amp;" @ $"&amp;G373,"")</f>
        <v>sell 110 TPC @ $24.42</v>
      </c>
      <c r="L373" s="50">
        <f>L372+(G373*B373)</f>
        <v>27776.440000000002</v>
      </c>
      <c r="M373" s="9"/>
      <c r="N373" s="9"/>
      <c r="O373" s="9"/>
      <c r="P373" s="9"/>
      <c r="Q373" s="11"/>
    </row>
    <row r="374" spans="1:17" x14ac:dyDescent="0.45">
      <c r="A374" s="14" t="s">
        <v>240</v>
      </c>
      <c r="B374" s="9">
        <v>35</v>
      </c>
      <c r="C374" s="10">
        <v>100.13</v>
      </c>
      <c r="D374" s="10">
        <f>C374*B374</f>
        <v>3504.5499999999997</v>
      </c>
      <c r="E374" s="38" t="s">
        <v>17</v>
      </c>
      <c r="F374" s="9"/>
      <c r="G374" s="10">
        <v>100.68</v>
      </c>
      <c r="H374" s="10">
        <f>(B374*G374)-D374</f>
        <v>19.250000000000455</v>
      </c>
      <c r="I374" s="9" t="s">
        <v>134</v>
      </c>
      <c r="J374" s="38">
        <f>G374*B374</f>
        <v>3523.8</v>
      </c>
      <c r="K374" s="9" t="str">
        <f t="shared" ref="K374:K375" si="13">IF(B374&lt;&gt;0,"sell "&amp;B374&amp;" "&amp;A374&amp;" @ $"&amp;G374,"")</f>
        <v>sell 35 SKYW @ $100.68</v>
      </c>
      <c r="L374" s="50">
        <f>L373+(G374*B374)</f>
        <v>31300.240000000002</v>
      </c>
      <c r="M374" s="9"/>
      <c r="N374" s="9"/>
      <c r="O374" s="9"/>
      <c r="P374" s="9"/>
      <c r="Q374" s="11"/>
    </row>
    <row r="375" spans="1:17" x14ac:dyDescent="0.45">
      <c r="A375" s="14" t="s">
        <v>241</v>
      </c>
      <c r="B375" s="9">
        <v>42</v>
      </c>
      <c r="C375" s="10">
        <v>71.27</v>
      </c>
      <c r="D375" s="10">
        <f>C375*B375</f>
        <v>2993.3399999999997</v>
      </c>
      <c r="E375" s="38" t="s">
        <v>17</v>
      </c>
      <c r="F375" s="9"/>
      <c r="G375" s="10">
        <v>72.290000000000006</v>
      </c>
      <c r="H375" s="10">
        <f>(B375*G375)-D375</f>
        <v>42.8400000000006</v>
      </c>
      <c r="I375" s="9" t="s">
        <v>134</v>
      </c>
      <c r="J375" s="38">
        <f>G375*B375</f>
        <v>3036.1800000000003</v>
      </c>
      <c r="K375" s="9" t="str">
        <f t="shared" si="13"/>
        <v>sell 42 GFF @ $72.29</v>
      </c>
      <c r="L375" s="10">
        <f>L374+(G375*B375)</f>
        <v>34336.42</v>
      </c>
      <c r="M375" s="9" t="s">
        <v>44</v>
      </c>
      <c r="N375" s="9"/>
      <c r="O375" s="9"/>
      <c r="P375" s="9"/>
      <c r="Q375" s="11"/>
    </row>
    <row r="376" spans="1:17" x14ac:dyDescent="0.45">
      <c r="A376" s="14"/>
      <c r="B376" s="9"/>
      <c r="C376" s="10" t="s">
        <v>20</v>
      </c>
      <c r="D376" s="10">
        <f>SUM(D373:D375)</f>
        <v>9159.89</v>
      </c>
      <c r="E376" s="9"/>
      <c r="F376" s="9"/>
      <c r="G376" s="41"/>
      <c r="H376" s="10">
        <f>SUM(H373:H375)</f>
        <v>86.290000000001328</v>
      </c>
      <c r="I376" s="9"/>
      <c r="J376" s="38">
        <f>SUM(J373:J375)</f>
        <v>9246.18</v>
      </c>
      <c r="K376" s="9"/>
      <c r="L376" s="10"/>
      <c r="M376" s="9"/>
      <c r="N376" s="9"/>
      <c r="O376" s="9"/>
      <c r="P376" s="9"/>
      <c r="Q376" s="11"/>
    </row>
    <row r="377" spans="1:17" x14ac:dyDescent="0.45">
      <c r="A377" s="14"/>
      <c r="B377" s="9"/>
      <c r="C377" s="10"/>
      <c r="D377" s="10"/>
      <c r="E377" s="9"/>
      <c r="F377" s="9"/>
      <c r="G377" s="42"/>
      <c r="H377" s="39"/>
      <c r="I377" s="9"/>
      <c r="J377" s="9"/>
      <c r="K377" s="9"/>
      <c r="L377" s="10"/>
      <c r="M377" s="9"/>
      <c r="N377" s="9"/>
      <c r="O377" s="9"/>
      <c r="P377" s="9"/>
      <c r="Q377" s="11"/>
    </row>
    <row r="378" spans="1:17" x14ac:dyDescent="0.45">
      <c r="A378" s="14"/>
      <c r="B378" s="9"/>
      <c r="C378" s="10"/>
      <c r="D378" s="51"/>
      <c r="E378" s="42"/>
      <c r="F378" s="9"/>
      <c r="G378" s="41"/>
      <c r="H378" s="10"/>
      <c r="I378" s="9"/>
      <c r="J378" s="9"/>
      <c r="K378" s="9"/>
      <c r="L378" s="10"/>
      <c r="M378" s="12" t="s">
        <v>41</v>
      </c>
      <c r="N378" s="9"/>
      <c r="O378" s="9"/>
      <c r="P378" s="9"/>
      <c r="Q378" s="11"/>
    </row>
    <row r="379" spans="1:17" x14ac:dyDescent="0.45">
      <c r="A379" s="8"/>
      <c r="B379" s="9"/>
      <c r="C379" s="10"/>
      <c r="D379" s="10"/>
      <c r="E379" s="20"/>
      <c r="F379" s="9"/>
      <c r="G379" s="41"/>
      <c r="H379" s="10"/>
      <c r="I379" s="9"/>
      <c r="J379" s="9"/>
      <c r="K379" s="9"/>
      <c r="L379" s="10"/>
      <c r="M379" s="12" t="s">
        <v>42</v>
      </c>
      <c r="N379" s="9"/>
      <c r="O379" s="9"/>
      <c r="P379" s="9"/>
      <c r="Q379" s="11"/>
    </row>
    <row r="380" spans="1:17" x14ac:dyDescent="0.45">
      <c r="A380" s="8"/>
      <c r="B380" s="12" t="s">
        <v>6</v>
      </c>
      <c r="C380" s="13" t="s">
        <v>4</v>
      </c>
      <c r="D380" s="13" t="s">
        <v>5</v>
      </c>
      <c r="E380" s="23" t="s">
        <v>16</v>
      </c>
      <c r="F380" s="9"/>
      <c r="G380" s="43" t="s">
        <v>18</v>
      </c>
      <c r="H380" s="13" t="s">
        <v>19</v>
      </c>
      <c r="I380" s="9"/>
      <c r="J380" s="9"/>
      <c r="K380" s="9"/>
      <c r="L380" s="10"/>
      <c r="M380" s="38">
        <f>L372</f>
        <v>25090.240000000002</v>
      </c>
      <c r="N380" s="9"/>
      <c r="O380" s="9"/>
      <c r="P380" s="9"/>
      <c r="Q380" s="11"/>
    </row>
    <row r="381" spans="1:17" x14ac:dyDescent="0.45">
      <c r="A381" s="14" t="s">
        <v>248</v>
      </c>
      <c r="B381" s="9">
        <v>490</v>
      </c>
      <c r="C381" s="10">
        <v>6.11</v>
      </c>
      <c r="D381" s="10">
        <f>C381*B381</f>
        <v>2993.9</v>
      </c>
      <c r="E381" s="38" t="s">
        <v>17</v>
      </c>
      <c r="F381" s="9"/>
      <c r="G381" s="10">
        <v>6.08</v>
      </c>
      <c r="H381" s="10">
        <f>(B381*G381)-D381</f>
        <v>-14.700000000000273</v>
      </c>
      <c r="I381" s="9" t="s">
        <v>134</v>
      </c>
      <c r="J381" s="9"/>
      <c r="K381" s="9" t="str">
        <f>IF(B381&lt;&gt;0,"buy "&amp;B381&amp;" "&amp;A381&amp;" @ $"&amp;G381,"")</f>
        <v>buy 490 KGFHY @ $6.08</v>
      </c>
      <c r="L381" s="10">
        <f>L375-(G381*B381)</f>
        <v>31357.219999999998</v>
      </c>
      <c r="M381" s="38">
        <f>L372-(G381*B381)</f>
        <v>22111.040000000001</v>
      </c>
      <c r="N381" s="9"/>
      <c r="O381" s="9"/>
      <c r="P381" s="9"/>
      <c r="Q381" s="11"/>
    </row>
    <row r="382" spans="1:17" x14ac:dyDescent="0.45">
      <c r="A382" s="14"/>
      <c r="B382" s="9"/>
      <c r="C382" s="10">
        <v>0</v>
      </c>
      <c r="D382" s="10">
        <f>C382*B382</f>
        <v>0</v>
      </c>
      <c r="E382" s="38" t="s">
        <v>17</v>
      </c>
      <c r="F382" s="9"/>
      <c r="G382" s="10">
        <v>0</v>
      </c>
      <c r="H382" s="10">
        <f>(B382*G382)-D382</f>
        <v>0</v>
      </c>
      <c r="I382" s="9" t="s">
        <v>134</v>
      </c>
      <c r="J382" s="9"/>
      <c r="K382" s="9" t="str">
        <f>IF(B382&lt;&gt;0,"buy "&amp;B382&amp;" "&amp;A382&amp;" @ $"&amp;G382,"")</f>
        <v/>
      </c>
      <c r="L382" s="10">
        <f>L381-(G382*B382)</f>
        <v>31357.219999999998</v>
      </c>
      <c r="M382" s="38">
        <f>M381-(G382*B382)</f>
        <v>22111.040000000001</v>
      </c>
      <c r="N382" s="9"/>
      <c r="O382" s="9"/>
      <c r="P382" s="9"/>
      <c r="Q382" s="11"/>
    </row>
    <row r="383" spans="1:17" x14ac:dyDescent="0.45">
      <c r="A383" s="28"/>
      <c r="B383" s="29"/>
      <c r="C383" s="30">
        <v>0</v>
      </c>
      <c r="D383" s="30">
        <f>C383*B383</f>
        <v>0</v>
      </c>
      <c r="E383" s="38" t="s">
        <v>17</v>
      </c>
      <c r="F383" s="29"/>
      <c r="G383" s="30">
        <v>0</v>
      </c>
      <c r="H383" s="30">
        <f>(B383*G383)-D383</f>
        <v>0</v>
      </c>
      <c r="I383" s="9" t="s">
        <v>134</v>
      </c>
      <c r="J383" s="9"/>
      <c r="K383" s="9" t="str">
        <f>IF(B383&lt;&gt;0,"buy "&amp;B383&amp;" "&amp;A383&amp;" @ $"&amp;G383,"")</f>
        <v/>
      </c>
      <c r="L383" s="10">
        <f>L382-(G383*B383)</f>
        <v>31357.219999999998</v>
      </c>
      <c r="M383" s="46">
        <f>M382-(G383*B383)</f>
        <v>22111.040000000001</v>
      </c>
      <c r="N383" s="47"/>
      <c r="O383" s="47"/>
      <c r="P383" s="47"/>
      <c r="Q383" s="48"/>
    </row>
    <row r="384" spans="1:17" x14ac:dyDescent="0.45">
      <c r="A384" s="14"/>
      <c r="B384" s="9"/>
      <c r="C384" s="10" t="s">
        <v>20</v>
      </c>
      <c r="D384" s="10">
        <f>SUM(D381:D383)</f>
        <v>2993.9</v>
      </c>
      <c r="E384" s="9"/>
      <c r="F384" s="9"/>
      <c r="G384" s="10"/>
      <c r="H384" s="10">
        <f>SUM(H381:H383)</f>
        <v>-14.700000000000273</v>
      </c>
      <c r="I384" s="9"/>
      <c r="J384" s="9"/>
      <c r="K384" s="9"/>
      <c r="L384" s="10"/>
      <c r="M384" s="9"/>
      <c r="N384" s="9"/>
      <c r="O384" s="9"/>
      <c r="P384" s="9"/>
      <c r="Q384" s="11"/>
    </row>
    <row r="385" spans="1:17" x14ac:dyDescent="0.45">
      <c r="A385" s="14"/>
      <c r="B385" s="9"/>
      <c r="C385" s="10"/>
      <c r="D385" s="10"/>
      <c r="E385" s="9"/>
      <c r="F385" s="9"/>
      <c r="G385" s="10"/>
      <c r="H385" s="10"/>
      <c r="I385" s="9"/>
      <c r="J385" s="9"/>
      <c r="K385" s="9"/>
      <c r="L385" s="10"/>
      <c r="M385" s="12" t="str">
        <f>IF(J376+M383&gt;0,"Credit Surplus","Credit Shortage")</f>
        <v>Credit Surplus</v>
      </c>
      <c r="N385" s="38"/>
      <c r="O385" s="9"/>
      <c r="P385" s="9"/>
      <c r="Q385" s="11"/>
    </row>
    <row r="386" spans="1:17" x14ac:dyDescent="0.45">
      <c r="A386" s="14"/>
      <c r="B386" s="9"/>
      <c r="C386" s="10"/>
      <c r="D386" s="10"/>
      <c r="E386" s="9"/>
      <c r="F386" s="9"/>
      <c r="G386" s="10"/>
      <c r="H386" s="10"/>
      <c r="I386" s="9"/>
      <c r="J386" s="9"/>
      <c r="K386" s="9"/>
      <c r="L386" s="10"/>
      <c r="M386" s="9"/>
      <c r="N386" s="9"/>
      <c r="O386" s="9"/>
      <c r="P386" s="9"/>
      <c r="Q386" s="11"/>
    </row>
    <row r="387" spans="1:17" x14ac:dyDescent="0.45">
      <c r="A387" s="14"/>
      <c r="B387" s="9"/>
      <c r="C387" s="10"/>
      <c r="D387" s="10"/>
      <c r="E387" s="9"/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23</v>
      </c>
      <c r="B388" s="9"/>
      <c r="C388" s="10"/>
      <c r="D388" s="22">
        <v>7109.74</v>
      </c>
      <c r="E388" s="9" t="s">
        <v>111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x14ac:dyDescent="0.45">
      <c r="A389" s="14" t="s">
        <v>24</v>
      </c>
      <c r="B389" s="9"/>
      <c r="C389" s="10"/>
      <c r="D389" s="49">
        <f>H376</f>
        <v>86.290000000001328</v>
      </c>
      <c r="E389" s="9" t="s">
        <v>36</v>
      </c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x14ac:dyDescent="0.45">
      <c r="A390" s="14" t="s">
        <v>25</v>
      </c>
      <c r="B390" s="9"/>
      <c r="C390" s="10"/>
      <c r="D390" s="10">
        <f>D388+D389</f>
        <v>7196.0300000000007</v>
      </c>
      <c r="E390" s="9"/>
      <c r="F390" s="9"/>
      <c r="G390" s="10"/>
      <c r="H390" s="10"/>
      <c r="I390" s="9"/>
      <c r="J390" s="9"/>
      <c r="K390" s="9"/>
      <c r="L390" s="9"/>
      <c r="M390" s="9"/>
      <c r="N390" s="9"/>
      <c r="O390" s="9"/>
      <c r="P390" s="9"/>
      <c r="Q390" s="11"/>
    </row>
    <row r="391" spans="1:17" x14ac:dyDescent="0.45">
      <c r="A391" s="14" t="s">
        <v>27</v>
      </c>
      <c r="B391" s="9"/>
      <c r="C391" s="10"/>
      <c r="D391" s="10">
        <f>H384</f>
        <v>-14.700000000000273</v>
      </c>
      <c r="E391" s="9" t="s">
        <v>37</v>
      </c>
      <c r="F391" s="9"/>
      <c r="G391" s="10"/>
      <c r="H391" s="10"/>
      <c r="I391" s="9"/>
      <c r="J391" s="9"/>
      <c r="K391" s="9"/>
      <c r="L391" s="9"/>
      <c r="M391" s="9"/>
      <c r="N391" s="9"/>
      <c r="O391" s="9"/>
      <c r="P391" s="9"/>
      <c r="Q391" s="11"/>
    </row>
    <row r="392" spans="1:17" x14ac:dyDescent="0.45">
      <c r="A392" s="14" t="s">
        <v>25</v>
      </c>
      <c r="B392" s="9"/>
      <c r="C392" s="10"/>
      <c r="D392" s="32">
        <f>D390-D391</f>
        <v>7210.7300000000014</v>
      </c>
      <c r="E392" s="20" t="s">
        <v>38</v>
      </c>
      <c r="F392" s="9"/>
      <c r="G392" s="10"/>
      <c r="H392" s="10"/>
      <c r="I392" s="9"/>
      <c r="J392" s="9"/>
      <c r="K392" s="9"/>
      <c r="L392" s="9"/>
      <c r="M392" s="9"/>
      <c r="N392" s="9"/>
      <c r="O392" s="9"/>
      <c r="P392" s="9"/>
      <c r="Q392" s="11"/>
    </row>
    <row r="393" spans="1:17" ht="14.65" thickBot="1" x14ac:dyDescent="0.5">
      <c r="A393" s="16"/>
      <c r="B393" s="17"/>
      <c r="C393" s="18"/>
      <c r="D393" s="18"/>
      <c r="E393" s="17"/>
      <c r="F393" s="17"/>
      <c r="G393" s="18"/>
      <c r="H393" s="18"/>
      <c r="I393" s="17"/>
      <c r="J393" s="17"/>
      <c r="K393" s="17"/>
      <c r="L393" s="17"/>
      <c r="M393" s="17"/>
      <c r="N393" s="17"/>
      <c r="O393" s="17"/>
      <c r="P393" s="17"/>
      <c r="Q393" s="19"/>
    </row>
    <row r="394" spans="1:17" ht="14.65" thickTop="1" x14ac:dyDescent="0.45"/>
    <row r="397" spans="1:17" ht="14.65" thickBot="1" x14ac:dyDescent="0.5"/>
    <row r="398" spans="1:17" ht="14.65" thickTop="1" x14ac:dyDescent="0.45">
      <c r="A398" s="3"/>
      <c r="B398" s="4"/>
      <c r="C398" s="5">
        <v>45626</v>
      </c>
      <c r="D398" s="6"/>
      <c r="E398" s="4"/>
      <c r="F398" s="4"/>
      <c r="G398" s="6"/>
      <c r="H398" s="6"/>
      <c r="I398" s="4"/>
      <c r="J398" s="4"/>
      <c r="K398" s="4"/>
      <c r="L398" s="21" t="s">
        <v>40</v>
      </c>
      <c r="M398" s="4"/>
      <c r="N398" s="4"/>
      <c r="O398" s="4"/>
      <c r="P398" s="4"/>
      <c r="Q398" s="7"/>
    </row>
    <row r="399" spans="1:17" x14ac:dyDescent="0.45">
      <c r="A399" s="8" t="s">
        <v>11</v>
      </c>
      <c r="B399" s="9"/>
      <c r="C399" s="10"/>
      <c r="D399" s="10"/>
      <c r="E399" s="9"/>
      <c r="F399" s="9"/>
      <c r="G399" s="10"/>
      <c r="H399" s="10"/>
      <c r="I399" s="9"/>
      <c r="J399" s="12" t="s">
        <v>68</v>
      </c>
      <c r="K399" s="9"/>
      <c r="L399" s="12" t="s">
        <v>21</v>
      </c>
      <c r="M399" s="12"/>
      <c r="N399" s="9"/>
      <c r="O399" s="9"/>
      <c r="P399" s="9"/>
      <c r="Q399" s="11"/>
    </row>
    <row r="400" spans="1:17" x14ac:dyDescent="0.45">
      <c r="A400" s="8" t="s">
        <v>3</v>
      </c>
      <c r="B400" s="12" t="s">
        <v>6</v>
      </c>
      <c r="C400" s="13" t="s">
        <v>4</v>
      </c>
      <c r="D400" s="13" t="s">
        <v>7</v>
      </c>
      <c r="E400" s="12" t="s">
        <v>16</v>
      </c>
      <c r="F400" s="9"/>
      <c r="G400" s="13" t="s">
        <v>18</v>
      </c>
      <c r="H400" s="13" t="s">
        <v>19</v>
      </c>
      <c r="I400" s="43" t="s">
        <v>133</v>
      </c>
      <c r="J400" s="12" t="s">
        <v>67</v>
      </c>
      <c r="K400" s="9"/>
      <c r="L400" s="22">
        <v>20877.349999999999</v>
      </c>
      <c r="M400" s="9" t="s">
        <v>135</v>
      </c>
      <c r="N400" s="9"/>
      <c r="O400" s="9"/>
      <c r="P400" s="9"/>
      <c r="Q400" s="11"/>
    </row>
    <row r="401" spans="1:17" x14ac:dyDescent="0.45">
      <c r="A401" s="14" t="s">
        <v>236</v>
      </c>
      <c r="B401" s="9">
        <v>63</v>
      </c>
      <c r="C401" s="10">
        <v>30.61</v>
      </c>
      <c r="D401" s="10">
        <f>C401*B401</f>
        <v>1928.43</v>
      </c>
      <c r="E401" s="38" t="s">
        <v>17</v>
      </c>
      <c r="F401" s="9"/>
      <c r="G401" s="10">
        <v>30.45</v>
      </c>
      <c r="H401" s="10">
        <f>(B401*G401)-D401</f>
        <v>-10.080000000000155</v>
      </c>
      <c r="I401" s="9" t="s">
        <v>134</v>
      </c>
      <c r="J401" s="38">
        <f>G401*B401</f>
        <v>1918.35</v>
      </c>
      <c r="K401" s="9" t="str">
        <f>IF(B401&lt;&gt;0,"sell "&amp;B401&amp;" "&amp;A401&amp;" @ $"&amp;G401,"")</f>
        <v>sell 63 DYN @ $30.45</v>
      </c>
      <c r="L401" s="50">
        <f>L400+(G401*B401)</f>
        <v>22795.699999999997</v>
      </c>
      <c r="M401" s="9"/>
      <c r="N401" s="9"/>
      <c r="O401" s="9"/>
      <c r="P401" s="9"/>
      <c r="Q401" s="11"/>
    </row>
    <row r="402" spans="1:17" x14ac:dyDescent="0.45">
      <c r="A402" s="14" t="s">
        <v>237</v>
      </c>
      <c r="B402" s="9">
        <v>51</v>
      </c>
      <c r="C402" s="10">
        <v>46.88</v>
      </c>
      <c r="D402" s="10">
        <f>C402*B402</f>
        <v>2390.88</v>
      </c>
      <c r="E402" s="38" t="s">
        <v>17</v>
      </c>
      <c r="F402" s="9"/>
      <c r="G402" s="10">
        <v>46.65</v>
      </c>
      <c r="H402" s="10">
        <f>(B402*G402)-D402</f>
        <v>-11.730000000000018</v>
      </c>
      <c r="I402" s="9" t="s">
        <v>134</v>
      </c>
      <c r="J402" s="38">
        <f>G402*B402</f>
        <v>2379.15</v>
      </c>
      <c r="K402" s="9" t="str">
        <f t="shared" ref="K402:K403" si="14">IF(B402&lt;&gt;0,"sell "&amp;B402&amp;" "&amp;A402&amp;" @ $"&amp;G402,"")</f>
        <v>sell 51 RXST @ $46.65</v>
      </c>
      <c r="L402" s="50">
        <f>L401+(G402*B402)</f>
        <v>25174.85</v>
      </c>
      <c r="M402" s="9"/>
      <c r="N402" s="9"/>
      <c r="O402" s="9"/>
      <c r="P402" s="9"/>
      <c r="Q402" s="11"/>
    </row>
    <row r="403" spans="1:17" x14ac:dyDescent="0.45">
      <c r="A403" s="14" t="s">
        <v>238</v>
      </c>
      <c r="B403" s="9">
        <v>8</v>
      </c>
      <c r="C403" s="10">
        <v>493.27</v>
      </c>
      <c r="D403" s="10">
        <f>C403*B403</f>
        <v>3946.16</v>
      </c>
      <c r="E403" s="38" t="s">
        <v>17</v>
      </c>
      <c r="F403" s="9"/>
      <c r="G403" s="10">
        <v>495.5</v>
      </c>
      <c r="H403" s="10">
        <f>(B403*G403)-D403</f>
        <v>17.840000000000146</v>
      </c>
      <c r="I403" s="9" t="s">
        <v>134</v>
      </c>
      <c r="J403" s="38">
        <f>G403*B403</f>
        <v>3964</v>
      </c>
      <c r="K403" s="9" t="str">
        <f t="shared" si="14"/>
        <v>sell 8 FIX @ $495.5</v>
      </c>
      <c r="L403" s="10">
        <f>L402+(G403*B403)</f>
        <v>29138.85</v>
      </c>
      <c r="M403" s="9" t="s">
        <v>44</v>
      </c>
      <c r="N403" s="9"/>
      <c r="O403" s="9"/>
      <c r="P403" s="9"/>
      <c r="Q403" s="11"/>
    </row>
    <row r="404" spans="1:17" x14ac:dyDescent="0.45">
      <c r="A404" s="14"/>
      <c r="B404" s="9"/>
      <c r="C404" s="10" t="s">
        <v>20</v>
      </c>
      <c r="D404" s="10">
        <f>SUM(D401:D403)</f>
        <v>8265.4700000000012</v>
      </c>
      <c r="E404" s="9"/>
      <c r="F404" s="9"/>
      <c r="G404" s="41"/>
      <c r="H404" s="10">
        <f>SUM(H401:H403)</f>
        <v>-3.9700000000000273</v>
      </c>
      <c r="I404" s="9"/>
      <c r="J404" s="38">
        <f>SUM(J401:J403)</f>
        <v>8261.5</v>
      </c>
      <c r="K404" s="9"/>
      <c r="L404" s="10"/>
      <c r="M404" s="9"/>
      <c r="N404" s="9"/>
      <c r="O404" s="9"/>
      <c r="P404" s="9"/>
      <c r="Q404" s="11"/>
    </row>
    <row r="405" spans="1:17" x14ac:dyDescent="0.45">
      <c r="A405" s="14"/>
      <c r="B405" s="9"/>
      <c r="C405" s="10"/>
      <c r="D405" s="10"/>
      <c r="E405" s="9"/>
      <c r="F405" s="9"/>
      <c r="G405" s="42"/>
      <c r="H405" s="39"/>
      <c r="I405" s="9"/>
      <c r="J405" s="9"/>
      <c r="K405" s="9"/>
      <c r="L405" s="10"/>
      <c r="M405" s="9"/>
      <c r="N405" s="9"/>
      <c r="O405" s="9"/>
      <c r="P405" s="9"/>
      <c r="Q405" s="11"/>
    </row>
    <row r="406" spans="1:17" x14ac:dyDescent="0.45">
      <c r="A406" s="14"/>
      <c r="B406" s="9"/>
      <c r="C406" s="10"/>
      <c r="D406" s="51"/>
      <c r="E406" s="42"/>
      <c r="F406" s="9"/>
      <c r="G406" s="41"/>
      <c r="H406" s="10"/>
      <c r="I406" s="9"/>
      <c r="J406" s="9"/>
      <c r="K406" s="9"/>
      <c r="L406" s="10"/>
      <c r="M406" s="12" t="s">
        <v>41</v>
      </c>
      <c r="N406" s="9"/>
      <c r="O406" s="9"/>
      <c r="P406" s="9"/>
      <c r="Q406" s="11"/>
    </row>
    <row r="407" spans="1:17" x14ac:dyDescent="0.45">
      <c r="A407" s="8"/>
      <c r="B407" s="9"/>
      <c r="C407" s="10"/>
      <c r="D407" s="10"/>
      <c r="E407" s="20"/>
      <c r="F407" s="9"/>
      <c r="G407" s="41"/>
      <c r="H407" s="10"/>
      <c r="I407" s="9"/>
      <c r="J407" s="9"/>
      <c r="K407" s="9"/>
      <c r="L407" s="10"/>
      <c r="M407" s="12" t="s">
        <v>42</v>
      </c>
      <c r="N407" s="9"/>
      <c r="O407" s="9"/>
      <c r="P407" s="9"/>
      <c r="Q407" s="11"/>
    </row>
    <row r="408" spans="1:17" x14ac:dyDescent="0.45">
      <c r="A408" s="8"/>
      <c r="B408" s="12" t="s">
        <v>6</v>
      </c>
      <c r="C408" s="13" t="s">
        <v>4</v>
      </c>
      <c r="D408" s="13" t="s">
        <v>5</v>
      </c>
      <c r="E408" s="23" t="s">
        <v>16</v>
      </c>
      <c r="F408" s="9"/>
      <c r="G408" s="43" t="s">
        <v>18</v>
      </c>
      <c r="H408" s="13" t="s">
        <v>19</v>
      </c>
      <c r="I408" s="9"/>
      <c r="J408" s="9"/>
      <c r="K408" s="9"/>
      <c r="L408" s="10"/>
      <c r="M408" s="38">
        <f>L400</f>
        <v>20877.349999999999</v>
      </c>
      <c r="N408" s="9"/>
      <c r="O408" s="9"/>
      <c r="P408" s="9"/>
      <c r="Q408" s="11"/>
    </row>
    <row r="409" spans="1:17" x14ac:dyDescent="0.45">
      <c r="A409" s="14" t="s">
        <v>246</v>
      </c>
      <c r="B409" s="9">
        <v>68</v>
      </c>
      <c r="C409" s="10">
        <v>43.03</v>
      </c>
      <c r="D409" s="10">
        <f>C409*B409</f>
        <v>2926.04</v>
      </c>
      <c r="E409" s="38" t="s">
        <v>17</v>
      </c>
      <c r="F409" s="9"/>
      <c r="G409" s="10">
        <v>42.19</v>
      </c>
      <c r="H409" s="10">
        <f>(B409*G409)-D409</f>
        <v>-57.119999999999891</v>
      </c>
      <c r="I409" s="9" t="s">
        <v>134</v>
      </c>
      <c r="J409" s="9"/>
      <c r="K409" s="9" t="str">
        <f>IF(B409&lt;&gt;0,"buy "&amp;B409&amp;" "&amp;A409&amp;" @ $"&amp;G409,"")</f>
        <v>buy 68 RNA @ $42.19</v>
      </c>
      <c r="L409" s="10">
        <f>L403-(G409*B409)</f>
        <v>26269.93</v>
      </c>
      <c r="M409" s="38">
        <f>L400-(G409*B409)</f>
        <v>18008.43</v>
      </c>
      <c r="N409" s="9"/>
      <c r="O409" s="9"/>
      <c r="P409" s="9"/>
      <c r="Q409" s="11"/>
    </row>
    <row r="410" spans="1:17" x14ac:dyDescent="0.45">
      <c r="A410" s="14" t="s">
        <v>215</v>
      </c>
      <c r="B410" s="9">
        <v>21</v>
      </c>
      <c r="C410" s="10">
        <v>135.79</v>
      </c>
      <c r="D410" s="10">
        <f>C410*B410</f>
        <v>2851.5899999999997</v>
      </c>
      <c r="E410" s="38" t="s">
        <v>17</v>
      </c>
      <c r="F410" s="9"/>
      <c r="G410" s="10">
        <v>136.55000000000001</v>
      </c>
      <c r="H410" s="10">
        <f>(B410*G410)-D410</f>
        <v>15.960000000000491</v>
      </c>
      <c r="I410" s="9" t="s">
        <v>134</v>
      </c>
      <c r="J410" s="9"/>
      <c r="K410" s="9" t="str">
        <f>IF(B410&lt;&gt;0,"buy "&amp;B410&amp;" "&amp;A410&amp;" @ $"&amp;G410,"")</f>
        <v>buy 21 MOD @ $136.55</v>
      </c>
      <c r="L410" s="10">
        <f>L409-(G410*B410)</f>
        <v>23402.38</v>
      </c>
      <c r="M410" s="38">
        <f>M409-(G410*B410)</f>
        <v>15140.880000000001</v>
      </c>
      <c r="N410" s="9"/>
      <c r="O410" s="9"/>
      <c r="P410" s="9"/>
      <c r="Q410" s="11"/>
    </row>
    <row r="411" spans="1:17" x14ac:dyDescent="0.45">
      <c r="A411" s="28" t="s">
        <v>247</v>
      </c>
      <c r="B411" s="29">
        <v>138</v>
      </c>
      <c r="C411" s="30">
        <v>21.4</v>
      </c>
      <c r="D411" s="30">
        <f>C411*B411</f>
        <v>2953.2</v>
      </c>
      <c r="E411" s="38" t="s">
        <v>17</v>
      </c>
      <c r="F411" s="29"/>
      <c r="G411" s="30">
        <v>21.38</v>
      </c>
      <c r="H411" s="30">
        <f>(B411*G411)-D411</f>
        <v>-2.7599999999997635</v>
      </c>
      <c r="I411" s="9" t="s">
        <v>134</v>
      </c>
      <c r="J411" s="9"/>
      <c r="K411" s="9" t="str">
        <f>IF(B411&lt;&gt;0,"buy "&amp;B411&amp;" "&amp;A411&amp;" @ $"&amp;G411,"")</f>
        <v>buy 138 PLSE @ $21.38</v>
      </c>
      <c r="L411" s="10">
        <f>L410-(G411*B411)</f>
        <v>20451.940000000002</v>
      </c>
      <c r="M411" s="46">
        <f>M410-(G411*B411)</f>
        <v>12190.44</v>
      </c>
      <c r="N411" s="47"/>
      <c r="O411" s="47"/>
      <c r="P411" s="47"/>
      <c r="Q411" s="48"/>
    </row>
    <row r="412" spans="1:17" x14ac:dyDescent="0.45">
      <c r="A412" s="14"/>
      <c r="B412" s="9"/>
      <c r="C412" s="10" t="s">
        <v>20</v>
      </c>
      <c r="D412" s="10">
        <f>SUM(D409:D411)</f>
        <v>8730.8299999999981</v>
      </c>
      <c r="E412" s="9"/>
      <c r="F412" s="9"/>
      <c r="G412" s="10"/>
      <c r="H412" s="10">
        <f>SUM(H409:H411)</f>
        <v>-43.919999999999163</v>
      </c>
      <c r="I412" s="9"/>
      <c r="J412" s="9"/>
      <c r="K412" s="9"/>
      <c r="L412" s="10"/>
      <c r="M412" s="9"/>
      <c r="N412" s="9"/>
      <c r="O412" s="9"/>
      <c r="P412" s="9"/>
      <c r="Q412" s="11"/>
    </row>
    <row r="413" spans="1:17" x14ac:dyDescent="0.45">
      <c r="A413" s="14"/>
      <c r="B413" s="9"/>
      <c r="C413" s="10"/>
      <c r="D413" s="10"/>
      <c r="E413" s="9"/>
      <c r="F413" s="9"/>
      <c r="G413" s="10"/>
      <c r="H413" s="10"/>
      <c r="I413" s="9"/>
      <c r="J413" s="9"/>
      <c r="K413" s="9"/>
      <c r="L413" s="10"/>
      <c r="M413" s="12" t="str">
        <f>IF(J404+M411&gt;0,"Credit Surplus","Credit Shortage")</f>
        <v>Credit Surplus</v>
      </c>
      <c r="N413" s="38"/>
      <c r="O413" s="9"/>
      <c r="P413" s="9"/>
      <c r="Q413" s="11"/>
    </row>
    <row r="414" spans="1:17" x14ac:dyDescent="0.45">
      <c r="A414" s="14"/>
      <c r="B414" s="9"/>
      <c r="C414" s="10"/>
      <c r="D414" s="10"/>
      <c r="E414" s="9"/>
      <c r="F414" s="9"/>
      <c r="G414" s="10"/>
      <c r="H414" s="10"/>
      <c r="I414" s="9"/>
      <c r="J414" s="9"/>
      <c r="K414" s="9"/>
      <c r="L414" s="10"/>
      <c r="M414" s="9"/>
      <c r="N414" s="9"/>
      <c r="O414" s="9"/>
      <c r="P414" s="9"/>
      <c r="Q414" s="11"/>
    </row>
    <row r="415" spans="1:17" x14ac:dyDescent="0.45">
      <c r="A415" s="14"/>
      <c r="B415" s="9"/>
      <c r="C415" s="10"/>
      <c r="D415" s="10"/>
      <c r="E415" s="9"/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23</v>
      </c>
      <c r="B416" s="9"/>
      <c r="C416" s="10"/>
      <c r="D416" s="22">
        <v>903.8</v>
      </c>
      <c r="E416" s="9" t="s">
        <v>111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x14ac:dyDescent="0.45">
      <c r="A417" s="14" t="s">
        <v>24</v>
      </c>
      <c r="B417" s="9"/>
      <c r="C417" s="10"/>
      <c r="D417" s="49">
        <f>H404</f>
        <v>-3.9700000000000273</v>
      </c>
      <c r="E417" s="9" t="s">
        <v>36</v>
      </c>
      <c r="F417" s="9"/>
      <c r="G417" s="10"/>
      <c r="H417" s="10"/>
      <c r="I417" s="9"/>
      <c r="J417" s="9"/>
      <c r="K417" s="9"/>
      <c r="L417" s="9"/>
      <c r="M417" s="9"/>
      <c r="N417" s="9"/>
      <c r="O417" s="9"/>
      <c r="P417" s="9"/>
      <c r="Q417" s="11"/>
    </row>
    <row r="418" spans="1:17" x14ac:dyDescent="0.45">
      <c r="A418" s="14" t="s">
        <v>25</v>
      </c>
      <c r="B418" s="9"/>
      <c r="C418" s="10"/>
      <c r="D418" s="10">
        <f>D416+D417</f>
        <v>899.82999999999993</v>
      </c>
      <c r="E418" s="9"/>
      <c r="F418" s="9"/>
      <c r="G418" s="10"/>
      <c r="H418" s="10"/>
      <c r="I418" s="9"/>
      <c r="J418" s="9"/>
      <c r="K418" s="9"/>
      <c r="L418" s="9"/>
      <c r="M418" s="9"/>
      <c r="N418" s="9"/>
      <c r="O418" s="9"/>
      <c r="P418" s="9"/>
      <c r="Q418" s="11"/>
    </row>
    <row r="419" spans="1:17" x14ac:dyDescent="0.45">
      <c r="A419" s="14" t="s">
        <v>27</v>
      </c>
      <c r="B419" s="9"/>
      <c r="C419" s="10"/>
      <c r="D419" s="10">
        <f>H412</f>
        <v>-43.919999999999163</v>
      </c>
      <c r="E419" s="9" t="s">
        <v>37</v>
      </c>
      <c r="F419" s="9"/>
      <c r="G419" s="10"/>
      <c r="H419" s="10"/>
      <c r="I419" s="9"/>
      <c r="J419" s="9"/>
      <c r="K419" s="9"/>
      <c r="L419" s="9"/>
      <c r="M419" s="9"/>
      <c r="N419" s="9"/>
      <c r="O419" s="9"/>
      <c r="P419" s="9"/>
      <c r="Q419" s="11"/>
    </row>
    <row r="420" spans="1:17" x14ac:dyDescent="0.45">
      <c r="A420" s="14" t="s">
        <v>25</v>
      </c>
      <c r="B420" s="9"/>
      <c r="C420" s="10"/>
      <c r="D420" s="32">
        <f>D418-D419</f>
        <v>943.74999999999909</v>
      </c>
      <c r="E420" s="20" t="s">
        <v>38</v>
      </c>
      <c r="F420" s="9"/>
      <c r="G420" s="10"/>
      <c r="H420" s="10"/>
      <c r="I420" s="9"/>
      <c r="J420" s="9"/>
      <c r="K420" s="9"/>
      <c r="L420" s="9"/>
      <c r="M420" s="9"/>
      <c r="N420" s="9"/>
      <c r="O420" s="9"/>
      <c r="P420" s="9"/>
      <c r="Q420" s="11"/>
    </row>
    <row r="421" spans="1:17" ht="14.65" thickBot="1" x14ac:dyDescent="0.5">
      <c r="A421" s="16"/>
      <c r="B421" s="17"/>
      <c r="C421" s="18"/>
      <c r="D421" s="18"/>
      <c r="E421" s="17"/>
      <c r="F421" s="17"/>
      <c r="G421" s="18"/>
      <c r="H421" s="18"/>
      <c r="I421" s="17"/>
      <c r="J421" s="17"/>
      <c r="K421" s="17"/>
      <c r="L421" s="17"/>
      <c r="M421" s="17"/>
      <c r="N421" s="17"/>
      <c r="O421" s="17"/>
      <c r="P421" s="17"/>
      <c r="Q421" s="19"/>
    </row>
    <row r="422" spans="1:17" ht="14.65" thickTop="1" x14ac:dyDescent="0.45"/>
    <row r="425" spans="1:17" ht="14.65" thickBot="1" x14ac:dyDescent="0.5"/>
    <row r="426" spans="1:17" ht="14.65" thickTop="1" x14ac:dyDescent="0.45">
      <c r="A426" s="3"/>
      <c r="B426" s="4"/>
      <c r="C426" s="5">
        <v>45597</v>
      </c>
      <c r="D426" s="6"/>
      <c r="E426" s="4"/>
      <c r="F426" s="4"/>
      <c r="G426" s="6"/>
      <c r="H426" s="6"/>
      <c r="I426" s="4"/>
      <c r="J426" s="4"/>
      <c r="K426" s="4"/>
      <c r="L426" s="21" t="s">
        <v>40</v>
      </c>
      <c r="M426" s="4"/>
      <c r="N426" s="4"/>
      <c r="O426" s="4"/>
      <c r="P426" s="4"/>
      <c r="Q426" s="7"/>
    </row>
    <row r="427" spans="1:17" x14ac:dyDescent="0.45">
      <c r="A427" s="8" t="s">
        <v>11</v>
      </c>
      <c r="B427" s="9"/>
      <c r="C427" s="10"/>
      <c r="D427" s="10"/>
      <c r="E427" s="9"/>
      <c r="F427" s="9"/>
      <c r="G427" s="10"/>
      <c r="H427" s="10"/>
      <c r="I427" s="9"/>
      <c r="J427" s="12" t="s">
        <v>68</v>
      </c>
      <c r="K427" s="9"/>
      <c r="L427" s="12" t="s">
        <v>21</v>
      </c>
      <c r="M427" s="12"/>
      <c r="N427" s="9"/>
      <c r="O427" s="9"/>
      <c r="P427" s="9"/>
      <c r="Q427" s="11"/>
    </row>
    <row r="428" spans="1:17" x14ac:dyDescent="0.45">
      <c r="A428" s="8" t="s">
        <v>3</v>
      </c>
      <c r="B428" s="12" t="s">
        <v>6</v>
      </c>
      <c r="C428" s="13" t="s">
        <v>4</v>
      </c>
      <c r="D428" s="13" t="s">
        <v>7</v>
      </c>
      <c r="E428" s="12" t="s">
        <v>16</v>
      </c>
      <c r="F428" s="9"/>
      <c r="G428" s="13" t="s">
        <v>18</v>
      </c>
      <c r="H428" s="13" t="s">
        <v>19</v>
      </c>
      <c r="I428" s="43" t="s">
        <v>133</v>
      </c>
      <c r="J428" s="12" t="s">
        <v>67</v>
      </c>
      <c r="K428" s="9"/>
      <c r="L428" s="22">
        <v>20155.740000000002</v>
      </c>
      <c r="M428" s="9" t="s">
        <v>135</v>
      </c>
      <c r="N428" s="9"/>
      <c r="O428" s="9"/>
      <c r="P428" s="9"/>
      <c r="Q428" s="11"/>
    </row>
    <row r="429" spans="1:17" x14ac:dyDescent="0.45">
      <c r="A429" s="14" t="s">
        <v>233</v>
      </c>
      <c r="B429" s="9">
        <v>68</v>
      </c>
      <c r="C429" s="10">
        <v>28.15</v>
      </c>
      <c r="D429" s="10">
        <f>C429*B429</f>
        <v>1914.1999999999998</v>
      </c>
      <c r="E429" s="38" t="s">
        <v>17</v>
      </c>
      <c r="F429" s="9"/>
      <c r="G429" s="10">
        <v>28.28</v>
      </c>
      <c r="H429" s="10">
        <f>(B429*G429)-D429</f>
        <v>8.8400000000001455</v>
      </c>
      <c r="I429" s="9" t="s">
        <v>134</v>
      </c>
      <c r="J429" s="38">
        <f>G429*B429</f>
        <v>1923.04</v>
      </c>
      <c r="K429" s="9" t="str">
        <f>IF(B429&lt;&gt;0,"sell "&amp;B429&amp;" "&amp;A429&amp;" @ $"&amp;G429,"")</f>
        <v>sell 68 IDYA @ $28.28</v>
      </c>
      <c r="L429" s="50">
        <f>L428+(G429*B429)</f>
        <v>22078.780000000002</v>
      </c>
      <c r="M429" s="9"/>
      <c r="N429" s="9"/>
      <c r="O429" s="9"/>
      <c r="P429" s="9"/>
      <c r="Q429" s="11"/>
    </row>
    <row r="430" spans="1:17" x14ac:dyDescent="0.45">
      <c r="A430" s="14" t="s">
        <v>234</v>
      </c>
      <c r="B430" s="9">
        <v>22</v>
      </c>
      <c r="C430" s="10">
        <v>122.82</v>
      </c>
      <c r="D430" s="10">
        <f>C430*B430</f>
        <v>2702.04</v>
      </c>
      <c r="E430" s="38" t="s">
        <v>17</v>
      </c>
      <c r="F430" s="9"/>
      <c r="G430" s="10">
        <v>124.04</v>
      </c>
      <c r="H430" s="10">
        <f>(B430*G430)-D430</f>
        <v>26.840000000000146</v>
      </c>
      <c r="I430" s="9" t="s">
        <v>134</v>
      </c>
      <c r="J430" s="38">
        <f>G430*B430</f>
        <v>2728.88</v>
      </c>
      <c r="K430" s="9" t="str">
        <f t="shared" ref="K430:K431" si="15">IF(B430&lt;&gt;0,"sell "&amp;B430&amp;" "&amp;A430&amp;" @ $"&amp;G430,"")</f>
        <v>sell 22 ASND @ $124.04</v>
      </c>
      <c r="L430" s="50">
        <f>L429+(G430*B430)</f>
        <v>24807.660000000003</v>
      </c>
      <c r="M430" s="9"/>
      <c r="N430" s="9"/>
      <c r="O430" s="9"/>
      <c r="P430" s="9"/>
      <c r="Q430" s="11"/>
    </row>
    <row r="431" spans="1:17" x14ac:dyDescent="0.45">
      <c r="A431" s="14" t="s">
        <v>235</v>
      </c>
      <c r="B431" s="9">
        <v>76</v>
      </c>
      <c r="C431" s="10">
        <v>26</v>
      </c>
      <c r="D431" s="10">
        <f>C431*B431</f>
        <v>1976</v>
      </c>
      <c r="E431" s="38" t="s">
        <v>17</v>
      </c>
      <c r="F431" s="9"/>
      <c r="G431" s="10">
        <v>26.41</v>
      </c>
      <c r="H431" s="10">
        <f>(B431*G431)-D431</f>
        <v>31.160000000000082</v>
      </c>
      <c r="I431" s="9" t="s">
        <v>134</v>
      </c>
      <c r="J431" s="38">
        <f>G431*B431</f>
        <v>2007.16</v>
      </c>
      <c r="K431" s="9" t="str">
        <f t="shared" si="15"/>
        <v>sell 76 TRMD @ $26.41</v>
      </c>
      <c r="L431" s="10">
        <f>L430+(G431*B431)</f>
        <v>26814.820000000003</v>
      </c>
      <c r="M431" s="9" t="s">
        <v>44</v>
      </c>
      <c r="N431" s="9"/>
      <c r="O431" s="9"/>
      <c r="P431" s="9"/>
      <c r="Q431" s="11"/>
    </row>
    <row r="432" spans="1:17" x14ac:dyDescent="0.45">
      <c r="A432" s="14"/>
      <c r="B432" s="9"/>
      <c r="C432" s="10" t="s">
        <v>20</v>
      </c>
      <c r="D432" s="10">
        <f>SUM(D429:D431)</f>
        <v>6592.24</v>
      </c>
      <c r="E432" s="9"/>
      <c r="F432" s="9"/>
      <c r="G432" s="41"/>
      <c r="H432" s="10">
        <f>SUM(H429:H431)</f>
        <v>66.840000000000373</v>
      </c>
      <c r="I432" s="9"/>
      <c r="J432" s="38">
        <f>SUM(J429:J431)</f>
        <v>6659.08</v>
      </c>
      <c r="K432" s="9"/>
      <c r="L432" s="10"/>
      <c r="M432" s="9"/>
      <c r="N432" s="9"/>
      <c r="O432" s="9"/>
      <c r="P432" s="9"/>
      <c r="Q432" s="11"/>
    </row>
    <row r="433" spans="1:17" x14ac:dyDescent="0.45">
      <c r="A433" s="14"/>
      <c r="B433" s="9"/>
      <c r="C433" s="10"/>
      <c r="D433" s="10"/>
      <c r="E433" s="9"/>
      <c r="F433" s="9"/>
      <c r="G433" s="42"/>
      <c r="H433" s="39"/>
      <c r="I433" s="9"/>
      <c r="J433" s="9"/>
      <c r="K433" s="9"/>
      <c r="L433" s="10"/>
      <c r="M433" s="9"/>
      <c r="N433" s="9"/>
      <c r="O433" s="9"/>
      <c r="P433" s="9"/>
      <c r="Q433" s="11"/>
    </row>
    <row r="434" spans="1:17" x14ac:dyDescent="0.45">
      <c r="A434" s="14"/>
      <c r="B434" s="9"/>
      <c r="C434" s="10"/>
      <c r="D434" s="51"/>
      <c r="E434" s="42"/>
      <c r="F434" s="9"/>
      <c r="G434" s="41"/>
      <c r="H434" s="10"/>
      <c r="I434" s="9"/>
      <c r="J434" s="9"/>
      <c r="K434" s="9"/>
      <c r="L434" s="10"/>
      <c r="M434" s="12" t="s">
        <v>41</v>
      </c>
      <c r="N434" s="9"/>
      <c r="O434" s="9"/>
      <c r="P434" s="9"/>
      <c r="Q434" s="11"/>
    </row>
    <row r="435" spans="1:17" x14ac:dyDescent="0.45">
      <c r="A435" s="8"/>
      <c r="B435" s="9"/>
      <c r="C435" s="10"/>
      <c r="D435" s="10"/>
      <c r="E435" s="20"/>
      <c r="F435" s="9"/>
      <c r="G435" s="41"/>
      <c r="H435" s="10"/>
      <c r="I435" s="9"/>
      <c r="J435" s="9"/>
      <c r="K435" s="9"/>
      <c r="L435" s="10"/>
      <c r="M435" s="12" t="s">
        <v>42</v>
      </c>
      <c r="N435" s="9"/>
      <c r="O435" s="9"/>
      <c r="P435" s="9"/>
      <c r="Q435" s="11"/>
    </row>
    <row r="436" spans="1:17" x14ac:dyDescent="0.45">
      <c r="A436" s="8"/>
      <c r="B436" s="12" t="s">
        <v>6</v>
      </c>
      <c r="C436" s="13" t="s">
        <v>4</v>
      </c>
      <c r="D436" s="13" t="s">
        <v>5</v>
      </c>
      <c r="E436" s="23" t="s">
        <v>16</v>
      </c>
      <c r="F436" s="9"/>
      <c r="G436" s="43" t="s">
        <v>18</v>
      </c>
      <c r="H436" s="13" t="s">
        <v>19</v>
      </c>
      <c r="I436" s="9"/>
      <c r="J436" s="9"/>
      <c r="K436" s="9"/>
      <c r="L436" s="10"/>
      <c r="M436" s="38">
        <f>L428</f>
        <v>20155.740000000002</v>
      </c>
      <c r="N436" s="9"/>
      <c r="O436" s="9"/>
      <c r="P436" s="9"/>
      <c r="Q436" s="11"/>
    </row>
    <row r="437" spans="1:17" x14ac:dyDescent="0.45">
      <c r="A437" s="14" t="s">
        <v>243</v>
      </c>
      <c r="B437" s="9">
        <v>90</v>
      </c>
      <c r="C437" s="10">
        <v>30.13</v>
      </c>
      <c r="D437" s="10">
        <f>C437*B437</f>
        <v>2711.7</v>
      </c>
      <c r="E437" s="38" t="s">
        <v>17</v>
      </c>
      <c r="F437" s="9"/>
      <c r="G437" s="10">
        <v>30.11</v>
      </c>
      <c r="H437" s="10">
        <f>(B437*G437)-D437</f>
        <v>-1.7999999999997272</v>
      </c>
      <c r="I437" s="9" t="s">
        <v>134</v>
      </c>
      <c r="J437" s="9"/>
      <c r="K437" s="9" t="str">
        <f>IF(B437&lt;&gt;0,"buy "&amp;B437&amp;" "&amp;A437&amp;" @ $"&amp;G437,"")</f>
        <v>buy 90 SWTX @ $30.11</v>
      </c>
      <c r="L437" s="10">
        <f>L431-(G437*B437)</f>
        <v>24104.920000000002</v>
      </c>
      <c r="M437" s="38">
        <f>L428-(G437*B437)</f>
        <v>17445.84</v>
      </c>
      <c r="N437" s="9"/>
      <c r="O437" s="9"/>
      <c r="P437" s="9"/>
      <c r="Q437" s="11"/>
    </row>
    <row r="438" spans="1:17" x14ac:dyDescent="0.45">
      <c r="A438" s="14" t="s">
        <v>244</v>
      </c>
      <c r="B438" s="9">
        <v>186</v>
      </c>
      <c r="C438" s="10">
        <v>14.72</v>
      </c>
      <c r="D438" s="10">
        <f>C438*B438</f>
        <v>2737.92</v>
      </c>
      <c r="E438" s="38" t="s">
        <v>17</v>
      </c>
      <c r="F438" s="9"/>
      <c r="G438" s="10">
        <v>14.72</v>
      </c>
      <c r="H438" s="10">
        <f>(B438*G438)-D438</f>
        <v>0</v>
      </c>
      <c r="I438" s="9" t="s">
        <v>134</v>
      </c>
      <c r="J438" s="9"/>
      <c r="K438" s="9" t="str">
        <f>IF(B438&lt;&gt;0,"buy "&amp;B438&amp;" "&amp;A438&amp;" @ $"&amp;G438,"")</f>
        <v>buy 186 DAWN @ $14.72</v>
      </c>
      <c r="L438" s="10">
        <f>L437-(G438*B438)</f>
        <v>21367</v>
      </c>
      <c r="M438" s="38">
        <f>M437-(G438*B438)</f>
        <v>14707.92</v>
      </c>
      <c r="N438" s="9"/>
      <c r="O438" s="9"/>
      <c r="P438" s="9"/>
      <c r="Q438" s="11"/>
    </row>
    <row r="439" spans="1:17" x14ac:dyDescent="0.45">
      <c r="A439" s="28" t="s">
        <v>245</v>
      </c>
      <c r="B439" s="29">
        <v>80</v>
      </c>
      <c r="C439" s="30">
        <v>33.93</v>
      </c>
      <c r="D439" s="30">
        <f>C439*B439</f>
        <v>2714.4</v>
      </c>
      <c r="E439" s="38" t="s">
        <v>17</v>
      </c>
      <c r="F439" s="29"/>
      <c r="G439" s="30">
        <v>34.42</v>
      </c>
      <c r="H439" s="30">
        <f>(B439*G439)-D439</f>
        <v>39.200000000000273</v>
      </c>
      <c r="I439" s="9" t="s">
        <v>134</v>
      </c>
      <c r="J439" s="9"/>
      <c r="K439" s="9" t="str">
        <f>IF(B439&lt;&gt;0,"buy "&amp;B439&amp;" "&amp;A439&amp;" @ $"&amp;G439,"")</f>
        <v>buy 80 VRNA @ $34.42</v>
      </c>
      <c r="L439" s="10">
        <f>L438-(G439*B439)</f>
        <v>18613.400000000001</v>
      </c>
      <c r="M439" s="46">
        <f>M438-(G439*B439)</f>
        <v>11954.32</v>
      </c>
      <c r="N439" s="47"/>
      <c r="O439" s="47"/>
      <c r="P439" s="47"/>
      <c r="Q439" s="48"/>
    </row>
    <row r="440" spans="1:17" x14ac:dyDescent="0.45">
      <c r="A440" s="14"/>
      <c r="B440" s="9"/>
      <c r="C440" s="10" t="s">
        <v>20</v>
      </c>
      <c r="D440" s="10">
        <f>SUM(D437:D439)</f>
        <v>8164.02</v>
      </c>
      <c r="E440" s="9"/>
      <c r="F440" s="9"/>
      <c r="G440" s="10"/>
      <c r="H440" s="10">
        <f>SUM(H437:H439)</f>
        <v>37.400000000000546</v>
      </c>
      <c r="I440" s="9"/>
      <c r="J440" s="9"/>
      <c r="K440" s="9"/>
      <c r="L440" s="10"/>
      <c r="M440" s="9"/>
      <c r="N440" s="9"/>
      <c r="O440" s="9"/>
      <c r="P440" s="9"/>
      <c r="Q440" s="11"/>
    </row>
    <row r="441" spans="1:17" x14ac:dyDescent="0.45">
      <c r="A441" s="14"/>
      <c r="B441" s="9"/>
      <c r="C441" s="10"/>
      <c r="D441" s="10"/>
      <c r="E441" s="9"/>
      <c r="F441" s="9"/>
      <c r="G441" s="10"/>
      <c r="H441" s="10"/>
      <c r="I441" s="9"/>
      <c r="J441" s="9"/>
      <c r="K441" s="9"/>
      <c r="L441" s="10"/>
      <c r="M441" s="12" t="str">
        <f>IF(J432+M439&gt;0,"Credit Surplus","Credit Shortage")</f>
        <v>Credit Surplus</v>
      </c>
      <c r="N441" s="38"/>
      <c r="O441" s="9"/>
      <c r="P441" s="9"/>
      <c r="Q441" s="11"/>
    </row>
    <row r="442" spans="1:17" x14ac:dyDescent="0.45">
      <c r="A442" s="14"/>
      <c r="B442" s="9"/>
      <c r="C442" s="10"/>
      <c r="D442" s="10"/>
      <c r="E442" s="9"/>
      <c r="F442" s="9"/>
      <c r="G442" s="10"/>
      <c r="H442" s="10"/>
      <c r="I442" s="9"/>
      <c r="J442" s="9"/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23</v>
      </c>
      <c r="B444" s="9"/>
      <c r="C444" s="10"/>
      <c r="D444" s="22">
        <v>339.72</v>
      </c>
      <c r="E444" s="9" t="s">
        <v>111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x14ac:dyDescent="0.45">
      <c r="A445" s="14" t="s">
        <v>24</v>
      </c>
      <c r="B445" s="9"/>
      <c r="C445" s="10"/>
      <c r="D445" s="49">
        <f>H432</f>
        <v>66.840000000000373</v>
      </c>
      <c r="E445" s="9" t="s">
        <v>36</v>
      </c>
      <c r="F445" s="9"/>
      <c r="G445" s="10"/>
      <c r="H445" s="10"/>
      <c r="I445" s="9"/>
      <c r="J445" s="9"/>
      <c r="K445" s="9"/>
      <c r="L445" s="9"/>
      <c r="M445" s="9"/>
      <c r="N445" s="9"/>
      <c r="O445" s="9"/>
      <c r="P445" s="9"/>
      <c r="Q445" s="11"/>
    </row>
    <row r="446" spans="1:17" x14ac:dyDescent="0.45">
      <c r="A446" s="14" t="s">
        <v>25</v>
      </c>
      <c r="B446" s="9"/>
      <c r="C446" s="10"/>
      <c r="D446" s="10">
        <f>D444+D445</f>
        <v>406.5600000000004</v>
      </c>
      <c r="E446" s="9"/>
      <c r="F446" s="9"/>
      <c r="G446" s="10"/>
      <c r="H446" s="10"/>
      <c r="I446" s="9"/>
      <c r="J446" s="9"/>
      <c r="K446" s="9"/>
      <c r="L446" s="9"/>
      <c r="M446" s="9"/>
      <c r="N446" s="9"/>
      <c r="O446" s="9"/>
      <c r="P446" s="9"/>
      <c r="Q446" s="11"/>
    </row>
    <row r="447" spans="1:17" x14ac:dyDescent="0.45">
      <c r="A447" s="14" t="s">
        <v>27</v>
      </c>
      <c r="B447" s="9"/>
      <c r="C447" s="10"/>
      <c r="D447" s="10">
        <f>H440</f>
        <v>37.400000000000546</v>
      </c>
      <c r="E447" s="9" t="s">
        <v>37</v>
      </c>
      <c r="F447" s="9"/>
      <c r="G447" s="10"/>
      <c r="H447" s="10"/>
      <c r="I447" s="9"/>
      <c r="J447" s="9"/>
      <c r="K447" s="9"/>
      <c r="L447" s="9"/>
      <c r="M447" s="9"/>
      <c r="N447" s="9"/>
      <c r="O447" s="9"/>
      <c r="P447" s="9"/>
      <c r="Q447" s="11"/>
    </row>
    <row r="448" spans="1:17" x14ac:dyDescent="0.45">
      <c r="A448" s="14" t="s">
        <v>25</v>
      </c>
      <c r="B448" s="9"/>
      <c r="C448" s="10"/>
      <c r="D448" s="32">
        <f>D446-D447</f>
        <v>369.15999999999985</v>
      </c>
      <c r="E448" s="20" t="s">
        <v>38</v>
      </c>
      <c r="F448" s="9"/>
      <c r="G448" s="10"/>
      <c r="H448" s="10"/>
      <c r="I448" s="9"/>
      <c r="J448" s="9"/>
      <c r="K448" s="9"/>
      <c r="L448" s="9"/>
      <c r="M448" s="9"/>
      <c r="N448" s="9"/>
      <c r="O448" s="9"/>
      <c r="P448" s="9"/>
      <c r="Q448" s="11"/>
    </row>
    <row r="449" spans="1:17" ht="14.65" thickBot="1" x14ac:dyDescent="0.5">
      <c r="A449" s="16"/>
      <c r="B449" s="17"/>
      <c r="C449" s="18"/>
      <c r="D449" s="18"/>
      <c r="E449" s="17"/>
      <c r="F449" s="17"/>
      <c r="G449" s="18"/>
      <c r="H449" s="18"/>
      <c r="I449" s="17"/>
      <c r="J449" s="17"/>
      <c r="K449" s="17"/>
      <c r="L449" s="17"/>
      <c r="M449" s="17"/>
      <c r="N449" s="17"/>
      <c r="O449" s="17"/>
      <c r="P449" s="17"/>
      <c r="Q449" s="19"/>
    </row>
    <row r="450" spans="1:17" ht="14.65" thickTop="1" x14ac:dyDescent="0.45"/>
    <row r="453" spans="1:17" ht="14.65" thickBot="1" x14ac:dyDescent="0.5"/>
    <row r="454" spans="1:17" ht="14.65" thickTop="1" x14ac:dyDescent="0.45">
      <c r="A454" s="3"/>
      <c r="B454" s="4"/>
      <c r="C454" s="5">
        <v>45566</v>
      </c>
      <c r="D454" s="6"/>
      <c r="E454" s="4"/>
      <c r="F454" s="4"/>
      <c r="G454" s="6"/>
      <c r="H454" s="6"/>
      <c r="I454" s="4"/>
      <c r="J454" s="4"/>
      <c r="K454" s="4"/>
      <c r="L454" s="21" t="s">
        <v>40</v>
      </c>
      <c r="M454" s="4"/>
      <c r="N454" s="4"/>
      <c r="O454" s="4"/>
      <c r="P454" s="4"/>
      <c r="Q454" s="7"/>
    </row>
    <row r="455" spans="1:17" x14ac:dyDescent="0.45">
      <c r="A455" s="8" t="s">
        <v>11</v>
      </c>
      <c r="B455" s="9"/>
      <c r="C455" s="10"/>
      <c r="D455" s="10"/>
      <c r="E455" s="9"/>
      <c r="F455" s="9"/>
      <c r="G455" s="10"/>
      <c r="H455" s="10"/>
      <c r="I455" s="9"/>
      <c r="J455" s="12" t="s">
        <v>68</v>
      </c>
      <c r="K455" s="9"/>
      <c r="L455" s="12" t="s">
        <v>21</v>
      </c>
      <c r="M455" s="12"/>
      <c r="N455" s="9"/>
      <c r="O455" s="9"/>
      <c r="P455" s="9"/>
      <c r="Q455" s="11"/>
    </row>
    <row r="456" spans="1:17" x14ac:dyDescent="0.45">
      <c r="A456" s="8" t="s">
        <v>3</v>
      </c>
      <c r="B456" s="12" t="s">
        <v>6</v>
      </c>
      <c r="C456" s="13" t="s">
        <v>4</v>
      </c>
      <c r="D456" s="13" t="s">
        <v>7</v>
      </c>
      <c r="E456" s="12" t="s">
        <v>16</v>
      </c>
      <c r="F456" s="9"/>
      <c r="G456" s="13" t="s">
        <v>18</v>
      </c>
      <c r="H456" s="13" t="s">
        <v>19</v>
      </c>
      <c r="I456" s="43" t="s">
        <v>133</v>
      </c>
      <c r="J456" s="12" t="s">
        <v>67</v>
      </c>
      <c r="K456" s="9"/>
      <c r="L456" s="22">
        <v>21764.49</v>
      </c>
      <c r="M456" s="9" t="s">
        <v>135</v>
      </c>
      <c r="N456" s="9"/>
      <c r="O456" s="9"/>
      <c r="P456" s="9"/>
      <c r="Q456" s="11"/>
    </row>
    <row r="457" spans="1:17" x14ac:dyDescent="0.45">
      <c r="A457" s="14" t="s">
        <v>230</v>
      </c>
      <c r="B457" s="9">
        <v>92</v>
      </c>
      <c r="C457" s="10">
        <v>22.98</v>
      </c>
      <c r="D457" s="10">
        <f>C457*B457</f>
        <v>2114.16</v>
      </c>
      <c r="E457" s="38" t="s">
        <v>17</v>
      </c>
      <c r="F457" s="9"/>
      <c r="G457" s="10">
        <v>22.89</v>
      </c>
      <c r="H457" s="10">
        <f>(B457*G457)-D457</f>
        <v>-8.2799999999997453</v>
      </c>
      <c r="I457" s="9" t="s">
        <v>134</v>
      </c>
      <c r="J457" s="38">
        <f>G457*B457</f>
        <v>2105.88</v>
      </c>
      <c r="K457" s="9" t="str">
        <f>IF(B457&lt;&gt;0,"sell "&amp;B457&amp;" "&amp;A457&amp;" @ $"&amp;G457,"")</f>
        <v>sell 92 GCT @ $22.89</v>
      </c>
      <c r="L457" s="50">
        <f>L456+(G457*B457)</f>
        <v>23870.370000000003</v>
      </c>
      <c r="M457" s="9"/>
      <c r="N457" s="9"/>
      <c r="O457" s="9"/>
      <c r="P457" s="9"/>
      <c r="Q457" s="11"/>
    </row>
    <row r="458" spans="1:17" x14ac:dyDescent="0.45">
      <c r="A458" s="14" t="s">
        <v>231</v>
      </c>
      <c r="B458" s="9">
        <v>9</v>
      </c>
      <c r="C458" s="10">
        <v>338</v>
      </c>
      <c r="D458" s="10">
        <f>C458*B458</f>
        <v>3042</v>
      </c>
      <c r="E458" s="38" t="s">
        <v>17</v>
      </c>
      <c r="F458" s="9"/>
      <c r="G458" s="10">
        <v>338.57</v>
      </c>
      <c r="H458" s="10">
        <f>(B458*G458)-D458</f>
        <v>5.1300000000001091</v>
      </c>
      <c r="I458" s="9" t="s">
        <v>134</v>
      </c>
      <c r="J458" s="38">
        <f>G458*B458</f>
        <v>3047.13</v>
      </c>
      <c r="K458" s="9" t="str">
        <f t="shared" ref="K458:K459" si="16">IF(B458&lt;&gt;0,"sell "&amp;B458&amp;" "&amp;A458&amp;" @ $"&amp;G458,"")</f>
        <v>sell 9 KAI @ $338.57</v>
      </c>
      <c r="L458" s="50">
        <f>L457+(G458*B458)</f>
        <v>26917.500000000004</v>
      </c>
      <c r="M458" s="9"/>
      <c r="N458" s="9"/>
      <c r="O458" s="9"/>
      <c r="P458" s="9"/>
      <c r="Q458" s="11"/>
    </row>
    <row r="459" spans="1:17" x14ac:dyDescent="0.45">
      <c r="A459" s="14" t="s">
        <v>232</v>
      </c>
      <c r="B459" s="9">
        <v>61</v>
      </c>
      <c r="C459" s="10">
        <v>46.56</v>
      </c>
      <c r="D459" s="10">
        <f>C459*B459</f>
        <v>2840.1600000000003</v>
      </c>
      <c r="E459" s="38" t="s">
        <v>17</v>
      </c>
      <c r="F459" s="9"/>
      <c r="G459" s="10">
        <v>46.32</v>
      </c>
      <c r="H459" s="10">
        <f>(B459*G459)-D459</f>
        <v>-14.640000000000327</v>
      </c>
      <c r="I459" s="9" t="s">
        <v>134</v>
      </c>
      <c r="J459" s="38">
        <f>G459*B459</f>
        <v>2825.52</v>
      </c>
      <c r="K459" s="9" t="str">
        <f t="shared" si="16"/>
        <v>sell 61 GLP @ $46.32</v>
      </c>
      <c r="L459" s="10">
        <f>L458+(G459*B459)</f>
        <v>29743.020000000004</v>
      </c>
      <c r="M459" s="9" t="s">
        <v>44</v>
      </c>
      <c r="N459" s="9"/>
      <c r="O459" s="9"/>
      <c r="P459" s="9"/>
      <c r="Q459" s="11"/>
    </row>
    <row r="460" spans="1:17" x14ac:dyDescent="0.45">
      <c r="A460" s="14"/>
      <c r="B460" s="9"/>
      <c r="C460" s="10" t="s">
        <v>20</v>
      </c>
      <c r="D460" s="10">
        <f>SUM(D457:D459)</f>
        <v>7996.32</v>
      </c>
      <c r="E460" s="9"/>
      <c r="F460" s="9"/>
      <c r="G460" s="41"/>
      <c r="H460" s="10">
        <f>SUM(H457:H459)</f>
        <v>-17.789999999999964</v>
      </c>
      <c r="I460" s="9"/>
      <c r="J460" s="38">
        <f>SUM(J457:J459)</f>
        <v>7978.5300000000007</v>
      </c>
      <c r="K460" s="9"/>
      <c r="L460" s="10"/>
      <c r="M460" s="9"/>
      <c r="N460" s="9"/>
      <c r="O460" s="9"/>
      <c r="P460" s="9"/>
      <c r="Q460" s="11"/>
    </row>
    <row r="461" spans="1:17" x14ac:dyDescent="0.45">
      <c r="A461" s="14"/>
      <c r="B461" s="9"/>
      <c r="C461" s="10"/>
      <c r="D461" s="10"/>
      <c r="E461" s="9"/>
      <c r="F461" s="9"/>
      <c r="G461" s="42"/>
      <c r="H461" s="39"/>
      <c r="I461" s="9"/>
      <c r="J461" s="9"/>
      <c r="K461" s="9"/>
      <c r="L461" s="10"/>
      <c r="M461" s="9"/>
      <c r="N461" s="9"/>
      <c r="O461" s="9"/>
      <c r="P461" s="9"/>
      <c r="Q461" s="11"/>
    </row>
    <row r="462" spans="1:17" x14ac:dyDescent="0.45">
      <c r="A462" s="14"/>
      <c r="B462" s="9"/>
      <c r="C462" s="10"/>
      <c r="D462" s="51"/>
      <c r="E462" s="42"/>
      <c r="F462" s="9"/>
      <c r="G462" s="41"/>
      <c r="H462" s="10"/>
      <c r="I462" s="9"/>
      <c r="J462" s="9"/>
      <c r="K462" s="9"/>
      <c r="L462" s="10"/>
      <c r="M462" s="12" t="s">
        <v>41</v>
      </c>
      <c r="N462" s="9"/>
      <c r="O462" s="9"/>
      <c r="P462" s="9"/>
      <c r="Q462" s="11"/>
    </row>
    <row r="463" spans="1:17" x14ac:dyDescent="0.45">
      <c r="A463" s="8"/>
      <c r="B463" s="9"/>
      <c r="C463" s="10"/>
      <c r="D463" s="10"/>
      <c r="E463" s="20"/>
      <c r="F463" s="9"/>
      <c r="G463" s="41"/>
      <c r="H463" s="10"/>
      <c r="I463" s="9"/>
      <c r="J463" s="9"/>
      <c r="K463" s="9"/>
      <c r="L463" s="10"/>
      <c r="M463" s="12" t="s">
        <v>42</v>
      </c>
      <c r="N463" s="9"/>
      <c r="O463" s="9"/>
      <c r="P463" s="9"/>
      <c r="Q463" s="11"/>
    </row>
    <row r="464" spans="1:17" x14ac:dyDescent="0.45">
      <c r="A464" s="8"/>
      <c r="B464" s="12" t="s">
        <v>6</v>
      </c>
      <c r="C464" s="13" t="s">
        <v>4</v>
      </c>
      <c r="D464" s="13" t="s">
        <v>5</v>
      </c>
      <c r="E464" s="23" t="s">
        <v>16</v>
      </c>
      <c r="F464" s="9"/>
      <c r="G464" s="43" t="s">
        <v>18</v>
      </c>
      <c r="H464" s="13" t="s">
        <v>19</v>
      </c>
      <c r="I464" s="9"/>
      <c r="J464" s="9"/>
      <c r="K464" s="9"/>
      <c r="L464" s="10"/>
      <c r="M464" s="38">
        <f>L456</f>
        <v>21764.49</v>
      </c>
      <c r="N464" s="9"/>
      <c r="O464" s="9"/>
      <c r="P464" s="9"/>
      <c r="Q464" s="11"/>
    </row>
    <row r="465" spans="1:17" x14ac:dyDescent="0.45">
      <c r="A465" s="14" t="s">
        <v>239</v>
      </c>
      <c r="B465" s="9">
        <v>110</v>
      </c>
      <c r="C465" s="10">
        <v>27.16</v>
      </c>
      <c r="D465" s="10">
        <f>C465*B465</f>
        <v>2987.6</v>
      </c>
      <c r="E465" s="38" t="s">
        <v>17</v>
      </c>
      <c r="F465" s="9"/>
      <c r="G465" s="10">
        <v>27.02</v>
      </c>
      <c r="H465" s="10">
        <f>(B465*G465)-D465</f>
        <v>-15.400000000000091</v>
      </c>
      <c r="I465" s="9" t="s">
        <v>134</v>
      </c>
      <c r="J465" s="9"/>
      <c r="K465" s="9" t="str">
        <f>IF(B465&lt;&gt;0,"buy "&amp;B465&amp;" "&amp;A465&amp;" @ $"&amp;G465,"")</f>
        <v>buy 110 TPC @ $27.02</v>
      </c>
      <c r="L465" s="10">
        <f>L459-(G465*B465)</f>
        <v>26770.820000000003</v>
      </c>
      <c r="M465" s="38">
        <f>L456-(G465*B465)</f>
        <v>18792.29</v>
      </c>
      <c r="N465" s="9"/>
      <c r="O465" s="9"/>
      <c r="P465" s="9"/>
      <c r="Q465" s="11"/>
    </row>
    <row r="466" spans="1:17" x14ac:dyDescent="0.45">
      <c r="A466" s="14" t="s">
        <v>240</v>
      </c>
      <c r="B466" s="9">
        <v>35</v>
      </c>
      <c r="C466" s="10">
        <v>85.02</v>
      </c>
      <c r="D466" s="10">
        <f>C466*B466</f>
        <v>2975.7</v>
      </c>
      <c r="E466" s="38" t="s">
        <v>17</v>
      </c>
      <c r="F466" s="9"/>
      <c r="G466" s="10">
        <v>84.62</v>
      </c>
      <c r="H466" s="10">
        <f>(B466*G466)-D466</f>
        <v>-13.999999999999545</v>
      </c>
      <c r="I466" s="9" t="s">
        <v>134</v>
      </c>
      <c r="J466" s="9"/>
      <c r="K466" s="9" t="str">
        <f>IF(B466&lt;&gt;0,"buy "&amp;B466&amp;" "&amp;A466&amp;" @ $"&amp;G466,"")</f>
        <v>buy 35 SKYW @ $84.62</v>
      </c>
      <c r="L466" s="10">
        <f>L465-(G466*B466)</f>
        <v>23809.120000000003</v>
      </c>
      <c r="M466" s="38">
        <f>M465-(G466*B466)</f>
        <v>15830.59</v>
      </c>
      <c r="N466" s="9"/>
      <c r="O466" s="9"/>
      <c r="P466" s="9"/>
      <c r="Q466" s="11"/>
    </row>
    <row r="467" spans="1:17" x14ac:dyDescent="0.45">
      <c r="A467" s="28" t="s">
        <v>241</v>
      </c>
      <c r="B467" s="29">
        <v>42</v>
      </c>
      <c r="C467" s="30">
        <v>70</v>
      </c>
      <c r="D467" s="30">
        <f>C467*B467</f>
        <v>2940</v>
      </c>
      <c r="E467" s="38" t="s">
        <v>17</v>
      </c>
      <c r="F467" s="29"/>
      <c r="G467" s="30">
        <v>70</v>
      </c>
      <c r="H467" s="30">
        <f>(B467*G467)-D467</f>
        <v>0</v>
      </c>
      <c r="I467" s="9" t="s">
        <v>134</v>
      </c>
      <c r="J467" s="9"/>
      <c r="K467" s="9" t="str">
        <f>IF(B467&lt;&gt;0,"buy "&amp;B467&amp;" "&amp;A467&amp;" @ $"&amp;G467,"")</f>
        <v>buy 42 GFF @ $70</v>
      </c>
      <c r="L467" s="10">
        <f>L466-(G467*B467)</f>
        <v>20869.120000000003</v>
      </c>
      <c r="M467" s="46">
        <f>M466-(G467*B467)</f>
        <v>12890.59</v>
      </c>
      <c r="N467" s="47"/>
      <c r="O467" s="47"/>
      <c r="P467" s="47"/>
      <c r="Q467" s="48"/>
    </row>
    <row r="468" spans="1:17" x14ac:dyDescent="0.45">
      <c r="A468" s="14"/>
      <c r="B468" s="9"/>
      <c r="C468" s="10" t="s">
        <v>20</v>
      </c>
      <c r="D468" s="10">
        <f>SUM(D465:D467)</f>
        <v>8903.2999999999993</v>
      </c>
      <c r="E468" s="9"/>
      <c r="F468" s="9"/>
      <c r="G468" s="10" t="s">
        <v>242</v>
      </c>
      <c r="H468" s="10">
        <f>SUM(H465:H467)</f>
        <v>-29.399999999999636</v>
      </c>
      <c r="I468" s="9"/>
      <c r="J468" s="9"/>
      <c r="K468" s="9"/>
      <c r="L468" s="10"/>
      <c r="M468" s="9"/>
      <c r="N468" s="9"/>
      <c r="O468" s="9"/>
      <c r="P468" s="9"/>
      <c r="Q468" s="11"/>
    </row>
    <row r="469" spans="1:17" x14ac:dyDescent="0.45">
      <c r="A469" s="14"/>
      <c r="B469" s="9"/>
      <c r="C469" s="10"/>
      <c r="D469" s="10"/>
      <c r="E469" s="9"/>
      <c r="F469" s="9"/>
      <c r="G469" s="10"/>
      <c r="H469" s="10"/>
      <c r="I469" s="9"/>
      <c r="J469" s="9"/>
      <c r="K469" s="9"/>
      <c r="L469" s="10"/>
      <c r="M469" s="12" t="str">
        <f>IF(J460+M467&gt;0,"Credit Surplus","Credit Shortage")</f>
        <v>Credit Surplus</v>
      </c>
      <c r="N469" s="38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10"/>
      <c r="H470" s="10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9"/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x14ac:dyDescent="0.45">
      <c r="A472" s="14" t="s">
        <v>23</v>
      </c>
      <c r="B472" s="9"/>
      <c r="C472" s="10"/>
      <c r="D472" s="22">
        <v>1899.89</v>
      </c>
      <c r="E472" s="9" t="s">
        <v>111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x14ac:dyDescent="0.45">
      <c r="A473" s="14" t="s">
        <v>24</v>
      </c>
      <c r="B473" s="9"/>
      <c r="C473" s="10"/>
      <c r="D473" s="49">
        <f>H460</f>
        <v>-17.789999999999964</v>
      </c>
      <c r="E473" s="9" t="s">
        <v>36</v>
      </c>
      <c r="F473" s="9"/>
      <c r="G473" s="10"/>
      <c r="H473" s="10"/>
      <c r="I473" s="9"/>
      <c r="J473" s="9"/>
      <c r="K473" s="9"/>
      <c r="L473" s="9"/>
      <c r="M473" s="9"/>
      <c r="N473" s="9"/>
      <c r="O473" s="9"/>
      <c r="P473" s="9"/>
      <c r="Q473" s="11"/>
    </row>
    <row r="474" spans="1:17" x14ac:dyDescent="0.45">
      <c r="A474" s="14" t="s">
        <v>25</v>
      </c>
      <c r="B474" s="9"/>
      <c r="C474" s="10"/>
      <c r="D474" s="10">
        <f>D472+D473</f>
        <v>1882.1000000000001</v>
      </c>
      <c r="E474" s="9"/>
      <c r="F474" s="9"/>
      <c r="G474" s="10"/>
      <c r="H474" s="10"/>
      <c r="I474" s="9"/>
      <c r="J474" s="9"/>
      <c r="K474" s="9"/>
      <c r="L474" s="9"/>
      <c r="M474" s="9"/>
      <c r="N474" s="9"/>
      <c r="O474" s="9"/>
      <c r="P474" s="9"/>
      <c r="Q474" s="11"/>
    </row>
    <row r="475" spans="1:17" x14ac:dyDescent="0.45">
      <c r="A475" s="14" t="s">
        <v>27</v>
      </c>
      <c r="B475" s="9"/>
      <c r="C475" s="10"/>
      <c r="D475" s="10">
        <f>H468</f>
        <v>-29.399999999999636</v>
      </c>
      <c r="E475" s="9" t="s">
        <v>37</v>
      </c>
      <c r="F475" s="9"/>
      <c r="G475" s="10"/>
      <c r="H475" s="10"/>
      <c r="I475" s="9"/>
      <c r="J475" s="9"/>
      <c r="K475" s="9"/>
      <c r="L475" s="9"/>
      <c r="M475" s="9"/>
      <c r="N475" s="9"/>
      <c r="O475" s="9"/>
      <c r="P475" s="9"/>
      <c r="Q475" s="11"/>
    </row>
    <row r="476" spans="1:17" x14ac:dyDescent="0.45">
      <c r="A476" s="14" t="s">
        <v>25</v>
      </c>
      <c r="B476" s="9"/>
      <c r="C476" s="10"/>
      <c r="D476" s="32">
        <f>D474-D475</f>
        <v>1911.4999999999998</v>
      </c>
      <c r="E476" s="20" t="s">
        <v>38</v>
      </c>
      <c r="F476" s="9"/>
      <c r="G476" s="10"/>
      <c r="H476" s="10"/>
      <c r="I476" s="9"/>
      <c r="J476" s="9"/>
      <c r="K476" s="9"/>
      <c r="L476" s="9"/>
      <c r="M476" s="9"/>
      <c r="N476" s="9"/>
      <c r="O476" s="9"/>
      <c r="P476" s="9"/>
      <c r="Q476" s="11"/>
    </row>
    <row r="477" spans="1:17" ht="14.65" thickBot="1" x14ac:dyDescent="0.5">
      <c r="A477" s="16"/>
      <c r="B477" s="17"/>
      <c r="C477" s="18"/>
      <c r="D477" s="18"/>
      <c r="E477" s="17"/>
      <c r="F477" s="17"/>
      <c r="G477" s="18"/>
      <c r="H477" s="18"/>
      <c r="I477" s="17"/>
      <c r="J477" s="17"/>
      <c r="K477" s="17"/>
      <c r="L477" s="17"/>
      <c r="M477" s="17"/>
      <c r="N477" s="17"/>
      <c r="O477" s="17"/>
      <c r="P477" s="17"/>
      <c r="Q477" s="19"/>
    </row>
    <row r="478" spans="1:17" ht="14.65" thickTop="1" x14ac:dyDescent="0.45"/>
    <row r="480" spans="1:17" ht="14.65" thickBot="1" x14ac:dyDescent="0.5"/>
    <row r="481" spans="1:17" ht="14.65" thickTop="1" x14ac:dyDescent="0.45">
      <c r="A481" s="3"/>
      <c r="B481" s="4"/>
      <c r="C481" s="5">
        <v>45536</v>
      </c>
      <c r="D481" s="6"/>
      <c r="E481" s="4"/>
      <c r="F481" s="4"/>
      <c r="G481" s="6"/>
      <c r="H481" s="6"/>
      <c r="I481" s="4"/>
      <c r="J481" s="4"/>
      <c r="K481" s="4"/>
      <c r="L481" s="21" t="s">
        <v>40</v>
      </c>
      <c r="M481" s="4"/>
      <c r="N481" s="4"/>
      <c r="O481" s="4"/>
      <c r="P481" s="4"/>
      <c r="Q481" s="7"/>
    </row>
    <row r="482" spans="1:17" x14ac:dyDescent="0.45">
      <c r="A482" s="8" t="s">
        <v>11</v>
      </c>
      <c r="B482" s="9"/>
      <c r="C482" s="10"/>
      <c r="D482" s="10"/>
      <c r="E482" s="9"/>
      <c r="F482" s="9"/>
      <c r="G482" s="10"/>
      <c r="H482" s="10"/>
      <c r="I482" s="9"/>
      <c r="J482" s="12" t="s">
        <v>68</v>
      </c>
      <c r="K482" s="9"/>
      <c r="L482" s="12" t="s">
        <v>21</v>
      </c>
      <c r="M482" s="12"/>
      <c r="N482" s="9"/>
      <c r="O482" s="9"/>
      <c r="P482" s="9"/>
      <c r="Q482" s="11"/>
    </row>
    <row r="483" spans="1:17" x14ac:dyDescent="0.45">
      <c r="A483" s="8" t="s">
        <v>3</v>
      </c>
      <c r="B483" s="12" t="s">
        <v>6</v>
      </c>
      <c r="C483" s="13" t="s">
        <v>4</v>
      </c>
      <c r="D483" s="13" t="s">
        <v>7</v>
      </c>
      <c r="E483" s="12" t="s">
        <v>16</v>
      </c>
      <c r="F483" s="9"/>
      <c r="G483" s="13" t="s">
        <v>18</v>
      </c>
      <c r="H483" s="13" t="s">
        <v>19</v>
      </c>
      <c r="I483" s="43" t="s">
        <v>133</v>
      </c>
      <c r="J483" s="12" t="s">
        <v>67</v>
      </c>
      <c r="K483" s="9"/>
      <c r="L483" s="22">
        <v>20456.11</v>
      </c>
      <c r="M483" s="9" t="s">
        <v>135</v>
      </c>
      <c r="N483" s="9"/>
      <c r="O483" s="9"/>
      <c r="P483" s="9"/>
      <c r="Q483" s="11"/>
    </row>
    <row r="484" spans="1:17" x14ac:dyDescent="0.45">
      <c r="A484" s="14" t="s">
        <v>227</v>
      </c>
      <c r="B484" s="9">
        <v>93</v>
      </c>
      <c r="C484" s="10">
        <v>28.69</v>
      </c>
      <c r="D484" s="10">
        <f>C484*B484</f>
        <v>2668.17</v>
      </c>
      <c r="E484" s="38" t="s">
        <v>17</v>
      </c>
      <c r="F484" s="9"/>
      <c r="G484" s="10">
        <v>28.04</v>
      </c>
      <c r="H484" s="10">
        <f>(B484*G484)-D484</f>
        <v>-60.450000000000273</v>
      </c>
      <c r="I484" s="9" t="s">
        <v>134</v>
      </c>
      <c r="J484" s="38">
        <f>G484*B484</f>
        <v>2607.7199999999998</v>
      </c>
      <c r="K484" s="9" t="str">
        <f>IF(B484&lt;&gt;0,"sell "&amp;B484&amp;" "&amp;A484&amp;" @ $"&amp;G484,"")</f>
        <v>sell 93 ASPN @ $28.04</v>
      </c>
      <c r="L484" s="50">
        <f>L483+(G484*B484)</f>
        <v>23063.83</v>
      </c>
      <c r="M484" s="9"/>
      <c r="N484" s="9"/>
      <c r="O484" s="9"/>
      <c r="P484" s="9"/>
      <c r="Q484" s="11"/>
    </row>
    <row r="485" spans="1:17" x14ac:dyDescent="0.45">
      <c r="A485" s="14" t="s">
        <v>228</v>
      </c>
      <c r="B485" s="9">
        <v>175</v>
      </c>
      <c r="C485" s="10">
        <v>13.78</v>
      </c>
      <c r="D485" s="10">
        <f>C485*B485</f>
        <v>2411.5</v>
      </c>
      <c r="E485" s="38" t="s">
        <v>17</v>
      </c>
      <c r="F485" s="9"/>
      <c r="G485" s="10">
        <v>13.64</v>
      </c>
      <c r="H485" s="10">
        <f>(B485*G485)-D485</f>
        <v>-24.5</v>
      </c>
      <c r="I485" s="9" t="s">
        <v>134</v>
      </c>
      <c r="J485" s="38">
        <f>G485*B485</f>
        <v>2387</v>
      </c>
      <c r="K485" s="9" t="str">
        <f t="shared" ref="K485:K486" si="17">IF(B485&lt;&gt;0,"sell "&amp;B485&amp;" "&amp;A485&amp;" @ $"&amp;G485,"")</f>
        <v>sell 175 CXW @ $13.64</v>
      </c>
      <c r="L485" s="50">
        <f>L484+(G485*B485)</f>
        <v>25450.83</v>
      </c>
      <c r="M485" s="9"/>
      <c r="N485" s="9"/>
      <c r="O485" s="9"/>
      <c r="P485" s="9"/>
      <c r="Q485" s="11"/>
    </row>
    <row r="486" spans="1:17" x14ac:dyDescent="0.45">
      <c r="A486" s="14" t="s">
        <v>229</v>
      </c>
      <c r="B486" s="9">
        <v>102</v>
      </c>
      <c r="C486" s="10">
        <v>31.84</v>
      </c>
      <c r="D486" s="10">
        <f>C486*B486</f>
        <v>3247.68</v>
      </c>
      <c r="E486" s="38" t="s">
        <v>17</v>
      </c>
      <c r="F486" s="9"/>
      <c r="G486" s="10">
        <v>31.64</v>
      </c>
      <c r="H486" s="10">
        <f>(B486*G486)-D486</f>
        <v>-20.399999999999636</v>
      </c>
      <c r="I486" s="9" t="s">
        <v>134</v>
      </c>
      <c r="J486" s="38">
        <f>G486*B486</f>
        <v>3227.28</v>
      </c>
      <c r="K486" s="9" t="str">
        <f t="shared" si="17"/>
        <v>sell 102 REVG @ $31.64</v>
      </c>
      <c r="L486" s="10">
        <f>L485+(G486*B486)</f>
        <v>28678.11</v>
      </c>
      <c r="M486" s="9" t="s">
        <v>44</v>
      </c>
      <c r="N486" s="9"/>
      <c r="O486" s="9"/>
      <c r="P486" s="9"/>
      <c r="Q486" s="11"/>
    </row>
    <row r="487" spans="1:17" x14ac:dyDescent="0.45">
      <c r="A487" s="14"/>
      <c r="B487" s="9"/>
      <c r="C487" s="10" t="s">
        <v>20</v>
      </c>
      <c r="D487" s="10">
        <f>SUM(D484:D486)</f>
        <v>8327.35</v>
      </c>
      <c r="E487" s="9"/>
      <c r="F487" s="9"/>
      <c r="G487" s="41"/>
      <c r="H487" s="10">
        <f>SUM(H484:H486)</f>
        <v>-105.34999999999991</v>
      </c>
      <c r="I487" s="9"/>
      <c r="J487" s="38">
        <f>SUM(J484:J486)</f>
        <v>8222</v>
      </c>
      <c r="K487" s="9"/>
      <c r="L487" s="10"/>
      <c r="M487" s="9"/>
      <c r="N487" s="9"/>
      <c r="O487" s="9"/>
      <c r="P487" s="9"/>
      <c r="Q487" s="11"/>
    </row>
    <row r="488" spans="1:17" x14ac:dyDescent="0.45">
      <c r="A488" s="14"/>
      <c r="B488" s="9"/>
      <c r="C488" s="10"/>
      <c r="D488" s="10"/>
      <c r="E488" s="9"/>
      <c r="F488" s="9"/>
      <c r="G488" s="42"/>
      <c r="H488" s="39"/>
      <c r="I488" s="9"/>
      <c r="J488" s="9"/>
      <c r="K488" s="9"/>
      <c r="L488" s="10"/>
      <c r="M488" s="9"/>
      <c r="N488" s="9"/>
      <c r="O488" s="9"/>
      <c r="P488" s="9"/>
      <c r="Q488" s="11"/>
    </row>
    <row r="489" spans="1:17" x14ac:dyDescent="0.45">
      <c r="A489" s="14"/>
      <c r="B489" s="9"/>
      <c r="C489" s="10"/>
      <c r="D489" s="51"/>
      <c r="E489" s="42"/>
      <c r="F489" s="9"/>
      <c r="G489" s="41"/>
      <c r="H489" s="10"/>
      <c r="I489" s="9"/>
      <c r="J489" s="9"/>
      <c r="K489" s="9"/>
      <c r="L489" s="10"/>
      <c r="M489" s="12" t="s">
        <v>41</v>
      </c>
      <c r="N489" s="9"/>
      <c r="O489" s="9"/>
      <c r="P489" s="9"/>
      <c r="Q489" s="11"/>
    </row>
    <row r="490" spans="1:17" x14ac:dyDescent="0.45">
      <c r="A490" s="8"/>
      <c r="B490" s="9"/>
      <c r="C490" s="10"/>
      <c r="D490" s="10"/>
      <c r="E490" s="20"/>
      <c r="F490" s="9"/>
      <c r="G490" s="41"/>
      <c r="H490" s="10"/>
      <c r="I490" s="9"/>
      <c r="J490" s="9"/>
      <c r="K490" s="9"/>
      <c r="L490" s="10"/>
      <c r="M490" s="12" t="s">
        <v>42</v>
      </c>
      <c r="N490" s="9"/>
      <c r="O490" s="9"/>
      <c r="P490" s="9"/>
      <c r="Q490" s="11"/>
    </row>
    <row r="491" spans="1:17" x14ac:dyDescent="0.45">
      <c r="A491" s="8"/>
      <c r="B491" s="12" t="s">
        <v>6</v>
      </c>
      <c r="C491" s="13" t="s">
        <v>4</v>
      </c>
      <c r="D491" s="13" t="s">
        <v>5</v>
      </c>
      <c r="E491" s="23" t="s">
        <v>16</v>
      </c>
      <c r="F491" s="9"/>
      <c r="G491" s="43" t="s">
        <v>18</v>
      </c>
      <c r="H491" s="13" t="s">
        <v>19</v>
      </c>
      <c r="I491" s="9"/>
      <c r="J491" s="9"/>
      <c r="K491" s="9"/>
      <c r="L491" s="10"/>
      <c r="M491" s="38">
        <f>L483</f>
        <v>20456.11</v>
      </c>
      <c r="N491" s="9"/>
      <c r="O491" s="9"/>
      <c r="P491" s="9"/>
      <c r="Q491" s="11"/>
    </row>
    <row r="492" spans="1:17" x14ac:dyDescent="0.45">
      <c r="A492" s="14" t="s">
        <v>236</v>
      </c>
      <c r="B492" s="9">
        <v>63</v>
      </c>
      <c r="C492" s="10">
        <v>46.09</v>
      </c>
      <c r="D492" s="10">
        <f>C492*B492</f>
        <v>2903.67</v>
      </c>
      <c r="E492" s="38" t="s">
        <v>17</v>
      </c>
      <c r="F492" s="9"/>
      <c r="G492" s="10">
        <v>25.25</v>
      </c>
      <c r="H492" s="10">
        <f>(B492*G492)-D492</f>
        <v>-1312.92</v>
      </c>
      <c r="I492" s="9" t="s">
        <v>134</v>
      </c>
      <c r="J492" s="9"/>
      <c r="K492" s="9" t="str">
        <f>IF(B492&lt;&gt;0,"buy "&amp;B492&amp;" "&amp;A492&amp;" @ $"&amp;G492,"")</f>
        <v>buy 63 DYN @ $25.25</v>
      </c>
      <c r="L492" s="10">
        <f>L486-(G492*B492)</f>
        <v>27087.360000000001</v>
      </c>
      <c r="M492" s="38">
        <f>L483-(G492*B492)</f>
        <v>18865.36</v>
      </c>
      <c r="N492" s="9"/>
      <c r="O492" s="9"/>
      <c r="P492" s="9"/>
      <c r="Q492" s="11"/>
    </row>
    <row r="493" spans="1:17" x14ac:dyDescent="0.45">
      <c r="A493" s="14" t="s">
        <v>238</v>
      </c>
      <c r="B493" s="9">
        <v>8</v>
      </c>
      <c r="C493" s="10">
        <v>353.52</v>
      </c>
      <c r="D493" s="10">
        <f>C493*B493</f>
        <v>2828.16</v>
      </c>
      <c r="E493" s="38" t="s">
        <v>17</v>
      </c>
      <c r="F493" s="9"/>
      <c r="G493" s="10">
        <v>352.94</v>
      </c>
      <c r="H493" s="10">
        <f>(B493*G493)-D493</f>
        <v>-4.6399999999998727</v>
      </c>
      <c r="I493" s="9" t="s">
        <v>134</v>
      </c>
      <c r="J493" s="9"/>
      <c r="K493" s="9" t="str">
        <f>IF(B493&lt;&gt;0,"buy "&amp;B493&amp;" "&amp;A493&amp;" @ $"&amp;G493,"")</f>
        <v>buy 8 FIX @ $352.94</v>
      </c>
      <c r="L493" s="10">
        <f>L492-(G493*B493)</f>
        <v>24263.84</v>
      </c>
      <c r="M493" s="38">
        <f>M492-(G493*B493)</f>
        <v>16041.84</v>
      </c>
      <c r="N493" s="9"/>
      <c r="O493" s="9"/>
      <c r="P493" s="9"/>
      <c r="Q493" s="11"/>
    </row>
    <row r="494" spans="1:17" x14ac:dyDescent="0.45">
      <c r="A494" s="28" t="s">
        <v>237</v>
      </c>
      <c r="B494" s="29">
        <v>51</v>
      </c>
      <c r="C494" s="30">
        <v>56.39</v>
      </c>
      <c r="D494" s="30">
        <f>C494*B494</f>
        <v>2875.89</v>
      </c>
      <c r="E494" s="38" t="s">
        <v>17</v>
      </c>
      <c r="F494" s="29"/>
      <c r="G494" s="30">
        <v>56.3</v>
      </c>
      <c r="H494" s="30">
        <f>(B494*G494)-D494</f>
        <v>-4.5900000000001455</v>
      </c>
      <c r="I494" s="9" t="s">
        <v>134</v>
      </c>
      <c r="J494" s="9"/>
      <c r="K494" s="9" t="str">
        <f>IF(B494&lt;&gt;0,"buy "&amp;B494&amp;" "&amp;A494&amp;" @ $"&amp;G494,"")</f>
        <v>buy 51 RXST @ $56.3</v>
      </c>
      <c r="L494" s="10">
        <f>L493-(G494*B494)</f>
        <v>21392.54</v>
      </c>
      <c r="M494" s="46">
        <f>M493-(G494*B494)</f>
        <v>13170.54</v>
      </c>
      <c r="N494" s="47"/>
      <c r="O494" s="47"/>
      <c r="P494" s="47"/>
      <c r="Q494" s="48"/>
    </row>
    <row r="495" spans="1:17" x14ac:dyDescent="0.45">
      <c r="A495" s="14"/>
      <c r="B495" s="9"/>
      <c r="C495" s="10" t="s">
        <v>20</v>
      </c>
      <c r="D495" s="10">
        <f>SUM(D492:D494)</f>
        <v>8607.7199999999993</v>
      </c>
      <c r="E495" s="9"/>
      <c r="F495" s="9"/>
      <c r="G495" s="10"/>
      <c r="H495" s="10">
        <f>SUM(H492:H494)</f>
        <v>-1322.15</v>
      </c>
      <c r="I495" s="9"/>
      <c r="J495" s="9"/>
      <c r="K495" s="9"/>
      <c r="L495" s="10"/>
      <c r="M495" s="9"/>
      <c r="N495" s="9"/>
      <c r="O495" s="9"/>
      <c r="P495" s="9"/>
      <c r="Q495" s="11"/>
    </row>
    <row r="496" spans="1:17" x14ac:dyDescent="0.45">
      <c r="A496" s="14"/>
      <c r="B496" s="9"/>
      <c r="C496" s="10"/>
      <c r="D496" s="10"/>
      <c r="E496" s="9"/>
      <c r="F496" s="9"/>
      <c r="G496" s="10"/>
      <c r="H496" s="10"/>
      <c r="I496" s="9"/>
      <c r="J496" s="9"/>
      <c r="K496" s="9"/>
      <c r="L496" s="10"/>
      <c r="M496" s="12" t="str">
        <f>IF(J487+M494&gt;0,"Credit Surplus","Credit Shortage")</f>
        <v>Credit Surplus</v>
      </c>
      <c r="N496" s="38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10"/>
      <c r="H497" s="10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9"/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23</v>
      </c>
      <c r="B499" s="9"/>
      <c r="C499" s="10"/>
      <c r="D499" s="22">
        <v>590.07000000000005</v>
      </c>
      <c r="E499" s="9" t="s">
        <v>111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x14ac:dyDescent="0.45">
      <c r="A500" s="14" t="s">
        <v>24</v>
      </c>
      <c r="B500" s="9"/>
      <c r="C500" s="10"/>
      <c r="D500" s="49">
        <f>H487</f>
        <v>-105.34999999999991</v>
      </c>
      <c r="E500" s="9" t="s">
        <v>36</v>
      </c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x14ac:dyDescent="0.45">
      <c r="A501" s="14" t="s">
        <v>25</v>
      </c>
      <c r="B501" s="9"/>
      <c r="C501" s="10"/>
      <c r="D501" s="10">
        <f>D499+D500</f>
        <v>484.72000000000014</v>
      </c>
      <c r="E501" s="9"/>
      <c r="F501" s="9"/>
      <c r="G501" s="10"/>
      <c r="H501" s="10"/>
      <c r="I501" s="9"/>
      <c r="J501" s="9"/>
      <c r="K501" s="9"/>
      <c r="L501" s="9"/>
      <c r="M501" s="9"/>
      <c r="N501" s="9"/>
      <c r="O501" s="9"/>
      <c r="P501" s="9"/>
      <c r="Q501" s="11"/>
    </row>
    <row r="502" spans="1:17" x14ac:dyDescent="0.45">
      <c r="A502" s="14" t="s">
        <v>27</v>
      </c>
      <c r="B502" s="9"/>
      <c r="C502" s="10"/>
      <c r="D502" s="10">
        <f>H495</f>
        <v>-1322.15</v>
      </c>
      <c r="E502" s="9" t="s">
        <v>37</v>
      </c>
      <c r="F502" s="9"/>
      <c r="G502" s="10"/>
      <c r="H502" s="10"/>
      <c r="I502" s="9"/>
      <c r="J502" s="9"/>
      <c r="K502" s="9"/>
      <c r="L502" s="9"/>
      <c r="M502" s="9"/>
      <c r="N502" s="9"/>
      <c r="O502" s="9"/>
      <c r="P502" s="9"/>
      <c r="Q502" s="11"/>
    </row>
    <row r="503" spans="1:17" x14ac:dyDescent="0.45">
      <c r="A503" s="14" t="s">
        <v>25</v>
      </c>
      <c r="B503" s="9"/>
      <c r="C503" s="10"/>
      <c r="D503" s="32">
        <f>D501-D502</f>
        <v>1806.8700000000003</v>
      </c>
      <c r="E503" s="20" t="s">
        <v>38</v>
      </c>
      <c r="F503" s="9"/>
      <c r="G503" s="10"/>
      <c r="H503" s="10"/>
      <c r="I503" s="9"/>
      <c r="J503" s="9"/>
      <c r="K503" s="9"/>
      <c r="L503" s="9"/>
      <c r="M503" s="9"/>
      <c r="N503" s="9"/>
      <c r="O503" s="9"/>
      <c r="P503" s="9"/>
      <c r="Q503" s="11"/>
    </row>
    <row r="504" spans="1:17" ht="14.65" thickBot="1" x14ac:dyDescent="0.5">
      <c r="A504" s="16"/>
      <c r="B504" s="17"/>
      <c r="C504" s="18"/>
      <c r="D504" s="18"/>
      <c r="E504" s="17"/>
      <c r="F504" s="17"/>
      <c r="G504" s="18"/>
      <c r="H504" s="18"/>
      <c r="I504" s="17"/>
      <c r="J504" s="17"/>
      <c r="K504" s="17"/>
      <c r="L504" s="17"/>
      <c r="M504" s="17"/>
      <c r="N504" s="17"/>
      <c r="O504" s="17"/>
      <c r="P504" s="17"/>
      <c r="Q504" s="19"/>
    </row>
    <row r="505" spans="1:17" ht="14.65" thickTop="1" x14ac:dyDescent="0.45"/>
    <row r="508" spans="1:17" ht="14.65" thickBot="1" x14ac:dyDescent="0.5"/>
    <row r="509" spans="1:17" ht="14.65" thickTop="1" x14ac:dyDescent="0.45">
      <c r="A509" s="3"/>
      <c r="B509" s="4"/>
      <c r="C509" s="5">
        <v>45505</v>
      </c>
      <c r="D509" s="6"/>
      <c r="E509" s="4"/>
      <c r="F509" s="4"/>
      <c r="G509" s="6"/>
      <c r="H509" s="6"/>
      <c r="I509" s="4"/>
      <c r="J509" s="4"/>
      <c r="K509" s="4"/>
      <c r="L509" s="21" t="s">
        <v>40</v>
      </c>
      <c r="M509" s="4"/>
      <c r="N509" s="4"/>
      <c r="O509" s="4"/>
      <c r="P509" s="4"/>
      <c r="Q509" s="7"/>
    </row>
    <row r="510" spans="1:17" x14ac:dyDescent="0.45">
      <c r="A510" s="8" t="s">
        <v>11</v>
      </c>
      <c r="B510" s="9"/>
      <c r="C510" s="10"/>
      <c r="D510" s="10"/>
      <c r="E510" s="9"/>
      <c r="F510" s="9"/>
      <c r="G510" s="10"/>
      <c r="H510" s="10"/>
      <c r="I510" s="9"/>
      <c r="J510" s="12" t="s">
        <v>68</v>
      </c>
      <c r="K510" s="9"/>
      <c r="L510" s="12" t="s">
        <v>21</v>
      </c>
      <c r="M510" s="12"/>
      <c r="N510" s="9"/>
      <c r="O510" s="9"/>
      <c r="P510" s="9"/>
      <c r="Q510" s="11"/>
    </row>
    <row r="511" spans="1:17" x14ac:dyDescent="0.45">
      <c r="A511" s="8" t="s">
        <v>3</v>
      </c>
      <c r="B511" s="12" t="s">
        <v>6</v>
      </c>
      <c r="C511" s="13" t="s">
        <v>4</v>
      </c>
      <c r="D511" s="13" t="s">
        <v>7</v>
      </c>
      <c r="E511" s="12" t="s">
        <v>16</v>
      </c>
      <c r="F511" s="9"/>
      <c r="G511" s="13" t="s">
        <v>18</v>
      </c>
      <c r="H511" s="13" t="s">
        <v>19</v>
      </c>
      <c r="I511" s="43" t="s">
        <v>133</v>
      </c>
      <c r="J511" s="12" t="s">
        <v>67</v>
      </c>
      <c r="K511" s="9"/>
      <c r="L511" s="22">
        <v>22301.759999999998</v>
      </c>
      <c r="M511" s="9" t="s">
        <v>135</v>
      </c>
      <c r="N511" s="9"/>
      <c r="O511" s="9"/>
      <c r="P511" s="9"/>
      <c r="Q511" s="11"/>
    </row>
    <row r="512" spans="1:17" x14ac:dyDescent="0.45">
      <c r="A512" s="14" t="s">
        <v>224</v>
      </c>
      <c r="B512" s="9">
        <v>159</v>
      </c>
      <c r="C512" s="10">
        <v>14.5</v>
      </c>
      <c r="D512" s="10">
        <f>C512*B512</f>
        <v>2305.5</v>
      </c>
      <c r="E512" s="38" t="s">
        <v>17</v>
      </c>
      <c r="F512" s="9"/>
      <c r="G512" s="10">
        <v>14.45</v>
      </c>
      <c r="H512" s="10">
        <f>(B512*G512)-D512</f>
        <v>-7.9500000000002728</v>
      </c>
      <c r="I512" s="9" t="s">
        <v>134</v>
      </c>
      <c r="J512" s="38">
        <f>G512*B512</f>
        <v>2297.5499999999997</v>
      </c>
      <c r="K512" s="9" t="str">
        <f>IF(B512&lt;&gt;0,"sell "&amp;B512&amp;" "&amp;A512&amp;" @ $"&amp;G512,"")</f>
        <v>sell 159 GEO @ $14.45</v>
      </c>
      <c r="L512" s="50">
        <f>L511+(G512*B512)</f>
        <v>24599.309999999998</v>
      </c>
      <c r="M512" s="9"/>
      <c r="N512" s="9"/>
      <c r="O512" s="9"/>
      <c r="P512" s="9"/>
      <c r="Q512" s="11"/>
    </row>
    <row r="513" spans="1:17" x14ac:dyDescent="0.45">
      <c r="A513" s="14" t="s">
        <v>225</v>
      </c>
      <c r="B513" s="9">
        <v>28</v>
      </c>
      <c r="C513" s="10">
        <v>92.94</v>
      </c>
      <c r="D513" s="10">
        <f>C513*B513</f>
        <v>2602.3199999999997</v>
      </c>
      <c r="E513" s="38" t="s">
        <v>17</v>
      </c>
      <c r="F513" s="9"/>
      <c r="G513" s="10">
        <v>93.21</v>
      </c>
      <c r="H513" s="10">
        <f>(B513*G513)-D513</f>
        <v>7.5599999999999454</v>
      </c>
      <c r="I513" s="9" t="s">
        <v>134</v>
      </c>
      <c r="J513" s="38">
        <f>G513*B513</f>
        <v>2609.8799999999997</v>
      </c>
      <c r="K513" s="9" t="str">
        <f t="shared" ref="K513:K514" si="18">IF(B513&lt;&gt;0,"sell "&amp;B513&amp;" "&amp;A513&amp;" @ $"&amp;G513,"")</f>
        <v>sell 28 EHC @ $93.21</v>
      </c>
      <c r="L513" s="50">
        <f>L512+(G513*B513)</f>
        <v>27209.19</v>
      </c>
      <c r="M513" s="9"/>
      <c r="N513" s="9"/>
      <c r="O513" s="9"/>
      <c r="P513" s="9"/>
      <c r="Q513" s="11"/>
    </row>
    <row r="514" spans="1:17" x14ac:dyDescent="0.45">
      <c r="A514" s="14" t="s">
        <v>226</v>
      </c>
      <c r="B514" s="9">
        <v>73</v>
      </c>
      <c r="C514" s="10">
        <v>46.4</v>
      </c>
      <c r="D514" s="10">
        <f>C514*B514</f>
        <v>3387.2</v>
      </c>
      <c r="E514" s="38" t="s">
        <v>17</v>
      </c>
      <c r="F514" s="9"/>
      <c r="G514" s="10">
        <v>44.88</v>
      </c>
      <c r="H514" s="10">
        <f>(B514*G514)-D514</f>
        <v>-110.95999999999958</v>
      </c>
      <c r="I514" s="9" t="s">
        <v>134</v>
      </c>
      <c r="J514" s="38">
        <f>G514*B514</f>
        <v>3276.2400000000002</v>
      </c>
      <c r="K514" s="9" t="str">
        <f t="shared" si="18"/>
        <v>sell 73 AGIO @ $44.88</v>
      </c>
      <c r="L514" s="10">
        <f>L513+(G514*B514)</f>
        <v>30485.43</v>
      </c>
      <c r="M514" s="9" t="s">
        <v>44</v>
      </c>
      <c r="N514" s="9"/>
      <c r="O514" s="9"/>
      <c r="P514" s="9"/>
      <c r="Q514" s="11"/>
    </row>
    <row r="515" spans="1:17" x14ac:dyDescent="0.45">
      <c r="A515" s="14"/>
      <c r="B515" s="9"/>
      <c r="C515" s="10" t="s">
        <v>20</v>
      </c>
      <c r="D515" s="10">
        <f>SUM(D512:D514)</f>
        <v>8295.02</v>
      </c>
      <c r="E515" s="9"/>
      <c r="F515" s="9"/>
      <c r="G515" s="41"/>
      <c r="H515" s="10">
        <f>SUM(H512:H514)</f>
        <v>-111.34999999999991</v>
      </c>
      <c r="I515" s="9"/>
      <c r="J515" s="38">
        <f>SUM(J512:J514)</f>
        <v>8183.67</v>
      </c>
      <c r="K515" s="9"/>
      <c r="L515" s="10"/>
      <c r="M515" s="9"/>
      <c r="N515" s="9"/>
      <c r="O515" s="9"/>
      <c r="P515" s="9"/>
      <c r="Q515" s="11"/>
    </row>
    <row r="516" spans="1:17" x14ac:dyDescent="0.45">
      <c r="A516" s="14"/>
      <c r="B516" s="9"/>
      <c r="C516" s="10"/>
      <c r="D516" s="10"/>
      <c r="E516" s="9"/>
      <c r="F516" s="9"/>
      <c r="G516" s="42"/>
      <c r="H516" s="39"/>
      <c r="I516" s="9"/>
      <c r="J516" s="9"/>
      <c r="K516" s="9"/>
      <c r="L516" s="10"/>
      <c r="M516" s="9"/>
      <c r="N516" s="9"/>
      <c r="O516" s="9"/>
      <c r="P516" s="9"/>
      <c r="Q516" s="11"/>
    </row>
    <row r="517" spans="1:17" x14ac:dyDescent="0.45">
      <c r="A517" s="14"/>
      <c r="B517" s="9"/>
      <c r="C517" s="10"/>
      <c r="D517" s="51"/>
      <c r="E517" s="42"/>
      <c r="F517" s="9"/>
      <c r="G517" s="41"/>
      <c r="H517" s="10"/>
      <c r="I517" s="9"/>
      <c r="J517" s="9"/>
      <c r="K517" s="9"/>
      <c r="L517" s="10"/>
      <c r="M517" s="12" t="s">
        <v>41</v>
      </c>
      <c r="N517" s="9"/>
      <c r="O517" s="9"/>
      <c r="P517" s="9"/>
      <c r="Q517" s="11"/>
    </row>
    <row r="518" spans="1:17" x14ac:dyDescent="0.45">
      <c r="A518" s="8"/>
      <c r="B518" s="9"/>
      <c r="C518" s="10"/>
      <c r="D518" s="10"/>
      <c r="E518" s="20"/>
      <c r="F518" s="9"/>
      <c r="G518" s="41"/>
      <c r="H518" s="10"/>
      <c r="I518" s="9"/>
      <c r="J518" s="9"/>
      <c r="K518" s="9"/>
      <c r="L518" s="10"/>
      <c r="M518" s="12" t="s">
        <v>42</v>
      </c>
      <c r="N518" s="9"/>
      <c r="O518" s="9"/>
      <c r="P518" s="9"/>
      <c r="Q518" s="11"/>
    </row>
    <row r="519" spans="1:17" x14ac:dyDescent="0.45">
      <c r="A519" s="8"/>
      <c r="B519" s="12" t="s">
        <v>6</v>
      </c>
      <c r="C519" s="13" t="s">
        <v>4</v>
      </c>
      <c r="D519" s="13" t="s">
        <v>5</v>
      </c>
      <c r="E519" s="23" t="s">
        <v>16</v>
      </c>
      <c r="F519" s="9"/>
      <c r="G519" s="43" t="s">
        <v>18</v>
      </c>
      <c r="H519" s="13" t="s">
        <v>19</v>
      </c>
      <c r="I519" s="9"/>
      <c r="J519" s="9"/>
      <c r="K519" s="9"/>
      <c r="L519" s="10"/>
      <c r="M519" s="38">
        <f>L511</f>
        <v>22301.759999999998</v>
      </c>
      <c r="N519" s="9"/>
      <c r="O519" s="9"/>
      <c r="P519" s="9"/>
      <c r="Q519" s="11"/>
    </row>
    <row r="520" spans="1:17" x14ac:dyDescent="0.45">
      <c r="A520" s="14" t="s">
        <v>233</v>
      </c>
      <c r="B520" s="9">
        <v>68</v>
      </c>
      <c r="C520" s="10">
        <v>43.05</v>
      </c>
      <c r="D520" s="10">
        <f>C520*B520</f>
        <v>2927.3999999999996</v>
      </c>
      <c r="E520" s="38" t="s">
        <v>17</v>
      </c>
      <c r="F520" s="9"/>
      <c r="G520" s="10">
        <v>43.11</v>
      </c>
      <c r="H520" s="10">
        <f>(B520*G520)-D520</f>
        <v>4.080000000000382</v>
      </c>
      <c r="I520" s="9" t="s">
        <v>134</v>
      </c>
      <c r="J520" s="9"/>
      <c r="K520" s="9" t="str">
        <f>IF(B520&lt;&gt;0,"buy "&amp;B520&amp;" "&amp;A520&amp;" @ $"&amp;G520,"")</f>
        <v>buy 68 IDYA @ $43.11</v>
      </c>
      <c r="L520" s="10">
        <f>L514-(G520*B520)</f>
        <v>27553.95</v>
      </c>
      <c r="M520" s="38">
        <f>L511-(G520*B520)</f>
        <v>19370.28</v>
      </c>
      <c r="N520" s="9"/>
      <c r="O520" s="9"/>
      <c r="P520" s="9"/>
      <c r="Q520" s="11"/>
    </row>
    <row r="521" spans="1:17" x14ac:dyDescent="0.45">
      <c r="A521" s="14" t="s">
        <v>234</v>
      </c>
      <c r="B521" s="9">
        <v>22</v>
      </c>
      <c r="C521" s="10">
        <v>133.5</v>
      </c>
      <c r="D521" s="10">
        <f>C521*B521</f>
        <v>2937</v>
      </c>
      <c r="E521" s="38" t="s">
        <v>17</v>
      </c>
      <c r="F521" s="9"/>
      <c r="G521" s="10">
        <v>133.56</v>
      </c>
      <c r="H521" s="10">
        <f>(B521*G521)-D521</f>
        <v>1.3200000000001637</v>
      </c>
      <c r="I521" s="9" t="s">
        <v>134</v>
      </c>
      <c r="J521" s="9"/>
      <c r="K521" s="9" t="str">
        <f>IF(B521&lt;&gt;0,"buy "&amp;B521&amp;" "&amp;A521&amp;" @ $"&amp;G521,"")</f>
        <v>buy 22 ASND @ $133.56</v>
      </c>
      <c r="L521" s="10">
        <f>L520-(G521*B521)</f>
        <v>24615.63</v>
      </c>
      <c r="M521" s="38">
        <f>M520-(G521*B521)</f>
        <v>16431.96</v>
      </c>
      <c r="N521" s="9"/>
      <c r="O521" s="9"/>
      <c r="P521" s="9"/>
      <c r="Q521" s="11"/>
    </row>
    <row r="522" spans="1:17" x14ac:dyDescent="0.45">
      <c r="A522" s="28" t="s">
        <v>235</v>
      </c>
      <c r="B522" s="29">
        <v>76</v>
      </c>
      <c r="C522" s="30">
        <v>38.68</v>
      </c>
      <c r="D522" s="30">
        <f>C522*B522</f>
        <v>2939.68</v>
      </c>
      <c r="E522" s="38" t="s">
        <v>17</v>
      </c>
      <c r="F522" s="29"/>
      <c r="G522" s="30">
        <v>38.630000000000003</v>
      </c>
      <c r="H522" s="30">
        <f>(B522*G522)-D522</f>
        <v>-3.7999999999997272</v>
      </c>
      <c r="I522" s="9" t="s">
        <v>134</v>
      </c>
      <c r="J522" s="9"/>
      <c r="K522" s="9" t="str">
        <f>IF(B522&lt;&gt;0,"buy "&amp;B522&amp;" "&amp;A522&amp;" @ $"&amp;G522,"")</f>
        <v>buy 76 TRMD @ $38.63</v>
      </c>
      <c r="L522" s="10">
        <f>L521-(G522*B522)</f>
        <v>21679.75</v>
      </c>
      <c r="M522" s="46">
        <f>M521-(G522*B522)</f>
        <v>13496.079999999998</v>
      </c>
      <c r="N522" s="47"/>
      <c r="O522" s="47"/>
      <c r="P522" s="47"/>
      <c r="Q522" s="48"/>
    </row>
    <row r="523" spans="1:17" x14ac:dyDescent="0.45">
      <c r="A523" s="14"/>
      <c r="B523" s="9"/>
      <c r="C523" s="10" t="s">
        <v>20</v>
      </c>
      <c r="D523" s="10">
        <f>SUM(D520:D522)</f>
        <v>8804.08</v>
      </c>
      <c r="E523" s="9"/>
      <c r="F523" s="9"/>
      <c r="G523" s="10"/>
      <c r="H523" s="10">
        <f>SUM(H520:H522)</f>
        <v>1.6000000000008185</v>
      </c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9"/>
      <c r="F524" s="9"/>
      <c r="G524" s="10"/>
      <c r="H524" s="10"/>
      <c r="I524" s="9"/>
      <c r="J524" s="9"/>
      <c r="K524" s="9"/>
      <c r="L524" s="10"/>
      <c r="M524" s="12" t="str">
        <f>IF(J515+M522&gt;0,"Credit Surplus","Credit Shortage")</f>
        <v>Credit Surplus</v>
      </c>
      <c r="N524" s="38"/>
      <c r="O524" s="9"/>
      <c r="P524" s="9"/>
      <c r="Q524" s="11"/>
    </row>
    <row r="525" spans="1:17" x14ac:dyDescent="0.45">
      <c r="A525" s="14"/>
      <c r="B525" s="9"/>
      <c r="C525" s="10"/>
      <c r="D525" s="10"/>
      <c r="E525" s="9"/>
      <c r="F525" s="9"/>
      <c r="G525" s="10"/>
      <c r="H525" s="10"/>
      <c r="I525" s="9"/>
      <c r="J525" s="9"/>
      <c r="K525" s="9"/>
      <c r="L525" s="10"/>
      <c r="M525" s="9"/>
      <c r="N525" s="9"/>
      <c r="O525" s="9"/>
      <c r="P525" s="9"/>
      <c r="Q525" s="11"/>
    </row>
    <row r="526" spans="1:17" x14ac:dyDescent="0.45">
      <c r="A526" s="14"/>
      <c r="B526" s="9"/>
      <c r="C526" s="10"/>
      <c r="D526" s="10"/>
      <c r="E526" s="9"/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23</v>
      </c>
      <c r="B527" s="9"/>
      <c r="C527" s="10"/>
      <c r="D527" s="22">
        <v>983.39</v>
      </c>
      <c r="E527" s="9" t="s">
        <v>111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x14ac:dyDescent="0.45">
      <c r="A528" s="14" t="s">
        <v>24</v>
      </c>
      <c r="B528" s="9"/>
      <c r="C528" s="10"/>
      <c r="D528" s="49">
        <f>H515</f>
        <v>-111.34999999999991</v>
      </c>
      <c r="E528" s="9" t="s">
        <v>36</v>
      </c>
      <c r="F528" s="9"/>
      <c r="G528" s="10"/>
      <c r="H528" s="10"/>
      <c r="I528" s="9"/>
      <c r="J528" s="9"/>
      <c r="K528" s="9"/>
      <c r="L528" s="9"/>
      <c r="M528" s="9"/>
      <c r="N528" s="9"/>
      <c r="O528" s="9"/>
      <c r="P528" s="9"/>
      <c r="Q528" s="11"/>
    </row>
    <row r="529" spans="1:17" x14ac:dyDescent="0.45">
      <c r="A529" s="14" t="s">
        <v>25</v>
      </c>
      <c r="B529" s="9"/>
      <c r="C529" s="10"/>
      <c r="D529" s="10">
        <f>D527+D528</f>
        <v>872.04000000000008</v>
      </c>
      <c r="E529" s="9"/>
      <c r="F529" s="9"/>
      <c r="G529" s="10"/>
      <c r="H529" s="10"/>
      <c r="I529" s="9"/>
      <c r="J529" s="9"/>
      <c r="K529" s="9"/>
      <c r="L529" s="9"/>
      <c r="M529" s="9"/>
      <c r="N529" s="9"/>
      <c r="O529" s="9"/>
      <c r="P529" s="9"/>
      <c r="Q529" s="11"/>
    </row>
    <row r="530" spans="1:17" x14ac:dyDescent="0.45">
      <c r="A530" s="14" t="s">
        <v>27</v>
      </c>
      <c r="B530" s="9"/>
      <c r="C530" s="10"/>
      <c r="D530" s="10">
        <f>H523</f>
        <v>1.6000000000008185</v>
      </c>
      <c r="E530" s="9" t="s">
        <v>37</v>
      </c>
      <c r="F530" s="9"/>
      <c r="G530" s="10"/>
      <c r="H530" s="10"/>
      <c r="I530" s="9"/>
      <c r="J530" s="9"/>
      <c r="K530" s="9"/>
      <c r="L530" s="9"/>
      <c r="M530" s="9"/>
      <c r="N530" s="9"/>
      <c r="O530" s="9"/>
      <c r="P530" s="9"/>
      <c r="Q530" s="11"/>
    </row>
    <row r="531" spans="1:17" x14ac:dyDescent="0.45">
      <c r="A531" s="14" t="s">
        <v>25</v>
      </c>
      <c r="B531" s="9"/>
      <c r="C531" s="10"/>
      <c r="D531" s="32">
        <f>D529-D530</f>
        <v>870.43999999999926</v>
      </c>
      <c r="E531" s="20" t="s">
        <v>38</v>
      </c>
      <c r="F531" s="9"/>
      <c r="G531" s="10"/>
      <c r="H531" s="10"/>
      <c r="I531" s="9"/>
      <c r="J531" s="9"/>
      <c r="K531" s="9"/>
      <c r="L531" s="9"/>
      <c r="M531" s="9"/>
      <c r="N531" s="9"/>
      <c r="O531" s="9"/>
      <c r="P531" s="9"/>
      <c r="Q531" s="11"/>
    </row>
    <row r="532" spans="1:17" ht="14.65" thickBot="1" x14ac:dyDescent="0.5">
      <c r="A532" s="16"/>
      <c r="B532" s="17"/>
      <c r="C532" s="18"/>
      <c r="D532" s="18"/>
      <c r="E532" s="17"/>
      <c r="F532" s="17"/>
      <c r="G532" s="18"/>
      <c r="H532" s="18"/>
      <c r="I532" s="17"/>
      <c r="J532" s="17"/>
      <c r="K532" s="17"/>
      <c r="L532" s="17"/>
      <c r="M532" s="17"/>
      <c r="N532" s="17"/>
      <c r="O532" s="17"/>
      <c r="P532" s="17"/>
      <c r="Q532" s="19"/>
    </row>
    <row r="533" spans="1:17" ht="14.65" thickTop="1" x14ac:dyDescent="0.45"/>
    <row r="535" spans="1:17" ht="14.65" thickBot="1" x14ac:dyDescent="0.5"/>
    <row r="536" spans="1:17" ht="14.65" thickTop="1" x14ac:dyDescent="0.45">
      <c r="A536" s="3"/>
      <c r="B536" s="4"/>
      <c r="C536" s="5">
        <v>45474</v>
      </c>
      <c r="D536" s="6"/>
      <c r="E536" s="4"/>
      <c r="F536" s="4"/>
      <c r="G536" s="6"/>
      <c r="H536" s="6"/>
      <c r="I536" s="4"/>
      <c r="J536" s="4"/>
      <c r="K536" s="4"/>
      <c r="L536" s="21" t="s">
        <v>40</v>
      </c>
      <c r="M536" s="4"/>
      <c r="N536" s="4"/>
      <c r="O536" s="4"/>
      <c r="P536" s="4"/>
      <c r="Q536" s="7"/>
    </row>
    <row r="537" spans="1:17" x14ac:dyDescent="0.45">
      <c r="A537" s="8" t="s">
        <v>11</v>
      </c>
      <c r="B537" s="9"/>
      <c r="C537" s="10"/>
      <c r="D537" s="10"/>
      <c r="E537" s="9"/>
      <c r="F537" s="9"/>
      <c r="G537" s="10"/>
      <c r="H537" s="10"/>
      <c r="I537" s="9"/>
      <c r="J537" s="12" t="s">
        <v>68</v>
      </c>
      <c r="K537" s="9"/>
      <c r="L537" s="12" t="s">
        <v>21</v>
      </c>
      <c r="M537" s="12"/>
      <c r="N537" s="9"/>
      <c r="O537" s="9"/>
      <c r="P537" s="9"/>
      <c r="Q537" s="11"/>
    </row>
    <row r="538" spans="1:17" x14ac:dyDescent="0.45">
      <c r="A538" s="8" t="s">
        <v>3</v>
      </c>
      <c r="B538" s="12" t="s">
        <v>6</v>
      </c>
      <c r="C538" s="13" t="s">
        <v>4</v>
      </c>
      <c r="D538" s="13" t="s">
        <v>7</v>
      </c>
      <c r="E538" s="12" t="s">
        <v>16</v>
      </c>
      <c r="F538" s="9"/>
      <c r="G538" s="13" t="s">
        <v>18</v>
      </c>
      <c r="H538" s="13" t="s">
        <v>19</v>
      </c>
      <c r="I538" s="43" t="s">
        <v>133</v>
      </c>
      <c r="J538" s="12" t="s">
        <v>67</v>
      </c>
      <c r="K538" s="9"/>
      <c r="L538" s="22">
        <v>26567.27</v>
      </c>
      <c r="M538" s="9" t="s">
        <v>135</v>
      </c>
      <c r="N538" s="9"/>
      <c r="O538" s="9"/>
      <c r="P538" s="9"/>
      <c r="Q538" s="11"/>
    </row>
    <row r="539" spans="1:17" x14ac:dyDescent="0.45">
      <c r="A539" s="14" t="s">
        <v>221</v>
      </c>
      <c r="B539" s="9">
        <v>56</v>
      </c>
      <c r="C539" s="10">
        <v>31.99</v>
      </c>
      <c r="D539" s="10">
        <f>C539*B539</f>
        <v>1791.4399999999998</v>
      </c>
      <c r="E539" s="38" t="s">
        <v>17</v>
      </c>
      <c r="F539" s="9"/>
      <c r="G539" s="10">
        <v>32.19</v>
      </c>
      <c r="H539" s="10">
        <f>(B539*G539)-D539</f>
        <v>11.200000000000045</v>
      </c>
      <c r="I539" s="9" t="s">
        <v>134</v>
      </c>
      <c r="J539" s="38">
        <f>G539*B539</f>
        <v>1802.6399999999999</v>
      </c>
      <c r="K539" s="9" t="str">
        <f>IF(B539&lt;&gt;0,"sell "&amp;B539&amp;" "&amp;A539&amp;" @ $"&amp;G539,"")</f>
        <v>sell 56 FOR @ $32.19</v>
      </c>
      <c r="L539" s="50">
        <f>L538+(G539*B539)</f>
        <v>28369.91</v>
      </c>
      <c r="M539" s="9"/>
      <c r="N539" s="9"/>
      <c r="O539" s="9"/>
      <c r="P539" s="9"/>
      <c r="Q539" s="11"/>
    </row>
    <row r="540" spans="1:17" x14ac:dyDescent="0.45">
      <c r="A540" s="14" t="s">
        <v>223</v>
      </c>
      <c r="B540" s="9">
        <v>29</v>
      </c>
      <c r="C540" s="10">
        <v>91</v>
      </c>
      <c r="D540" s="10">
        <f>C540*B540</f>
        <v>2639</v>
      </c>
      <c r="E540" s="38" t="s">
        <v>17</v>
      </c>
      <c r="F540" s="9"/>
      <c r="G540" s="10">
        <v>91.06</v>
      </c>
      <c r="H540" s="10">
        <f>(B540*G540)-D540</f>
        <v>1.7400000000002365</v>
      </c>
      <c r="I540" s="9" t="s">
        <v>134</v>
      </c>
      <c r="J540" s="38">
        <f>G540*B540</f>
        <v>2640.7400000000002</v>
      </c>
      <c r="K540" s="9" t="str">
        <f t="shared" ref="K540:K541" si="19">IF(B540&lt;&gt;0,"sell "&amp;B540&amp;" "&amp;A540&amp;" @ $"&amp;G540,"")</f>
        <v>sell 29 HWKN @ $91.06</v>
      </c>
      <c r="L540" s="50">
        <f>L539+(G540*B540)</f>
        <v>31010.65</v>
      </c>
      <c r="M540" s="9"/>
      <c r="N540" s="9"/>
      <c r="O540" s="9"/>
      <c r="P540" s="9"/>
      <c r="Q540" s="11"/>
    </row>
    <row r="541" spans="1:17" x14ac:dyDescent="0.45">
      <c r="A541" s="14"/>
      <c r="B541" s="9"/>
      <c r="C541" s="10">
        <v>0</v>
      </c>
      <c r="D541" s="10">
        <f>C541*B541</f>
        <v>0</v>
      </c>
      <c r="E541" s="38" t="s">
        <v>17</v>
      </c>
      <c r="F541" s="9"/>
      <c r="G541" s="10">
        <v>0</v>
      </c>
      <c r="H541" s="10">
        <f>(B541*G541)-D541</f>
        <v>0</v>
      </c>
      <c r="I541" s="9" t="s">
        <v>134</v>
      </c>
      <c r="J541" s="38">
        <f>G541*B541</f>
        <v>0</v>
      </c>
      <c r="K541" s="9" t="str">
        <f t="shared" si="19"/>
        <v/>
      </c>
      <c r="L541" s="10">
        <f>L540+(G541*B541)</f>
        <v>31010.65</v>
      </c>
      <c r="M541" s="9" t="s">
        <v>44</v>
      </c>
      <c r="N541" s="9"/>
      <c r="O541" s="9"/>
      <c r="P541" s="9"/>
      <c r="Q541" s="11"/>
    </row>
    <row r="542" spans="1:17" x14ac:dyDescent="0.45">
      <c r="A542" s="14"/>
      <c r="B542" s="9"/>
      <c r="C542" s="10" t="s">
        <v>20</v>
      </c>
      <c r="D542" s="10">
        <f>SUM(D539:D541)</f>
        <v>4430.4399999999996</v>
      </c>
      <c r="E542" s="9"/>
      <c r="F542" s="9"/>
      <c r="G542" s="41"/>
      <c r="H542" s="10">
        <f>SUM(H539:H541)</f>
        <v>12.940000000000282</v>
      </c>
      <c r="I542" s="9"/>
      <c r="J542" s="38">
        <f>SUM(J539:J541)</f>
        <v>4443.38</v>
      </c>
      <c r="K542" s="9"/>
      <c r="L542" s="10"/>
      <c r="M542" s="9"/>
      <c r="N542" s="9"/>
      <c r="O542" s="9"/>
      <c r="P542" s="9"/>
      <c r="Q542" s="11"/>
    </row>
    <row r="543" spans="1:17" x14ac:dyDescent="0.45">
      <c r="A543" s="14"/>
      <c r="B543" s="9"/>
      <c r="C543" s="10"/>
      <c r="D543" s="10"/>
      <c r="E543" s="9"/>
      <c r="F543" s="9"/>
      <c r="G543" s="42"/>
      <c r="H543" s="39"/>
      <c r="I543" s="9"/>
      <c r="J543" s="9"/>
      <c r="K543" s="9"/>
      <c r="L543" s="10"/>
      <c r="M543" s="9"/>
      <c r="N543" s="9"/>
      <c r="O543" s="9"/>
      <c r="P543" s="9"/>
      <c r="Q543" s="11"/>
    </row>
    <row r="544" spans="1:17" x14ac:dyDescent="0.45">
      <c r="A544" s="14"/>
      <c r="B544" s="9"/>
      <c r="C544" s="10"/>
      <c r="D544" s="51"/>
      <c r="E544" s="42"/>
      <c r="F544" s="9"/>
      <c r="G544" s="41"/>
      <c r="H544" s="10"/>
      <c r="I544" s="9"/>
      <c r="J544" s="9"/>
      <c r="K544" s="9"/>
      <c r="L544" s="10"/>
      <c r="M544" s="12" t="s">
        <v>41</v>
      </c>
      <c r="N544" s="9"/>
      <c r="O544" s="9"/>
      <c r="P544" s="9"/>
      <c r="Q544" s="11"/>
    </row>
    <row r="545" spans="1:17" x14ac:dyDescent="0.45">
      <c r="A545" s="8"/>
      <c r="B545" s="9"/>
      <c r="C545" s="10"/>
      <c r="D545" s="10"/>
      <c r="E545" s="20"/>
      <c r="F545" s="9"/>
      <c r="G545" s="41"/>
      <c r="H545" s="10"/>
      <c r="I545" s="9"/>
      <c r="J545" s="9"/>
      <c r="K545" s="9"/>
      <c r="L545" s="10"/>
      <c r="M545" s="12" t="s">
        <v>42</v>
      </c>
      <c r="N545" s="9"/>
      <c r="O545" s="9"/>
      <c r="P545" s="9"/>
      <c r="Q545" s="11"/>
    </row>
    <row r="546" spans="1:17" x14ac:dyDescent="0.45">
      <c r="A546" s="8"/>
      <c r="B546" s="12" t="s">
        <v>6</v>
      </c>
      <c r="C546" s="13" t="s">
        <v>4</v>
      </c>
      <c r="D546" s="13" t="s">
        <v>5</v>
      </c>
      <c r="E546" s="23" t="s">
        <v>16</v>
      </c>
      <c r="F546" s="9"/>
      <c r="G546" s="43" t="s">
        <v>18</v>
      </c>
      <c r="H546" s="13" t="s">
        <v>19</v>
      </c>
      <c r="I546" s="9"/>
      <c r="J546" s="9"/>
      <c r="K546" s="9"/>
      <c r="L546" s="10"/>
      <c r="M546" s="38">
        <f>L538</f>
        <v>26567.27</v>
      </c>
      <c r="N546" s="9"/>
      <c r="O546" s="9"/>
      <c r="P546" s="9"/>
      <c r="Q546" s="11"/>
    </row>
    <row r="547" spans="1:17" x14ac:dyDescent="0.45">
      <c r="A547" s="14" t="s">
        <v>230</v>
      </c>
      <c r="B547" s="9">
        <v>92</v>
      </c>
      <c r="C547" s="10">
        <v>30.42</v>
      </c>
      <c r="D547" s="10">
        <f>C547*B547</f>
        <v>2798.6400000000003</v>
      </c>
      <c r="E547" s="38" t="s">
        <v>17</v>
      </c>
      <c r="F547" s="9"/>
      <c r="G547" s="10">
        <v>30.68</v>
      </c>
      <c r="H547" s="10">
        <f>(B547*G547)-D547</f>
        <v>23.919999999999618</v>
      </c>
      <c r="I547" s="9" t="s">
        <v>134</v>
      </c>
      <c r="J547" s="9"/>
      <c r="K547" s="9" t="str">
        <f>IF(B547&lt;&gt;0,"buy "&amp;B547&amp;" "&amp;A547&amp;" @ $"&amp;G547,"")</f>
        <v>buy 92 GCT @ $30.68</v>
      </c>
      <c r="L547" s="10">
        <f>L541-(G547*B547)</f>
        <v>28188.09</v>
      </c>
      <c r="M547" s="38">
        <f>L538-(G547*B547)</f>
        <v>23744.71</v>
      </c>
      <c r="N547" s="9"/>
      <c r="O547" s="9"/>
      <c r="P547" s="9"/>
      <c r="Q547" s="11"/>
    </row>
    <row r="548" spans="1:17" x14ac:dyDescent="0.45">
      <c r="A548" s="14" t="s">
        <v>231</v>
      </c>
      <c r="B548" s="9">
        <v>9</v>
      </c>
      <c r="C548" s="10">
        <v>293.77999999999997</v>
      </c>
      <c r="D548" s="10">
        <f>C548*B548</f>
        <v>2644.0199999999995</v>
      </c>
      <c r="E548" s="38" t="s">
        <v>17</v>
      </c>
      <c r="F548" s="9"/>
      <c r="G548" s="10">
        <v>295.17</v>
      </c>
      <c r="H548" s="10">
        <f>(B548*G548)-D548</f>
        <v>12.510000000000673</v>
      </c>
      <c r="I548" s="9" t="s">
        <v>134</v>
      </c>
      <c r="J548" s="9"/>
      <c r="K548" s="9" t="str">
        <f>IF(B548&lt;&gt;0,"buy "&amp;B548&amp;" "&amp;A548&amp;" @ $"&amp;G548,"")</f>
        <v>buy 9 KAI @ $295.17</v>
      </c>
      <c r="L548" s="10">
        <f>L547-(G548*B548)</f>
        <v>25531.56</v>
      </c>
      <c r="M548" s="38">
        <f>M547-(G548*B548)</f>
        <v>21088.18</v>
      </c>
      <c r="N548" s="9"/>
      <c r="O548" s="9"/>
      <c r="P548" s="9"/>
      <c r="Q548" s="11"/>
    </row>
    <row r="549" spans="1:17" x14ac:dyDescent="0.45">
      <c r="A549" s="28" t="s">
        <v>232</v>
      </c>
      <c r="B549" s="29">
        <v>61</v>
      </c>
      <c r="C549" s="30">
        <v>45.63</v>
      </c>
      <c r="D549" s="30">
        <f>C549*B549</f>
        <v>2783.4300000000003</v>
      </c>
      <c r="E549" s="38" t="s">
        <v>17</v>
      </c>
      <c r="F549" s="29"/>
      <c r="G549" s="30">
        <v>46.24</v>
      </c>
      <c r="H549" s="30">
        <f>(B549*G549)-D549</f>
        <v>37.210000000000036</v>
      </c>
      <c r="I549" s="9" t="s">
        <v>134</v>
      </c>
      <c r="J549" s="9"/>
      <c r="K549" s="9" t="str">
        <f>IF(B549&lt;&gt;0,"buy "&amp;B549&amp;" "&amp;A549&amp;" @ $"&amp;G549,"")</f>
        <v>buy 61 GLP @ $46.24</v>
      </c>
      <c r="L549" s="10">
        <f>L548-(G549*B549)</f>
        <v>22710.920000000002</v>
      </c>
      <c r="M549" s="46">
        <f>M548-(G549*B549)</f>
        <v>18267.54</v>
      </c>
      <c r="N549" s="47"/>
      <c r="O549" s="47"/>
      <c r="P549" s="47"/>
      <c r="Q549" s="48"/>
    </row>
    <row r="550" spans="1:17" x14ac:dyDescent="0.45">
      <c r="A550" s="14"/>
      <c r="B550" s="9"/>
      <c r="C550" s="10" t="s">
        <v>20</v>
      </c>
      <c r="D550" s="10">
        <f>SUM(D547:D549)</f>
        <v>8226.09</v>
      </c>
      <c r="E550" s="9"/>
      <c r="F550" s="9"/>
      <c r="G550" s="10"/>
      <c r="H550" s="10">
        <f>SUM(H547:H549)</f>
        <v>73.640000000000327</v>
      </c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9"/>
      <c r="F551" s="9"/>
      <c r="G551" s="10"/>
      <c r="H551" s="10"/>
      <c r="I551" s="9"/>
      <c r="J551" s="9"/>
      <c r="K551" s="9"/>
      <c r="L551" s="10"/>
      <c r="M551" s="12" t="str">
        <f>IF(J542+M549&gt;0,"Credit Surplus","Credit Shortage")</f>
        <v>Credit Surplus</v>
      </c>
      <c r="N551" s="38"/>
      <c r="O551" s="9"/>
      <c r="P551" s="9"/>
      <c r="Q551" s="11"/>
    </row>
    <row r="552" spans="1:17" x14ac:dyDescent="0.45">
      <c r="A552" s="14"/>
      <c r="B552" s="9"/>
      <c r="C552" s="10"/>
      <c r="D552" s="10"/>
      <c r="E552" s="9"/>
      <c r="F552" s="9"/>
      <c r="G552" s="10"/>
      <c r="H552" s="10"/>
      <c r="I552" s="9"/>
      <c r="J552" s="9"/>
      <c r="K552" s="9"/>
      <c r="L552" s="10"/>
      <c r="M552" s="9"/>
      <c r="N552" s="9"/>
      <c r="O552" s="9"/>
      <c r="P552" s="9"/>
      <c r="Q552" s="11"/>
    </row>
    <row r="553" spans="1:17" x14ac:dyDescent="0.45">
      <c r="A553" s="14"/>
      <c r="B553" s="9"/>
      <c r="C553" s="10"/>
      <c r="D553" s="10"/>
      <c r="E553" s="9"/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23</v>
      </c>
      <c r="B554" s="9"/>
      <c r="C554" s="10"/>
      <c r="D554" s="22">
        <v>1553.15</v>
      </c>
      <c r="E554" s="9" t="s">
        <v>111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24</v>
      </c>
      <c r="B555" s="9"/>
      <c r="C555" s="10"/>
      <c r="D555" s="49">
        <f>H542</f>
        <v>12.940000000000282</v>
      </c>
      <c r="E555" s="9" t="s">
        <v>36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x14ac:dyDescent="0.45">
      <c r="A556" s="14" t="s">
        <v>25</v>
      </c>
      <c r="B556" s="9"/>
      <c r="C556" s="10"/>
      <c r="D556" s="10">
        <f>D554+D555</f>
        <v>1566.0900000000004</v>
      </c>
      <c r="E556" s="9"/>
      <c r="F556" s="9"/>
      <c r="G556" s="10"/>
      <c r="H556" s="10"/>
      <c r="I556" s="9"/>
      <c r="J556" s="9"/>
      <c r="K556" s="9"/>
      <c r="L556" s="9"/>
      <c r="M556" s="9"/>
      <c r="N556" s="9"/>
      <c r="O556" s="9"/>
      <c r="P556" s="9"/>
      <c r="Q556" s="11"/>
    </row>
    <row r="557" spans="1:17" x14ac:dyDescent="0.45">
      <c r="A557" s="14" t="s">
        <v>27</v>
      </c>
      <c r="B557" s="9"/>
      <c r="C557" s="10"/>
      <c r="D557" s="10">
        <f>H550</f>
        <v>73.640000000000327</v>
      </c>
      <c r="E557" s="9" t="s">
        <v>37</v>
      </c>
      <c r="F557" s="9"/>
      <c r="G557" s="10"/>
      <c r="H557" s="10"/>
      <c r="I557" s="9"/>
      <c r="J557" s="9"/>
      <c r="K557" s="9"/>
      <c r="L557" s="9"/>
      <c r="M557" s="9"/>
      <c r="N557" s="9"/>
      <c r="O557" s="9"/>
      <c r="P557" s="9"/>
      <c r="Q557" s="11"/>
    </row>
    <row r="558" spans="1:17" x14ac:dyDescent="0.45">
      <c r="A558" s="14" t="s">
        <v>25</v>
      </c>
      <c r="B558" s="9"/>
      <c r="C558" s="10"/>
      <c r="D558" s="32">
        <f>D556-D557</f>
        <v>1492.45</v>
      </c>
      <c r="E558" s="20" t="s">
        <v>38</v>
      </c>
      <c r="F558" s="9"/>
      <c r="G558" s="10"/>
      <c r="H558" s="10"/>
      <c r="I558" s="9"/>
      <c r="J558" s="9"/>
      <c r="K558" s="9"/>
      <c r="L558" s="9"/>
      <c r="M558" s="9"/>
      <c r="N558" s="9"/>
      <c r="O558" s="9"/>
      <c r="P558" s="9"/>
      <c r="Q558" s="11"/>
    </row>
    <row r="559" spans="1:17" ht="14.65" thickBot="1" x14ac:dyDescent="0.5">
      <c r="A559" s="16"/>
      <c r="B559" s="17"/>
      <c r="C559" s="18"/>
      <c r="D559" s="18"/>
      <c r="E559" s="17"/>
      <c r="F559" s="17"/>
      <c r="G559" s="18"/>
      <c r="H559" s="18"/>
      <c r="I559" s="17"/>
      <c r="J559" s="17"/>
      <c r="K559" s="17"/>
      <c r="L559" s="17"/>
      <c r="M559" s="17"/>
      <c r="N559" s="17"/>
      <c r="O559" s="17"/>
      <c r="P559" s="17"/>
      <c r="Q559" s="19"/>
    </row>
    <row r="560" spans="1:17" ht="14.65" thickTop="1" x14ac:dyDescent="0.45"/>
    <row r="563" spans="1:17" ht="14.65" thickBot="1" x14ac:dyDescent="0.5"/>
    <row r="564" spans="1:17" ht="14.65" thickTop="1" x14ac:dyDescent="0.45">
      <c r="A564" s="3"/>
      <c r="B564" s="4"/>
      <c r="C564" s="5">
        <v>45444</v>
      </c>
      <c r="D564" s="6"/>
      <c r="E564" s="4"/>
      <c r="F564" s="4"/>
      <c r="G564" s="6"/>
      <c r="H564" s="6"/>
      <c r="I564" s="4"/>
      <c r="J564" s="4"/>
      <c r="K564" s="4"/>
      <c r="L564" s="21" t="s">
        <v>40</v>
      </c>
      <c r="M564" s="4"/>
      <c r="N564" s="4"/>
      <c r="O564" s="4"/>
      <c r="P564" s="4"/>
      <c r="Q564" s="7"/>
    </row>
    <row r="565" spans="1:17" x14ac:dyDescent="0.45">
      <c r="A565" s="8" t="s">
        <v>11</v>
      </c>
      <c r="B565" s="9"/>
      <c r="C565" s="10"/>
      <c r="D565" s="10"/>
      <c r="E565" s="9"/>
      <c r="F565" s="9"/>
      <c r="G565" s="10"/>
      <c r="H565" s="10"/>
      <c r="I565" s="9"/>
      <c r="J565" s="12" t="s">
        <v>68</v>
      </c>
      <c r="K565" s="9"/>
      <c r="L565" s="12" t="s">
        <v>21</v>
      </c>
      <c r="M565" s="12"/>
      <c r="N565" s="9"/>
      <c r="O565" s="9"/>
      <c r="P565" s="9"/>
      <c r="Q565" s="11"/>
    </row>
    <row r="566" spans="1:17" x14ac:dyDescent="0.45">
      <c r="A566" s="8" t="s">
        <v>3</v>
      </c>
      <c r="B566" s="12" t="s">
        <v>6</v>
      </c>
      <c r="C566" s="13" t="s">
        <v>4</v>
      </c>
      <c r="D566" s="13" t="s">
        <v>7</v>
      </c>
      <c r="E566" s="12" t="s">
        <v>16</v>
      </c>
      <c r="F566" s="9"/>
      <c r="G566" s="13" t="s">
        <v>18</v>
      </c>
      <c r="H566" s="13" t="s">
        <v>19</v>
      </c>
      <c r="I566" s="43" t="s">
        <v>133</v>
      </c>
      <c r="J566" s="12" t="s">
        <v>67</v>
      </c>
      <c r="K566" s="9"/>
      <c r="L566" s="22">
        <v>27624.63</v>
      </c>
      <c r="M566" s="9" t="s">
        <v>135</v>
      </c>
      <c r="N566" s="9"/>
      <c r="O566" s="9"/>
      <c r="P566" s="9"/>
      <c r="Q566" s="11"/>
    </row>
    <row r="567" spans="1:17" x14ac:dyDescent="0.45">
      <c r="A567" s="14" t="s">
        <v>218</v>
      </c>
      <c r="B567" s="9">
        <v>60</v>
      </c>
      <c r="C567" s="10">
        <v>48.45</v>
      </c>
      <c r="D567" s="10">
        <f>C567*B567</f>
        <v>2907</v>
      </c>
      <c r="E567" s="38" t="s">
        <v>17</v>
      </c>
      <c r="F567" s="9"/>
      <c r="G567" s="10">
        <v>48.82</v>
      </c>
      <c r="H567" s="10">
        <f>(B567*G567)-D567</f>
        <v>22.199999999999818</v>
      </c>
      <c r="I567" s="9" t="s">
        <v>134</v>
      </c>
      <c r="J567" s="38">
        <f>G567*B567</f>
        <v>2929.2</v>
      </c>
      <c r="K567" s="9" t="str">
        <f>IF(B567&lt;&gt;0,"sell "&amp;B567&amp;" "&amp;A567&amp;" @ $"&amp;G567,"")</f>
        <v>sell 60 VIST @ $48.82</v>
      </c>
      <c r="L567" s="50">
        <f>L566+(G567*B567)</f>
        <v>30553.83</v>
      </c>
      <c r="M567" s="9"/>
      <c r="N567" s="9"/>
      <c r="O567" s="9"/>
      <c r="P567" s="9"/>
      <c r="Q567" s="11"/>
    </row>
    <row r="568" spans="1:17" x14ac:dyDescent="0.45">
      <c r="A568" s="14" t="s">
        <v>219</v>
      </c>
      <c r="B568" s="9">
        <v>121</v>
      </c>
      <c r="C568" s="10">
        <v>20.239999999999998</v>
      </c>
      <c r="D568" s="10">
        <f>C568*B568</f>
        <v>2449.04</v>
      </c>
      <c r="E568" s="38" t="s">
        <v>17</v>
      </c>
      <c r="F568" s="9"/>
      <c r="G568" s="10">
        <v>20.55</v>
      </c>
      <c r="H568" s="10">
        <f>(B568*G568)-D568</f>
        <v>37.510000000000218</v>
      </c>
      <c r="I568" s="9" t="s">
        <v>134</v>
      </c>
      <c r="J568" s="38">
        <f>G568*B568</f>
        <v>2486.5500000000002</v>
      </c>
      <c r="K568" s="9" t="str">
        <f t="shared" ref="K568:K569" si="20">IF(B568&lt;&gt;0,"sell "&amp;B568&amp;" "&amp;A568&amp;" @ $"&amp;G568,"")</f>
        <v>sell 121 AROC @ $20.55</v>
      </c>
      <c r="L568" s="50">
        <f>L567+(G568*B568)</f>
        <v>33040.380000000005</v>
      </c>
      <c r="M568" s="9"/>
      <c r="N568" s="9"/>
      <c r="O568" s="9"/>
      <c r="P568" s="9"/>
      <c r="Q568" s="11"/>
    </row>
    <row r="569" spans="1:17" x14ac:dyDescent="0.45">
      <c r="A569" s="14" t="s">
        <v>220</v>
      </c>
      <c r="B569" s="9">
        <v>161</v>
      </c>
      <c r="C569" s="10">
        <v>13.66</v>
      </c>
      <c r="D569" s="10">
        <f>C569*B569</f>
        <v>2199.2600000000002</v>
      </c>
      <c r="E569" s="38" t="s">
        <v>17</v>
      </c>
      <c r="F569" s="9"/>
      <c r="G569" s="10">
        <v>13.77</v>
      </c>
      <c r="H569" s="10">
        <f>(B569*G569)-D569</f>
        <v>17.709999999999582</v>
      </c>
      <c r="I569" s="9" t="s">
        <v>134</v>
      </c>
      <c r="J569" s="38">
        <f>G569*B569</f>
        <v>2216.9699999999998</v>
      </c>
      <c r="K569" s="9" t="str">
        <f t="shared" si="20"/>
        <v>sell 161 SCS @ $13.77</v>
      </c>
      <c r="L569" s="10">
        <f>L568+(G569*B569)</f>
        <v>35257.350000000006</v>
      </c>
      <c r="M569" s="9" t="s">
        <v>44</v>
      </c>
      <c r="N569" s="9"/>
      <c r="O569" s="9"/>
      <c r="P569" s="9"/>
      <c r="Q569" s="11"/>
    </row>
    <row r="570" spans="1:17" x14ac:dyDescent="0.45">
      <c r="A570" s="14"/>
      <c r="B570" s="9"/>
      <c r="C570" s="10" t="s">
        <v>20</v>
      </c>
      <c r="D570" s="10">
        <f>SUM(D567:D569)</f>
        <v>7555.3</v>
      </c>
      <c r="E570" s="9"/>
      <c r="F570" s="9"/>
      <c r="G570" s="41"/>
      <c r="H570" s="10">
        <f>SUM(H567:H569)</f>
        <v>77.419999999999618</v>
      </c>
      <c r="I570" s="9"/>
      <c r="J570" s="38">
        <f>SUM(J567:J569)</f>
        <v>7632.7199999999993</v>
      </c>
      <c r="K570" s="9"/>
      <c r="L570" s="10"/>
      <c r="M570" s="9"/>
      <c r="N570" s="9"/>
      <c r="O570" s="9"/>
      <c r="P570" s="9"/>
      <c r="Q570" s="11"/>
    </row>
    <row r="571" spans="1:17" x14ac:dyDescent="0.45">
      <c r="A571" s="14"/>
      <c r="B571" s="9"/>
      <c r="C571" s="10"/>
      <c r="D571" s="10"/>
      <c r="E571" s="9"/>
      <c r="F571" s="9"/>
      <c r="G571" s="42"/>
      <c r="H571" s="39"/>
      <c r="I571" s="9"/>
      <c r="J571" s="9"/>
      <c r="K571" s="9"/>
      <c r="L571" s="10"/>
      <c r="M571" s="9"/>
      <c r="N571" s="9"/>
      <c r="O571" s="9"/>
      <c r="P571" s="9"/>
      <c r="Q571" s="11"/>
    </row>
    <row r="572" spans="1:17" x14ac:dyDescent="0.45">
      <c r="A572" s="14"/>
      <c r="B572" s="9"/>
      <c r="C572" s="10"/>
      <c r="D572" s="51"/>
      <c r="E572" s="42"/>
      <c r="F572" s="9"/>
      <c r="G572" s="41"/>
      <c r="H572" s="10"/>
      <c r="I572" s="9"/>
      <c r="J572" s="9"/>
      <c r="K572" s="9"/>
      <c r="L572" s="10"/>
      <c r="M572" s="12" t="s">
        <v>41</v>
      </c>
      <c r="N572" s="9"/>
      <c r="O572" s="9"/>
      <c r="P572" s="9"/>
      <c r="Q572" s="11"/>
    </row>
    <row r="573" spans="1:17" x14ac:dyDescent="0.45">
      <c r="A573" s="8"/>
      <c r="B573" s="9"/>
      <c r="C573" s="10"/>
      <c r="D573" s="10"/>
      <c r="E573" s="20"/>
      <c r="F573" s="9"/>
      <c r="G573" s="41"/>
      <c r="H573" s="10"/>
      <c r="I573" s="9"/>
      <c r="J573" s="9"/>
      <c r="K573" s="9"/>
      <c r="L573" s="10"/>
      <c r="M573" s="12" t="s">
        <v>42</v>
      </c>
      <c r="N573" s="9"/>
      <c r="O573" s="9"/>
      <c r="P573" s="9"/>
      <c r="Q573" s="11"/>
    </row>
    <row r="574" spans="1:17" x14ac:dyDescent="0.45">
      <c r="A574" s="8"/>
      <c r="B574" s="12" t="s">
        <v>6</v>
      </c>
      <c r="C574" s="13" t="s">
        <v>4</v>
      </c>
      <c r="D574" s="13" t="s">
        <v>5</v>
      </c>
      <c r="E574" s="23" t="s">
        <v>16</v>
      </c>
      <c r="F574" s="9"/>
      <c r="G574" s="43" t="s">
        <v>18</v>
      </c>
      <c r="H574" s="13" t="s">
        <v>19</v>
      </c>
      <c r="I574" s="9"/>
      <c r="J574" s="9"/>
      <c r="K574" s="9"/>
      <c r="L574" s="10"/>
      <c r="M574" s="38">
        <f>L566</f>
        <v>27624.63</v>
      </c>
      <c r="N574" s="9"/>
      <c r="O574" s="9"/>
      <c r="P574" s="9"/>
      <c r="Q574" s="11"/>
    </row>
    <row r="575" spans="1:17" x14ac:dyDescent="0.45">
      <c r="A575" s="14" t="s">
        <v>227</v>
      </c>
      <c r="B575" s="9">
        <v>93</v>
      </c>
      <c r="C575" s="10">
        <v>29.92</v>
      </c>
      <c r="D575" s="10">
        <f>C575*B575</f>
        <v>2782.56</v>
      </c>
      <c r="E575" s="38" t="s">
        <v>17</v>
      </c>
      <c r="F575" s="9"/>
      <c r="G575" s="10">
        <v>30.69</v>
      </c>
      <c r="H575" s="10">
        <f>(B575*G575)-D575</f>
        <v>71.610000000000127</v>
      </c>
      <c r="I575" s="9" t="s">
        <v>134</v>
      </c>
      <c r="J575" s="9"/>
      <c r="K575" s="9" t="str">
        <f>IF(B575&lt;&gt;0,"buy "&amp;B575&amp;" "&amp;A575&amp;" @ $"&amp;G575,"")</f>
        <v>buy 93 ASPN @ $30.69</v>
      </c>
      <c r="L575" s="10">
        <f>L569-(G575*B575)</f>
        <v>32403.180000000008</v>
      </c>
      <c r="M575" s="38">
        <f>L566-(G575*B575)</f>
        <v>24770.46</v>
      </c>
      <c r="N575" s="9"/>
      <c r="O575" s="9"/>
      <c r="P575" s="9"/>
      <c r="Q575" s="11"/>
    </row>
    <row r="576" spans="1:17" x14ac:dyDescent="0.45">
      <c r="A576" s="14" t="s">
        <v>228</v>
      </c>
      <c r="B576" s="9">
        <v>175</v>
      </c>
      <c r="C576" s="10">
        <v>16.05</v>
      </c>
      <c r="D576" s="10">
        <f>C576*B576</f>
        <v>2808.75</v>
      </c>
      <c r="E576" s="38" t="s">
        <v>17</v>
      </c>
      <c r="F576" s="9"/>
      <c r="G576" s="10">
        <v>16.170000000000002</v>
      </c>
      <c r="H576" s="10">
        <f>(B576*G576)-D576</f>
        <v>21.000000000000455</v>
      </c>
      <c r="I576" s="9" t="s">
        <v>134</v>
      </c>
      <c r="J576" s="9"/>
      <c r="K576" s="9" t="str">
        <f>IF(B576&lt;&gt;0,"buy "&amp;B576&amp;" "&amp;A576&amp;" @ $"&amp;G576,"")</f>
        <v>buy 175 CXW @ $16.17</v>
      </c>
      <c r="L576" s="10">
        <f>L575-(G576*B576)</f>
        <v>29573.430000000008</v>
      </c>
      <c r="M576" s="38">
        <f>M575-(G576*B576)</f>
        <v>21940.71</v>
      </c>
      <c r="N576" s="9"/>
      <c r="O576" s="9"/>
      <c r="P576" s="9"/>
      <c r="Q576" s="11"/>
    </row>
    <row r="577" spans="1:17" x14ac:dyDescent="0.45">
      <c r="A577" s="28" t="s">
        <v>229</v>
      </c>
      <c r="B577" s="29">
        <v>102</v>
      </c>
      <c r="C577" s="30">
        <v>27.41</v>
      </c>
      <c r="D577" s="30">
        <f>C577*B577</f>
        <v>2795.82</v>
      </c>
      <c r="E577" s="38" t="s">
        <v>17</v>
      </c>
      <c r="F577" s="29"/>
      <c r="G577" s="30">
        <v>27.5</v>
      </c>
      <c r="H577" s="30">
        <f>(B577*G577)-D577</f>
        <v>9.1799999999998363</v>
      </c>
      <c r="I577" s="9" t="s">
        <v>134</v>
      </c>
      <c r="J577" s="9"/>
      <c r="K577" s="9" t="str">
        <f>IF(B577&lt;&gt;0,"buy "&amp;B577&amp;" "&amp;A577&amp;" @ $"&amp;G577,"")</f>
        <v>buy 102 REVG @ $27.5</v>
      </c>
      <c r="L577" s="10">
        <f>L576-(G577*B577)</f>
        <v>26768.430000000008</v>
      </c>
      <c r="M577" s="46">
        <f>M576-(G577*B577)</f>
        <v>19135.71</v>
      </c>
      <c r="N577" s="47"/>
      <c r="O577" s="47"/>
      <c r="P577" s="47"/>
      <c r="Q577" s="48"/>
    </row>
    <row r="578" spans="1:17" x14ac:dyDescent="0.45">
      <c r="A578" s="14"/>
      <c r="B578" s="9"/>
      <c r="C578" s="10" t="s">
        <v>20</v>
      </c>
      <c r="D578" s="10">
        <f>SUM(D575:D577)</f>
        <v>8387.1299999999992</v>
      </c>
      <c r="E578" s="9"/>
      <c r="F578" s="9"/>
      <c r="G578" s="10" t="s">
        <v>28</v>
      </c>
      <c r="H578" s="10">
        <f>SUM(H575:H577)</f>
        <v>101.79000000000042</v>
      </c>
      <c r="I578" s="9"/>
      <c r="J578" s="9"/>
      <c r="K578" s="9"/>
      <c r="L578" s="10"/>
      <c r="M578" s="9"/>
      <c r="N578" s="9"/>
      <c r="O578" s="9"/>
      <c r="P578" s="9"/>
      <c r="Q578" s="11"/>
    </row>
    <row r="579" spans="1:17" x14ac:dyDescent="0.45">
      <c r="A579" s="14"/>
      <c r="B579" s="9"/>
      <c r="C579" s="10"/>
      <c r="D579" s="10"/>
      <c r="E579" s="9"/>
      <c r="F579" s="9"/>
      <c r="G579" s="10"/>
      <c r="H579" s="10"/>
      <c r="I579" s="9"/>
      <c r="J579" s="9"/>
      <c r="K579" s="9"/>
      <c r="L579" s="10"/>
      <c r="M579" s="12" t="str">
        <f>IF(J570+M577&gt;0,"Credit Surplus","Credit Shortage")</f>
        <v>Credit Surplus</v>
      </c>
      <c r="N579" s="38"/>
      <c r="O579" s="9"/>
      <c r="P579" s="9"/>
      <c r="Q579" s="11"/>
    </row>
    <row r="580" spans="1:17" x14ac:dyDescent="0.45">
      <c r="A580" s="14"/>
      <c r="B580" s="9"/>
      <c r="C580" s="10"/>
      <c r="D580" s="10"/>
      <c r="E580" s="9"/>
      <c r="F580" s="9"/>
      <c r="G580" s="10"/>
      <c r="H580" s="10"/>
      <c r="I580" s="9"/>
      <c r="J580" s="9"/>
      <c r="K580" s="9"/>
      <c r="L580" s="10"/>
      <c r="M580" s="9"/>
      <c r="N580" s="9"/>
      <c r="O580" s="9"/>
      <c r="P580" s="9"/>
      <c r="Q580" s="11"/>
    </row>
    <row r="581" spans="1:17" x14ac:dyDescent="0.45">
      <c r="A581" s="14"/>
      <c r="B581" s="9"/>
      <c r="C581" s="10"/>
      <c r="D581" s="10"/>
      <c r="E581" s="9"/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23</v>
      </c>
      <c r="B582" s="9"/>
      <c r="C582" s="10"/>
      <c r="D582" s="22">
        <v>5373.17</v>
      </c>
      <c r="E582" s="9" t="s">
        <v>111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24</v>
      </c>
      <c r="B583" s="9"/>
      <c r="C583" s="10"/>
      <c r="D583" s="49">
        <f>H570</f>
        <v>77.419999999999618</v>
      </c>
      <c r="E583" s="9" t="s">
        <v>36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x14ac:dyDescent="0.45">
      <c r="A584" s="14" t="s">
        <v>25</v>
      </c>
      <c r="B584" s="9"/>
      <c r="C584" s="10"/>
      <c r="D584" s="10">
        <f>D582+D583</f>
        <v>5450.59</v>
      </c>
      <c r="E584" s="9"/>
      <c r="F584" s="9"/>
      <c r="G584" s="10"/>
      <c r="H584" s="10"/>
      <c r="I584" s="9"/>
      <c r="J584" s="9"/>
      <c r="K584" s="9"/>
      <c r="L584" s="9"/>
      <c r="M584" s="9"/>
      <c r="N584" s="9"/>
      <c r="O584" s="9"/>
      <c r="P584" s="9"/>
      <c r="Q584" s="11"/>
    </row>
    <row r="585" spans="1:17" x14ac:dyDescent="0.45">
      <c r="A585" s="14" t="s">
        <v>27</v>
      </c>
      <c r="B585" s="9"/>
      <c r="C585" s="10"/>
      <c r="D585" s="10">
        <f>H578</f>
        <v>101.79000000000042</v>
      </c>
      <c r="E585" s="9" t="s">
        <v>37</v>
      </c>
      <c r="F585" s="9"/>
      <c r="G585" s="10"/>
      <c r="H585" s="10"/>
      <c r="I585" s="9"/>
      <c r="J585" s="9"/>
      <c r="K585" s="9"/>
      <c r="L585" s="9"/>
      <c r="M585" s="9"/>
      <c r="N585" s="9"/>
      <c r="O585" s="9"/>
      <c r="P585" s="9"/>
      <c r="Q585" s="11"/>
    </row>
    <row r="586" spans="1:17" x14ac:dyDescent="0.45">
      <c r="A586" s="14" t="s">
        <v>25</v>
      </c>
      <c r="B586" s="9"/>
      <c r="C586" s="10"/>
      <c r="D586" s="32">
        <f>D584-D585</f>
        <v>5348.7999999999993</v>
      </c>
      <c r="E586" s="20" t="s">
        <v>38</v>
      </c>
      <c r="F586" s="9"/>
      <c r="G586" s="10"/>
      <c r="H586" s="10"/>
      <c r="I586" s="9"/>
      <c r="J586" s="9"/>
      <c r="K586" s="9"/>
      <c r="L586" s="9"/>
      <c r="M586" s="9"/>
      <c r="N586" s="9"/>
      <c r="O586" s="9"/>
      <c r="P586" s="9"/>
      <c r="Q586" s="11"/>
    </row>
    <row r="587" spans="1:17" ht="14.65" thickBot="1" x14ac:dyDescent="0.5">
      <c r="A587" s="16"/>
      <c r="B587" s="17"/>
      <c r="C587" s="18"/>
      <c r="D587" s="18"/>
      <c r="E587" s="17"/>
      <c r="F587" s="17"/>
      <c r="G587" s="18"/>
      <c r="H587" s="18"/>
      <c r="I587" s="17"/>
      <c r="J587" s="17"/>
      <c r="K587" s="17"/>
      <c r="L587" s="17"/>
      <c r="M587" s="17"/>
      <c r="N587" s="17"/>
      <c r="O587" s="17"/>
      <c r="P587" s="17"/>
      <c r="Q587" s="19"/>
    </row>
    <row r="588" spans="1:17" ht="14.65" thickTop="1" x14ac:dyDescent="0.45"/>
    <row r="591" spans="1:17" ht="14.65" thickBot="1" x14ac:dyDescent="0.5"/>
    <row r="592" spans="1:17" ht="14.65" thickTop="1" x14ac:dyDescent="0.45">
      <c r="A592" s="3"/>
      <c r="B592" s="4"/>
      <c r="C592" s="5">
        <v>45412</v>
      </c>
      <c r="D592" s="6"/>
      <c r="E592" s="4"/>
      <c r="F592" s="4"/>
      <c r="G592" s="6"/>
      <c r="H592" s="6"/>
      <c r="I592" s="4"/>
      <c r="J592" s="4"/>
      <c r="K592" s="4"/>
      <c r="L592" s="21" t="s">
        <v>40</v>
      </c>
      <c r="M592" s="4"/>
      <c r="N592" s="4"/>
      <c r="O592" s="4"/>
      <c r="P592" s="4"/>
      <c r="Q592" s="7"/>
    </row>
    <row r="593" spans="1:17" x14ac:dyDescent="0.45">
      <c r="A593" s="8" t="s">
        <v>11</v>
      </c>
      <c r="B593" s="9"/>
      <c r="C593" s="10"/>
      <c r="D593" s="10"/>
      <c r="E593" s="9"/>
      <c r="F593" s="9"/>
      <c r="G593" s="10"/>
      <c r="H593" s="10"/>
      <c r="I593" s="9"/>
      <c r="J593" s="12" t="s">
        <v>68</v>
      </c>
      <c r="K593" s="9"/>
      <c r="L593" s="12" t="s">
        <v>21</v>
      </c>
      <c r="M593" s="12"/>
      <c r="N593" s="9"/>
      <c r="O593" s="9"/>
      <c r="P593" s="9"/>
      <c r="Q593" s="11"/>
    </row>
    <row r="594" spans="1:17" x14ac:dyDescent="0.45">
      <c r="A594" s="8" t="s">
        <v>3</v>
      </c>
      <c r="B594" s="12" t="s">
        <v>6</v>
      </c>
      <c r="C594" s="13" t="s">
        <v>4</v>
      </c>
      <c r="D594" s="13" t="s">
        <v>7</v>
      </c>
      <c r="E594" s="12" t="s">
        <v>16</v>
      </c>
      <c r="F594" s="9"/>
      <c r="G594" s="13" t="s">
        <v>18</v>
      </c>
      <c r="H594" s="13" t="s">
        <v>19</v>
      </c>
      <c r="I594" s="43" t="s">
        <v>133</v>
      </c>
      <c r="J594" s="12" t="s">
        <v>67</v>
      </c>
      <c r="K594" s="9"/>
      <c r="L594" s="22">
        <v>23505.35</v>
      </c>
      <c r="M594" s="9" t="s">
        <v>135</v>
      </c>
      <c r="N594" s="9"/>
      <c r="O594" s="9"/>
      <c r="P594" s="9"/>
      <c r="Q594" s="11"/>
    </row>
    <row r="595" spans="1:17" x14ac:dyDescent="0.45">
      <c r="A595" s="14" t="s">
        <v>215</v>
      </c>
      <c r="B595" s="9">
        <v>32</v>
      </c>
      <c r="C595" s="10">
        <v>92.63</v>
      </c>
      <c r="D595" s="10">
        <f>C595*B595</f>
        <v>2964.16</v>
      </c>
      <c r="E595" s="38" t="s">
        <v>17</v>
      </c>
      <c r="F595" s="9"/>
      <c r="G595" s="10">
        <v>92.54</v>
      </c>
      <c r="H595" s="10">
        <f>(B595*G595)-D595</f>
        <v>-2.8799999999996544</v>
      </c>
      <c r="I595" s="9" t="s">
        <v>134</v>
      </c>
      <c r="J595" s="38">
        <f>G595*B595</f>
        <v>2961.28</v>
      </c>
      <c r="K595" s="9" t="str">
        <f>IF(B595&lt;&gt;0,"sell "&amp;B595&amp;" "&amp;A595&amp;" @ $"&amp;G595,"")</f>
        <v>sell 32 MOD @ $92.54</v>
      </c>
      <c r="L595" s="50">
        <f>L594+(G595*B595)</f>
        <v>26466.629999999997</v>
      </c>
      <c r="M595" s="9"/>
      <c r="N595" s="9"/>
      <c r="O595" s="9"/>
      <c r="P595" s="9"/>
      <c r="Q595" s="11"/>
    </row>
    <row r="596" spans="1:17" x14ac:dyDescent="0.45">
      <c r="A596" s="14" t="s">
        <v>216</v>
      </c>
      <c r="B596" s="9">
        <v>4</v>
      </c>
      <c r="C596" s="10">
        <v>537.21</v>
      </c>
      <c r="D596" s="10">
        <f>C596*B596</f>
        <v>2148.84</v>
      </c>
      <c r="E596" s="38" t="s">
        <v>17</v>
      </c>
      <c r="F596" s="9"/>
      <c r="G596" s="10">
        <v>532.29999999999995</v>
      </c>
      <c r="H596" s="10">
        <f>(B596*G596)-D596</f>
        <v>-19.640000000000327</v>
      </c>
      <c r="I596" s="9" t="s">
        <v>134</v>
      </c>
      <c r="J596" s="38">
        <f>G596*B596</f>
        <v>2129.1999999999998</v>
      </c>
      <c r="K596" s="9" t="str">
        <f t="shared" ref="K596:K597" si="21">IF(B596&lt;&gt;0,"sell "&amp;B596&amp;" "&amp;A596&amp;" @ $"&amp;G596,"")</f>
        <v>sell 4 MCK @ $532.3</v>
      </c>
      <c r="L596" s="50">
        <f>L595+(G596*B596)</f>
        <v>28595.829999999998</v>
      </c>
      <c r="M596" s="9"/>
      <c r="N596" s="9"/>
      <c r="O596" s="9"/>
      <c r="P596" s="9"/>
      <c r="Q596" s="11"/>
    </row>
    <row r="597" spans="1:17" x14ac:dyDescent="0.45">
      <c r="A597" s="14" t="s">
        <v>217</v>
      </c>
      <c r="B597" s="9">
        <v>6</v>
      </c>
      <c r="C597" s="10">
        <v>342.1</v>
      </c>
      <c r="D597" s="10">
        <f>C597*B597</f>
        <v>2052.6000000000004</v>
      </c>
      <c r="E597" s="38" t="s">
        <v>17</v>
      </c>
      <c r="F597" s="9"/>
      <c r="G597" s="10">
        <v>341.44</v>
      </c>
      <c r="H597" s="10">
        <f>(B597*G597)-D597</f>
        <v>-3.9600000000004911</v>
      </c>
      <c r="I597" s="9" t="s">
        <v>134</v>
      </c>
      <c r="J597" s="38">
        <f>G597*B597</f>
        <v>2048.64</v>
      </c>
      <c r="K597" s="9" t="str">
        <f t="shared" si="21"/>
        <v>sell 6 MOH @ $341.44</v>
      </c>
      <c r="L597" s="10">
        <f>L596+(G597*B597)</f>
        <v>30644.469999999998</v>
      </c>
      <c r="M597" s="9" t="s">
        <v>44</v>
      </c>
      <c r="N597" s="9"/>
      <c r="O597" s="9"/>
      <c r="P597" s="9"/>
      <c r="Q597" s="11"/>
    </row>
    <row r="598" spans="1:17" x14ac:dyDescent="0.45">
      <c r="A598" s="14"/>
      <c r="B598" s="9"/>
      <c r="C598" s="10" t="s">
        <v>20</v>
      </c>
      <c r="D598" s="10">
        <f>SUM(D595:D597)</f>
        <v>7165.6</v>
      </c>
      <c r="E598" s="9"/>
      <c r="F598" s="9"/>
      <c r="G598" s="41"/>
      <c r="H598" s="10">
        <f>SUM(H595:H597)</f>
        <v>-26.480000000000473</v>
      </c>
      <c r="I598" s="9"/>
      <c r="J598" s="38">
        <f>SUM(J595:J597)</f>
        <v>7139.119999999999</v>
      </c>
      <c r="K598" s="9"/>
      <c r="L598" s="10"/>
      <c r="M598" s="9"/>
      <c r="N598" s="9"/>
      <c r="O598" s="9"/>
      <c r="P598" s="9"/>
      <c r="Q598" s="11"/>
    </row>
    <row r="599" spans="1:17" x14ac:dyDescent="0.45">
      <c r="A599" s="14"/>
      <c r="B599" s="9"/>
      <c r="C599" s="10"/>
      <c r="D599" s="10"/>
      <c r="E599" s="9"/>
      <c r="F599" s="9"/>
      <c r="G599" s="42"/>
      <c r="H599" s="39"/>
      <c r="I599" s="9"/>
      <c r="J599" s="9"/>
      <c r="K599" s="9"/>
      <c r="L599" s="10"/>
      <c r="M599" s="9"/>
      <c r="N599" s="9"/>
      <c r="O599" s="9"/>
      <c r="P599" s="9"/>
      <c r="Q599" s="11"/>
    </row>
    <row r="600" spans="1:17" x14ac:dyDescent="0.45">
      <c r="A600" s="14"/>
      <c r="B600" s="9"/>
      <c r="C600" s="10"/>
      <c r="D600" s="51"/>
      <c r="E600" s="42"/>
      <c r="F600" s="9"/>
      <c r="G600" s="41"/>
      <c r="H600" s="10"/>
      <c r="I600" s="9"/>
      <c r="J600" s="9"/>
      <c r="K600" s="9"/>
      <c r="L600" s="10"/>
      <c r="M600" s="12" t="s">
        <v>41</v>
      </c>
      <c r="N600" s="9"/>
      <c r="O600" s="9"/>
      <c r="P600" s="9"/>
      <c r="Q600" s="11"/>
    </row>
    <row r="601" spans="1:17" x14ac:dyDescent="0.45">
      <c r="A601" s="8"/>
      <c r="B601" s="9"/>
      <c r="C601" s="10"/>
      <c r="D601" s="10"/>
      <c r="E601" s="20"/>
      <c r="F601" s="9"/>
      <c r="G601" s="41"/>
      <c r="H601" s="10"/>
      <c r="I601" s="9"/>
      <c r="J601" s="9"/>
      <c r="K601" s="9"/>
      <c r="L601" s="10"/>
      <c r="M601" s="12" t="s">
        <v>42</v>
      </c>
      <c r="N601" s="9"/>
      <c r="O601" s="9"/>
      <c r="P601" s="9"/>
      <c r="Q601" s="11"/>
    </row>
    <row r="602" spans="1:17" x14ac:dyDescent="0.45">
      <c r="A602" s="8"/>
      <c r="B602" s="12" t="s">
        <v>6</v>
      </c>
      <c r="C602" s="13" t="s">
        <v>4</v>
      </c>
      <c r="D602" s="13" t="s">
        <v>5</v>
      </c>
      <c r="E602" s="23" t="s">
        <v>16</v>
      </c>
      <c r="F602" s="9"/>
      <c r="G602" s="43" t="s">
        <v>18</v>
      </c>
      <c r="H602" s="13" t="s">
        <v>19</v>
      </c>
      <c r="I602" s="9"/>
      <c r="J602" s="9"/>
      <c r="K602" s="9"/>
      <c r="L602" s="10"/>
      <c r="M602" s="38">
        <f>L594</f>
        <v>23505.35</v>
      </c>
      <c r="N602" s="9"/>
      <c r="O602" s="9"/>
      <c r="P602" s="9"/>
      <c r="Q602" s="11"/>
    </row>
    <row r="603" spans="1:17" x14ac:dyDescent="0.45">
      <c r="A603" s="14" t="s">
        <v>224</v>
      </c>
      <c r="B603" s="9">
        <v>159</v>
      </c>
      <c r="C603" s="10">
        <v>14.86</v>
      </c>
      <c r="D603" s="10">
        <f>C603*B603</f>
        <v>2362.7399999999998</v>
      </c>
      <c r="E603" s="38" t="s">
        <v>17</v>
      </c>
      <c r="F603" s="9"/>
      <c r="G603" s="10">
        <v>14.83</v>
      </c>
      <c r="H603" s="10">
        <f>(B603*G603)-D603</f>
        <v>-4.7699999999999818</v>
      </c>
      <c r="I603" s="9" t="s">
        <v>134</v>
      </c>
      <c r="J603" s="9"/>
      <c r="K603" s="9" t="str">
        <f>IF(B603&lt;&gt;0,"buy "&amp;B603&amp;" "&amp;A603&amp;" @ $"&amp;G603,"")</f>
        <v>buy 159 GEO @ $14.83</v>
      </c>
      <c r="L603" s="10">
        <f>L597-(G603*B603)</f>
        <v>28286.499999999996</v>
      </c>
      <c r="M603" s="38">
        <f>L594-(G603*B603)</f>
        <v>21147.379999999997</v>
      </c>
      <c r="N603" s="9"/>
      <c r="O603" s="9"/>
      <c r="P603" s="9"/>
      <c r="Q603" s="11"/>
    </row>
    <row r="604" spans="1:17" x14ac:dyDescent="0.45">
      <c r="A604" s="14" t="s">
        <v>225</v>
      </c>
      <c r="B604" s="9">
        <v>28</v>
      </c>
      <c r="C604" s="10">
        <v>83.38</v>
      </c>
      <c r="D604" s="10">
        <f>C604*B604</f>
        <v>2334.64</v>
      </c>
      <c r="E604" s="38" t="s">
        <v>17</v>
      </c>
      <c r="F604" s="9"/>
      <c r="G604" s="10">
        <v>82.83</v>
      </c>
      <c r="H604" s="10">
        <f>(B604*G604)-D604</f>
        <v>-15.400000000000091</v>
      </c>
      <c r="I604" s="9" t="s">
        <v>134</v>
      </c>
      <c r="J604" s="9"/>
      <c r="K604" s="9" t="str">
        <f>IF(B604&lt;&gt;0,"buy "&amp;B604&amp;" "&amp;A604&amp;" @ $"&amp;G604,"")</f>
        <v>buy 28 EHC @ $82.83</v>
      </c>
      <c r="L604" s="10">
        <f>L603-(G604*B604)</f>
        <v>25967.259999999995</v>
      </c>
      <c r="M604" s="38">
        <f>M603-(G604*B604)</f>
        <v>18828.14</v>
      </c>
      <c r="N604" s="9"/>
      <c r="O604" s="9"/>
      <c r="P604" s="9"/>
      <c r="Q604" s="11"/>
    </row>
    <row r="605" spans="1:17" x14ac:dyDescent="0.45">
      <c r="A605" s="28" t="s">
        <v>226</v>
      </c>
      <c r="B605" s="29">
        <v>73</v>
      </c>
      <c r="C605" s="30">
        <v>32.5</v>
      </c>
      <c r="D605" s="30">
        <f>C605*B605</f>
        <v>2372.5</v>
      </c>
      <c r="E605" s="38" t="s">
        <v>17</v>
      </c>
      <c r="F605" s="29"/>
      <c r="G605" s="30">
        <v>32.53</v>
      </c>
      <c r="H605" s="30">
        <f>(B605*G605)-D605</f>
        <v>2.1900000000000546</v>
      </c>
      <c r="I605" s="9" t="s">
        <v>134</v>
      </c>
      <c r="J605" s="9"/>
      <c r="K605" s="9" t="str">
        <f>IF(B605&lt;&gt;0,"buy "&amp;B605&amp;" "&amp;A605&amp;" @ $"&amp;G605,"")</f>
        <v>buy 73 AGIO @ $32.53</v>
      </c>
      <c r="L605" s="10">
        <f>L604-(G605*B605)</f>
        <v>23592.569999999996</v>
      </c>
      <c r="M605" s="46">
        <f>M604-(G605*B605)</f>
        <v>16453.45</v>
      </c>
      <c r="N605" s="47"/>
      <c r="O605" s="47"/>
      <c r="P605" s="47"/>
      <c r="Q605" s="48"/>
    </row>
    <row r="606" spans="1:17" x14ac:dyDescent="0.45">
      <c r="A606" s="14"/>
      <c r="B606" s="9"/>
      <c r="C606" s="10" t="s">
        <v>20</v>
      </c>
      <c r="D606" s="10">
        <f>SUM(D603:D605)</f>
        <v>7069.8799999999992</v>
      </c>
      <c r="E606" s="9"/>
      <c r="F606" s="9"/>
      <c r="G606" s="10" t="s">
        <v>28</v>
      </c>
      <c r="H606" s="10">
        <f>SUM(H603:H605)</f>
        <v>-17.980000000000018</v>
      </c>
      <c r="I606" s="9"/>
      <c r="J606" s="9"/>
      <c r="K606" s="9"/>
      <c r="L606" s="10"/>
      <c r="M606" s="9"/>
      <c r="N606" s="9"/>
      <c r="O606" s="9"/>
      <c r="P606" s="9"/>
      <c r="Q606" s="11"/>
    </row>
    <row r="607" spans="1:17" x14ac:dyDescent="0.45">
      <c r="A607" s="14"/>
      <c r="B607" s="9"/>
      <c r="C607" s="10"/>
      <c r="D607" s="10"/>
      <c r="E607" s="9"/>
      <c r="F607" s="9"/>
      <c r="G607" s="10"/>
      <c r="H607" s="10"/>
      <c r="I607" s="9"/>
      <c r="J607" s="9"/>
      <c r="K607" s="9"/>
      <c r="L607" s="10"/>
      <c r="M607" s="12" t="str">
        <f>IF(J598+M605&gt;0,"Credit Surplus","Credit Shortage")</f>
        <v>Credit Surplus</v>
      </c>
      <c r="N607" s="38"/>
      <c r="O607" s="9"/>
      <c r="P607" s="9"/>
      <c r="Q607" s="11"/>
    </row>
    <row r="608" spans="1:17" x14ac:dyDescent="0.45">
      <c r="A608" s="14"/>
      <c r="B608" s="9"/>
      <c r="C608" s="10"/>
      <c r="D608" s="10"/>
      <c r="E608" s="9"/>
      <c r="F608" s="9"/>
      <c r="G608" s="10"/>
      <c r="H608" s="10"/>
      <c r="I608" s="9"/>
      <c r="J608" s="9"/>
      <c r="K608" s="9"/>
      <c r="L608" s="10"/>
      <c r="M608" s="9"/>
      <c r="N608" s="9"/>
      <c r="O608" s="9"/>
      <c r="P608" s="9"/>
      <c r="Q608" s="11"/>
    </row>
    <row r="609" spans="1:17" x14ac:dyDescent="0.45">
      <c r="A609" s="14"/>
      <c r="B609" s="9"/>
      <c r="C609" s="10"/>
      <c r="D609" s="10"/>
      <c r="E609" s="9"/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23</v>
      </c>
      <c r="B610" s="9"/>
      <c r="C610" s="10"/>
      <c r="D610" s="22">
        <v>883.87</v>
      </c>
      <c r="E610" s="9" t="s">
        <v>111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24</v>
      </c>
      <c r="B611" s="9"/>
      <c r="C611" s="10"/>
      <c r="D611" s="49">
        <f>H598</f>
        <v>-26.480000000000473</v>
      </c>
      <c r="E611" s="9" t="s">
        <v>36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x14ac:dyDescent="0.45">
      <c r="A612" s="14" t="s">
        <v>25</v>
      </c>
      <c r="B612" s="9"/>
      <c r="C612" s="10"/>
      <c r="D612" s="10">
        <f>D610+D611</f>
        <v>857.38999999999953</v>
      </c>
      <c r="E612" s="9"/>
      <c r="F612" s="9"/>
      <c r="G612" s="10"/>
      <c r="H612" s="10"/>
      <c r="I612" s="9"/>
      <c r="J612" s="9"/>
      <c r="K612" s="9"/>
      <c r="L612" s="9"/>
      <c r="M612" s="9"/>
      <c r="N612" s="9"/>
      <c r="O612" s="9"/>
      <c r="P612" s="9"/>
      <c r="Q612" s="11"/>
    </row>
    <row r="613" spans="1:17" x14ac:dyDescent="0.45">
      <c r="A613" s="14" t="s">
        <v>27</v>
      </c>
      <c r="B613" s="9"/>
      <c r="C613" s="10"/>
      <c r="D613" s="10">
        <f>H606</f>
        <v>-17.980000000000018</v>
      </c>
      <c r="E613" s="9" t="s">
        <v>37</v>
      </c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25</v>
      </c>
      <c r="B614" s="9"/>
      <c r="C614" s="10"/>
      <c r="D614" s="32">
        <f>D612-D613</f>
        <v>875.36999999999955</v>
      </c>
      <c r="E614" s="20" t="s">
        <v>38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ht="14.65" thickBot="1" x14ac:dyDescent="0.5">
      <c r="A615" s="16"/>
      <c r="B615" s="17"/>
      <c r="C615" s="18"/>
      <c r="D615" s="18"/>
      <c r="E615" s="17"/>
      <c r="F615" s="17"/>
      <c r="G615" s="18"/>
      <c r="H615" s="18"/>
      <c r="I615" s="17"/>
      <c r="J615" s="17"/>
      <c r="K615" s="17"/>
      <c r="L615" s="17"/>
      <c r="M615" s="17"/>
      <c r="N615" s="17"/>
      <c r="O615" s="17"/>
      <c r="P615" s="17"/>
      <c r="Q615" s="19"/>
    </row>
    <row r="616" spans="1:17" ht="14.65" thickTop="1" x14ac:dyDescent="0.45"/>
    <row r="618" spans="1:17" ht="14.65" thickBot="1" x14ac:dyDescent="0.5"/>
    <row r="619" spans="1:17" ht="14.65" thickTop="1" x14ac:dyDescent="0.45">
      <c r="A619" s="3"/>
      <c r="B619" s="4"/>
      <c r="C619" s="5">
        <v>45382</v>
      </c>
      <c r="D619" s="6"/>
      <c r="E619" s="4"/>
      <c r="F619" s="4"/>
      <c r="G619" s="6"/>
      <c r="H619" s="6"/>
      <c r="I619" s="4"/>
      <c r="J619" s="4"/>
      <c r="K619" s="4"/>
      <c r="L619" s="21" t="s">
        <v>40</v>
      </c>
      <c r="M619" s="4"/>
      <c r="N619" s="4"/>
      <c r="O619" s="4"/>
      <c r="P619" s="4"/>
      <c r="Q619" s="7"/>
    </row>
    <row r="620" spans="1:17" x14ac:dyDescent="0.45">
      <c r="A620" s="8" t="s">
        <v>11</v>
      </c>
      <c r="B620" s="9"/>
      <c r="C620" s="10"/>
      <c r="D620" s="10"/>
      <c r="E620" s="9"/>
      <c r="F620" s="9"/>
      <c r="G620" s="10"/>
      <c r="H620" s="10"/>
      <c r="I620" s="9"/>
      <c r="J620" s="12" t="s">
        <v>68</v>
      </c>
      <c r="K620" s="9"/>
      <c r="L620" s="12" t="s">
        <v>21</v>
      </c>
      <c r="M620" s="12"/>
      <c r="N620" s="9"/>
      <c r="O620" s="9"/>
      <c r="P620" s="9"/>
      <c r="Q620" s="11"/>
    </row>
    <row r="621" spans="1:17" x14ac:dyDescent="0.45">
      <c r="A621" s="8" t="s">
        <v>3</v>
      </c>
      <c r="B621" s="12" t="s">
        <v>6</v>
      </c>
      <c r="C621" s="13" t="s">
        <v>4</v>
      </c>
      <c r="D621" s="13" t="s">
        <v>7</v>
      </c>
      <c r="E621" s="12" t="s">
        <v>16</v>
      </c>
      <c r="F621" s="9"/>
      <c r="G621" s="13" t="s">
        <v>18</v>
      </c>
      <c r="H621" s="13" t="s">
        <v>19</v>
      </c>
      <c r="I621" s="43" t="s">
        <v>133</v>
      </c>
      <c r="J621" s="12" t="s">
        <v>67</v>
      </c>
      <c r="K621" s="9"/>
      <c r="L621" s="22">
        <v>22915.87</v>
      </c>
      <c r="M621" s="9" t="s">
        <v>135</v>
      </c>
      <c r="N621" s="9"/>
      <c r="O621" s="9"/>
      <c r="P621" s="9"/>
      <c r="Q621" s="11"/>
    </row>
    <row r="622" spans="1:17" x14ac:dyDescent="0.45">
      <c r="A622" s="14" t="s">
        <v>212</v>
      </c>
      <c r="B622" s="9">
        <v>8</v>
      </c>
      <c r="C622" s="10">
        <v>289.74</v>
      </c>
      <c r="D622" s="10">
        <f>C622*B622</f>
        <v>2317.92</v>
      </c>
      <c r="E622" s="38" t="s">
        <v>17</v>
      </c>
      <c r="F622" s="9"/>
      <c r="G622" s="10">
        <v>284.25</v>
      </c>
      <c r="H622" s="10">
        <f>(B622*G622)-D622</f>
        <v>-43.920000000000073</v>
      </c>
      <c r="I622" s="9" t="s">
        <v>134</v>
      </c>
      <c r="J622" s="38">
        <f>G622*B622</f>
        <v>2274</v>
      </c>
      <c r="K622" s="9" t="str">
        <f>IF(B622&lt;&gt;0,"sell "&amp;B622&amp;" "&amp;A622&amp;" @ $"&amp;G622,"")</f>
        <v>sell 8 FDX @ $284.25</v>
      </c>
      <c r="L622" s="50">
        <f>L621+(G622*B622)</f>
        <v>25189.87</v>
      </c>
      <c r="M622" s="9"/>
      <c r="N622" s="9"/>
      <c r="O622" s="9"/>
      <c r="P622" s="9"/>
      <c r="Q622" s="11"/>
    </row>
    <row r="623" spans="1:17" x14ac:dyDescent="0.45">
      <c r="A623" s="14" t="s">
        <v>213</v>
      </c>
      <c r="B623" s="9">
        <v>120</v>
      </c>
      <c r="C623" s="10">
        <v>16.55</v>
      </c>
      <c r="D623" s="10">
        <f>C623*B623</f>
        <v>1986</v>
      </c>
      <c r="E623" s="38" t="s">
        <v>17</v>
      </c>
      <c r="F623" s="9"/>
      <c r="G623" s="10">
        <v>16.88</v>
      </c>
      <c r="H623" s="10">
        <f>(B623*G623)-D623</f>
        <v>39.599999999999909</v>
      </c>
      <c r="I623" s="9" t="s">
        <v>134</v>
      </c>
      <c r="J623" s="38">
        <f>G623*B623</f>
        <v>2025.6</v>
      </c>
      <c r="K623" s="9" t="str">
        <f t="shared" ref="K623:K624" si="22">IF(B623&lt;&gt;0,"sell "&amp;B623&amp;" "&amp;A623&amp;" @ $"&amp;G623,"")</f>
        <v>sell 120 VIPS @ $16.88</v>
      </c>
      <c r="L623" s="50">
        <f>L622+(G623*B623)</f>
        <v>27215.469999999998</v>
      </c>
      <c r="M623" s="9"/>
      <c r="N623" s="9"/>
      <c r="O623" s="9"/>
      <c r="P623" s="9"/>
      <c r="Q623" s="11"/>
    </row>
    <row r="624" spans="1:17" x14ac:dyDescent="0.45">
      <c r="A624" s="14" t="s">
        <v>214</v>
      </c>
      <c r="B624" s="9">
        <v>94</v>
      </c>
      <c r="C624" s="10">
        <v>26.31</v>
      </c>
      <c r="D624" s="10">
        <f>C624*B624</f>
        <v>2473.14</v>
      </c>
      <c r="E624" s="38" t="s">
        <v>17</v>
      </c>
      <c r="F624" s="9"/>
      <c r="G624" s="10">
        <v>26.31</v>
      </c>
      <c r="H624" s="10">
        <f>(B624*G624)-D624</f>
        <v>0</v>
      </c>
      <c r="I624" s="9" t="s">
        <v>134</v>
      </c>
      <c r="J624" s="38">
        <f>G624*B624</f>
        <v>2473.14</v>
      </c>
      <c r="K624" s="9" t="str">
        <f t="shared" si="22"/>
        <v>sell 94 BASE @ $26.31</v>
      </c>
      <c r="L624" s="10">
        <f>L623+(G624*B624)</f>
        <v>29688.609999999997</v>
      </c>
      <c r="M624" s="9" t="s">
        <v>44</v>
      </c>
      <c r="N624" s="9"/>
      <c r="O624" s="9"/>
      <c r="P624" s="9"/>
      <c r="Q624" s="11"/>
    </row>
    <row r="625" spans="1:17" x14ac:dyDescent="0.45">
      <c r="A625" s="14"/>
      <c r="B625" s="9"/>
      <c r="C625" s="10" t="s">
        <v>20</v>
      </c>
      <c r="D625" s="10">
        <f>SUM(D622:D624)</f>
        <v>6777.0599999999995</v>
      </c>
      <c r="E625" s="9"/>
      <c r="F625" s="9"/>
      <c r="G625" s="41"/>
      <c r="H625" s="10">
        <f>SUM(H622:H624)</f>
        <v>-4.3200000000001637</v>
      </c>
      <c r="I625" s="9"/>
      <c r="J625" s="38">
        <f>SUM(J622:J624)</f>
        <v>6772.74</v>
      </c>
      <c r="K625" s="9"/>
      <c r="L625" s="10"/>
      <c r="M625" s="9"/>
      <c r="N625" s="9"/>
      <c r="O625" s="9"/>
      <c r="P625" s="9"/>
      <c r="Q625" s="11"/>
    </row>
    <row r="626" spans="1:17" x14ac:dyDescent="0.45">
      <c r="A626" s="14"/>
      <c r="B626" s="9"/>
      <c r="C626" s="10"/>
      <c r="D626" s="10"/>
      <c r="E626" s="9"/>
      <c r="F626" s="9"/>
      <c r="G626" s="42"/>
      <c r="H626" s="39"/>
      <c r="I626" s="9"/>
      <c r="J626" s="9"/>
      <c r="K626" s="9"/>
      <c r="L626" s="10"/>
      <c r="M626" s="9"/>
      <c r="N626" s="9"/>
      <c r="O626" s="9"/>
      <c r="P626" s="9"/>
      <c r="Q626" s="11"/>
    </row>
    <row r="627" spans="1:17" x14ac:dyDescent="0.45">
      <c r="A627" s="14"/>
      <c r="B627" s="9"/>
      <c r="C627" s="10"/>
      <c r="D627" s="51"/>
      <c r="E627" s="42"/>
      <c r="F627" s="9"/>
      <c r="G627" s="41"/>
      <c r="H627" s="10"/>
      <c r="I627" s="9"/>
      <c r="J627" s="9"/>
      <c r="K627" s="9"/>
      <c r="L627" s="10"/>
      <c r="M627" s="12" t="s">
        <v>41</v>
      </c>
      <c r="N627" s="9"/>
      <c r="O627" s="9"/>
      <c r="P627" s="9"/>
      <c r="Q627" s="11"/>
    </row>
    <row r="628" spans="1:17" x14ac:dyDescent="0.45">
      <c r="A628" s="8"/>
      <c r="B628" s="9"/>
      <c r="C628" s="10"/>
      <c r="D628" s="10"/>
      <c r="E628" s="20"/>
      <c r="F628" s="9"/>
      <c r="G628" s="41"/>
      <c r="H628" s="10"/>
      <c r="I628" s="9"/>
      <c r="J628" s="9"/>
      <c r="K628" s="9"/>
      <c r="L628" s="10"/>
      <c r="M628" s="12" t="s">
        <v>42</v>
      </c>
      <c r="N628" s="9"/>
      <c r="O628" s="9"/>
      <c r="P628" s="9"/>
      <c r="Q628" s="11"/>
    </row>
    <row r="629" spans="1:17" x14ac:dyDescent="0.45">
      <c r="A629" s="8"/>
      <c r="B629" s="12" t="s">
        <v>6</v>
      </c>
      <c r="C629" s="13" t="s">
        <v>4</v>
      </c>
      <c r="D629" s="13" t="s">
        <v>5</v>
      </c>
      <c r="E629" s="23" t="s">
        <v>16</v>
      </c>
      <c r="F629" s="9"/>
      <c r="G629" s="43" t="s">
        <v>18</v>
      </c>
      <c r="H629" s="13" t="s">
        <v>19</v>
      </c>
      <c r="I629" s="9"/>
      <c r="J629" s="9"/>
      <c r="K629" s="9"/>
      <c r="L629" s="10"/>
      <c r="M629" s="38">
        <f>L621</f>
        <v>22915.87</v>
      </c>
      <c r="N629" s="9"/>
      <c r="O629" s="9"/>
      <c r="P629" s="9"/>
      <c r="Q629" s="11"/>
    </row>
    <row r="630" spans="1:17" x14ac:dyDescent="0.45">
      <c r="A630" s="14" t="s">
        <v>221</v>
      </c>
      <c r="B630" s="9">
        <v>56</v>
      </c>
      <c r="C630" s="10">
        <v>40.19</v>
      </c>
      <c r="D630" s="10">
        <f>C630*B630</f>
        <v>2250.64</v>
      </c>
      <c r="E630" s="38" t="s">
        <v>17</v>
      </c>
      <c r="F630" s="9"/>
      <c r="G630" s="10">
        <v>40.33</v>
      </c>
      <c r="H630" s="10">
        <f>(B630*G630)-D630</f>
        <v>7.8400000000001455</v>
      </c>
      <c r="I630" s="9" t="s">
        <v>134</v>
      </c>
      <c r="J630" s="9"/>
      <c r="K630" s="9" t="str">
        <f>IF(B630&lt;&gt;0,"buy "&amp;B630&amp;" "&amp;A630&amp;" @ $"&amp;G630,"")</f>
        <v>buy 56 FOR @ $40.33</v>
      </c>
      <c r="L630" s="10">
        <f>L624-(G630*B630)</f>
        <v>27430.129999999997</v>
      </c>
      <c r="M630" s="38">
        <f>L621-(G630*B630)</f>
        <v>20657.39</v>
      </c>
      <c r="N630" s="9"/>
      <c r="O630" s="9"/>
      <c r="P630" s="9"/>
      <c r="Q630" s="11"/>
    </row>
    <row r="631" spans="1:17" x14ac:dyDescent="0.45">
      <c r="A631" s="14" t="s">
        <v>222</v>
      </c>
      <c r="B631" s="9">
        <v>57</v>
      </c>
      <c r="C631" s="10">
        <v>39.64</v>
      </c>
      <c r="D631" s="10">
        <f>C631*B631</f>
        <v>2259.48</v>
      </c>
      <c r="E631" s="38" t="s">
        <v>17</v>
      </c>
      <c r="F631" s="9"/>
      <c r="G631" s="10">
        <v>39.31</v>
      </c>
      <c r="H631" s="10">
        <f>(B631*G631)-D631</f>
        <v>-18.809999999999945</v>
      </c>
      <c r="I631" s="9" t="s">
        <v>134</v>
      </c>
      <c r="J631" s="9"/>
      <c r="K631" s="9" t="str">
        <f>IF(B631&lt;&gt;0,"buy "&amp;B631&amp;" "&amp;A631&amp;" @ $"&amp;G631,"")</f>
        <v>buy 57 ALPN @ $39.31</v>
      </c>
      <c r="L631" s="10">
        <f>L630-(G631*B631)</f>
        <v>25189.46</v>
      </c>
      <c r="M631" s="38">
        <f>M630-(G631*B631)</f>
        <v>18416.72</v>
      </c>
      <c r="N631" s="9"/>
      <c r="O631" s="9"/>
      <c r="P631" s="9"/>
      <c r="Q631" s="11"/>
    </row>
    <row r="632" spans="1:17" x14ac:dyDescent="0.45">
      <c r="A632" s="28" t="s">
        <v>223</v>
      </c>
      <c r="B632" s="29">
        <v>29</v>
      </c>
      <c r="C632" s="30">
        <v>76.8</v>
      </c>
      <c r="D632" s="30">
        <f>C632*B632</f>
        <v>2227.1999999999998</v>
      </c>
      <c r="E632" s="38" t="s">
        <v>17</v>
      </c>
      <c r="F632" s="29"/>
      <c r="G632" s="30">
        <v>77.09</v>
      </c>
      <c r="H632" s="30">
        <f>(B632*G632)-D632</f>
        <v>8.4100000000003092</v>
      </c>
      <c r="I632" s="9" t="s">
        <v>134</v>
      </c>
      <c r="J632" s="9"/>
      <c r="K632" s="9" t="str">
        <f>IF(B632&lt;&gt;0,"buy "&amp;B632&amp;" "&amp;A632&amp;" @ $"&amp;G632,"")</f>
        <v>buy 29 HWKN @ $77.09</v>
      </c>
      <c r="L632" s="10">
        <f>L631-(G632*B632)</f>
        <v>22953.85</v>
      </c>
      <c r="M632" s="46">
        <f>M631-(G632*B632)</f>
        <v>16181.11</v>
      </c>
      <c r="N632" s="47"/>
      <c r="O632" s="47"/>
      <c r="P632" s="47"/>
      <c r="Q632" s="48"/>
    </row>
    <row r="633" spans="1:17" x14ac:dyDescent="0.45">
      <c r="A633" s="14"/>
      <c r="B633" s="9"/>
      <c r="C633" s="10" t="s">
        <v>20</v>
      </c>
      <c r="D633" s="10">
        <f>SUM(D630:D632)</f>
        <v>6737.32</v>
      </c>
      <c r="E633" s="9"/>
      <c r="F633" s="9"/>
      <c r="G633" s="10" t="s">
        <v>28</v>
      </c>
      <c r="H633" s="10">
        <f>SUM(H630:H632)</f>
        <v>-2.5599999999994907</v>
      </c>
      <c r="I633" s="9"/>
      <c r="J633" s="9"/>
      <c r="K633" s="9"/>
      <c r="L633" s="10"/>
      <c r="M633" s="9"/>
      <c r="N633" s="9"/>
      <c r="O633" s="9"/>
      <c r="P633" s="9"/>
      <c r="Q633" s="11"/>
    </row>
    <row r="634" spans="1:17" x14ac:dyDescent="0.45">
      <c r="A634" s="14"/>
      <c r="B634" s="9"/>
      <c r="C634" s="10"/>
      <c r="D634" s="10"/>
      <c r="E634" s="9"/>
      <c r="F634" s="9"/>
      <c r="G634" s="10"/>
      <c r="H634" s="10"/>
      <c r="I634" s="9"/>
      <c r="J634" s="9"/>
      <c r="K634" s="9"/>
      <c r="L634" s="10"/>
      <c r="M634" s="12" t="str">
        <f>IF(J625+M632&gt;0,"Credit Surplus","Credit Shortage")</f>
        <v>Credit Surplus</v>
      </c>
      <c r="N634" s="38"/>
      <c r="O634" s="9"/>
      <c r="P634" s="9"/>
      <c r="Q634" s="11"/>
    </row>
    <row r="635" spans="1:17" x14ac:dyDescent="0.45">
      <c r="A635" s="14"/>
      <c r="B635" s="9"/>
      <c r="C635" s="10"/>
      <c r="D635" s="10"/>
      <c r="E635" s="9"/>
      <c r="F635" s="9"/>
      <c r="G635" s="10"/>
      <c r="H635" s="10"/>
      <c r="I635" s="9"/>
      <c r="J635" s="9"/>
      <c r="K635" s="9"/>
      <c r="L635" s="10"/>
      <c r="M635" s="9"/>
      <c r="N635" s="9"/>
      <c r="O635" s="9"/>
      <c r="P635" s="9"/>
      <c r="Q635" s="11"/>
    </row>
    <row r="636" spans="1:17" x14ac:dyDescent="0.45">
      <c r="A636" s="14"/>
      <c r="B636" s="9"/>
      <c r="C636" s="10"/>
      <c r="D636" s="10"/>
      <c r="E636" s="9"/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23</v>
      </c>
      <c r="B637" s="9"/>
      <c r="C637" s="10"/>
      <c r="D637" s="22">
        <v>789.91</v>
      </c>
      <c r="E637" s="9" t="s">
        <v>111</v>
      </c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24</v>
      </c>
      <c r="B638" s="9"/>
      <c r="C638" s="10"/>
      <c r="D638" s="49">
        <f>H625</f>
        <v>-4.3200000000001637</v>
      </c>
      <c r="E638" s="9" t="s">
        <v>36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25</v>
      </c>
      <c r="B639" s="9"/>
      <c r="C639" s="10"/>
      <c r="D639" s="10">
        <f>D637+D638</f>
        <v>785.5899999999998</v>
      </c>
      <c r="E639" s="9"/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x14ac:dyDescent="0.45">
      <c r="A640" s="14" t="s">
        <v>27</v>
      </c>
      <c r="B640" s="9"/>
      <c r="C640" s="10"/>
      <c r="D640" s="10">
        <f>H633</f>
        <v>-2.5599999999994907</v>
      </c>
      <c r="E640" s="9" t="s">
        <v>37</v>
      </c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25</v>
      </c>
      <c r="B641" s="9"/>
      <c r="C641" s="10"/>
      <c r="D641" s="32">
        <f>D639-D640</f>
        <v>788.1499999999993</v>
      </c>
      <c r="E641" s="20" t="s">
        <v>38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ht="14.65" thickBot="1" x14ac:dyDescent="0.5">
      <c r="A642" s="16"/>
      <c r="B642" s="17"/>
      <c r="C642" s="18"/>
      <c r="D642" s="18"/>
      <c r="E642" s="17"/>
      <c r="F642" s="17"/>
      <c r="G642" s="18"/>
      <c r="H642" s="18"/>
      <c r="I642" s="17"/>
      <c r="J642" s="17"/>
      <c r="K642" s="17"/>
      <c r="L642" s="17"/>
      <c r="M642" s="17"/>
      <c r="N642" s="17"/>
      <c r="O642" s="17"/>
      <c r="P642" s="17"/>
      <c r="Q642" s="19"/>
    </row>
    <row r="643" spans="1:17" ht="14.65" thickTop="1" x14ac:dyDescent="0.45"/>
    <row r="646" spans="1:17" ht="14.65" thickBot="1" x14ac:dyDescent="0.5"/>
    <row r="647" spans="1:17" ht="14.65" thickTop="1" x14ac:dyDescent="0.45">
      <c r="A647" s="3"/>
      <c r="B647" s="4"/>
      <c r="C647" s="5">
        <v>45351</v>
      </c>
      <c r="D647" s="6"/>
      <c r="E647" s="4"/>
      <c r="F647" s="4"/>
      <c r="G647" s="6"/>
      <c r="H647" s="6"/>
      <c r="I647" s="4"/>
      <c r="J647" s="4"/>
      <c r="K647" s="4"/>
      <c r="L647" s="21" t="s">
        <v>40</v>
      </c>
      <c r="M647" s="4"/>
      <c r="N647" s="4"/>
      <c r="O647" s="4"/>
      <c r="P647" s="4"/>
      <c r="Q647" s="7"/>
    </row>
    <row r="648" spans="1:17" x14ac:dyDescent="0.45">
      <c r="A648" s="8" t="s">
        <v>11</v>
      </c>
      <c r="B648" s="9"/>
      <c r="C648" s="10"/>
      <c r="D648" s="10"/>
      <c r="E648" s="9"/>
      <c r="F648" s="9"/>
      <c r="G648" s="10"/>
      <c r="H648" s="10"/>
      <c r="I648" s="9"/>
      <c r="J648" s="12" t="s">
        <v>68</v>
      </c>
      <c r="K648" s="9"/>
      <c r="L648" s="12" t="s">
        <v>21</v>
      </c>
      <c r="M648" s="12"/>
      <c r="N648" s="9"/>
      <c r="O648" s="9"/>
      <c r="P648" s="9"/>
      <c r="Q648" s="11"/>
    </row>
    <row r="649" spans="1:17" x14ac:dyDescent="0.45">
      <c r="A649" s="8" t="s">
        <v>3</v>
      </c>
      <c r="B649" s="12" t="s">
        <v>6</v>
      </c>
      <c r="C649" s="13" t="s">
        <v>4</v>
      </c>
      <c r="D649" s="13" t="s">
        <v>7</v>
      </c>
      <c r="E649" s="12" t="s">
        <v>16</v>
      </c>
      <c r="F649" s="9"/>
      <c r="G649" s="13" t="s">
        <v>18</v>
      </c>
      <c r="H649" s="13" t="s">
        <v>19</v>
      </c>
      <c r="I649" s="43" t="s">
        <v>133</v>
      </c>
      <c r="J649" s="12" t="s">
        <v>67</v>
      </c>
      <c r="K649" s="9"/>
      <c r="L649" s="22">
        <v>24190.880000000001</v>
      </c>
      <c r="M649" s="9" t="s">
        <v>135</v>
      </c>
      <c r="N649" s="9"/>
      <c r="O649" s="9"/>
      <c r="P649" s="9"/>
      <c r="Q649" s="11"/>
    </row>
    <row r="650" spans="1:17" x14ac:dyDescent="0.45">
      <c r="A650" s="14" t="s">
        <v>209</v>
      </c>
      <c r="B650" s="9">
        <v>129</v>
      </c>
      <c r="C650" s="10">
        <v>15.86</v>
      </c>
      <c r="D650" s="10">
        <f>C650*B650</f>
        <v>2045.9399999999998</v>
      </c>
      <c r="E650" s="38" t="s">
        <v>17</v>
      </c>
      <c r="F650" s="9"/>
      <c r="G650" s="10">
        <v>15.97</v>
      </c>
      <c r="H650" s="10">
        <f>(B650*G650)-D650</f>
        <v>14.190000000000282</v>
      </c>
      <c r="I650" s="9" t="s">
        <v>134</v>
      </c>
      <c r="J650" s="38">
        <f>G650*B650</f>
        <v>2060.13</v>
      </c>
      <c r="K650" s="9" t="str">
        <f>IF(B650&lt;&gt;0,"sell "&amp;B650&amp;" "&amp;A650&amp;" @ $"&amp;G650,"")</f>
        <v>sell 129 CCL @ $15.97</v>
      </c>
      <c r="L650" s="50">
        <f>L649+(G650*B650)</f>
        <v>26251.010000000002</v>
      </c>
      <c r="M650" s="9"/>
      <c r="N650" s="9"/>
      <c r="O650" s="9"/>
      <c r="P650" s="9"/>
      <c r="Q650" s="11"/>
    </row>
    <row r="651" spans="1:17" x14ac:dyDescent="0.45">
      <c r="A651" s="14" t="s">
        <v>210</v>
      </c>
      <c r="B651" s="9">
        <v>152</v>
      </c>
      <c r="C651" s="10">
        <v>11.09</v>
      </c>
      <c r="D651" s="10">
        <f t="shared" ref="D651:D652" si="23">C651*B651</f>
        <v>1685.68</v>
      </c>
      <c r="E651" s="38" t="s">
        <v>17</v>
      </c>
      <c r="F651" s="9"/>
      <c r="G651" s="10">
        <v>11.3</v>
      </c>
      <c r="H651" s="10">
        <f>(B651*G651)-D651</f>
        <v>31.920000000000073</v>
      </c>
      <c r="I651" s="9" t="s">
        <v>134</v>
      </c>
      <c r="J651" s="38">
        <f>G651*B651</f>
        <v>1717.6000000000001</v>
      </c>
      <c r="K651" s="9" t="str">
        <f t="shared" ref="K651:K652" si="24">IF(B651&lt;&gt;0,"sell "&amp;B651&amp;" "&amp;A651&amp;" @ $"&amp;G651,"")</f>
        <v>sell 152 DO @ $11.3</v>
      </c>
      <c r="L651" s="50">
        <f>L650+(G651*B651)</f>
        <v>27968.61</v>
      </c>
      <c r="M651" s="9"/>
      <c r="N651" s="9"/>
      <c r="O651" s="9"/>
      <c r="P651" s="9"/>
      <c r="Q651" s="11"/>
    </row>
    <row r="652" spans="1:17" x14ac:dyDescent="0.45">
      <c r="A652" s="14" t="s">
        <v>211</v>
      </c>
      <c r="B652" s="9">
        <v>6</v>
      </c>
      <c r="C652" s="10">
        <v>270.64999999999998</v>
      </c>
      <c r="D652" s="10">
        <f t="shared" si="23"/>
        <v>1623.8999999999999</v>
      </c>
      <c r="E652" s="38" t="s">
        <v>17</v>
      </c>
      <c r="F652" s="9"/>
      <c r="G652" s="10">
        <v>268.88</v>
      </c>
      <c r="H652" s="10">
        <f>(B652*G652)-D652</f>
        <v>-10.619999999999891</v>
      </c>
      <c r="I652" s="9" t="s">
        <v>134</v>
      </c>
      <c r="J652" s="38">
        <f>G652*B652</f>
        <v>1613.28</v>
      </c>
      <c r="K652" s="9" t="str">
        <f t="shared" si="24"/>
        <v>sell 6 GPI @ $268.88</v>
      </c>
      <c r="L652" s="10">
        <f>L651+(G652*B652)</f>
        <v>29581.89</v>
      </c>
      <c r="M652" s="9" t="s">
        <v>44</v>
      </c>
      <c r="N652" s="9"/>
      <c r="O652" s="9"/>
      <c r="P652" s="9"/>
      <c r="Q652" s="11"/>
    </row>
    <row r="653" spans="1:17" x14ac:dyDescent="0.45">
      <c r="A653" s="14"/>
      <c r="B653" s="9"/>
      <c r="C653" s="10" t="s">
        <v>20</v>
      </c>
      <c r="D653" s="10">
        <f>SUM(D650:D652)</f>
        <v>5355.5199999999995</v>
      </c>
      <c r="E653" s="9"/>
      <c r="F653" s="9"/>
      <c r="G653" s="41"/>
      <c r="H653" s="10">
        <f>SUM(H650:H652)</f>
        <v>35.490000000000464</v>
      </c>
      <c r="I653" s="9"/>
      <c r="J653" s="38">
        <f>SUM(J650:J652)</f>
        <v>5391.01</v>
      </c>
      <c r="K653" s="9"/>
      <c r="L653" s="10"/>
      <c r="M653" s="9"/>
      <c r="N653" s="9"/>
      <c r="O653" s="9"/>
      <c r="P653" s="9"/>
      <c r="Q653" s="11"/>
    </row>
    <row r="654" spans="1:17" x14ac:dyDescent="0.45">
      <c r="A654" s="14"/>
      <c r="B654" s="9"/>
      <c r="C654" s="10"/>
      <c r="D654" s="10"/>
      <c r="E654" s="9"/>
      <c r="F654" s="9"/>
      <c r="G654" s="42"/>
      <c r="H654" s="39"/>
      <c r="I654" s="9"/>
      <c r="J654" s="9"/>
      <c r="K654" s="9"/>
      <c r="L654" s="10"/>
      <c r="M654" s="9"/>
      <c r="N654" s="9"/>
      <c r="O654" s="9"/>
      <c r="P654" s="9"/>
      <c r="Q654" s="11"/>
    </row>
    <row r="655" spans="1:17" x14ac:dyDescent="0.45">
      <c r="A655" s="14"/>
      <c r="B655" s="9"/>
      <c r="C655" s="10"/>
      <c r="D655" s="51"/>
      <c r="E655" s="42"/>
      <c r="F655" s="9"/>
      <c r="G655" s="41"/>
      <c r="H655" s="10"/>
      <c r="I655" s="9"/>
      <c r="J655" s="9"/>
      <c r="K655" s="9"/>
      <c r="L655" s="10"/>
      <c r="M655" s="12" t="s">
        <v>41</v>
      </c>
      <c r="N655" s="9"/>
      <c r="O655" s="9"/>
      <c r="P655" s="9"/>
      <c r="Q655" s="11"/>
    </row>
    <row r="656" spans="1:17" x14ac:dyDescent="0.45">
      <c r="A656" s="8"/>
      <c r="B656" s="9"/>
      <c r="C656" s="10"/>
      <c r="D656" s="10"/>
      <c r="E656" s="20"/>
      <c r="F656" s="9"/>
      <c r="G656" s="41"/>
      <c r="H656" s="10"/>
      <c r="I656" s="9"/>
      <c r="J656" s="9"/>
      <c r="K656" s="9"/>
      <c r="L656" s="10"/>
      <c r="M656" s="12" t="s">
        <v>42</v>
      </c>
      <c r="N656" s="9"/>
      <c r="O656" s="9"/>
      <c r="P656" s="9"/>
      <c r="Q656" s="11"/>
    </row>
    <row r="657" spans="1:17" x14ac:dyDescent="0.45">
      <c r="A657" s="8"/>
      <c r="B657" s="12" t="s">
        <v>6</v>
      </c>
      <c r="C657" s="13" t="s">
        <v>4</v>
      </c>
      <c r="D657" s="13" t="s">
        <v>5</v>
      </c>
      <c r="E657" s="23" t="s">
        <v>16</v>
      </c>
      <c r="F657" s="9"/>
      <c r="G657" s="43" t="s">
        <v>18</v>
      </c>
      <c r="H657" s="13" t="s">
        <v>19</v>
      </c>
      <c r="I657" s="9"/>
      <c r="J657" s="9"/>
      <c r="K657" s="9"/>
      <c r="L657" s="10"/>
      <c r="M657" s="38">
        <f>L649</f>
        <v>24190.880000000001</v>
      </c>
      <c r="N657" s="9"/>
      <c r="O657" s="9"/>
      <c r="P657" s="9"/>
      <c r="Q657" s="11"/>
    </row>
    <row r="658" spans="1:17" x14ac:dyDescent="0.45">
      <c r="A658" s="14" t="s">
        <v>218</v>
      </c>
      <c r="B658" s="9">
        <v>60</v>
      </c>
      <c r="C658" s="10">
        <v>36.799999999999997</v>
      </c>
      <c r="D658" s="10">
        <f>C658*B658</f>
        <v>2208</v>
      </c>
      <c r="E658" s="38" t="s">
        <v>17</v>
      </c>
      <c r="F658" s="9"/>
      <c r="G658" s="10">
        <v>37.28</v>
      </c>
      <c r="H658" s="10">
        <f>(B658*G658)-D658</f>
        <v>28.800000000000182</v>
      </c>
      <c r="I658" s="9" t="s">
        <v>134</v>
      </c>
      <c r="J658" s="9"/>
      <c r="K658" s="9" t="str">
        <f>IF(B658&lt;&gt;0,"buy "&amp;B658&amp;" "&amp;A658&amp;" @ $"&amp;G658,"")</f>
        <v>buy 60 VIST @ $37.28</v>
      </c>
      <c r="L658" s="10">
        <f>L652-(G658*B658)</f>
        <v>27345.09</v>
      </c>
      <c r="M658" s="38">
        <f>L649-(G658*B658)</f>
        <v>21954.080000000002</v>
      </c>
      <c r="N658" s="9"/>
      <c r="O658" s="9"/>
      <c r="P658" s="9"/>
      <c r="Q658" s="11"/>
    </row>
    <row r="659" spans="1:17" x14ac:dyDescent="0.45">
      <c r="A659" s="14" t="s">
        <v>219</v>
      </c>
      <c r="B659" s="9">
        <v>121</v>
      </c>
      <c r="C659" s="10">
        <v>18.27</v>
      </c>
      <c r="D659" s="10">
        <f>C659*B659</f>
        <v>2210.67</v>
      </c>
      <c r="E659" s="38" t="s">
        <v>17</v>
      </c>
      <c r="F659" s="9"/>
      <c r="G659" s="10">
        <v>18.420000000000002</v>
      </c>
      <c r="H659" s="10">
        <f>(B659*G659)-D659</f>
        <v>18.150000000000091</v>
      </c>
      <c r="I659" s="9" t="s">
        <v>134</v>
      </c>
      <c r="J659" s="9"/>
      <c r="K659" s="9" t="str">
        <f>IF(B659&lt;&gt;0,"buy "&amp;B659&amp;" "&amp;A659&amp;" @ $"&amp;G659,"")</f>
        <v>buy 121 AROC @ $18.42</v>
      </c>
      <c r="L659" s="10">
        <f>L658-(G659*B659)</f>
        <v>25116.27</v>
      </c>
      <c r="M659" s="38">
        <f>M658-(G659*B659)</f>
        <v>19725.260000000002</v>
      </c>
      <c r="N659" s="9"/>
      <c r="O659" s="9"/>
      <c r="P659" s="9"/>
      <c r="Q659" s="11"/>
    </row>
    <row r="660" spans="1:17" x14ac:dyDescent="0.45">
      <c r="A660" s="28" t="s">
        <v>220</v>
      </c>
      <c r="B660" s="29">
        <v>161</v>
      </c>
      <c r="C660" s="30">
        <v>13.74</v>
      </c>
      <c r="D660" s="30">
        <f>C660*B660</f>
        <v>2212.14</v>
      </c>
      <c r="E660" s="38" t="s">
        <v>17</v>
      </c>
      <c r="F660" s="29"/>
      <c r="G660" s="30">
        <v>13.71</v>
      </c>
      <c r="H660" s="30">
        <f>(B660*G660)-D660</f>
        <v>-4.8299999999999272</v>
      </c>
      <c r="I660" s="9" t="s">
        <v>134</v>
      </c>
      <c r="J660" s="9"/>
      <c r="K660" s="9" t="str">
        <f>IF(B660&lt;&gt;0,"buy "&amp;B660&amp;" "&amp;A660&amp;" @ $"&amp;G660,"")</f>
        <v>buy 161 SCS @ $13.71</v>
      </c>
      <c r="L660" s="10">
        <f>L659-(G660*B660)</f>
        <v>22908.959999999999</v>
      </c>
      <c r="M660" s="46">
        <f>M659-(G660*B660)</f>
        <v>17517.95</v>
      </c>
      <c r="N660" s="47"/>
      <c r="O660" s="47"/>
      <c r="P660" s="47"/>
      <c r="Q660" s="48"/>
    </row>
    <row r="661" spans="1:17" x14ac:dyDescent="0.45">
      <c r="A661" s="14"/>
      <c r="B661" s="9"/>
      <c r="C661" s="10" t="s">
        <v>20</v>
      </c>
      <c r="D661" s="10">
        <f>SUM(D658:D660)</f>
        <v>6630.8099999999995</v>
      </c>
      <c r="E661" s="9"/>
      <c r="F661" s="9"/>
      <c r="G661" s="10" t="s">
        <v>28</v>
      </c>
      <c r="H661" s="10">
        <f>SUM(H658:H660)</f>
        <v>42.120000000000346</v>
      </c>
      <c r="I661" s="9"/>
      <c r="J661" s="9"/>
      <c r="K661" s="9"/>
      <c r="L661" s="10"/>
      <c r="M661" s="9"/>
      <c r="N661" s="9"/>
      <c r="O661" s="9"/>
      <c r="P661" s="9"/>
      <c r="Q661" s="11"/>
    </row>
    <row r="662" spans="1:17" x14ac:dyDescent="0.45">
      <c r="A662" s="14"/>
      <c r="B662" s="9"/>
      <c r="C662" s="10"/>
      <c r="D662" s="10"/>
      <c r="E662" s="9"/>
      <c r="F662" s="9"/>
      <c r="G662" s="10"/>
      <c r="H662" s="10"/>
      <c r="I662" s="9"/>
      <c r="J662" s="9"/>
      <c r="K662" s="9"/>
      <c r="L662" s="10"/>
      <c r="M662" s="12" t="str">
        <f>IF(J653+M660&gt;0,"Credit Surplus","Credit Shortage")</f>
        <v>Credit Surplus</v>
      </c>
      <c r="N662" s="38"/>
      <c r="O662" s="9"/>
      <c r="P662" s="9"/>
      <c r="Q662" s="11"/>
    </row>
    <row r="663" spans="1:17" x14ac:dyDescent="0.45">
      <c r="A663" s="14"/>
      <c r="B663" s="9"/>
      <c r="C663" s="10"/>
      <c r="D663" s="10"/>
      <c r="E663" s="9"/>
      <c r="F663" s="9"/>
      <c r="G663" s="10"/>
      <c r="H663" s="10"/>
      <c r="I663" s="9"/>
      <c r="J663" s="9"/>
      <c r="K663" s="9"/>
      <c r="L663" s="10"/>
      <c r="M663" s="9"/>
      <c r="N663" s="9"/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23</v>
      </c>
      <c r="B665" s="9"/>
      <c r="C665" s="10"/>
      <c r="D665" s="22">
        <v>756.8</v>
      </c>
      <c r="E665" s="9" t="s">
        <v>111</v>
      </c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24</v>
      </c>
      <c r="B666" s="9"/>
      <c r="C666" s="10"/>
      <c r="D666" s="49">
        <f>H653</f>
        <v>35.490000000000464</v>
      </c>
      <c r="E666" s="9" t="s">
        <v>36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25</v>
      </c>
      <c r="B667" s="9"/>
      <c r="C667" s="10"/>
      <c r="D667" s="10">
        <f>D665+D666</f>
        <v>792.29000000000042</v>
      </c>
      <c r="E667" s="9"/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27</v>
      </c>
      <c r="B668" s="9"/>
      <c r="C668" s="10"/>
      <c r="D668" s="10">
        <f>H661</f>
        <v>42.120000000000346</v>
      </c>
      <c r="E668" s="9" t="s">
        <v>37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32">
        <f>D667-D668</f>
        <v>750.17000000000007</v>
      </c>
      <c r="E669" s="20" t="s">
        <v>38</v>
      </c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ht="14.65" thickBot="1" x14ac:dyDescent="0.5">
      <c r="A670" s="16"/>
      <c r="B670" s="17"/>
      <c r="C670" s="18"/>
      <c r="D670" s="18"/>
      <c r="E670" s="17"/>
      <c r="F670" s="17"/>
      <c r="G670" s="18"/>
      <c r="H670" s="18"/>
      <c r="I670" s="17"/>
      <c r="J670" s="17"/>
      <c r="K670" s="17"/>
      <c r="L670" s="17"/>
      <c r="M670" s="17"/>
      <c r="N670" s="17"/>
      <c r="O670" s="17"/>
      <c r="P670" s="17"/>
      <c r="Q670" s="19"/>
    </row>
    <row r="671" spans="1:17" ht="14.65" thickTop="1" x14ac:dyDescent="0.45"/>
    <row r="674" spans="1:17" ht="14.65" thickBot="1" x14ac:dyDescent="0.5"/>
    <row r="675" spans="1:17" ht="14.65" thickTop="1" x14ac:dyDescent="0.45">
      <c r="A675" s="3"/>
      <c r="B675" s="4"/>
      <c r="C675" s="5">
        <v>45322</v>
      </c>
      <c r="D675" s="6"/>
      <c r="E675" s="4"/>
      <c r="F675" s="4"/>
      <c r="G675" s="6"/>
      <c r="H675" s="6"/>
      <c r="I675" s="4"/>
      <c r="J675" s="4"/>
      <c r="K675" s="4"/>
      <c r="L675" s="21" t="s">
        <v>40</v>
      </c>
      <c r="M675" s="4"/>
      <c r="N675" s="4"/>
      <c r="O675" s="4"/>
      <c r="P675" s="4"/>
      <c r="Q675" s="7"/>
    </row>
    <row r="676" spans="1:17" x14ac:dyDescent="0.45">
      <c r="A676" s="8" t="s">
        <v>11</v>
      </c>
      <c r="B676" s="9"/>
      <c r="C676" s="10"/>
      <c r="D676" s="10"/>
      <c r="E676" s="9"/>
      <c r="F676" s="9"/>
      <c r="G676" s="10"/>
      <c r="H676" s="10"/>
      <c r="I676" s="9"/>
      <c r="J676" s="12" t="s">
        <v>68</v>
      </c>
      <c r="K676" s="9"/>
      <c r="L676" s="12" t="s">
        <v>21</v>
      </c>
      <c r="M676" s="12"/>
      <c r="N676" s="9"/>
      <c r="O676" s="9"/>
      <c r="P676" s="9"/>
      <c r="Q676" s="11"/>
    </row>
    <row r="677" spans="1:17" x14ac:dyDescent="0.45">
      <c r="A677" s="8" t="s">
        <v>3</v>
      </c>
      <c r="B677" s="12" t="s">
        <v>6</v>
      </c>
      <c r="C677" s="13" t="s">
        <v>4</v>
      </c>
      <c r="D677" s="13" t="s">
        <v>7</v>
      </c>
      <c r="E677" s="12" t="s">
        <v>16</v>
      </c>
      <c r="F677" s="9"/>
      <c r="G677" s="13" t="s">
        <v>18</v>
      </c>
      <c r="H677" s="13" t="s">
        <v>19</v>
      </c>
      <c r="I677" s="43" t="s">
        <v>133</v>
      </c>
      <c r="J677" s="12" t="s">
        <v>67</v>
      </c>
      <c r="K677" s="9"/>
      <c r="L677" s="22">
        <v>23003.71</v>
      </c>
      <c r="M677" s="9" t="s">
        <v>135</v>
      </c>
      <c r="N677" s="9"/>
      <c r="O677" s="9"/>
      <c r="P677" s="9"/>
      <c r="Q677" s="11"/>
    </row>
    <row r="678" spans="1:17" x14ac:dyDescent="0.45">
      <c r="A678" s="14" t="s">
        <v>207</v>
      </c>
      <c r="B678" s="9">
        <v>20</v>
      </c>
      <c r="C678" s="10">
        <v>98.68</v>
      </c>
      <c r="D678" s="10">
        <f>C678*B678</f>
        <v>1973.6000000000001</v>
      </c>
      <c r="E678" s="38" t="s">
        <v>46</v>
      </c>
      <c r="F678" s="9"/>
      <c r="G678" s="10">
        <v>98.95</v>
      </c>
      <c r="H678" s="10">
        <f>(B678*G678)-D678</f>
        <v>5.3999999999998636</v>
      </c>
      <c r="I678" s="9" t="s">
        <v>134</v>
      </c>
      <c r="J678" s="38">
        <f>G678*B678</f>
        <v>1979</v>
      </c>
      <c r="K678" s="9" t="str">
        <f>IF(B678&lt;&gt;0,"sell "&amp;B678&amp;" "&amp;A678&amp;" @ $"&amp;G678,"")</f>
        <v>sell 20 MSM @ $98.95</v>
      </c>
      <c r="L678" s="50">
        <f>L677+(G678*B678)</f>
        <v>24982.71</v>
      </c>
      <c r="M678" s="9"/>
      <c r="N678" s="9"/>
      <c r="O678" s="9"/>
      <c r="P678" s="9"/>
      <c r="Q678" s="11"/>
    </row>
    <row r="679" spans="1:17" x14ac:dyDescent="0.45">
      <c r="A679" s="14" t="s">
        <v>99</v>
      </c>
      <c r="B679" s="9">
        <v>36</v>
      </c>
      <c r="C679" s="10">
        <v>56.81</v>
      </c>
      <c r="D679" s="10">
        <f t="shared" ref="D679:D680" si="25">C679*B679</f>
        <v>2045.16</v>
      </c>
      <c r="E679" s="38" t="s">
        <v>46</v>
      </c>
      <c r="F679" s="9"/>
      <c r="G679" s="10">
        <v>56.81</v>
      </c>
      <c r="H679" s="10">
        <f>(B679*G679)-D679</f>
        <v>0</v>
      </c>
      <c r="I679" s="9" t="s">
        <v>134</v>
      </c>
      <c r="J679" s="38">
        <f>G679*B679</f>
        <v>2045.16</v>
      </c>
      <c r="K679" s="9" t="str">
        <f t="shared" ref="K679:K680" si="26">IF(B679&lt;&gt;0,"sell "&amp;B679&amp;" "&amp;A679&amp;" @ $"&amp;G679,"")</f>
        <v>sell 36 PRGS @ $56.81</v>
      </c>
      <c r="L679" s="50">
        <f>L678+(G679*B679)</f>
        <v>27027.87</v>
      </c>
      <c r="M679" s="9"/>
      <c r="N679" s="9"/>
      <c r="O679" s="9"/>
      <c r="P679" s="9"/>
      <c r="Q679" s="11"/>
    </row>
    <row r="680" spans="1:17" x14ac:dyDescent="0.45">
      <c r="A680" s="14" t="s">
        <v>208</v>
      </c>
      <c r="B680" s="9">
        <v>63</v>
      </c>
      <c r="C680" s="10">
        <v>41.31</v>
      </c>
      <c r="D680" s="10">
        <f t="shared" si="25"/>
        <v>2602.5300000000002</v>
      </c>
      <c r="E680" s="38" t="s">
        <v>46</v>
      </c>
      <c r="F680" s="9"/>
      <c r="G680" s="10">
        <v>41.67</v>
      </c>
      <c r="H680" s="10">
        <f>(B680*G680)-D680</f>
        <v>22.679999999999836</v>
      </c>
      <c r="I680" s="9" t="s">
        <v>134</v>
      </c>
      <c r="J680" s="38">
        <f>G680*B680</f>
        <v>2625.21</v>
      </c>
      <c r="K680" s="9" t="str">
        <f t="shared" si="26"/>
        <v>sell 63 CNM @ $41.67</v>
      </c>
      <c r="L680" s="10">
        <f>L679+(G680*B680)</f>
        <v>29653.079999999998</v>
      </c>
      <c r="M680" s="9" t="s">
        <v>44</v>
      </c>
      <c r="N680" s="9"/>
      <c r="O680" s="9"/>
      <c r="P680" s="9"/>
      <c r="Q680" s="11"/>
    </row>
    <row r="681" spans="1:17" x14ac:dyDescent="0.45">
      <c r="A681" s="14"/>
      <c r="B681" s="9"/>
      <c r="C681" s="10" t="s">
        <v>20</v>
      </c>
      <c r="D681" s="10">
        <f>SUM(D678:D680)</f>
        <v>6621.2900000000009</v>
      </c>
      <c r="E681" s="9"/>
      <c r="F681" s="9"/>
      <c r="G681" s="41"/>
      <c r="H681" s="10">
        <f>SUM(H678:H680)</f>
        <v>28.0799999999997</v>
      </c>
      <c r="I681" s="9"/>
      <c r="J681" s="38">
        <f>SUM(J678:J680)</f>
        <v>6649.37</v>
      </c>
      <c r="K681" s="9"/>
      <c r="L681" s="10"/>
      <c r="M681" s="9"/>
      <c r="N681" s="9"/>
      <c r="O681" s="9"/>
      <c r="P681" s="9"/>
      <c r="Q681" s="11"/>
    </row>
    <row r="682" spans="1:17" x14ac:dyDescent="0.45">
      <c r="A682" s="14"/>
      <c r="B682" s="9"/>
      <c r="C682" s="10"/>
      <c r="D682" s="10"/>
      <c r="E682" s="9"/>
      <c r="F682" s="9"/>
      <c r="G682" s="42"/>
      <c r="H682" s="39"/>
      <c r="I682" s="9"/>
      <c r="J682" s="9"/>
      <c r="K682" s="9"/>
      <c r="L682" s="10"/>
      <c r="M682" s="9"/>
      <c r="N682" s="9"/>
      <c r="O682" s="9"/>
      <c r="P682" s="9"/>
      <c r="Q682" s="11"/>
    </row>
    <row r="683" spans="1:17" x14ac:dyDescent="0.45">
      <c r="A683" s="14"/>
      <c r="B683" s="9"/>
      <c r="C683" s="10"/>
      <c r="D683" s="51"/>
      <c r="E683" s="42"/>
      <c r="F683" s="9"/>
      <c r="G683" s="41"/>
      <c r="H683" s="10"/>
      <c r="I683" s="9"/>
      <c r="J683" s="9"/>
      <c r="K683" s="9"/>
      <c r="L683" s="10"/>
      <c r="M683" s="12" t="s">
        <v>41</v>
      </c>
      <c r="N683" s="9"/>
      <c r="O683" s="9"/>
      <c r="P683" s="9"/>
      <c r="Q683" s="11"/>
    </row>
    <row r="684" spans="1:17" x14ac:dyDescent="0.45">
      <c r="A684" s="8"/>
      <c r="B684" s="9"/>
      <c r="C684" s="10"/>
      <c r="D684" s="10"/>
      <c r="E684" s="20"/>
      <c r="F684" s="9"/>
      <c r="G684" s="41"/>
      <c r="H684" s="10"/>
      <c r="I684" s="9"/>
      <c r="J684" s="9"/>
      <c r="K684" s="9"/>
      <c r="L684" s="10"/>
      <c r="M684" s="12" t="s">
        <v>42</v>
      </c>
      <c r="N684" s="9"/>
      <c r="O684" s="9"/>
      <c r="P684" s="9"/>
      <c r="Q684" s="11"/>
    </row>
    <row r="685" spans="1:17" x14ac:dyDescent="0.45">
      <c r="A685" s="8"/>
      <c r="B685" s="12" t="s">
        <v>6</v>
      </c>
      <c r="C685" s="13" t="s">
        <v>4</v>
      </c>
      <c r="D685" s="13" t="s">
        <v>5</v>
      </c>
      <c r="E685" s="23" t="s">
        <v>16</v>
      </c>
      <c r="F685" s="9"/>
      <c r="G685" s="43" t="s">
        <v>18</v>
      </c>
      <c r="H685" s="13" t="s">
        <v>19</v>
      </c>
      <c r="I685" s="9"/>
      <c r="J685" s="9"/>
      <c r="K685" s="9"/>
      <c r="L685" s="10"/>
      <c r="M685" s="38">
        <f>L677</f>
        <v>23003.71</v>
      </c>
      <c r="N685" s="9"/>
      <c r="O685" s="9"/>
      <c r="P685" s="9"/>
      <c r="Q685" s="11"/>
    </row>
    <row r="686" spans="1:17" x14ac:dyDescent="0.45">
      <c r="A686" s="14" t="s">
        <v>215</v>
      </c>
      <c r="B686" s="9">
        <v>32</v>
      </c>
      <c r="C686" s="10">
        <v>69.09</v>
      </c>
      <c r="D686" s="10">
        <f>C686*B686</f>
        <v>2210.88</v>
      </c>
      <c r="E686" s="38" t="s">
        <v>46</v>
      </c>
      <c r="F686" s="9"/>
      <c r="G686" s="10">
        <v>70</v>
      </c>
      <c r="H686" s="10">
        <f>(B686*G686)-D686</f>
        <v>29.119999999999891</v>
      </c>
      <c r="I686" s="9" t="s">
        <v>134</v>
      </c>
      <c r="J686" s="9"/>
      <c r="K686" s="9" t="str">
        <f>IF(B686&lt;&gt;0,"buy "&amp;B686&amp;" "&amp;A686&amp;" @ $"&amp;G686,"")</f>
        <v>buy 32 MOD @ $70</v>
      </c>
      <c r="L686" s="10">
        <f>L680-(G686*B686)</f>
        <v>27413.079999999998</v>
      </c>
      <c r="M686" s="38">
        <f>L677-(G686*B686)</f>
        <v>20763.71</v>
      </c>
      <c r="N686" s="9"/>
      <c r="O686" s="9"/>
      <c r="P686" s="9"/>
      <c r="Q686" s="11"/>
    </row>
    <row r="687" spans="1:17" x14ac:dyDescent="0.45">
      <c r="A687" s="14" t="s">
        <v>216</v>
      </c>
      <c r="B687" s="9">
        <v>4</v>
      </c>
      <c r="C687" s="10">
        <v>499.89</v>
      </c>
      <c r="D687" s="10">
        <f>C687*B687</f>
        <v>1999.56</v>
      </c>
      <c r="E687" s="38" t="s">
        <v>46</v>
      </c>
      <c r="F687" s="9"/>
      <c r="G687" s="10">
        <v>495</v>
      </c>
      <c r="H687" s="10">
        <f>(B687*G687)-D687</f>
        <v>-19.559999999999945</v>
      </c>
      <c r="I687" s="9" t="s">
        <v>134</v>
      </c>
      <c r="J687" s="9"/>
      <c r="K687" s="9" t="str">
        <f>IF(B687&lt;&gt;0,"buy "&amp;B687&amp;" "&amp;A687&amp;" @ $"&amp;G687,"")</f>
        <v>buy 4 MCK @ $495</v>
      </c>
      <c r="L687" s="10">
        <f>L686-(G687*B687)</f>
        <v>25433.079999999998</v>
      </c>
      <c r="M687" s="38">
        <f>M686-(G687*B687)</f>
        <v>18783.71</v>
      </c>
      <c r="N687" s="9"/>
      <c r="O687" s="9"/>
      <c r="P687" s="9"/>
      <c r="Q687" s="11"/>
    </row>
    <row r="688" spans="1:17" x14ac:dyDescent="0.45">
      <c r="A688" s="28" t="s">
        <v>217</v>
      </c>
      <c r="B688" s="29">
        <v>6</v>
      </c>
      <c r="C688" s="30">
        <v>356.44</v>
      </c>
      <c r="D688" s="30">
        <f>C688*B688</f>
        <v>2138.64</v>
      </c>
      <c r="E688" s="38" t="s">
        <v>46</v>
      </c>
      <c r="F688" s="29"/>
      <c r="G688" s="30">
        <v>354.67</v>
      </c>
      <c r="H688" s="30">
        <f>(B688*G688)-D688</f>
        <v>-10.619999999999891</v>
      </c>
      <c r="I688" s="9" t="s">
        <v>134</v>
      </c>
      <c r="J688" s="9"/>
      <c r="K688" s="9" t="str">
        <f>IF(B688&lt;&gt;0,"buy "&amp;B688&amp;" "&amp;A688&amp;" @ $"&amp;G688,"")</f>
        <v>buy 6 MOH @ $354.67</v>
      </c>
      <c r="L688" s="10">
        <f>L687-(G688*B688)</f>
        <v>23305.059999999998</v>
      </c>
      <c r="M688" s="46">
        <f>M687-(G688*B688)</f>
        <v>16655.689999999999</v>
      </c>
      <c r="N688" s="47"/>
      <c r="O688" s="47"/>
      <c r="P688" s="47"/>
      <c r="Q688" s="48"/>
    </row>
    <row r="689" spans="1:17" x14ac:dyDescent="0.45">
      <c r="A689" s="14"/>
      <c r="B689" s="9"/>
      <c r="C689" s="10" t="s">
        <v>20</v>
      </c>
      <c r="D689" s="10">
        <f>SUM(D686:D688)</f>
        <v>6349.08</v>
      </c>
      <c r="E689" s="9"/>
      <c r="F689" s="9"/>
      <c r="G689" s="10" t="s">
        <v>28</v>
      </c>
      <c r="H689" s="10">
        <f>SUM(H686:H688)</f>
        <v>-1.0599999999999454</v>
      </c>
      <c r="I689" s="9"/>
      <c r="J689" s="9"/>
      <c r="K689" s="9"/>
      <c r="L689" s="10"/>
      <c r="M689" s="9"/>
      <c r="N689" s="9"/>
      <c r="O689" s="9"/>
      <c r="P689" s="9"/>
      <c r="Q689" s="11"/>
    </row>
    <row r="690" spans="1:17" x14ac:dyDescent="0.45">
      <c r="A690" s="14"/>
      <c r="B690" s="9"/>
      <c r="C690" s="10"/>
      <c r="D690" s="10"/>
      <c r="E690" s="9"/>
      <c r="F690" s="9"/>
      <c r="G690" s="10"/>
      <c r="H690" s="10"/>
      <c r="I690" s="9"/>
      <c r="J690" s="9"/>
      <c r="K690" s="9"/>
      <c r="L690" s="10"/>
      <c r="M690" s="12" t="str">
        <f>IF(J681+M688&gt;0,"Credit Surplus","Credit Shortage")</f>
        <v>Credit Surplus</v>
      </c>
      <c r="N690" s="38"/>
      <c r="O690" s="9"/>
      <c r="P690" s="9"/>
      <c r="Q690" s="11"/>
    </row>
    <row r="691" spans="1:17" x14ac:dyDescent="0.45">
      <c r="A691" s="14"/>
      <c r="B691" s="9"/>
      <c r="C691" s="10"/>
      <c r="D691" s="10"/>
      <c r="E691" s="9"/>
      <c r="F691" s="9"/>
      <c r="G691" s="10"/>
      <c r="H691" s="10"/>
      <c r="I691" s="9"/>
      <c r="J691" s="9"/>
      <c r="K691" s="9"/>
      <c r="L691" s="10"/>
      <c r="M691" s="9"/>
      <c r="N691" s="9"/>
      <c r="O691" s="9"/>
      <c r="P691" s="9"/>
      <c r="Q691" s="11"/>
    </row>
    <row r="692" spans="1:17" x14ac:dyDescent="0.45">
      <c r="A692" s="14"/>
      <c r="B692" s="9"/>
      <c r="C692" s="10"/>
      <c r="D692" s="10"/>
      <c r="E692" s="9"/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23</v>
      </c>
      <c r="B693" s="9"/>
      <c r="C693" s="10"/>
      <c r="D693" s="22">
        <v>2002.95</v>
      </c>
      <c r="E693" s="9" t="s">
        <v>111</v>
      </c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24</v>
      </c>
      <c r="B694" s="9"/>
      <c r="C694" s="10"/>
      <c r="D694" s="49">
        <f>H681</f>
        <v>28.0799999999997</v>
      </c>
      <c r="E694" s="9" t="s">
        <v>36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x14ac:dyDescent="0.45">
      <c r="A695" s="14" t="s">
        <v>25</v>
      </c>
      <c r="B695" s="9"/>
      <c r="C695" s="10"/>
      <c r="D695" s="10">
        <f>D693+D694</f>
        <v>2031.0299999999997</v>
      </c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27</v>
      </c>
      <c r="B696" s="9"/>
      <c r="C696" s="10"/>
      <c r="D696" s="10">
        <f>H689</f>
        <v>-1.0599999999999454</v>
      </c>
      <c r="E696" s="9" t="s">
        <v>37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25</v>
      </c>
      <c r="B697" s="9"/>
      <c r="C697" s="10"/>
      <c r="D697" s="32">
        <f>D695-D696</f>
        <v>2032.0899999999997</v>
      </c>
      <c r="E697" s="20" t="s">
        <v>38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ht="14.65" thickBot="1" x14ac:dyDescent="0.5">
      <c r="A698" s="16"/>
      <c r="B698" s="17"/>
      <c r="C698" s="18"/>
      <c r="D698" s="18"/>
      <c r="E698" s="17"/>
      <c r="F698" s="17"/>
      <c r="G698" s="18"/>
      <c r="H698" s="18"/>
      <c r="I698" s="17"/>
      <c r="J698" s="17"/>
      <c r="K698" s="17"/>
      <c r="L698" s="17"/>
      <c r="M698" s="17"/>
      <c r="N698" s="17"/>
      <c r="O698" s="17"/>
      <c r="P698" s="17"/>
      <c r="Q698" s="19"/>
    </row>
    <row r="699" spans="1:17" ht="14.65" thickTop="1" x14ac:dyDescent="0.45"/>
    <row r="702" spans="1:17" ht="14.65" thickBot="1" x14ac:dyDescent="0.5"/>
    <row r="703" spans="1:17" ht="14.65" thickTop="1" x14ac:dyDescent="0.45">
      <c r="A703" s="3"/>
      <c r="B703" s="4"/>
      <c r="C703" s="5">
        <v>45290</v>
      </c>
      <c r="D703" s="6"/>
      <c r="E703" s="4"/>
      <c r="F703" s="4"/>
      <c r="G703" s="6"/>
      <c r="H703" s="6"/>
      <c r="I703" s="4"/>
      <c r="J703" s="4"/>
      <c r="K703" s="4"/>
      <c r="L703" s="21" t="s">
        <v>40</v>
      </c>
      <c r="M703" s="4"/>
      <c r="N703" s="4"/>
      <c r="O703" s="4"/>
      <c r="P703" s="4"/>
      <c r="Q703" s="7"/>
    </row>
    <row r="704" spans="1:17" x14ac:dyDescent="0.45">
      <c r="A704" s="8" t="s">
        <v>11</v>
      </c>
      <c r="B704" s="9"/>
      <c r="C704" s="10"/>
      <c r="D704" s="10"/>
      <c r="E704" s="9"/>
      <c r="F704" s="9"/>
      <c r="G704" s="10"/>
      <c r="H704" s="10"/>
      <c r="I704" s="9"/>
      <c r="J704" s="12" t="s">
        <v>68</v>
      </c>
      <c r="K704" s="9"/>
      <c r="L704" s="12" t="s">
        <v>21</v>
      </c>
      <c r="M704" s="12"/>
      <c r="N704" s="9"/>
      <c r="O704" s="9"/>
      <c r="P704" s="9"/>
      <c r="Q704" s="11"/>
    </row>
    <row r="705" spans="1:17" x14ac:dyDescent="0.45">
      <c r="A705" s="8" t="s">
        <v>3</v>
      </c>
      <c r="B705" s="12" t="s">
        <v>6</v>
      </c>
      <c r="C705" s="13" t="s">
        <v>4</v>
      </c>
      <c r="D705" s="13" t="s">
        <v>7</v>
      </c>
      <c r="E705" s="12" t="s">
        <v>16</v>
      </c>
      <c r="F705" s="9"/>
      <c r="G705" s="13" t="s">
        <v>18</v>
      </c>
      <c r="H705" s="13" t="s">
        <v>19</v>
      </c>
      <c r="I705" s="43" t="s">
        <v>133</v>
      </c>
      <c r="J705" s="12" t="s">
        <v>67</v>
      </c>
      <c r="K705" s="9"/>
      <c r="L705" s="22">
        <v>23026.27</v>
      </c>
      <c r="M705" s="9" t="s">
        <v>135</v>
      </c>
      <c r="N705" s="9"/>
      <c r="O705" s="9"/>
      <c r="P705" s="9"/>
      <c r="Q705" s="11"/>
    </row>
    <row r="706" spans="1:17" x14ac:dyDescent="0.45">
      <c r="A706" s="14" t="s">
        <v>204</v>
      </c>
      <c r="B706" s="9">
        <v>26</v>
      </c>
      <c r="C706" s="10">
        <v>76.73</v>
      </c>
      <c r="D706" s="10">
        <f>C706*B706</f>
        <v>1994.98</v>
      </c>
      <c r="E706" s="38" t="s">
        <v>46</v>
      </c>
      <c r="F706" s="9"/>
      <c r="G706" s="10">
        <v>76.58</v>
      </c>
      <c r="H706" s="10">
        <f>(B706*G706)-D706</f>
        <v>-3.9000000000000909</v>
      </c>
      <c r="I706" s="9" t="s">
        <v>134</v>
      </c>
      <c r="J706" s="38">
        <f>G706*B706</f>
        <v>1991.08</v>
      </c>
      <c r="K706" s="9" t="str">
        <f>IF(B706&lt;&gt;0,"sell "&amp;B706&amp;" "&amp;A706&amp;" @ $"&amp;G706,"")</f>
        <v>sell 26 BWXT @ $76.58</v>
      </c>
      <c r="L706" s="50">
        <f>L705+(G706*B706)</f>
        <v>25017.35</v>
      </c>
      <c r="M706" s="9"/>
      <c r="N706" s="9"/>
      <c r="O706" s="9"/>
      <c r="P706" s="9"/>
      <c r="Q706" s="11"/>
    </row>
    <row r="707" spans="1:17" x14ac:dyDescent="0.45">
      <c r="A707" s="14" t="s">
        <v>205</v>
      </c>
      <c r="B707" s="9">
        <v>233</v>
      </c>
      <c r="C707" s="10">
        <v>15.24</v>
      </c>
      <c r="D707" s="10">
        <f t="shared" ref="D707:D708" si="27">C707*B707</f>
        <v>3550.92</v>
      </c>
      <c r="E707" s="38" t="s">
        <v>46</v>
      </c>
      <c r="F707" s="9"/>
      <c r="G707" s="10">
        <v>15.07</v>
      </c>
      <c r="H707" s="10">
        <f>(B707*G707)-D707</f>
        <v>-39.610000000000127</v>
      </c>
      <c r="I707" s="9" t="s">
        <v>134</v>
      </c>
      <c r="J707" s="38">
        <f>G707*B707</f>
        <v>3511.31</v>
      </c>
      <c r="K707" s="9" t="str">
        <f t="shared" ref="K707:K708" si="28">IF(B707&lt;&gt;0,"sell "&amp;B707&amp;" "&amp;A707&amp;" @ $"&amp;G707,"")</f>
        <v>sell 233 BVN @ $15.07</v>
      </c>
      <c r="L707" s="50">
        <f>L706+(G707*B707)</f>
        <v>28528.66</v>
      </c>
      <c r="M707" s="9"/>
      <c r="N707" s="9"/>
      <c r="O707" s="9"/>
      <c r="P707" s="9"/>
      <c r="Q707" s="11"/>
    </row>
    <row r="708" spans="1:17" x14ac:dyDescent="0.45">
      <c r="A708" s="14" t="s">
        <v>206</v>
      </c>
      <c r="B708" s="9">
        <v>282</v>
      </c>
      <c r="C708" s="10">
        <v>7.01</v>
      </c>
      <c r="D708" s="10">
        <f t="shared" si="27"/>
        <v>1976.82</v>
      </c>
      <c r="E708" s="38" t="s">
        <v>46</v>
      </c>
      <c r="F708" s="9"/>
      <c r="G708" s="10">
        <v>6.9</v>
      </c>
      <c r="H708" s="10">
        <f>(B708*G708)-D708</f>
        <v>-31.019999999999754</v>
      </c>
      <c r="I708" s="9" t="s">
        <v>134</v>
      </c>
      <c r="J708" s="38">
        <f>G708*B708</f>
        <v>1945.8000000000002</v>
      </c>
      <c r="K708" s="9" t="str">
        <f t="shared" si="28"/>
        <v>sell 282 YMM @ $6.9</v>
      </c>
      <c r="L708" s="10">
        <f>L707+(G708*B708)</f>
        <v>30474.46</v>
      </c>
      <c r="M708" s="9" t="s">
        <v>44</v>
      </c>
      <c r="N708" s="9"/>
      <c r="O708" s="9"/>
      <c r="P708" s="9"/>
      <c r="Q708" s="11"/>
    </row>
    <row r="709" spans="1:17" x14ac:dyDescent="0.45">
      <c r="A709" s="14"/>
      <c r="B709" s="9"/>
      <c r="C709" s="10" t="s">
        <v>20</v>
      </c>
      <c r="D709" s="10">
        <f>SUM(D706:D708)</f>
        <v>7522.7199999999993</v>
      </c>
      <c r="E709" s="9"/>
      <c r="F709" s="9"/>
      <c r="G709" s="41"/>
      <c r="H709" s="10">
        <f>SUM(H706:H708)</f>
        <v>-74.529999999999973</v>
      </c>
      <c r="I709" s="9"/>
      <c r="J709" s="38">
        <f>SUM(J706:J708)</f>
        <v>7448.19</v>
      </c>
      <c r="K709" s="9"/>
      <c r="L709" s="10"/>
      <c r="M709" s="9"/>
      <c r="N709" s="9"/>
      <c r="O709" s="9"/>
      <c r="P709" s="9"/>
      <c r="Q709" s="11"/>
    </row>
    <row r="710" spans="1:17" x14ac:dyDescent="0.45">
      <c r="A710" s="14"/>
      <c r="B710" s="9"/>
      <c r="C710" s="10"/>
      <c r="D710" s="10"/>
      <c r="E710" s="9"/>
      <c r="F710" s="9"/>
      <c r="G710" s="42"/>
      <c r="H710" s="39"/>
      <c r="I710" s="9"/>
      <c r="J710" s="9"/>
      <c r="K710" s="9"/>
      <c r="L710" s="10"/>
      <c r="M710" s="9"/>
      <c r="N710" s="9"/>
      <c r="O710" s="9"/>
      <c r="P710" s="9"/>
      <c r="Q710" s="11"/>
    </row>
    <row r="711" spans="1:17" x14ac:dyDescent="0.45">
      <c r="A711" s="14"/>
      <c r="B711" s="9"/>
      <c r="C711" s="10"/>
      <c r="D711" s="10"/>
      <c r="E711" s="20"/>
      <c r="F711" s="9"/>
      <c r="G711" s="41"/>
      <c r="H711" s="10"/>
      <c r="I711" s="9"/>
      <c r="J711" s="9"/>
      <c r="K711" s="9"/>
      <c r="L711" s="10"/>
      <c r="M711" s="12" t="s">
        <v>41</v>
      </c>
      <c r="N711" s="9"/>
      <c r="O711" s="9"/>
      <c r="P711" s="9"/>
      <c r="Q711" s="11"/>
    </row>
    <row r="712" spans="1:17" x14ac:dyDescent="0.45">
      <c r="A712" s="8"/>
      <c r="B712" s="9"/>
      <c r="C712" s="10"/>
      <c r="D712" s="10"/>
      <c r="E712" s="20"/>
      <c r="F712" s="9"/>
      <c r="G712" s="41"/>
      <c r="H712" s="10"/>
      <c r="I712" s="9"/>
      <c r="J712" s="9"/>
      <c r="K712" s="9"/>
      <c r="L712" s="10"/>
      <c r="M712" s="12" t="s">
        <v>42</v>
      </c>
      <c r="N712" s="9"/>
      <c r="O712" s="9"/>
      <c r="P712" s="9"/>
      <c r="Q712" s="11"/>
    </row>
    <row r="713" spans="1:17" x14ac:dyDescent="0.45">
      <c r="A713" s="8"/>
      <c r="B713" s="12" t="s">
        <v>6</v>
      </c>
      <c r="C713" s="13" t="s">
        <v>4</v>
      </c>
      <c r="D713" s="13" t="s">
        <v>5</v>
      </c>
      <c r="E713" s="23" t="s">
        <v>16</v>
      </c>
      <c r="F713" s="9"/>
      <c r="G713" s="43" t="s">
        <v>18</v>
      </c>
      <c r="H713" s="13" t="s">
        <v>19</v>
      </c>
      <c r="I713" s="9"/>
      <c r="J713" s="9"/>
      <c r="K713" s="9"/>
      <c r="L713" s="10"/>
      <c r="M713" s="38">
        <f>L705</f>
        <v>23026.27</v>
      </c>
      <c r="N713" s="9"/>
      <c r="O713" s="9"/>
      <c r="P713" s="9"/>
      <c r="Q713" s="11"/>
    </row>
    <row r="714" spans="1:17" x14ac:dyDescent="0.45">
      <c r="A714" s="14" t="s">
        <v>212</v>
      </c>
      <c r="B714" s="9">
        <v>8</v>
      </c>
      <c r="C714" s="10">
        <v>252.97</v>
      </c>
      <c r="D714" s="10">
        <f>C714*B714</f>
        <v>2023.76</v>
      </c>
      <c r="E714" s="38" t="s">
        <v>46</v>
      </c>
      <c r="F714" s="9"/>
      <c r="G714" s="10">
        <v>251.75</v>
      </c>
      <c r="H714" s="10">
        <f>(B714*G714)-D714</f>
        <v>-9.7599999999999909</v>
      </c>
      <c r="I714" s="9" t="s">
        <v>134</v>
      </c>
      <c r="J714" s="9"/>
      <c r="K714" s="9" t="str">
        <f>IF(B714&lt;&gt;0,"buy "&amp;B714&amp;" "&amp;A714&amp;" @ $"&amp;G714,"")</f>
        <v>buy 8 FDX @ $251.75</v>
      </c>
      <c r="L714" s="10">
        <f>L708-(G714*B714)</f>
        <v>28460.46</v>
      </c>
      <c r="M714" s="38">
        <f>L705-(G714*B714)</f>
        <v>21012.27</v>
      </c>
      <c r="N714" s="9"/>
      <c r="O714" s="9"/>
      <c r="P714" s="9"/>
      <c r="Q714" s="11"/>
    </row>
    <row r="715" spans="1:17" x14ac:dyDescent="0.45">
      <c r="A715" s="14" t="s">
        <v>213</v>
      </c>
      <c r="B715" s="9">
        <v>120</v>
      </c>
      <c r="C715" s="10">
        <v>17.760000000000002</v>
      </c>
      <c r="D715" s="10">
        <f>C715*B715</f>
        <v>2131.2000000000003</v>
      </c>
      <c r="E715" s="38" t="s">
        <v>46</v>
      </c>
      <c r="F715" s="9"/>
      <c r="G715" s="10">
        <v>17.36</v>
      </c>
      <c r="H715" s="10">
        <f>(B715*G715)-D715</f>
        <v>-48.000000000000455</v>
      </c>
      <c r="I715" s="9" t="s">
        <v>134</v>
      </c>
      <c r="J715" s="9"/>
      <c r="K715" s="9" t="str">
        <f>IF(B715&lt;&gt;0,"buy "&amp;B715&amp;" "&amp;A715&amp;" @ $"&amp;G715,"")</f>
        <v>buy 120 VIPS @ $17.36</v>
      </c>
      <c r="L715" s="10">
        <f>L714-(G715*B715)</f>
        <v>26377.26</v>
      </c>
      <c r="M715" s="38">
        <f>M714-(G715*B715)</f>
        <v>18929.07</v>
      </c>
      <c r="N715" s="9"/>
      <c r="O715" s="9"/>
      <c r="P715" s="9"/>
      <c r="Q715" s="11"/>
    </row>
    <row r="716" spans="1:17" x14ac:dyDescent="0.45">
      <c r="A716" s="28" t="s">
        <v>214</v>
      </c>
      <c r="B716" s="29">
        <v>94</v>
      </c>
      <c r="C716" s="30">
        <v>22.52</v>
      </c>
      <c r="D716" s="30">
        <f>C716*B716</f>
        <v>2116.88</v>
      </c>
      <c r="E716" s="38" t="s">
        <v>46</v>
      </c>
      <c r="F716" s="29"/>
      <c r="G716" s="30">
        <v>22.26</v>
      </c>
      <c r="H716" s="30">
        <f>(B716*G716)-D716</f>
        <v>-24.440000000000055</v>
      </c>
      <c r="I716" s="9" t="s">
        <v>134</v>
      </c>
      <c r="J716" s="9"/>
      <c r="K716" s="9" t="str">
        <f>IF(B716&lt;&gt;0,"buy "&amp;B716&amp;" "&amp;A716&amp;" @ $"&amp;G716,"")</f>
        <v>buy 94 BASE @ $22.26</v>
      </c>
      <c r="L716" s="10">
        <f>L715-(G716*B716)</f>
        <v>24284.82</v>
      </c>
      <c r="M716" s="46">
        <f>M715-(G716*B716)</f>
        <v>16836.63</v>
      </c>
      <c r="N716" s="47"/>
      <c r="O716" s="47"/>
      <c r="P716" s="47"/>
      <c r="Q716" s="48"/>
    </row>
    <row r="717" spans="1:17" x14ac:dyDescent="0.45">
      <c r="A717" s="14"/>
      <c r="B717" s="9"/>
      <c r="C717" s="10" t="s">
        <v>20</v>
      </c>
      <c r="D717" s="10">
        <f>SUM(D714:D716)</f>
        <v>6271.84</v>
      </c>
      <c r="E717" s="9"/>
      <c r="F717" s="9"/>
      <c r="G717" s="10" t="s">
        <v>28</v>
      </c>
      <c r="H717" s="10">
        <f>SUM(H714:H716)</f>
        <v>-82.2000000000005</v>
      </c>
      <c r="I717" s="9"/>
      <c r="J717" s="9"/>
      <c r="K717" s="9"/>
      <c r="L717" s="10"/>
      <c r="M717" s="9"/>
      <c r="N717" s="9"/>
      <c r="O717" s="9"/>
      <c r="P717" s="9"/>
      <c r="Q717" s="11"/>
    </row>
    <row r="718" spans="1:17" x14ac:dyDescent="0.45">
      <c r="A718" s="14"/>
      <c r="B718" s="9"/>
      <c r="C718" s="10"/>
      <c r="D718" s="10"/>
      <c r="E718" s="9"/>
      <c r="F718" s="9"/>
      <c r="G718" s="10"/>
      <c r="H718" s="10"/>
      <c r="I718" s="9"/>
      <c r="J718" s="9"/>
      <c r="K718" s="9"/>
      <c r="L718" s="10"/>
      <c r="M718" s="12" t="str">
        <f>IF(J709+M716&gt;0,"Credit Surplus","Credit Shortage")</f>
        <v>Credit Surplus</v>
      </c>
      <c r="N718" s="38"/>
      <c r="O718" s="9"/>
      <c r="P718" s="9"/>
      <c r="Q718" s="11"/>
    </row>
    <row r="719" spans="1:17" x14ac:dyDescent="0.45">
      <c r="A719" s="14"/>
      <c r="B719" s="9"/>
      <c r="C719" s="10"/>
      <c r="D719" s="10"/>
      <c r="E719" s="9"/>
      <c r="F719" s="9"/>
      <c r="G719" s="10"/>
      <c r="H719" s="10"/>
      <c r="I719" s="9"/>
      <c r="J719" s="9"/>
      <c r="K719" s="9"/>
      <c r="L719" s="10"/>
      <c r="M719" s="9"/>
      <c r="N719" s="9"/>
      <c r="O719" s="9"/>
      <c r="P719" s="9"/>
      <c r="Q719" s="11"/>
    </row>
    <row r="720" spans="1:17" x14ac:dyDescent="0.45">
      <c r="A720" s="14"/>
      <c r="B720" s="9"/>
      <c r="C720" s="10"/>
      <c r="D720" s="10"/>
      <c r="E720" s="9"/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23</v>
      </c>
      <c r="B721" s="9"/>
      <c r="C721" s="10"/>
      <c r="D721" s="22">
        <v>1723.07</v>
      </c>
      <c r="E721" s="9" t="s">
        <v>111</v>
      </c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x14ac:dyDescent="0.45">
      <c r="A722" s="14" t="s">
        <v>24</v>
      </c>
      <c r="B722" s="9"/>
      <c r="C722" s="10"/>
      <c r="D722" s="49">
        <f>H709</f>
        <v>-74.529999999999973</v>
      </c>
      <c r="E722" s="9" t="s">
        <v>36</v>
      </c>
      <c r="F722" s="9"/>
      <c r="G722" s="10"/>
      <c r="H722" s="10"/>
      <c r="I722" s="9"/>
      <c r="J722" s="9"/>
      <c r="K722" s="9"/>
      <c r="L722" s="9"/>
      <c r="M722" s="9"/>
      <c r="N722" s="9"/>
      <c r="O722" s="9"/>
      <c r="P722" s="9"/>
      <c r="Q722" s="11"/>
    </row>
    <row r="723" spans="1:17" x14ac:dyDescent="0.45">
      <c r="A723" s="14" t="s">
        <v>25</v>
      </c>
      <c r="B723" s="9"/>
      <c r="C723" s="10"/>
      <c r="D723" s="10">
        <f>D721+D722</f>
        <v>1648.54</v>
      </c>
      <c r="E723" s="9"/>
      <c r="F723" s="9"/>
      <c r="G723" s="10"/>
      <c r="H723" s="10"/>
      <c r="I723" s="9"/>
      <c r="J723" s="9"/>
      <c r="K723" s="9"/>
      <c r="L723" s="9"/>
      <c r="M723" s="9"/>
      <c r="N723" s="9"/>
      <c r="O723" s="9"/>
      <c r="P723" s="9"/>
      <c r="Q723" s="11"/>
    </row>
    <row r="724" spans="1:17" x14ac:dyDescent="0.45">
      <c r="A724" s="14" t="s">
        <v>27</v>
      </c>
      <c r="B724" s="9"/>
      <c r="C724" s="10"/>
      <c r="D724" s="10">
        <f>H717</f>
        <v>-82.2000000000005</v>
      </c>
      <c r="E724" s="9" t="s">
        <v>37</v>
      </c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25</v>
      </c>
      <c r="B725" s="9"/>
      <c r="C725" s="10"/>
      <c r="D725" s="32">
        <f>D723-D724</f>
        <v>1730.7400000000005</v>
      </c>
      <c r="E725" s="20" t="s">
        <v>38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ht="14.65" thickBot="1" x14ac:dyDescent="0.5">
      <c r="A726" s="16"/>
      <c r="B726" s="17"/>
      <c r="C726" s="18"/>
      <c r="D726" s="18"/>
      <c r="E726" s="17"/>
      <c r="F726" s="17"/>
      <c r="G726" s="18"/>
      <c r="H726" s="18"/>
      <c r="I726" s="17"/>
      <c r="J726" s="17"/>
      <c r="K726" s="17"/>
      <c r="L726" s="17"/>
      <c r="M726" s="17"/>
      <c r="N726" s="17"/>
      <c r="O726" s="17"/>
      <c r="P726" s="17"/>
      <c r="Q726" s="19"/>
    </row>
    <row r="727" spans="1:17" ht="14.65" thickTop="1" x14ac:dyDescent="0.45"/>
    <row r="730" spans="1:17" ht="14.65" thickBot="1" x14ac:dyDescent="0.5"/>
    <row r="731" spans="1:17" ht="14.65" thickTop="1" x14ac:dyDescent="0.45">
      <c r="A731" s="3"/>
      <c r="B731" s="4"/>
      <c r="C731" s="5">
        <v>45260</v>
      </c>
      <c r="D731" s="6"/>
      <c r="E731" s="4"/>
      <c r="F731" s="4"/>
      <c r="G731" s="6"/>
      <c r="H731" s="6"/>
      <c r="I731" s="4"/>
      <c r="J731" s="4"/>
      <c r="K731" s="4"/>
      <c r="L731" s="21" t="s">
        <v>40</v>
      </c>
      <c r="M731" s="4"/>
      <c r="N731" s="4"/>
      <c r="O731" s="4"/>
      <c r="P731" s="4"/>
      <c r="Q731" s="7"/>
    </row>
    <row r="732" spans="1:17" x14ac:dyDescent="0.45">
      <c r="A732" s="8" t="s">
        <v>11</v>
      </c>
      <c r="B732" s="9"/>
      <c r="C732" s="10"/>
      <c r="D732" s="10"/>
      <c r="E732" s="9"/>
      <c r="F732" s="9"/>
      <c r="G732" s="10"/>
      <c r="H732" s="10"/>
      <c r="I732" s="9"/>
      <c r="J732" s="12" t="s">
        <v>68</v>
      </c>
      <c r="K732" s="9"/>
      <c r="L732" s="12" t="s">
        <v>21</v>
      </c>
      <c r="M732" s="12"/>
      <c r="N732" s="9"/>
      <c r="O732" s="9"/>
      <c r="P732" s="9"/>
      <c r="Q732" s="11"/>
    </row>
    <row r="733" spans="1:17" x14ac:dyDescent="0.45">
      <c r="A733" s="8" t="s">
        <v>3</v>
      </c>
      <c r="B733" s="12" t="s">
        <v>6</v>
      </c>
      <c r="C733" s="13" t="s">
        <v>4</v>
      </c>
      <c r="D733" s="13" t="s">
        <v>7</v>
      </c>
      <c r="E733" s="12" t="s">
        <v>16</v>
      </c>
      <c r="F733" s="9"/>
      <c r="G733" s="13" t="s">
        <v>18</v>
      </c>
      <c r="H733" s="13" t="s">
        <v>19</v>
      </c>
      <c r="I733" s="43" t="s">
        <v>133</v>
      </c>
      <c r="J733" s="12" t="s">
        <v>67</v>
      </c>
      <c r="K733" s="9"/>
      <c r="L733" s="22">
        <v>24472.82</v>
      </c>
      <c r="M733" s="9" t="s">
        <v>135</v>
      </c>
      <c r="N733" s="9"/>
      <c r="O733" s="9"/>
      <c r="P733" s="9"/>
      <c r="Q733" s="11"/>
    </row>
    <row r="734" spans="1:17" x14ac:dyDescent="0.45">
      <c r="A734" s="14" t="s">
        <v>91</v>
      </c>
      <c r="B734" s="9">
        <v>2</v>
      </c>
      <c r="C734" s="10">
        <v>734.52</v>
      </c>
      <c r="D734" s="10">
        <f>C734*B734</f>
        <v>1469.04</v>
      </c>
      <c r="E734" s="38" t="s">
        <v>17</v>
      </c>
      <c r="F734" s="9"/>
      <c r="G734" s="10">
        <v>733.26</v>
      </c>
      <c r="H734" s="10">
        <f>(B734*G734)-D734</f>
        <v>-2.5199999999999818</v>
      </c>
      <c r="I734" s="9" t="s">
        <v>134</v>
      </c>
      <c r="J734" s="38">
        <f>G734*B734</f>
        <v>1466.52</v>
      </c>
      <c r="K734" s="9" t="str">
        <f>IF(B734&lt;&gt;0,"sell "&amp;B734&amp;" "&amp;A734&amp;" @ $"&amp;G734,"")</f>
        <v>sell 2 COKE @ $733.26</v>
      </c>
      <c r="L734" s="50">
        <f>L733+(G734*B734)</f>
        <v>25939.34</v>
      </c>
      <c r="M734" s="9"/>
      <c r="N734" s="9"/>
      <c r="O734" s="9"/>
      <c r="P734" s="9"/>
      <c r="Q734" s="11"/>
    </row>
    <row r="735" spans="1:17" x14ac:dyDescent="0.45">
      <c r="A735" s="14" t="s">
        <v>181</v>
      </c>
      <c r="B735" s="9">
        <v>11</v>
      </c>
      <c r="C735" s="10">
        <v>169.99</v>
      </c>
      <c r="D735" s="10">
        <f t="shared" ref="D735:D736" si="29">C735*B735</f>
        <v>1869.89</v>
      </c>
      <c r="E735" s="38" t="s">
        <v>69</v>
      </c>
      <c r="F735" s="9"/>
      <c r="G735" s="10">
        <v>170</v>
      </c>
      <c r="H735" s="10">
        <f>(B735*G735)-D735</f>
        <v>0.10999999999989996</v>
      </c>
      <c r="I735" s="9" t="s">
        <v>134</v>
      </c>
      <c r="J735" s="38">
        <f>G735*B735</f>
        <v>1870</v>
      </c>
      <c r="K735" s="9" t="str">
        <f t="shared" ref="K735:K736" si="30">IF(B735&lt;&gt;0,"sell "&amp;B735&amp;" "&amp;A735&amp;" @ $"&amp;G735,"")</f>
        <v>sell 11 VRTV @ $170</v>
      </c>
      <c r="L735" s="50">
        <f>L734+(G735*B735)</f>
        <v>27809.34</v>
      </c>
      <c r="M735" s="9"/>
      <c r="N735" s="9"/>
      <c r="O735" s="9"/>
      <c r="P735" s="9"/>
      <c r="Q735" s="11"/>
    </row>
    <row r="736" spans="1:17" x14ac:dyDescent="0.45">
      <c r="A736" s="14" t="s">
        <v>184</v>
      </c>
      <c r="B736" s="9">
        <v>23</v>
      </c>
      <c r="C736" s="10">
        <v>106.67</v>
      </c>
      <c r="D736" s="10">
        <f t="shared" si="29"/>
        <v>2453.41</v>
      </c>
      <c r="E736" s="38" t="s">
        <v>17</v>
      </c>
      <c r="F736" s="9"/>
      <c r="G736" s="10">
        <v>106.06</v>
      </c>
      <c r="H736" s="10">
        <f>(B736*G736)-D736</f>
        <v>-14.029999999999745</v>
      </c>
      <c r="I736" s="9" t="s">
        <v>134</v>
      </c>
      <c r="J736" s="38">
        <f>G736*B736</f>
        <v>2439.38</v>
      </c>
      <c r="K736" s="9" t="str">
        <f t="shared" si="30"/>
        <v>sell 23 CEIX @ $106.06</v>
      </c>
      <c r="L736" s="10">
        <f>L735+(G736*B736)</f>
        <v>30248.720000000001</v>
      </c>
      <c r="M736" s="9" t="s">
        <v>44</v>
      </c>
      <c r="N736" s="9"/>
      <c r="O736" s="9"/>
      <c r="P736" s="9"/>
      <c r="Q736" s="11"/>
    </row>
    <row r="737" spans="1:17" x14ac:dyDescent="0.45">
      <c r="A737" s="14"/>
      <c r="B737" s="9"/>
      <c r="C737" s="10" t="s">
        <v>20</v>
      </c>
      <c r="D737" s="10">
        <f>SUM(D734:D736)</f>
        <v>5792.34</v>
      </c>
      <c r="E737" s="9"/>
      <c r="F737" s="9"/>
      <c r="G737" s="41"/>
      <c r="H737" s="10">
        <f>SUM(H734:H736)</f>
        <v>-16.439999999999827</v>
      </c>
      <c r="I737" s="9"/>
      <c r="J737" s="38">
        <f>SUM(J734:J736)</f>
        <v>5775.9</v>
      </c>
      <c r="K737" s="9"/>
      <c r="L737" s="10"/>
      <c r="M737" s="9"/>
      <c r="N737" s="9"/>
      <c r="O737" s="9"/>
      <c r="P737" s="9"/>
      <c r="Q737" s="11"/>
    </row>
    <row r="738" spans="1:17" x14ac:dyDescent="0.45">
      <c r="A738" s="14"/>
      <c r="B738" s="9"/>
      <c r="C738" s="10"/>
      <c r="D738" s="10"/>
      <c r="E738" s="9"/>
      <c r="F738" s="9"/>
      <c r="G738" s="42"/>
      <c r="H738" s="39"/>
      <c r="I738" s="9"/>
      <c r="J738" s="9"/>
      <c r="K738" s="9"/>
      <c r="L738" s="10"/>
      <c r="M738" s="9"/>
      <c r="N738" s="9"/>
      <c r="O738" s="9"/>
      <c r="P738" s="9"/>
      <c r="Q738" s="11"/>
    </row>
    <row r="739" spans="1:17" x14ac:dyDescent="0.45">
      <c r="A739" s="14"/>
      <c r="B739" s="9"/>
      <c r="C739" s="10"/>
      <c r="D739" s="10"/>
      <c r="E739" s="20"/>
      <c r="F739" s="9"/>
      <c r="G739" s="41"/>
      <c r="H739" s="10"/>
      <c r="I739" s="9"/>
      <c r="J739" s="9"/>
      <c r="K739" s="9"/>
      <c r="L739" s="10"/>
      <c r="M739" s="12" t="s">
        <v>41</v>
      </c>
      <c r="N739" s="9"/>
      <c r="O739" s="9"/>
      <c r="P739" s="9"/>
      <c r="Q739" s="11"/>
    </row>
    <row r="740" spans="1:17" x14ac:dyDescent="0.45">
      <c r="A740" s="8"/>
      <c r="B740" s="9"/>
      <c r="C740" s="10"/>
      <c r="D740" s="10"/>
      <c r="E740" s="20"/>
      <c r="F740" s="9"/>
      <c r="G740" s="41"/>
      <c r="H740" s="10"/>
      <c r="I740" s="9"/>
      <c r="J740" s="9"/>
      <c r="K740" s="9"/>
      <c r="L740" s="10"/>
      <c r="M740" s="12" t="s">
        <v>42</v>
      </c>
      <c r="N740" s="9"/>
      <c r="O740" s="9"/>
      <c r="P740" s="9"/>
      <c r="Q740" s="11"/>
    </row>
    <row r="741" spans="1:17" x14ac:dyDescent="0.45">
      <c r="A741" s="8"/>
      <c r="B741" s="12" t="s">
        <v>6</v>
      </c>
      <c r="C741" s="13" t="s">
        <v>4</v>
      </c>
      <c r="D741" s="13" t="s">
        <v>5</v>
      </c>
      <c r="E741" s="23" t="s">
        <v>16</v>
      </c>
      <c r="F741" s="9"/>
      <c r="G741" s="43" t="s">
        <v>18</v>
      </c>
      <c r="H741" s="13" t="s">
        <v>19</v>
      </c>
      <c r="I741" s="9"/>
      <c r="J741" s="9"/>
      <c r="K741" s="9"/>
      <c r="L741" s="10"/>
      <c r="M741" s="38">
        <f>L733</f>
        <v>24472.82</v>
      </c>
      <c r="N741" s="9"/>
      <c r="O741" s="9"/>
      <c r="P741" s="9"/>
      <c r="Q741" s="11"/>
    </row>
    <row r="742" spans="1:17" x14ac:dyDescent="0.45">
      <c r="A742" s="14" t="s">
        <v>209</v>
      </c>
      <c r="B742" s="9">
        <v>129</v>
      </c>
      <c r="C742" s="10">
        <v>15.06</v>
      </c>
      <c r="D742" s="10">
        <f>C742*B742</f>
        <v>1942.74</v>
      </c>
      <c r="E742" s="38" t="s">
        <v>17</v>
      </c>
      <c r="F742" s="9"/>
      <c r="G742" s="10">
        <v>15.12</v>
      </c>
      <c r="H742" s="10">
        <f>(B742*G742)-D742</f>
        <v>7.7399999999997817</v>
      </c>
      <c r="I742" s="9" t="s">
        <v>134</v>
      </c>
      <c r="J742" s="9"/>
      <c r="K742" s="9" t="str">
        <f>IF(B742&lt;&gt;0,"buy "&amp;B742&amp;" "&amp;A742&amp;" @ $"&amp;G742,"")</f>
        <v>buy 129 CCL @ $15.12</v>
      </c>
      <c r="L742" s="10">
        <f>L736-(G742*B742)</f>
        <v>28298.240000000002</v>
      </c>
      <c r="M742" s="38">
        <f>L733-(G742*B742)</f>
        <v>22522.34</v>
      </c>
      <c r="N742" s="9"/>
      <c r="O742" s="9"/>
      <c r="P742" s="9"/>
      <c r="Q742" s="11"/>
    </row>
    <row r="743" spans="1:17" x14ac:dyDescent="0.45">
      <c r="A743" s="14" t="s">
        <v>210</v>
      </c>
      <c r="B743" s="9">
        <v>152</v>
      </c>
      <c r="C743" s="10">
        <v>12.87</v>
      </c>
      <c r="D743" s="10">
        <f>C743*B743</f>
        <v>1956.2399999999998</v>
      </c>
      <c r="E743" s="38" t="s">
        <v>17</v>
      </c>
      <c r="F743" s="9"/>
      <c r="G743" s="10">
        <v>12.87</v>
      </c>
      <c r="H743" s="10">
        <f>(B743*G743)-D743</f>
        <v>0</v>
      </c>
      <c r="I743" s="9" t="s">
        <v>134</v>
      </c>
      <c r="J743" s="9"/>
      <c r="K743" s="9" t="str">
        <f>IF(B743&lt;&gt;0,"buy "&amp;B743&amp;" "&amp;A743&amp;" @ $"&amp;G743,"")</f>
        <v>buy 152 DO @ $12.87</v>
      </c>
      <c r="L743" s="10">
        <f>L742-(G743*B743)</f>
        <v>26342</v>
      </c>
      <c r="M743" s="38">
        <f>M742-(G743*B743)</f>
        <v>20566.099999999999</v>
      </c>
      <c r="N743" s="9"/>
      <c r="O743" s="9"/>
      <c r="P743" s="9"/>
      <c r="Q743" s="11"/>
    </row>
    <row r="744" spans="1:17" x14ac:dyDescent="0.45">
      <c r="A744" s="28" t="s">
        <v>211</v>
      </c>
      <c r="B744" s="29">
        <v>6</v>
      </c>
      <c r="C744" s="30">
        <v>282.10000000000002</v>
      </c>
      <c r="D744" s="30">
        <f>C744*B744</f>
        <v>1692.6000000000001</v>
      </c>
      <c r="E744" s="38" t="s">
        <v>17</v>
      </c>
      <c r="F744" s="29"/>
      <c r="G744" s="30">
        <v>281.47000000000003</v>
      </c>
      <c r="H744" s="30">
        <f>(B744*G744)-D744</f>
        <v>-3.7799999999999727</v>
      </c>
      <c r="I744" s="9" t="s">
        <v>134</v>
      </c>
      <c r="J744" s="9"/>
      <c r="K744" s="9" t="str">
        <f>IF(B744&lt;&gt;0,"buy "&amp;B744&amp;" "&amp;A744&amp;" @ $"&amp;G744,"")</f>
        <v>buy 6 GPI @ $281.47</v>
      </c>
      <c r="L744" s="10">
        <f>L743-(G744*B744)</f>
        <v>24653.18</v>
      </c>
      <c r="M744" s="46">
        <f>M743-(G744*B744)</f>
        <v>18877.28</v>
      </c>
      <c r="N744" s="47"/>
      <c r="O744" s="47"/>
      <c r="P744" s="47"/>
      <c r="Q744" s="48"/>
    </row>
    <row r="745" spans="1:17" x14ac:dyDescent="0.45">
      <c r="A745" s="14"/>
      <c r="B745" s="9"/>
      <c r="C745" s="10" t="s">
        <v>20</v>
      </c>
      <c r="D745" s="10">
        <f>SUM(D742:D744)</f>
        <v>5591.58</v>
      </c>
      <c r="E745" s="9"/>
      <c r="F745" s="9"/>
      <c r="G745" s="10" t="s">
        <v>28</v>
      </c>
      <c r="H745" s="10">
        <f>SUM(H742:H744)</f>
        <v>3.959999999999809</v>
      </c>
      <c r="I745" s="9"/>
      <c r="J745" s="9"/>
      <c r="K745" s="9"/>
      <c r="L745" s="10"/>
      <c r="M745" s="9"/>
      <c r="N745" s="9"/>
      <c r="O745" s="9"/>
      <c r="P745" s="9"/>
      <c r="Q745" s="11"/>
    </row>
    <row r="746" spans="1:17" x14ac:dyDescent="0.45">
      <c r="A746" s="14"/>
      <c r="B746" s="9"/>
      <c r="C746" s="10"/>
      <c r="D746" s="10"/>
      <c r="E746" s="9"/>
      <c r="F746" s="9"/>
      <c r="G746" s="10"/>
      <c r="H746" s="10"/>
      <c r="I746" s="9"/>
      <c r="J746" s="9"/>
      <c r="K746" s="9"/>
      <c r="L746" s="10"/>
      <c r="M746" s="12" t="str">
        <f>IF(J737+M744&gt;0,"Credit Surplus","Credit Shortage")</f>
        <v>Credit Surplus</v>
      </c>
      <c r="N746" s="38"/>
      <c r="O746" s="9"/>
      <c r="P746" s="9"/>
      <c r="Q746" s="11"/>
    </row>
    <row r="747" spans="1:17" x14ac:dyDescent="0.45">
      <c r="A747" s="14"/>
      <c r="B747" s="9"/>
      <c r="C747" s="10"/>
      <c r="D747" s="10"/>
      <c r="E747" s="9"/>
      <c r="F747" s="9"/>
      <c r="G747" s="10"/>
      <c r="H747" s="10"/>
      <c r="I747" s="9"/>
      <c r="J747" s="9"/>
      <c r="K747" s="9"/>
      <c r="L747" s="10"/>
      <c r="M747" s="9"/>
      <c r="N747" s="9"/>
      <c r="O747" s="9"/>
      <c r="P747" s="9"/>
      <c r="Q747" s="11"/>
    </row>
    <row r="748" spans="1:17" x14ac:dyDescent="0.45">
      <c r="A748" s="14"/>
      <c r="B748" s="9"/>
      <c r="C748" s="10"/>
      <c r="D748" s="10"/>
      <c r="E748" s="9"/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x14ac:dyDescent="0.45">
      <c r="A749" s="14" t="s">
        <v>23</v>
      </c>
      <c r="B749" s="9"/>
      <c r="C749" s="10"/>
      <c r="D749" s="22">
        <v>492.59</v>
      </c>
      <c r="E749" s="9" t="s">
        <v>111</v>
      </c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x14ac:dyDescent="0.45">
      <c r="A750" s="14" t="s">
        <v>24</v>
      </c>
      <c r="B750" s="9"/>
      <c r="C750" s="10"/>
      <c r="D750" s="49">
        <f>H737</f>
        <v>-16.439999999999827</v>
      </c>
      <c r="E750" s="9" t="s">
        <v>36</v>
      </c>
      <c r="F750" s="9"/>
      <c r="G750" s="10"/>
      <c r="H750" s="10"/>
      <c r="I750" s="9"/>
      <c r="J750" s="9"/>
      <c r="K750" s="9"/>
      <c r="L750" s="9"/>
      <c r="M750" s="9"/>
      <c r="N750" s="9"/>
      <c r="O750" s="9"/>
      <c r="P750" s="9"/>
      <c r="Q750" s="11"/>
    </row>
    <row r="751" spans="1:17" x14ac:dyDescent="0.45">
      <c r="A751" s="14" t="s">
        <v>25</v>
      </c>
      <c r="B751" s="9"/>
      <c r="C751" s="10"/>
      <c r="D751" s="10">
        <f>D749+D750</f>
        <v>476.15000000000015</v>
      </c>
      <c r="E751" s="9"/>
      <c r="F751" s="9"/>
      <c r="G751" s="10"/>
      <c r="H751" s="10"/>
      <c r="I751" s="9"/>
      <c r="J751" s="9"/>
      <c r="K751" s="9"/>
      <c r="L751" s="9"/>
      <c r="M751" s="9"/>
      <c r="N751" s="9"/>
      <c r="O751" s="9"/>
      <c r="P751" s="9"/>
      <c r="Q751" s="11"/>
    </row>
    <row r="752" spans="1:17" x14ac:dyDescent="0.45">
      <c r="A752" s="14" t="s">
        <v>27</v>
      </c>
      <c r="B752" s="9"/>
      <c r="C752" s="10"/>
      <c r="D752" s="10">
        <f>H745</f>
        <v>3.959999999999809</v>
      </c>
      <c r="E752" s="9" t="s">
        <v>37</v>
      </c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25</v>
      </c>
      <c r="B753" s="9"/>
      <c r="C753" s="10"/>
      <c r="D753" s="32">
        <f>D751-D752</f>
        <v>472.19000000000034</v>
      </c>
      <c r="E753" s="20" t="s">
        <v>38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ht="14.65" thickBot="1" x14ac:dyDescent="0.5">
      <c r="A754" s="16"/>
      <c r="B754" s="17"/>
      <c r="C754" s="18"/>
      <c r="D754" s="18"/>
      <c r="E754" s="17"/>
      <c r="F754" s="17"/>
      <c r="G754" s="18"/>
      <c r="H754" s="18"/>
      <c r="I754" s="17"/>
      <c r="J754" s="17"/>
      <c r="K754" s="17"/>
      <c r="L754" s="17"/>
      <c r="M754" s="17"/>
      <c r="N754" s="17"/>
      <c r="O754" s="17"/>
      <c r="P754" s="17"/>
      <c r="Q754" s="19"/>
    </row>
    <row r="755" spans="1:17" ht="14.65" thickTop="1" x14ac:dyDescent="0.45"/>
    <row r="758" spans="1:17" ht="14.65" thickBot="1" x14ac:dyDescent="0.5"/>
    <row r="759" spans="1:17" ht="14.65" thickTop="1" x14ac:dyDescent="0.45">
      <c r="A759" s="3"/>
      <c r="B759" s="4"/>
      <c r="C759" s="5">
        <v>45230</v>
      </c>
      <c r="D759" s="6"/>
      <c r="E759" s="4"/>
      <c r="F759" s="4"/>
      <c r="G759" s="6"/>
      <c r="H759" s="6"/>
      <c r="I759" s="4"/>
      <c r="J759" s="4"/>
      <c r="K759" s="4"/>
      <c r="L759" s="21" t="s">
        <v>40</v>
      </c>
      <c r="M759" s="4"/>
      <c r="N759" s="4"/>
      <c r="O759" s="4"/>
      <c r="P759" s="4"/>
      <c r="Q759" s="7"/>
    </row>
    <row r="760" spans="1:17" x14ac:dyDescent="0.45">
      <c r="A760" s="8" t="s">
        <v>11</v>
      </c>
      <c r="B760" s="9"/>
      <c r="C760" s="10"/>
      <c r="D760" s="10"/>
      <c r="E760" s="9"/>
      <c r="F760" s="9"/>
      <c r="G760" s="10"/>
      <c r="H760" s="10"/>
      <c r="I760" s="9"/>
      <c r="J760" s="12" t="s">
        <v>68</v>
      </c>
      <c r="K760" s="9"/>
      <c r="L760" s="12" t="s">
        <v>21</v>
      </c>
      <c r="M760" s="12"/>
      <c r="N760" s="9"/>
      <c r="O760" s="9"/>
      <c r="P760" s="9"/>
      <c r="Q760" s="11"/>
    </row>
    <row r="761" spans="1:17" x14ac:dyDescent="0.45">
      <c r="A761" s="8" t="s">
        <v>3</v>
      </c>
      <c r="B761" s="12" t="s">
        <v>6</v>
      </c>
      <c r="C761" s="13" t="s">
        <v>4</v>
      </c>
      <c r="D761" s="13" t="s">
        <v>7</v>
      </c>
      <c r="E761" s="12" t="s">
        <v>16</v>
      </c>
      <c r="F761" s="9"/>
      <c r="G761" s="13" t="s">
        <v>18</v>
      </c>
      <c r="H761" s="13" t="s">
        <v>19</v>
      </c>
      <c r="I761" s="43" t="s">
        <v>133</v>
      </c>
      <c r="J761" s="12" t="s">
        <v>67</v>
      </c>
      <c r="K761" s="9"/>
      <c r="L761" s="22">
        <v>26341.919999999998</v>
      </c>
      <c r="M761" s="9" t="s">
        <v>135</v>
      </c>
      <c r="N761" s="9"/>
      <c r="O761" s="9"/>
      <c r="P761" s="9"/>
      <c r="Q761" s="11"/>
    </row>
    <row r="762" spans="1:17" x14ac:dyDescent="0.45">
      <c r="A762" s="14" t="s">
        <v>194</v>
      </c>
      <c r="B762" s="9">
        <v>212</v>
      </c>
      <c r="C762" s="10">
        <v>6.13</v>
      </c>
      <c r="D762" s="10">
        <f>C762*B762</f>
        <v>1299.56</v>
      </c>
      <c r="E762" s="38" t="s">
        <v>46</v>
      </c>
      <c r="F762" s="9"/>
      <c r="G762" s="10">
        <v>6.17</v>
      </c>
      <c r="H762" s="10">
        <f>(B762*G762)-D762</f>
        <v>8.4800000000000182</v>
      </c>
      <c r="I762" s="9" t="s">
        <v>134</v>
      </c>
      <c r="J762" s="38">
        <f>G762*B762</f>
        <v>1308.04</v>
      </c>
      <c r="K762" s="9" t="str">
        <f>IF(B762&lt;&gt;0,"sell "&amp;B762&amp;" "&amp;A762&amp;" @ $"&amp;G762,"")</f>
        <v>sell 212 BORR @ $6.17</v>
      </c>
      <c r="L762" s="50">
        <f>L761+(G762*B762)</f>
        <v>27649.96</v>
      </c>
      <c r="M762" s="9"/>
      <c r="N762" s="9"/>
      <c r="O762" s="9"/>
      <c r="P762" s="9"/>
      <c r="Q762" s="11"/>
    </row>
    <row r="763" spans="1:17" x14ac:dyDescent="0.45">
      <c r="A763" s="14" t="s">
        <v>152</v>
      </c>
      <c r="B763" s="9">
        <v>11</v>
      </c>
      <c r="C763" s="10">
        <v>124.28</v>
      </c>
      <c r="D763" s="10">
        <f t="shared" ref="D763:D764" si="31">C763*B763</f>
        <v>1367.08</v>
      </c>
      <c r="E763" s="38" t="s">
        <v>46</v>
      </c>
      <c r="F763" s="9"/>
      <c r="G763" s="10">
        <v>123.77</v>
      </c>
      <c r="H763" s="10">
        <f>(B763*G763)-D763</f>
        <v>-5.6099999999999</v>
      </c>
      <c r="I763" s="9" t="s">
        <v>134</v>
      </c>
      <c r="J763" s="38">
        <f>G763*B763</f>
        <v>1361.47</v>
      </c>
      <c r="K763" s="9" t="str">
        <f t="shared" ref="K763:K764" si="32">IF(B763&lt;&gt;0,"sell "&amp;B763&amp;" "&amp;A763&amp;" @ $"&amp;G763,"")</f>
        <v>sell 11 ATKR @ $123.77</v>
      </c>
      <c r="L763" s="50">
        <f>L762+(G763*B763)</f>
        <v>29011.43</v>
      </c>
      <c r="M763" s="9"/>
      <c r="N763" s="9"/>
      <c r="O763" s="9"/>
      <c r="P763" s="9"/>
      <c r="Q763" s="11"/>
    </row>
    <row r="764" spans="1:17" x14ac:dyDescent="0.45">
      <c r="A764" s="14" t="s">
        <v>203</v>
      </c>
      <c r="B764" s="9">
        <v>4</v>
      </c>
      <c r="C764" s="10">
        <v>482.15</v>
      </c>
      <c r="D764" s="10">
        <f t="shared" si="31"/>
        <v>1928.6</v>
      </c>
      <c r="E764" s="38" t="s">
        <v>46</v>
      </c>
      <c r="F764" s="9"/>
      <c r="G764" s="10">
        <v>483</v>
      </c>
      <c r="H764" s="10">
        <f>(B764*G764)-D764</f>
        <v>3.4000000000000909</v>
      </c>
      <c r="I764" s="9" t="s">
        <v>134</v>
      </c>
      <c r="J764" s="38">
        <f>G764*B764</f>
        <v>1932</v>
      </c>
      <c r="K764" s="9" t="str">
        <f t="shared" si="32"/>
        <v>sell 4 NEU @ $483</v>
      </c>
      <c r="L764" s="10">
        <f>L763+(G764*B764)</f>
        <v>30943.43</v>
      </c>
      <c r="M764" s="9" t="s">
        <v>44</v>
      </c>
      <c r="N764" s="9"/>
      <c r="O764" s="9"/>
      <c r="P764" s="9"/>
      <c r="Q764" s="11"/>
    </row>
    <row r="765" spans="1:17" x14ac:dyDescent="0.45">
      <c r="A765" s="14"/>
      <c r="B765" s="9"/>
      <c r="C765" s="10" t="s">
        <v>20</v>
      </c>
      <c r="D765" s="10">
        <f>SUM(D762:D764)</f>
        <v>4595.24</v>
      </c>
      <c r="E765" s="9"/>
      <c r="F765" s="9"/>
      <c r="G765" s="41"/>
      <c r="H765" s="10">
        <f>SUM(H762:H764)</f>
        <v>6.2700000000002092</v>
      </c>
      <c r="I765" s="9"/>
      <c r="J765" s="38">
        <f>SUM(J762:J764)</f>
        <v>4601.51</v>
      </c>
      <c r="K765" s="9"/>
      <c r="L765" s="10"/>
      <c r="M765" s="9"/>
      <c r="N765" s="9"/>
      <c r="O765" s="9"/>
      <c r="P765" s="9"/>
      <c r="Q765" s="11"/>
    </row>
    <row r="766" spans="1:17" x14ac:dyDescent="0.45">
      <c r="A766" s="14"/>
      <c r="B766" s="9"/>
      <c r="C766" s="10"/>
      <c r="D766" s="10"/>
      <c r="E766" s="9"/>
      <c r="F766" s="9"/>
      <c r="G766" s="42"/>
      <c r="H766" s="39"/>
      <c r="I766" s="9"/>
      <c r="J766" s="9"/>
      <c r="K766" s="9"/>
      <c r="L766" s="10"/>
      <c r="M766" s="9"/>
      <c r="N766" s="9"/>
      <c r="O766" s="9"/>
      <c r="P766" s="9"/>
      <c r="Q766" s="11"/>
    </row>
    <row r="767" spans="1:17" x14ac:dyDescent="0.45">
      <c r="A767" s="14"/>
      <c r="B767" s="9"/>
      <c r="C767" s="10"/>
      <c r="D767" s="10"/>
      <c r="E767" s="20"/>
      <c r="F767" s="9"/>
      <c r="G767" s="41"/>
      <c r="H767" s="10"/>
      <c r="I767" s="9"/>
      <c r="J767" s="9"/>
      <c r="K767" s="9"/>
      <c r="L767" s="10"/>
      <c r="M767" s="12" t="s">
        <v>41</v>
      </c>
      <c r="N767" s="9"/>
      <c r="O767" s="9"/>
      <c r="P767" s="9"/>
      <c r="Q767" s="11"/>
    </row>
    <row r="768" spans="1:17" x14ac:dyDescent="0.45">
      <c r="A768" s="8"/>
      <c r="B768" s="9"/>
      <c r="C768" s="10"/>
      <c r="D768" s="10"/>
      <c r="E768" s="20"/>
      <c r="F768" s="9"/>
      <c r="G768" s="41"/>
      <c r="H768" s="10"/>
      <c r="I768" s="9"/>
      <c r="J768" s="9"/>
      <c r="K768" s="9"/>
      <c r="L768" s="10"/>
      <c r="M768" s="12" t="s">
        <v>42</v>
      </c>
      <c r="N768" s="9"/>
      <c r="O768" s="9"/>
      <c r="P768" s="9"/>
      <c r="Q768" s="11"/>
    </row>
    <row r="769" spans="1:17" x14ac:dyDescent="0.45">
      <c r="A769" s="8"/>
      <c r="B769" s="12" t="s">
        <v>6</v>
      </c>
      <c r="C769" s="13" t="s">
        <v>4</v>
      </c>
      <c r="D769" s="13" t="s">
        <v>5</v>
      </c>
      <c r="E769" s="23" t="s">
        <v>16</v>
      </c>
      <c r="F769" s="9"/>
      <c r="G769" s="43" t="s">
        <v>18</v>
      </c>
      <c r="H769" s="13" t="s">
        <v>19</v>
      </c>
      <c r="I769" s="9"/>
      <c r="J769" s="9"/>
      <c r="K769" s="9"/>
      <c r="L769" s="10"/>
      <c r="M769" s="38">
        <f>L761</f>
        <v>26341.919999999998</v>
      </c>
      <c r="N769" s="9"/>
      <c r="O769" s="9"/>
      <c r="P769" s="9"/>
      <c r="Q769" s="11"/>
    </row>
    <row r="770" spans="1:17" x14ac:dyDescent="0.45">
      <c r="A770" s="14" t="s">
        <v>207</v>
      </c>
      <c r="B770" s="9">
        <v>20</v>
      </c>
      <c r="C770" s="10">
        <v>94.75</v>
      </c>
      <c r="D770" s="10">
        <f>C770*B770</f>
        <v>1895</v>
      </c>
      <c r="E770" s="38" t="s">
        <v>46</v>
      </c>
      <c r="F770" s="9"/>
      <c r="G770" s="10">
        <v>94.57</v>
      </c>
      <c r="H770" s="10">
        <f>(B770*G770)-D770</f>
        <v>-3.6000000000001364</v>
      </c>
      <c r="I770" s="9" t="s">
        <v>134</v>
      </c>
      <c r="J770" s="9"/>
      <c r="K770" s="9" t="str">
        <f>IF(B770&lt;&gt;0,"buy "&amp;B770&amp;" "&amp;A770&amp;" @ $"&amp;G770,"")</f>
        <v>buy 20 MSM @ $94.57</v>
      </c>
      <c r="L770" s="10">
        <f>L764-(G770*B770)</f>
        <v>29052.03</v>
      </c>
      <c r="M770" s="38">
        <f>L761-(G770*B770)</f>
        <v>24450.519999999997</v>
      </c>
      <c r="N770" s="9"/>
      <c r="O770" s="9"/>
      <c r="P770" s="9"/>
      <c r="Q770" s="11"/>
    </row>
    <row r="771" spans="1:17" x14ac:dyDescent="0.45">
      <c r="A771" s="14" t="s">
        <v>99</v>
      </c>
      <c r="B771" s="9">
        <v>36</v>
      </c>
      <c r="C771" s="10">
        <v>51.38</v>
      </c>
      <c r="D771" s="10">
        <f>C771*B771</f>
        <v>1849.68</v>
      </c>
      <c r="E771" s="38" t="s">
        <v>46</v>
      </c>
      <c r="F771" s="9"/>
      <c r="G771" s="10">
        <v>51.16</v>
      </c>
      <c r="H771" s="10">
        <f>(B771*G771)-D771</f>
        <v>-7.9200000000003001</v>
      </c>
      <c r="I771" s="9" t="s">
        <v>134</v>
      </c>
      <c r="J771" s="9"/>
      <c r="K771" s="9" t="str">
        <f>IF(B771&lt;&gt;0,"buy "&amp;B771&amp;" "&amp;A771&amp;" @ $"&amp;G771,"")</f>
        <v>buy 36 PRGS @ $51.16</v>
      </c>
      <c r="L771" s="10">
        <f>L770-(G771*B771)</f>
        <v>27210.27</v>
      </c>
      <c r="M771" s="38">
        <f>M770-(G771*B771)</f>
        <v>22608.76</v>
      </c>
      <c r="N771" s="9"/>
      <c r="O771" s="9"/>
      <c r="P771" s="9"/>
      <c r="Q771" s="11"/>
    </row>
    <row r="772" spans="1:17" x14ac:dyDescent="0.45">
      <c r="A772" s="28" t="s">
        <v>208</v>
      </c>
      <c r="B772" s="29">
        <v>63</v>
      </c>
      <c r="C772" s="30">
        <v>30.08</v>
      </c>
      <c r="D772" s="30">
        <f>C772*B772</f>
        <v>1895.04</v>
      </c>
      <c r="E772" s="38" t="s">
        <v>46</v>
      </c>
      <c r="F772" s="29"/>
      <c r="G772" s="30">
        <v>30.2</v>
      </c>
      <c r="H772" s="30">
        <f>(B772*G772)-D772</f>
        <v>7.5599999999999454</v>
      </c>
      <c r="I772" s="9" t="s">
        <v>134</v>
      </c>
      <c r="J772" s="9"/>
      <c r="K772" s="9" t="str">
        <f>IF(B772&lt;&gt;0,"buy "&amp;B772&amp;" "&amp;A772&amp;" @ $"&amp;G772,"")</f>
        <v>buy 63 CNM @ $30.2</v>
      </c>
      <c r="L772" s="10">
        <f>L771-(G772*B772)</f>
        <v>25307.670000000002</v>
      </c>
      <c r="M772" s="46">
        <f>M771-(G772*B772)</f>
        <v>20706.16</v>
      </c>
      <c r="N772" s="47"/>
      <c r="O772" s="47"/>
      <c r="P772" s="47"/>
      <c r="Q772" s="48"/>
    </row>
    <row r="773" spans="1:17" x14ac:dyDescent="0.45">
      <c r="A773" s="14"/>
      <c r="B773" s="9"/>
      <c r="C773" s="10" t="s">
        <v>20</v>
      </c>
      <c r="D773" s="10">
        <f>SUM(D770:D772)</f>
        <v>5639.72</v>
      </c>
      <c r="E773" s="9"/>
      <c r="F773" s="9"/>
      <c r="G773" s="10" t="s">
        <v>28</v>
      </c>
      <c r="H773" s="10">
        <f>SUM(H770:H772)</f>
        <v>-3.9600000000004911</v>
      </c>
      <c r="I773" s="9"/>
      <c r="J773" s="9"/>
      <c r="K773" s="9"/>
      <c r="L773" s="10"/>
      <c r="M773" s="9"/>
      <c r="N773" s="9"/>
      <c r="O773" s="9"/>
      <c r="P773" s="9"/>
      <c r="Q773" s="11"/>
    </row>
    <row r="774" spans="1:17" x14ac:dyDescent="0.45">
      <c r="A774" s="14"/>
      <c r="B774" s="9"/>
      <c r="C774" s="10"/>
      <c r="D774" s="10"/>
      <c r="E774" s="9"/>
      <c r="F774" s="9"/>
      <c r="G774" s="10"/>
      <c r="H774" s="10"/>
      <c r="I774" s="9"/>
      <c r="J774" s="9"/>
      <c r="K774" s="9"/>
      <c r="L774" s="10"/>
      <c r="M774" s="12" t="str">
        <f>IF(J765+M772&gt;0,"Credit Surplus","Credit Shortage")</f>
        <v>Credit Surplus</v>
      </c>
      <c r="N774" s="38"/>
      <c r="O774" s="9"/>
      <c r="P774" s="9"/>
      <c r="Q774" s="11"/>
    </row>
    <row r="775" spans="1:17" x14ac:dyDescent="0.45">
      <c r="A775" s="14"/>
      <c r="B775" s="9"/>
      <c r="C775" s="10"/>
      <c r="D775" s="10"/>
      <c r="E775" s="9"/>
      <c r="F775" s="9"/>
      <c r="G775" s="10"/>
      <c r="H775" s="10"/>
      <c r="I775" s="9"/>
      <c r="J775" s="9"/>
      <c r="K775" s="9"/>
      <c r="L775" s="10"/>
      <c r="M775" s="9"/>
      <c r="N775" s="9"/>
      <c r="O775" s="9"/>
      <c r="P775" s="9"/>
      <c r="Q775" s="11"/>
    </row>
    <row r="776" spans="1:17" x14ac:dyDescent="0.45">
      <c r="A776" s="14"/>
      <c r="B776" s="9"/>
      <c r="C776" s="10"/>
      <c r="D776" s="10"/>
      <c r="E776" s="9"/>
      <c r="F776" s="9"/>
      <c r="G776" s="10"/>
      <c r="H776" s="10"/>
      <c r="I776" s="9"/>
      <c r="J776" s="9"/>
      <c r="K776" s="9"/>
      <c r="L776" s="9"/>
      <c r="M776" s="9"/>
      <c r="N776" s="9"/>
      <c r="O776" s="9"/>
      <c r="P776" s="9"/>
      <c r="Q776" s="11"/>
    </row>
    <row r="777" spans="1:17" x14ac:dyDescent="0.45">
      <c r="A777" s="14" t="s">
        <v>23</v>
      </c>
      <c r="B777" s="9"/>
      <c r="C777" s="10"/>
      <c r="D777" s="22">
        <v>281.60000000000002</v>
      </c>
      <c r="E777" s="9" t="s">
        <v>111</v>
      </c>
      <c r="F777" s="9"/>
      <c r="G777" s="10"/>
      <c r="H777" s="10"/>
      <c r="I777" s="9"/>
      <c r="J777" s="9"/>
      <c r="K777" s="9"/>
      <c r="L777" s="9"/>
      <c r="M777" s="9"/>
      <c r="N777" s="9"/>
      <c r="O777" s="9"/>
      <c r="P777" s="9"/>
      <c r="Q777" s="11"/>
    </row>
    <row r="778" spans="1:17" x14ac:dyDescent="0.45">
      <c r="A778" s="14" t="s">
        <v>24</v>
      </c>
      <c r="B778" s="9"/>
      <c r="C778" s="10"/>
      <c r="D778" s="49">
        <f>H765</f>
        <v>6.2700000000002092</v>
      </c>
      <c r="E778" s="9" t="s">
        <v>36</v>
      </c>
      <c r="F778" s="9"/>
      <c r="G778" s="10"/>
      <c r="H778" s="10"/>
      <c r="I778" s="9"/>
      <c r="J778" s="9"/>
      <c r="K778" s="9"/>
      <c r="L778" s="9"/>
      <c r="M778" s="9"/>
      <c r="N778" s="9"/>
      <c r="O778" s="9"/>
      <c r="P778" s="9"/>
      <c r="Q778" s="11"/>
    </row>
    <row r="779" spans="1:17" x14ac:dyDescent="0.45">
      <c r="A779" s="14" t="s">
        <v>25</v>
      </c>
      <c r="B779" s="9"/>
      <c r="C779" s="10"/>
      <c r="D779" s="10">
        <f>D777+D778</f>
        <v>287.87000000000023</v>
      </c>
      <c r="E779" s="9"/>
      <c r="F779" s="9"/>
      <c r="G779" s="10"/>
      <c r="H779" s="10"/>
      <c r="I779" s="9"/>
      <c r="J779" s="9"/>
      <c r="K779" s="9"/>
      <c r="L779" s="9"/>
      <c r="M779" s="9"/>
      <c r="N779" s="9"/>
      <c r="O779" s="9"/>
      <c r="P779" s="9"/>
      <c r="Q779" s="11"/>
    </row>
    <row r="780" spans="1:17" x14ac:dyDescent="0.45">
      <c r="A780" s="14" t="s">
        <v>27</v>
      </c>
      <c r="B780" s="9"/>
      <c r="C780" s="10"/>
      <c r="D780" s="10">
        <f>H773</f>
        <v>-3.9600000000004911</v>
      </c>
      <c r="E780" s="9" t="s">
        <v>37</v>
      </c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25</v>
      </c>
      <c r="B781" s="9"/>
      <c r="C781" s="10"/>
      <c r="D781" s="32">
        <f>D779-D780</f>
        <v>291.83000000000072</v>
      </c>
      <c r="E781" s="20" t="s">
        <v>38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ht="14.65" thickBot="1" x14ac:dyDescent="0.5">
      <c r="A782" s="16"/>
      <c r="B782" s="17"/>
      <c r="C782" s="18"/>
      <c r="D782" s="18"/>
      <c r="E782" s="17"/>
      <c r="F782" s="17"/>
      <c r="G782" s="18"/>
      <c r="H782" s="18"/>
      <c r="I782" s="17"/>
      <c r="J782" s="17"/>
      <c r="K782" s="17"/>
      <c r="L782" s="17"/>
      <c r="M782" s="17"/>
      <c r="N782" s="17"/>
      <c r="O782" s="17"/>
      <c r="P782" s="17"/>
      <c r="Q782" s="19"/>
    </row>
    <row r="783" spans="1:17" ht="14.65" thickTop="1" x14ac:dyDescent="0.45"/>
    <row r="786" spans="1:17" ht="14.65" thickBot="1" x14ac:dyDescent="0.5"/>
    <row r="787" spans="1:17" ht="14.65" thickTop="1" x14ac:dyDescent="0.45">
      <c r="A787" s="3"/>
      <c r="B787" s="4"/>
      <c r="C787" s="5">
        <v>45201</v>
      </c>
      <c r="D787" s="6"/>
      <c r="E787" s="4"/>
      <c r="F787" s="4"/>
      <c r="G787" s="6"/>
      <c r="H787" s="6"/>
      <c r="I787" s="4"/>
      <c r="J787" s="4"/>
      <c r="K787" s="4"/>
      <c r="L787" s="21" t="s">
        <v>40</v>
      </c>
      <c r="M787" s="4"/>
      <c r="N787" s="4"/>
      <c r="O787" s="4"/>
      <c r="P787" s="4"/>
      <c r="Q787" s="7"/>
    </row>
    <row r="788" spans="1:17" x14ac:dyDescent="0.45">
      <c r="A788" s="8" t="s">
        <v>11</v>
      </c>
      <c r="B788" s="9"/>
      <c r="C788" s="10"/>
      <c r="D788" s="10"/>
      <c r="E788" s="9"/>
      <c r="F788" s="9"/>
      <c r="G788" s="10"/>
      <c r="H788" s="10"/>
      <c r="I788" s="9"/>
      <c r="J788" s="12" t="s">
        <v>68</v>
      </c>
      <c r="K788" s="9"/>
      <c r="L788" s="12" t="s">
        <v>21</v>
      </c>
      <c r="M788" s="12"/>
      <c r="N788" s="9"/>
      <c r="O788" s="9"/>
      <c r="P788" s="9"/>
      <c r="Q788" s="11"/>
    </row>
    <row r="789" spans="1:17" x14ac:dyDescent="0.45">
      <c r="A789" s="8" t="s">
        <v>3</v>
      </c>
      <c r="B789" s="12" t="s">
        <v>6</v>
      </c>
      <c r="C789" s="13" t="s">
        <v>4</v>
      </c>
      <c r="D789" s="13" t="s">
        <v>7</v>
      </c>
      <c r="E789" s="12" t="s">
        <v>16</v>
      </c>
      <c r="F789" s="9"/>
      <c r="G789" s="13" t="s">
        <v>18</v>
      </c>
      <c r="H789" s="13" t="s">
        <v>19</v>
      </c>
      <c r="I789" s="43" t="s">
        <v>133</v>
      </c>
      <c r="J789" s="12" t="s">
        <v>67</v>
      </c>
      <c r="K789" s="9"/>
      <c r="L789" s="22">
        <v>25935.17</v>
      </c>
      <c r="M789" s="9" t="s">
        <v>135</v>
      </c>
      <c r="N789" s="9"/>
      <c r="O789" s="9"/>
      <c r="P789" s="9"/>
      <c r="Q789" s="11"/>
    </row>
    <row r="790" spans="1:17" x14ac:dyDescent="0.45">
      <c r="A790" s="14" t="s">
        <v>160</v>
      </c>
      <c r="B790" s="9">
        <v>12</v>
      </c>
      <c r="C790" s="10">
        <v>134.34</v>
      </c>
      <c r="D790" s="10">
        <f>C790*B790</f>
        <v>1612.08</v>
      </c>
      <c r="E790" s="38" t="s">
        <v>46</v>
      </c>
      <c r="F790" s="9"/>
      <c r="G790" s="10">
        <v>133.53</v>
      </c>
      <c r="H790" s="10">
        <f>(B790*G790)-D790</f>
        <v>-9.7199999999997999</v>
      </c>
      <c r="I790" s="9" t="s">
        <v>134</v>
      </c>
      <c r="J790" s="38">
        <f>G790*B790</f>
        <v>1602.3600000000001</v>
      </c>
      <c r="K790" s="9" t="str">
        <f>IF(B790&lt;&gt;0,"sell "&amp;B790&amp;" "&amp;A790&amp;" @ $"&amp;G790,"")</f>
        <v>sell 12 IPAR @ $133.53</v>
      </c>
      <c r="L790" s="10">
        <f>L789+(G790*B790)</f>
        <v>27537.53</v>
      </c>
      <c r="M790" s="9"/>
      <c r="N790" s="9"/>
      <c r="O790" s="9"/>
      <c r="P790" s="9"/>
      <c r="Q790" s="11"/>
    </row>
    <row r="791" spans="1:17" x14ac:dyDescent="0.45">
      <c r="A791" s="14" t="s">
        <v>202</v>
      </c>
      <c r="B791" s="9">
        <v>15</v>
      </c>
      <c r="C791" s="10">
        <v>110.55</v>
      </c>
      <c r="D791" s="10">
        <f t="shared" ref="D791:D792" si="33">C791*B791</f>
        <v>1658.25</v>
      </c>
      <c r="E791" s="38" t="s">
        <v>46</v>
      </c>
      <c r="F791" s="9"/>
      <c r="G791" s="10">
        <v>110.45</v>
      </c>
      <c r="H791" s="10">
        <f>(B791*G791)-D791</f>
        <v>-1.5</v>
      </c>
      <c r="I791" s="9" t="s">
        <v>134</v>
      </c>
      <c r="J791" s="38">
        <f>G791*B791</f>
        <v>1656.75</v>
      </c>
      <c r="K791" s="9" t="str">
        <f t="shared" ref="K791:K792" si="34">IF(B791&lt;&gt;0,"sell "&amp;B791&amp;" "&amp;A791&amp;" @ $"&amp;G791,"")</f>
        <v>sell 15 GE @ $110.45</v>
      </c>
      <c r="L791" s="10">
        <f>L790+(G791*B791)</f>
        <v>29194.28</v>
      </c>
      <c r="M791" s="9"/>
      <c r="N791" s="9"/>
      <c r="O791" s="9"/>
      <c r="P791" s="9"/>
      <c r="Q791" s="11"/>
    </row>
    <row r="792" spans="1:17" x14ac:dyDescent="0.45">
      <c r="A792" s="14" t="s">
        <v>74</v>
      </c>
      <c r="B792" s="9">
        <v>17</v>
      </c>
      <c r="C792" s="10">
        <v>92.93</v>
      </c>
      <c r="D792" s="10">
        <f t="shared" si="33"/>
        <v>1579.8100000000002</v>
      </c>
      <c r="E792" s="38" t="s">
        <v>46</v>
      </c>
      <c r="F792" s="9"/>
      <c r="G792" s="10">
        <v>92.23</v>
      </c>
      <c r="H792" s="10">
        <f>(B792*G792)-D792</f>
        <v>-11.900000000000091</v>
      </c>
      <c r="I792" s="9" t="s">
        <v>134</v>
      </c>
      <c r="J792" s="38">
        <f>G792*B792</f>
        <v>1567.91</v>
      </c>
      <c r="K792" s="9" t="str">
        <f t="shared" si="34"/>
        <v>sell 17 ENSG @ $92.23</v>
      </c>
      <c r="L792" s="10">
        <f>L791+(G792*B792)</f>
        <v>30762.19</v>
      </c>
      <c r="M792" s="9" t="s">
        <v>44</v>
      </c>
      <c r="N792" s="9"/>
      <c r="O792" s="9"/>
      <c r="P792" s="9"/>
      <c r="Q792" s="11"/>
    </row>
    <row r="793" spans="1:17" x14ac:dyDescent="0.45">
      <c r="A793" s="14"/>
      <c r="B793" s="9"/>
      <c r="C793" s="10" t="s">
        <v>20</v>
      </c>
      <c r="D793" s="10">
        <f>SUM(D790:D792)</f>
        <v>4850.1400000000003</v>
      </c>
      <c r="E793" s="9"/>
      <c r="F793" s="9"/>
      <c r="G793" s="41"/>
      <c r="H793" s="10">
        <f>SUM(H790:H792)</f>
        <v>-23.119999999999891</v>
      </c>
      <c r="I793" s="9"/>
      <c r="J793" s="38">
        <f>SUM(J790:J792)</f>
        <v>4827.0200000000004</v>
      </c>
      <c r="K793" s="9"/>
      <c r="L793" s="10"/>
      <c r="M793" s="9"/>
      <c r="N793" s="9"/>
      <c r="O793" s="9"/>
      <c r="P793" s="9"/>
      <c r="Q793" s="11"/>
    </row>
    <row r="794" spans="1:17" x14ac:dyDescent="0.45">
      <c r="A794" s="14"/>
      <c r="B794" s="9"/>
      <c r="C794" s="10"/>
      <c r="D794" s="10"/>
      <c r="E794" s="9"/>
      <c r="F794" s="9"/>
      <c r="G794" s="42"/>
      <c r="H794" s="39"/>
      <c r="I794" s="9"/>
      <c r="J794" s="9"/>
      <c r="K794" s="9"/>
      <c r="L794" s="10"/>
      <c r="M794" s="9"/>
      <c r="N794" s="9"/>
      <c r="O794" s="9"/>
      <c r="P794" s="9"/>
      <c r="Q794" s="11"/>
    </row>
    <row r="795" spans="1:17" x14ac:dyDescent="0.45">
      <c r="A795" s="14"/>
      <c r="B795" s="9"/>
      <c r="C795" s="10"/>
      <c r="D795" s="10"/>
      <c r="E795" s="20"/>
      <c r="F795" s="9"/>
      <c r="G795" s="41"/>
      <c r="H795" s="10"/>
      <c r="I795" s="9"/>
      <c r="J795" s="9"/>
      <c r="K795" s="9"/>
      <c r="L795" s="10"/>
      <c r="M795" s="12" t="s">
        <v>41</v>
      </c>
      <c r="N795" s="9"/>
      <c r="O795" s="9"/>
      <c r="P795" s="9"/>
      <c r="Q795" s="11"/>
    </row>
    <row r="796" spans="1:17" x14ac:dyDescent="0.45">
      <c r="A796" s="8"/>
      <c r="B796" s="9"/>
      <c r="C796" s="10"/>
      <c r="D796" s="10"/>
      <c r="E796" s="20"/>
      <c r="F796" s="9"/>
      <c r="G796" s="41"/>
      <c r="H796" s="10"/>
      <c r="I796" s="9"/>
      <c r="J796" s="9"/>
      <c r="K796" s="9"/>
      <c r="L796" s="10"/>
      <c r="M796" s="12" t="s">
        <v>42</v>
      </c>
      <c r="N796" s="9"/>
      <c r="O796" s="9"/>
      <c r="P796" s="9"/>
      <c r="Q796" s="11"/>
    </row>
    <row r="797" spans="1:17" x14ac:dyDescent="0.45">
      <c r="A797" s="8"/>
      <c r="B797" s="12" t="s">
        <v>6</v>
      </c>
      <c r="C797" s="13" t="s">
        <v>4</v>
      </c>
      <c r="D797" s="13" t="s">
        <v>5</v>
      </c>
      <c r="E797" s="23" t="s">
        <v>16</v>
      </c>
      <c r="F797" s="9"/>
      <c r="G797" s="43" t="s">
        <v>18</v>
      </c>
      <c r="H797" s="13" t="s">
        <v>19</v>
      </c>
      <c r="I797" s="9"/>
      <c r="J797" s="9"/>
      <c r="K797" s="9"/>
      <c r="L797" s="10"/>
      <c r="M797" s="38">
        <f>L789</f>
        <v>25935.17</v>
      </c>
      <c r="N797" s="9"/>
      <c r="O797" s="9"/>
      <c r="P797" s="9"/>
      <c r="Q797" s="11"/>
    </row>
    <row r="798" spans="1:17" x14ac:dyDescent="0.45">
      <c r="A798" s="14" t="s">
        <v>204</v>
      </c>
      <c r="B798" s="9">
        <v>26</v>
      </c>
      <c r="C798" s="10">
        <v>74.98</v>
      </c>
      <c r="D798" s="10">
        <f>C798*B798</f>
        <v>1949.48</v>
      </c>
      <c r="E798" s="38" t="s">
        <v>46</v>
      </c>
      <c r="F798" s="9"/>
      <c r="G798" s="10">
        <v>74.91</v>
      </c>
      <c r="H798" s="10">
        <f>(B798*G798)-D798</f>
        <v>-1.8200000000001637</v>
      </c>
      <c r="I798" s="9" t="s">
        <v>134</v>
      </c>
      <c r="J798" s="9"/>
      <c r="K798" s="9" t="str">
        <f>IF(B798&lt;&gt;0,"buy "&amp;B798&amp;" "&amp;A798&amp;" @ $"&amp;G798,"")</f>
        <v>buy 26 BWXT @ $74.91</v>
      </c>
      <c r="L798" s="10">
        <f>L792-(G798*B798)</f>
        <v>28814.53</v>
      </c>
      <c r="M798" s="38">
        <f>L789-(G798*B798)</f>
        <v>23987.51</v>
      </c>
      <c r="N798" s="9"/>
      <c r="O798" s="9"/>
      <c r="P798" s="9"/>
      <c r="Q798" s="11"/>
    </row>
    <row r="799" spans="1:17" x14ac:dyDescent="0.45">
      <c r="A799" s="14" t="s">
        <v>205</v>
      </c>
      <c r="B799" s="9">
        <v>233</v>
      </c>
      <c r="C799" s="10">
        <v>8.52</v>
      </c>
      <c r="D799" s="10">
        <f>C799*B799</f>
        <v>1985.1599999999999</v>
      </c>
      <c r="E799" s="38" t="s">
        <v>46</v>
      </c>
      <c r="F799" s="9"/>
      <c r="G799" s="10">
        <v>8.49</v>
      </c>
      <c r="H799" s="10">
        <f>(B799*G799)-D799</f>
        <v>-6.9899999999997817</v>
      </c>
      <c r="I799" s="9" t="s">
        <v>134</v>
      </c>
      <c r="J799" s="9"/>
      <c r="K799" s="9" t="str">
        <f>IF(B799&lt;&gt;0,"buy "&amp;B799&amp;" "&amp;A799&amp;" @ $"&amp;G799,"")</f>
        <v>buy 233 BVN @ $8.49</v>
      </c>
      <c r="L799" s="10">
        <f>L798-(G799*B799)</f>
        <v>26836.36</v>
      </c>
      <c r="M799" s="38">
        <f>M798-(G799*B799)</f>
        <v>22009.339999999997</v>
      </c>
      <c r="N799" s="9"/>
      <c r="O799" s="9"/>
      <c r="P799" s="9"/>
      <c r="Q799" s="11"/>
    </row>
    <row r="800" spans="1:17" x14ac:dyDescent="0.45">
      <c r="A800" s="28" t="s">
        <v>206</v>
      </c>
      <c r="B800" s="29">
        <v>282</v>
      </c>
      <c r="C800" s="30">
        <v>7.04</v>
      </c>
      <c r="D800" s="30">
        <f>C800*B800</f>
        <v>1985.28</v>
      </c>
      <c r="E800" s="38" t="s">
        <v>46</v>
      </c>
      <c r="F800" s="29"/>
      <c r="G800" s="30">
        <v>6.97</v>
      </c>
      <c r="H800" s="30">
        <f>(B800*G800)-D800</f>
        <v>-19.740000000000009</v>
      </c>
      <c r="I800" s="9" t="s">
        <v>134</v>
      </c>
      <c r="J800" s="9"/>
      <c r="K800" s="9" t="str">
        <f>IF(B800&lt;&gt;0,"buy "&amp;B800&amp;" "&amp;A800&amp;" @ $"&amp;G800,"")</f>
        <v>buy 282 YMM @ $6.97</v>
      </c>
      <c r="L800" s="10">
        <f>L799-(G800*B800)</f>
        <v>24870.82</v>
      </c>
      <c r="M800" s="46">
        <f>M799-(G800*B800)</f>
        <v>20043.799999999996</v>
      </c>
      <c r="N800" s="47"/>
      <c r="O800" s="47"/>
      <c r="P800" s="47"/>
      <c r="Q800" s="48"/>
    </row>
    <row r="801" spans="1:17" x14ac:dyDescent="0.45">
      <c r="A801" s="14"/>
      <c r="B801" s="9"/>
      <c r="C801" s="10" t="s">
        <v>20</v>
      </c>
      <c r="D801" s="10">
        <f>SUM(D798:D800)</f>
        <v>5919.92</v>
      </c>
      <c r="E801" s="9"/>
      <c r="F801" s="9"/>
      <c r="G801" s="10" t="s">
        <v>28</v>
      </c>
      <c r="H801" s="10">
        <f>SUM(H798:H800)</f>
        <v>-28.549999999999955</v>
      </c>
      <c r="I801" s="9"/>
      <c r="J801" s="9"/>
      <c r="K801" s="9"/>
      <c r="L801" s="10"/>
      <c r="M801" s="9"/>
      <c r="N801" s="9"/>
      <c r="O801" s="9"/>
      <c r="P801" s="9"/>
      <c r="Q801" s="11"/>
    </row>
    <row r="802" spans="1:17" x14ac:dyDescent="0.45">
      <c r="A802" s="14"/>
      <c r="B802" s="9"/>
      <c r="C802" s="10"/>
      <c r="D802" s="10"/>
      <c r="E802" s="9"/>
      <c r="F802" s="9"/>
      <c r="G802" s="10"/>
      <c r="H802" s="10"/>
      <c r="I802" s="9"/>
      <c r="J802" s="9"/>
      <c r="K802" s="9"/>
      <c r="L802" s="10"/>
      <c r="M802" s="12" t="str">
        <f>IF(J793+M800&gt;0,"Credit Surplus","Credit Shortage")</f>
        <v>Credit Surplus</v>
      </c>
      <c r="N802" s="38"/>
      <c r="O802" s="9"/>
      <c r="P802" s="9"/>
      <c r="Q802" s="11"/>
    </row>
    <row r="803" spans="1:17" x14ac:dyDescent="0.45">
      <c r="A803" s="14"/>
      <c r="B803" s="9"/>
      <c r="C803" s="10"/>
      <c r="D803" s="10"/>
      <c r="E803" s="9"/>
      <c r="F803" s="9"/>
      <c r="G803" s="10"/>
      <c r="H803" s="10"/>
      <c r="I803" s="9"/>
      <c r="J803" s="9"/>
      <c r="K803" s="9"/>
      <c r="L803" s="10"/>
      <c r="M803" s="9"/>
      <c r="N803" s="9"/>
      <c r="O803" s="9"/>
      <c r="P803" s="9"/>
      <c r="Q803" s="11"/>
    </row>
    <row r="804" spans="1:17" x14ac:dyDescent="0.45">
      <c r="A804" s="14"/>
      <c r="B804" s="9"/>
      <c r="C804" s="10"/>
      <c r="D804" s="10"/>
      <c r="E804" s="9"/>
      <c r="F804" s="9"/>
      <c r="G804" s="10"/>
      <c r="H804" s="10"/>
      <c r="I804" s="9"/>
      <c r="J804" s="9"/>
      <c r="K804" s="9"/>
      <c r="L804" s="9"/>
      <c r="M804" s="9"/>
      <c r="N804" s="9"/>
      <c r="O804" s="9"/>
      <c r="P804" s="9"/>
      <c r="Q804" s="11"/>
    </row>
    <row r="805" spans="1:17" x14ac:dyDescent="0.45">
      <c r="A805" s="14" t="s">
        <v>23</v>
      </c>
      <c r="B805" s="9"/>
      <c r="C805" s="10"/>
      <c r="D805" s="22">
        <v>1320.65</v>
      </c>
      <c r="E805" s="9" t="s">
        <v>111</v>
      </c>
      <c r="F805" s="9"/>
      <c r="G805" s="10"/>
      <c r="H805" s="10"/>
      <c r="I805" s="9"/>
      <c r="J805" s="9"/>
      <c r="K805" s="9"/>
      <c r="L805" s="9"/>
      <c r="M805" s="9"/>
      <c r="N805" s="9"/>
      <c r="O805" s="9"/>
      <c r="P805" s="9"/>
      <c r="Q805" s="11"/>
    </row>
    <row r="806" spans="1:17" x14ac:dyDescent="0.45">
      <c r="A806" s="14" t="s">
        <v>24</v>
      </c>
      <c r="B806" s="9"/>
      <c r="C806" s="10"/>
      <c r="D806" s="49">
        <f>H793</f>
        <v>-23.119999999999891</v>
      </c>
      <c r="E806" s="9" t="s">
        <v>36</v>
      </c>
      <c r="F806" s="9"/>
      <c r="G806" s="10"/>
      <c r="H806" s="10"/>
      <c r="I806" s="9"/>
      <c r="J806" s="9"/>
      <c r="K806" s="9"/>
      <c r="L806" s="9"/>
      <c r="M806" s="9"/>
      <c r="N806" s="9"/>
      <c r="O806" s="9"/>
      <c r="P806" s="9"/>
      <c r="Q806" s="11"/>
    </row>
    <row r="807" spans="1:17" x14ac:dyDescent="0.45">
      <c r="A807" s="14" t="s">
        <v>25</v>
      </c>
      <c r="B807" s="9"/>
      <c r="C807" s="10"/>
      <c r="D807" s="10">
        <f>D805+D806</f>
        <v>1297.5300000000002</v>
      </c>
      <c r="E807" s="9"/>
      <c r="F807" s="9"/>
      <c r="G807" s="10"/>
      <c r="H807" s="10"/>
      <c r="I807" s="9"/>
      <c r="J807" s="9"/>
      <c r="K807" s="9"/>
      <c r="L807" s="9"/>
      <c r="M807" s="9"/>
      <c r="N807" s="9"/>
      <c r="O807" s="9"/>
      <c r="P807" s="9"/>
      <c r="Q807" s="11"/>
    </row>
    <row r="808" spans="1:17" x14ac:dyDescent="0.45">
      <c r="A808" s="14" t="s">
        <v>27</v>
      </c>
      <c r="B808" s="9"/>
      <c r="C808" s="10"/>
      <c r="D808" s="10">
        <f>H801</f>
        <v>-28.549999999999955</v>
      </c>
      <c r="E808" s="9" t="s">
        <v>37</v>
      </c>
      <c r="F808" s="9"/>
      <c r="G808" s="10"/>
      <c r="H808" s="10"/>
      <c r="I808" s="9"/>
      <c r="J808" s="9"/>
      <c r="K808" s="9"/>
      <c r="L808" s="9"/>
      <c r="M808" s="9"/>
      <c r="N808" s="9"/>
      <c r="O808" s="9"/>
      <c r="P808" s="9"/>
      <c r="Q808" s="11"/>
    </row>
    <row r="809" spans="1:17" x14ac:dyDescent="0.45">
      <c r="A809" s="14" t="s">
        <v>25</v>
      </c>
      <c r="B809" s="9"/>
      <c r="C809" s="10"/>
      <c r="D809" s="32">
        <f>D807-D808</f>
        <v>1326.0800000000002</v>
      </c>
      <c r="E809" s="20" t="s">
        <v>38</v>
      </c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ht="14.65" thickBot="1" x14ac:dyDescent="0.5">
      <c r="A810" s="16"/>
      <c r="B810" s="17"/>
      <c r="C810" s="18"/>
      <c r="D810" s="18"/>
      <c r="E810" s="17"/>
      <c r="F810" s="17"/>
      <c r="G810" s="18"/>
      <c r="H810" s="18"/>
      <c r="I810" s="17"/>
      <c r="J810" s="17"/>
      <c r="K810" s="17"/>
      <c r="L810" s="17"/>
      <c r="M810" s="17"/>
      <c r="N810" s="17"/>
      <c r="O810" s="17"/>
      <c r="P810" s="17"/>
      <c r="Q810" s="19"/>
    </row>
    <row r="811" spans="1:17" ht="14.65" thickTop="1" x14ac:dyDescent="0.45"/>
    <row r="813" spans="1:17" ht="14.65" thickBot="1" x14ac:dyDescent="0.5"/>
    <row r="814" spans="1:17" ht="14.65" thickTop="1" x14ac:dyDescent="0.45">
      <c r="A814" s="3"/>
      <c r="B814" s="4"/>
      <c r="C814" s="5">
        <v>45169</v>
      </c>
      <c r="D814" s="6"/>
      <c r="E814" s="4"/>
      <c r="F814" s="4"/>
      <c r="G814" s="6"/>
      <c r="H814" s="6"/>
      <c r="I814" s="4"/>
      <c r="J814" s="4"/>
      <c r="K814" s="4"/>
      <c r="L814" s="21" t="s">
        <v>40</v>
      </c>
      <c r="M814" s="4"/>
      <c r="N814" s="4"/>
      <c r="O814" s="4"/>
      <c r="P814" s="4"/>
      <c r="Q814" s="7"/>
    </row>
    <row r="815" spans="1:17" x14ac:dyDescent="0.45">
      <c r="A815" s="8" t="s">
        <v>11</v>
      </c>
      <c r="B815" s="9"/>
      <c r="C815" s="10"/>
      <c r="D815" s="10"/>
      <c r="E815" s="9"/>
      <c r="F815" s="9"/>
      <c r="G815" s="10"/>
      <c r="H815" s="10"/>
      <c r="I815" s="9"/>
      <c r="J815" s="12" t="s">
        <v>68</v>
      </c>
      <c r="K815" s="9"/>
      <c r="L815" s="12" t="s">
        <v>21</v>
      </c>
      <c r="M815" s="12"/>
      <c r="N815" s="9"/>
      <c r="O815" s="9"/>
      <c r="P815" s="9"/>
      <c r="Q815" s="11"/>
    </row>
    <row r="816" spans="1:17" x14ac:dyDescent="0.45">
      <c r="A816" s="8" t="s">
        <v>3</v>
      </c>
      <c r="B816" s="12" t="s">
        <v>6</v>
      </c>
      <c r="C816" s="13" t="s">
        <v>4</v>
      </c>
      <c r="D816" s="13" t="s">
        <v>7</v>
      </c>
      <c r="E816" s="12" t="s">
        <v>16</v>
      </c>
      <c r="F816" s="9"/>
      <c r="G816" s="13" t="s">
        <v>18</v>
      </c>
      <c r="H816" s="13" t="s">
        <v>19</v>
      </c>
      <c r="I816" s="43" t="s">
        <v>133</v>
      </c>
      <c r="J816" s="12" t="s">
        <v>67</v>
      </c>
      <c r="K816" s="9"/>
      <c r="L816" s="22">
        <v>46489.43</v>
      </c>
      <c r="M816" s="9" t="s">
        <v>135</v>
      </c>
      <c r="N816" s="9"/>
      <c r="O816" s="9"/>
      <c r="P816" s="9"/>
      <c r="Q816" s="11"/>
    </row>
    <row r="817" spans="1:17" x14ac:dyDescent="0.45">
      <c r="A817" s="14" t="s">
        <v>199</v>
      </c>
      <c r="B817" s="9">
        <v>16</v>
      </c>
      <c r="C817" s="10">
        <v>89.73</v>
      </c>
      <c r="D817" s="10">
        <f>C817*B817</f>
        <v>1435.68</v>
      </c>
      <c r="E817" s="38" t="s">
        <v>69</v>
      </c>
      <c r="F817" s="9"/>
      <c r="G817" s="10">
        <v>88</v>
      </c>
      <c r="H817" s="10">
        <f>(B817*G817)-D817</f>
        <v>-27.680000000000064</v>
      </c>
      <c r="I817" s="9" t="s">
        <v>134</v>
      </c>
      <c r="J817" s="38">
        <f>G817*B817</f>
        <v>1408</v>
      </c>
      <c r="K817" s="9" t="str">
        <f>IF(B817&lt;&gt;0,"sell "&amp;B817&amp;" "&amp;A817&amp;" @ $"&amp;G817,"")</f>
        <v>sell 16 HAE @ $88</v>
      </c>
      <c r="L817" s="10">
        <f>L816+(G817*B817)</f>
        <v>47897.43</v>
      </c>
      <c r="M817" s="9"/>
      <c r="N817" s="9"/>
      <c r="O817" s="9"/>
      <c r="P817" s="9"/>
      <c r="Q817" s="11"/>
    </row>
    <row r="818" spans="1:17" x14ac:dyDescent="0.45">
      <c r="A818" s="14" t="s">
        <v>200</v>
      </c>
      <c r="B818" s="9">
        <v>12</v>
      </c>
      <c r="C818" s="10">
        <v>135.06</v>
      </c>
      <c r="D818" s="10">
        <f>C818*B818</f>
        <v>1620.72</v>
      </c>
      <c r="E818" s="38" t="s">
        <v>69</v>
      </c>
      <c r="F818" s="9"/>
      <c r="G818" s="10">
        <v>134.66999999999999</v>
      </c>
      <c r="H818" s="10">
        <f>(B818*G818)-D818</f>
        <v>-4.6800000000000637</v>
      </c>
      <c r="I818" s="9" t="s">
        <v>134</v>
      </c>
      <c r="J818" s="38">
        <f>G818*B818</f>
        <v>1616.04</v>
      </c>
      <c r="K818" s="9" t="str">
        <f t="shared" ref="K818:K819" si="35">IF(B818&lt;&gt;0,"sell "&amp;B818&amp;" "&amp;A818&amp;" @ $"&amp;G818,"")</f>
        <v>sell 12 ICFI @ $134.67</v>
      </c>
      <c r="L818" s="10">
        <f>L817+(G818*B818)</f>
        <v>49513.47</v>
      </c>
      <c r="M818" s="9"/>
      <c r="N818" s="9"/>
      <c r="O818" s="9"/>
      <c r="P818" s="9"/>
      <c r="Q818" s="11"/>
    </row>
    <row r="819" spans="1:17" x14ac:dyDescent="0.45">
      <c r="A819" s="14" t="s">
        <v>201</v>
      </c>
      <c r="B819" s="9">
        <v>175</v>
      </c>
      <c r="C819" s="10">
        <v>7.61</v>
      </c>
      <c r="D819" s="10">
        <f>C819*B819</f>
        <v>1331.75</v>
      </c>
      <c r="E819" s="38" t="s">
        <v>69</v>
      </c>
      <c r="F819" s="9"/>
      <c r="G819" s="10">
        <v>7.51</v>
      </c>
      <c r="H819" s="10">
        <f>(B819*G819)-D819</f>
        <v>-17.5</v>
      </c>
      <c r="I819" s="9" t="s">
        <v>134</v>
      </c>
      <c r="J819" s="38">
        <f>G819*B819</f>
        <v>1314.25</v>
      </c>
      <c r="K819" s="9" t="str">
        <f t="shared" si="35"/>
        <v>sell 175 AIV @ $7.51</v>
      </c>
      <c r="L819" s="10">
        <f>L818+(G819*B819)</f>
        <v>50827.72</v>
      </c>
      <c r="M819" s="9" t="s">
        <v>44</v>
      </c>
      <c r="N819" s="9"/>
      <c r="O819" s="9"/>
      <c r="P819" s="9"/>
      <c r="Q819" s="11"/>
    </row>
    <row r="820" spans="1:17" x14ac:dyDescent="0.45">
      <c r="A820" s="14"/>
      <c r="B820" s="9"/>
      <c r="C820" s="10" t="s">
        <v>20</v>
      </c>
      <c r="D820" s="10">
        <f>SUM(D817:D819)</f>
        <v>4388.1499999999996</v>
      </c>
      <c r="E820" s="9"/>
      <c r="F820" s="9"/>
      <c r="G820" s="41"/>
      <c r="H820" s="10">
        <f>SUM(H817:H819)</f>
        <v>-49.860000000000127</v>
      </c>
      <c r="I820" s="9"/>
      <c r="J820" s="38">
        <f>SUM(J817:J819)</f>
        <v>4338.29</v>
      </c>
      <c r="K820" s="9"/>
      <c r="L820" s="10"/>
      <c r="M820" s="9"/>
      <c r="N820" s="9"/>
      <c r="O820" s="9"/>
      <c r="P820" s="9"/>
      <c r="Q820" s="11"/>
    </row>
    <row r="821" spans="1:17" x14ac:dyDescent="0.45">
      <c r="A821" s="14"/>
      <c r="B821" s="9"/>
      <c r="C821" s="10"/>
      <c r="D821" s="10"/>
      <c r="E821" s="9"/>
      <c r="F821" s="9"/>
      <c r="G821" s="42"/>
      <c r="H821" s="39"/>
      <c r="I821" s="9"/>
      <c r="J821" s="9"/>
      <c r="K821" s="9"/>
      <c r="L821" s="10"/>
      <c r="M821" s="9"/>
      <c r="N821" s="9"/>
      <c r="O821" s="9"/>
      <c r="P821" s="9"/>
      <c r="Q821" s="11"/>
    </row>
    <row r="822" spans="1:17" x14ac:dyDescent="0.45">
      <c r="A822" s="14"/>
      <c r="B822" s="9"/>
      <c r="C822" s="10"/>
      <c r="D822" s="10"/>
      <c r="E822" s="20"/>
      <c r="F822" s="9"/>
      <c r="G822" s="41"/>
      <c r="H822" s="10"/>
      <c r="I822" s="9"/>
      <c r="J822" s="9"/>
      <c r="K822" s="9"/>
      <c r="L822" s="10"/>
      <c r="M822" s="12" t="s">
        <v>41</v>
      </c>
      <c r="N822" s="9"/>
      <c r="O822" s="9"/>
      <c r="P822" s="9"/>
      <c r="Q822" s="11"/>
    </row>
    <row r="823" spans="1:17" x14ac:dyDescent="0.45">
      <c r="A823" s="8"/>
      <c r="B823" s="9"/>
      <c r="C823" s="10"/>
      <c r="D823" s="10"/>
      <c r="E823" s="20"/>
      <c r="F823" s="9"/>
      <c r="G823" s="41"/>
      <c r="H823" s="10"/>
      <c r="I823" s="9"/>
      <c r="J823" s="9"/>
      <c r="K823" s="9"/>
      <c r="L823" s="10"/>
      <c r="M823" s="12" t="s">
        <v>42</v>
      </c>
      <c r="N823" s="9"/>
      <c r="O823" s="9"/>
      <c r="P823" s="9"/>
      <c r="Q823" s="11"/>
    </row>
    <row r="824" spans="1:17" x14ac:dyDescent="0.45">
      <c r="A824" s="8"/>
      <c r="B824" s="12" t="s">
        <v>6</v>
      </c>
      <c r="C824" s="13" t="s">
        <v>4</v>
      </c>
      <c r="D824" s="13" t="s">
        <v>5</v>
      </c>
      <c r="E824" s="23" t="s">
        <v>16</v>
      </c>
      <c r="F824" s="9"/>
      <c r="G824" s="43" t="s">
        <v>18</v>
      </c>
      <c r="H824" s="13" t="s">
        <v>19</v>
      </c>
      <c r="I824" s="9"/>
      <c r="J824" s="9"/>
      <c r="K824" s="9"/>
      <c r="L824" s="10"/>
      <c r="M824" s="38">
        <f>L816</f>
        <v>46489.43</v>
      </c>
      <c r="N824" s="9"/>
      <c r="O824" s="9"/>
      <c r="P824" s="9"/>
      <c r="Q824" s="11"/>
    </row>
    <row r="825" spans="1:17" x14ac:dyDescent="0.45">
      <c r="A825" s="14" t="s">
        <v>91</v>
      </c>
      <c r="B825" s="9">
        <v>2</v>
      </c>
      <c r="C825" s="10">
        <v>698.9</v>
      </c>
      <c r="D825" s="10">
        <f>C825*B825</f>
        <v>1397.8</v>
      </c>
      <c r="E825" s="38" t="s">
        <v>69</v>
      </c>
      <c r="F825" s="9"/>
      <c r="G825" s="10">
        <v>716.13</v>
      </c>
      <c r="H825" s="10">
        <f>(B825*G825)-D825</f>
        <v>34.460000000000036</v>
      </c>
      <c r="I825" s="9" t="s">
        <v>134</v>
      </c>
      <c r="J825" s="9"/>
      <c r="K825" s="9" t="str">
        <f>IF(B825&lt;&gt;0,"buy "&amp;B825&amp;" "&amp;A825&amp;" @ $"&amp;G825,"")</f>
        <v>buy 2 COKE @ $716.13</v>
      </c>
      <c r="L825" s="10">
        <f>L819-(G825*B825)</f>
        <v>49395.46</v>
      </c>
      <c r="M825" s="38">
        <f>L816-(G825*B825)</f>
        <v>45057.17</v>
      </c>
      <c r="N825" s="9"/>
      <c r="O825" s="9"/>
      <c r="P825" s="9"/>
      <c r="Q825" s="11"/>
    </row>
    <row r="826" spans="1:17" x14ac:dyDescent="0.45">
      <c r="A826" s="14" t="s">
        <v>181</v>
      </c>
      <c r="B826" s="9">
        <v>11</v>
      </c>
      <c r="C826" s="10">
        <v>168.33</v>
      </c>
      <c r="D826" s="10">
        <f>C826*B826</f>
        <v>1851.63</v>
      </c>
      <c r="E826" s="38" t="s">
        <v>69</v>
      </c>
      <c r="F826" s="9"/>
      <c r="G826" s="10">
        <v>168.97</v>
      </c>
      <c r="H826" s="10">
        <f>(B826*G826)-D826</f>
        <v>7.0399999999999636</v>
      </c>
      <c r="I826" s="9" t="s">
        <v>134</v>
      </c>
      <c r="J826" s="9"/>
      <c r="K826" s="9" t="str">
        <f>IF(B826&lt;&gt;0,"buy "&amp;B826&amp;" "&amp;A826&amp;" @ $"&amp;G826,"")</f>
        <v>buy 11 VRTV @ $168.97</v>
      </c>
      <c r="L826" s="10">
        <f>L825-(G826*B826)</f>
        <v>47536.79</v>
      </c>
      <c r="M826" s="38">
        <f>M825-(G826*B826)</f>
        <v>43198.5</v>
      </c>
      <c r="N826" s="9"/>
      <c r="O826" s="9"/>
      <c r="P826" s="9"/>
      <c r="Q826" s="11"/>
    </row>
    <row r="827" spans="1:17" x14ac:dyDescent="0.45">
      <c r="A827" s="28" t="s">
        <v>184</v>
      </c>
      <c r="B827" s="29">
        <v>23</v>
      </c>
      <c r="C827" s="30">
        <v>86.04</v>
      </c>
      <c r="D827" s="30">
        <f>C827*B827</f>
        <v>1978.92</v>
      </c>
      <c r="E827" s="38" t="s">
        <v>69</v>
      </c>
      <c r="F827" s="29"/>
      <c r="G827" s="30">
        <v>86.38</v>
      </c>
      <c r="H827" s="30">
        <f>(B827*G827)-D827</f>
        <v>7.819999999999709</v>
      </c>
      <c r="I827" s="9" t="s">
        <v>134</v>
      </c>
      <c r="J827" s="9"/>
      <c r="K827" s="9" t="str">
        <f>IF(B827&lt;&gt;0,"buy "&amp;B827&amp;" "&amp;A827&amp;" @ $"&amp;G827,"")</f>
        <v>buy 23 CEIX @ $86.38</v>
      </c>
      <c r="L827" s="10">
        <f>L826-(G827*B827)</f>
        <v>45550.05</v>
      </c>
      <c r="M827" s="46">
        <f>M826-(G827*B827)</f>
        <v>41211.760000000002</v>
      </c>
      <c r="N827" s="47"/>
      <c r="O827" s="47"/>
      <c r="P827" s="47"/>
      <c r="Q827" s="48"/>
    </row>
    <row r="828" spans="1:17" x14ac:dyDescent="0.45">
      <c r="A828" s="14"/>
      <c r="B828" s="9"/>
      <c r="C828" s="10" t="s">
        <v>20</v>
      </c>
      <c r="D828" s="10">
        <f>SUM(D825:D827)</f>
        <v>5228.3500000000004</v>
      </c>
      <c r="E828" s="9"/>
      <c r="F828" s="9"/>
      <c r="G828" s="10" t="s">
        <v>28</v>
      </c>
      <c r="H828" s="10">
        <f>SUM(H825:H827)</f>
        <v>49.319999999999709</v>
      </c>
      <c r="I828" s="9"/>
      <c r="J828" s="9"/>
      <c r="K828" s="9"/>
      <c r="L828" s="10"/>
      <c r="M828" s="9"/>
      <c r="N828" s="9"/>
      <c r="O828" s="9"/>
      <c r="P828" s="9"/>
      <c r="Q828" s="11"/>
    </row>
    <row r="829" spans="1:17" x14ac:dyDescent="0.45">
      <c r="A829" s="14"/>
      <c r="B829" s="9"/>
      <c r="C829" s="10"/>
      <c r="D829" s="10"/>
      <c r="E829" s="9"/>
      <c r="F829" s="9"/>
      <c r="G829" s="10"/>
      <c r="H829" s="10"/>
      <c r="I829" s="9"/>
      <c r="J829" s="9"/>
      <c r="K829" s="9"/>
      <c r="L829" s="10"/>
      <c r="M829" s="12" t="str">
        <f>IF(J820+M827&gt;0,"Credit Surplus","Credit Shortage")</f>
        <v>Credit Surplus</v>
      </c>
      <c r="N829" s="38"/>
      <c r="O829" s="9"/>
      <c r="P829" s="9"/>
      <c r="Q829" s="11"/>
    </row>
    <row r="830" spans="1:17" x14ac:dyDescent="0.45">
      <c r="A830" s="14"/>
      <c r="B830" s="9"/>
      <c r="C830" s="10"/>
      <c r="D830" s="10"/>
      <c r="E830" s="9"/>
      <c r="F830" s="9"/>
      <c r="G830" s="10"/>
      <c r="H830" s="10"/>
      <c r="I830" s="9"/>
      <c r="J830" s="9"/>
      <c r="K830" s="9"/>
      <c r="L830" s="10"/>
      <c r="M830" s="9"/>
      <c r="N830" s="9"/>
      <c r="O830" s="9"/>
      <c r="P830" s="9"/>
      <c r="Q830" s="11"/>
    </row>
    <row r="831" spans="1:17" x14ac:dyDescent="0.45">
      <c r="A831" s="14"/>
      <c r="B831" s="9"/>
      <c r="C831" s="10"/>
      <c r="D831" s="10"/>
      <c r="E831" s="9"/>
      <c r="F831" s="9"/>
      <c r="G831" s="10"/>
      <c r="H831" s="10"/>
      <c r="I831" s="9"/>
      <c r="J831" s="9"/>
      <c r="K831" s="9"/>
      <c r="L831" s="9"/>
      <c r="M831" s="9"/>
      <c r="N831" s="9"/>
      <c r="O831" s="9"/>
      <c r="P831" s="9"/>
      <c r="Q831" s="11"/>
    </row>
    <row r="832" spans="1:17" x14ac:dyDescent="0.45">
      <c r="A832" s="14" t="s">
        <v>23</v>
      </c>
      <c r="B832" s="9"/>
      <c r="C832" s="10"/>
      <c r="D832" s="22">
        <v>2489.61</v>
      </c>
      <c r="E832" s="9" t="s">
        <v>111</v>
      </c>
      <c r="F832" s="9"/>
      <c r="G832" s="10"/>
      <c r="H832" s="10"/>
      <c r="I832" s="9"/>
      <c r="J832" s="9"/>
      <c r="K832" s="9"/>
      <c r="L832" s="9"/>
      <c r="M832" s="9"/>
      <c r="N832" s="9"/>
      <c r="O832" s="9"/>
      <c r="P832" s="9"/>
      <c r="Q832" s="11"/>
    </row>
    <row r="833" spans="1:17" x14ac:dyDescent="0.45">
      <c r="A833" s="14" t="s">
        <v>24</v>
      </c>
      <c r="B833" s="9"/>
      <c r="C833" s="10"/>
      <c r="D833" s="49">
        <f>H820</f>
        <v>-49.860000000000127</v>
      </c>
      <c r="E833" s="9" t="s">
        <v>36</v>
      </c>
      <c r="F833" s="9"/>
      <c r="G833" s="10"/>
      <c r="H833" s="10"/>
      <c r="I833" s="9"/>
      <c r="J833" s="9"/>
      <c r="K833" s="9"/>
      <c r="L833" s="9"/>
      <c r="M833" s="9"/>
      <c r="N833" s="9"/>
      <c r="O833" s="9"/>
      <c r="P833" s="9"/>
      <c r="Q833" s="11"/>
    </row>
    <row r="834" spans="1:17" x14ac:dyDescent="0.45">
      <c r="A834" s="14" t="s">
        <v>25</v>
      </c>
      <c r="B834" s="9"/>
      <c r="C834" s="10"/>
      <c r="D834" s="10">
        <f>D832+D833</f>
        <v>2439.75</v>
      </c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27</v>
      </c>
      <c r="B835" s="9"/>
      <c r="C835" s="10"/>
      <c r="D835" s="10">
        <f>H828</f>
        <v>49.319999999999709</v>
      </c>
      <c r="E835" s="9" t="s">
        <v>37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25</v>
      </c>
      <c r="B836" s="9"/>
      <c r="C836" s="10"/>
      <c r="D836" s="32">
        <f>D834-D835</f>
        <v>2390.4300000000003</v>
      </c>
      <c r="E836" s="20" t="s">
        <v>38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ht="14.65" thickBot="1" x14ac:dyDescent="0.5">
      <c r="A837" s="16"/>
      <c r="B837" s="17"/>
      <c r="C837" s="18"/>
      <c r="D837" s="18"/>
      <c r="E837" s="17"/>
      <c r="F837" s="17"/>
      <c r="G837" s="18"/>
      <c r="H837" s="18"/>
      <c r="I837" s="17"/>
      <c r="J837" s="17"/>
      <c r="K837" s="17"/>
      <c r="L837" s="17"/>
      <c r="M837" s="17"/>
      <c r="N837" s="17"/>
      <c r="O837" s="17"/>
      <c r="P837" s="17"/>
      <c r="Q837" s="19"/>
    </row>
    <row r="838" spans="1:17" ht="14.65" thickTop="1" x14ac:dyDescent="0.45"/>
    <row r="841" spans="1:17" ht="14.65" thickBot="1" x14ac:dyDescent="0.5"/>
    <row r="842" spans="1:17" ht="14.65" thickTop="1" x14ac:dyDescent="0.45">
      <c r="A842" s="3"/>
      <c r="B842" s="4"/>
      <c r="C842" s="5">
        <v>45138</v>
      </c>
      <c r="D842" s="6"/>
      <c r="E842" s="4"/>
      <c r="F842" s="4"/>
      <c r="G842" s="6"/>
      <c r="H842" s="6"/>
      <c r="I842" s="4"/>
      <c r="J842" s="4"/>
      <c r="K842" s="4"/>
      <c r="L842" s="21" t="s">
        <v>40</v>
      </c>
      <c r="M842" s="4"/>
      <c r="N842" s="4"/>
      <c r="O842" s="4"/>
      <c r="P842" s="4"/>
      <c r="Q842" s="7"/>
    </row>
    <row r="843" spans="1:17" x14ac:dyDescent="0.45">
      <c r="A843" s="8" t="s">
        <v>11</v>
      </c>
      <c r="B843" s="9"/>
      <c r="C843" s="10"/>
      <c r="D843" s="10"/>
      <c r="E843" s="9"/>
      <c r="F843" s="9"/>
      <c r="G843" s="10"/>
      <c r="H843" s="10"/>
      <c r="I843" s="9"/>
      <c r="J843" s="12" t="s">
        <v>68</v>
      </c>
      <c r="K843" s="9"/>
      <c r="L843" s="12" t="s">
        <v>21</v>
      </c>
      <c r="M843" s="12"/>
      <c r="N843" s="9"/>
      <c r="O843" s="9"/>
      <c r="P843" s="9"/>
      <c r="Q843" s="11"/>
    </row>
    <row r="844" spans="1:17" x14ac:dyDescent="0.45">
      <c r="A844" s="8" t="s">
        <v>3</v>
      </c>
      <c r="B844" s="12" t="s">
        <v>6</v>
      </c>
      <c r="C844" s="13" t="s">
        <v>4</v>
      </c>
      <c r="D844" s="13" t="s">
        <v>7</v>
      </c>
      <c r="E844" s="12" t="s">
        <v>16</v>
      </c>
      <c r="F844" s="9"/>
      <c r="G844" s="13" t="s">
        <v>18</v>
      </c>
      <c r="H844" s="13" t="s">
        <v>19</v>
      </c>
      <c r="I844" s="43" t="s">
        <v>133</v>
      </c>
      <c r="J844" s="12" t="s">
        <v>67</v>
      </c>
      <c r="K844" s="9"/>
      <c r="L844" s="22">
        <v>20818.02</v>
      </c>
      <c r="M844" s="9" t="s">
        <v>135</v>
      </c>
      <c r="N844" s="9"/>
      <c r="O844" s="9"/>
      <c r="P844" s="9"/>
      <c r="Q844" s="11"/>
    </row>
    <row r="845" spans="1:17" x14ac:dyDescent="0.45">
      <c r="A845" s="14" t="s">
        <v>183</v>
      </c>
      <c r="B845" s="9">
        <v>128</v>
      </c>
      <c r="C845" s="10">
        <v>12.4</v>
      </c>
      <c r="D845" s="10">
        <f>C845*B845</f>
        <v>1587.2</v>
      </c>
      <c r="E845" s="38" t="s">
        <v>69</v>
      </c>
      <c r="F845" s="9"/>
      <c r="G845" s="10">
        <v>12.06</v>
      </c>
      <c r="H845" s="10">
        <f>(B845*G845)-D845</f>
        <v>-43.519999999999982</v>
      </c>
      <c r="I845" s="9" t="s">
        <v>134</v>
      </c>
      <c r="J845" s="38">
        <f>G845*B845</f>
        <v>1543.68</v>
      </c>
      <c r="K845" s="9" t="str">
        <f>IF(B845&lt;&gt;0,"sell "&amp;B845&amp;" "&amp;A845&amp;" @ $"&amp;G845,"")</f>
        <v>sell 128 TGS @ $12.06</v>
      </c>
      <c r="L845" s="10">
        <f>L844+(G845*B845)</f>
        <v>22361.7</v>
      </c>
      <c r="M845" s="9"/>
      <c r="N845" s="9"/>
      <c r="O845" s="9"/>
      <c r="P845" s="9"/>
      <c r="Q845" s="11"/>
    </row>
    <row r="846" spans="1:17" x14ac:dyDescent="0.45">
      <c r="A846" s="14" t="s">
        <v>85</v>
      </c>
      <c r="B846" s="9">
        <v>17</v>
      </c>
      <c r="C846" s="10">
        <v>94.57</v>
      </c>
      <c r="D846" s="10">
        <f>C846*B846</f>
        <v>1607.6899999999998</v>
      </c>
      <c r="E846" s="38" t="s">
        <v>69</v>
      </c>
      <c r="F846" s="9"/>
      <c r="G846" s="10">
        <v>93</v>
      </c>
      <c r="H846" s="10">
        <f>(B846*G846)-D846</f>
        <v>-26.689999999999827</v>
      </c>
      <c r="I846" s="9" t="s">
        <v>134</v>
      </c>
      <c r="J846" s="38">
        <f>G846*B846</f>
        <v>1581</v>
      </c>
      <c r="K846" s="9" t="str">
        <f t="shared" ref="K846:K847" si="36">IF(B846&lt;&gt;0,"sell "&amp;B846&amp;" "&amp;A846&amp;" @ $"&amp;G846,"")</f>
        <v>sell 17 HURN @ $93</v>
      </c>
      <c r="L846" s="10">
        <f>L845+(G846*B846)</f>
        <v>23942.7</v>
      </c>
      <c r="M846" s="9"/>
      <c r="N846" s="9"/>
      <c r="O846" s="9"/>
      <c r="P846" s="9"/>
      <c r="Q846" s="11"/>
    </row>
    <row r="847" spans="1:17" x14ac:dyDescent="0.45">
      <c r="A847" s="14" t="s">
        <v>117</v>
      </c>
      <c r="B847" s="9">
        <v>27</v>
      </c>
      <c r="C847" s="10">
        <v>52.89</v>
      </c>
      <c r="D847" s="10">
        <f>C847*B847</f>
        <v>1428.03</v>
      </c>
      <c r="E847" s="38" t="s">
        <v>69</v>
      </c>
      <c r="F847" s="9"/>
      <c r="G847" s="10">
        <v>52.72</v>
      </c>
      <c r="H847" s="10">
        <f>(B847*G847)-D847</f>
        <v>-4.5899999999999181</v>
      </c>
      <c r="I847" s="9" t="s">
        <v>134</v>
      </c>
      <c r="J847" s="38">
        <f>G847*B847</f>
        <v>1423.44</v>
      </c>
      <c r="K847" s="9" t="str">
        <f t="shared" si="36"/>
        <v>sell 27 CBZ @ $52.72</v>
      </c>
      <c r="L847" s="10">
        <f>L846+(G847*B847)</f>
        <v>25366.14</v>
      </c>
      <c r="M847" s="9" t="s">
        <v>44</v>
      </c>
      <c r="N847" s="9"/>
      <c r="O847" s="9"/>
      <c r="P847" s="9"/>
      <c r="Q847" s="11"/>
    </row>
    <row r="848" spans="1:17" x14ac:dyDescent="0.45">
      <c r="A848" s="14"/>
      <c r="B848" s="9"/>
      <c r="C848" s="10" t="s">
        <v>20</v>
      </c>
      <c r="D848" s="10">
        <f>SUM(D845:D847)</f>
        <v>4622.92</v>
      </c>
      <c r="E848" s="9"/>
      <c r="F848" s="9"/>
      <c r="G848" s="41"/>
      <c r="H848" s="10">
        <f>SUM(H845:H847)</f>
        <v>-74.799999999999727</v>
      </c>
      <c r="I848" s="9"/>
      <c r="J848" s="38">
        <f>SUM(J845:J847)</f>
        <v>4548.1200000000008</v>
      </c>
      <c r="K848" s="9"/>
      <c r="L848" s="10"/>
      <c r="M848" s="9"/>
      <c r="N848" s="9"/>
      <c r="O848" s="9"/>
      <c r="P848" s="9"/>
      <c r="Q848" s="11"/>
    </row>
    <row r="849" spans="1:17" x14ac:dyDescent="0.45">
      <c r="A849" s="14"/>
      <c r="B849" s="9"/>
      <c r="C849" s="10"/>
      <c r="D849" s="10"/>
      <c r="E849" s="9"/>
      <c r="F849" s="9"/>
      <c r="G849" s="42"/>
      <c r="H849" s="39"/>
      <c r="I849" s="9"/>
      <c r="J849" s="9"/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20"/>
      <c r="F850" s="9"/>
      <c r="G850" s="41"/>
      <c r="H850" s="10"/>
      <c r="I850" s="9"/>
      <c r="J850" s="9"/>
      <c r="K850" s="9"/>
      <c r="L850" s="10"/>
      <c r="M850" s="12" t="s">
        <v>41</v>
      </c>
      <c r="N850" s="9"/>
      <c r="O850" s="9"/>
      <c r="P850" s="9"/>
      <c r="Q850" s="11"/>
    </row>
    <row r="851" spans="1:17" x14ac:dyDescent="0.45">
      <c r="A851" s="8"/>
      <c r="B851" s="9"/>
      <c r="C851" s="10"/>
      <c r="D851" s="10"/>
      <c r="E851" s="20"/>
      <c r="F851" s="9"/>
      <c r="G851" s="41"/>
      <c r="H851" s="10"/>
      <c r="I851" s="9"/>
      <c r="J851" s="9"/>
      <c r="K851" s="9"/>
      <c r="L851" s="10"/>
      <c r="M851" s="12" t="s">
        <v>42</v>
      </c>
      <c r="N851" s="9"/>
      <c r="O851" s="9"/>
      <c r="P851" s="9"/>
      <c r="Q851" s="11"/>
    </row>
    <row r="852" spans="1:17" x14ac:dyDescent="0.45">
      <c r="A852" s="8"/>
      <c r="B852" s="12" t="s">
        <v>6</v>
      </c>
      <c r="C852" s="13" t="s">
        <v>4</v>
      </c>
      <c r="D852" s="13" t="s">
        <v>5</v>
      </c>
      <c r="E852" s="23" t="s">
        <v>16</v>
      </c>
      <c r="F852" s="9"/>
      <c r="G852" s="43" t="s">
        <v>18</v>
      </c>
      <c r="H852" s="13" t="s">
        <v>19</v>
      </c>
      <c r="I852" s="9"/>
      <c r="J852" s="9"/>
      <c r="K852" s="9"/>
      <c r="L852" s="10"/>
      <c r="M852" s="38">
        <f>L844</f>
        <v>20818.02</v>
      </c>
      <c r="N852" s="9"/>
      <c r="O852" s="9"/>
      <c r="P852" s="9"/>
      <c r="Q852" s="11"/>
    </row>
    <row r="853" spans="1:17" x14ac:dyDescent="0.45">
      <c r="A853" s="14" t="s">
        <v>194</v>
      </c>
      <c r="B853" s="9">
        <v>212</v>
      </c>
      <c r="C853" s="10">
        <v>8.7799999999999994</v>
      </c>
      <c r="D853" s="10">
        <f>C853*B853</f>
        <v>1861.36</v>
      </c>
      <c r="E853" s="38" t="s">
        <v>69</v>
      </c>
      <c r="F853" s="9"/>
      <c r="G853" s="10">
        <v>8.68</v>
      </c>
      <c r="H853" s="10">
        <f>(B853*G853)-D853</f>
        <v>-21.200000000000045</v>
      </c>
      <c r="I853" s="9" t="s">
        <v>134</v>
      </c>
      <c r="J853" s="9"/>
      <c r="K853" s="9" t="str">
        <f>IF(B853&lt;&gt;0,"buy "&amp;B853&amp;" "&amp;A853&amp;" @ $"&amp;G853,"")</f>
        <v>buy 212 BORR @ $8.68</v>
      </c>
      <c r="L853" s="10">
        <f>L847-(G853*B853)</f>
        <v>23525.98</v>
      </c>
      <c r="M853" s="38">
        <f>L844-(G853*B853)</f>
        <v>18977.86</v>
      </c>
      <c r="N853" s="9"/>
      <c r="O853" s="9"/>
      <c r="P853" s="9"/>
      <c r="Q853" s="11"/>
    </row>
    <row r="854" spans="1:17" x14ac:dyDescent="0.45">
      <c r="A854" s="14" t="s">
        <v>152</v>
      </c>
      <c r="B854" s="9">
        <v>11</v>
      </c>
      <c r="C854" s="10">
        <v>158.66999999999999</v>
      </c>
      <c r="D854" s="10">
        <f>C854*B854</f>
        <v>1745.37</v>
      </c>
      <c r="E854" s="38" t="s">
        <v>69</v>
      </c>
      <c r="F854" s="9"/>
      <c r="G854" s="10">
        <v>157.43</v>
      </c>
      <c r="H854" s="10">
        <f>(B854*G854)-D854</f>
        <v>-13.639999999999873</v>
      </c>
      <c r="I854" s="9" t="s">
        <v>134</v>
      </c>
      <c r="J854" s="9"/>
      <c r="K854" s="9" t="str">
        <f>IF(B854&lt;&gt;0,"buy "&amp;B854&amp;" "&amp;A854&amp;" @ $"&amp;G854,"")</f>
        <v>buy 11 ATKR @ $157.43</v>
      </c>
      <c r="L854" s="10">
        <f>L853-(G854*B854)</f>
        <v>21794.25</v>
      </c>
      <c r="M854" s="38">
        <f>M853-(G854*B854)</f>
        <v>17246.13</v>
      </c>
      <c r="N854" s="9"/>
      <c r="O854" s="9"/>
      <c r="P854" s="9"/>
      <c r="Q854" s="11"/>
    </row>
    <row r="855" spans="1:17" x14ac:dyDescent="0.45">
      <c r="A855" s="28" t="s">
        <v>203</v>
      </c>
      <c r="B855" s="29">
        <v>4</v>
      </c>
      <c r="C855" s="30">
        <v>451.7</v>
      </c>
      <c r="D855" s="30">
        <f>C855*B855</f>
        <v>1806.8</v>
      </c>
      <c r="E855" s="38" t="s">
        <v>69</v>
      </c>
      <c r="F855" s="29"/>
      <c r="G855" s="30">
        <v>450.68</v>
      </c>
      <c r="H855" s="30">
        <f>(B855*G855)-D855</f>
        <v>-4.0799999999999272</v>
      </c>
      <c r="I855" s="9" t="s">
        <v>134</v>
      </c>
      <c r="J855" s="9"/>
      <c r="K855" s="9" t="str">
        <f>IF(B855&lt;&gt;0,"buy "&amp;B855&amp;" "&amp;A855&amp;" @ $"&amp;G855,"")</f>
        <v>buy 4 NEU @ $450.68</v>
      </c>
      <c r="L855" s="10">
        <f>L854-(G855*B855)</f>
        <v>19991.53</v>
      </c>
      <c r="M855" s="46">
        <f>M854-(G855*B855)</f>
        <v>15443.410000000002</v>
      </c>
      <c r="N855" s="47"/>
      <c r="O855" s="47"/>
      <c r="P855" s="47"/>
      <c r="Q855" s="48"/>
    </row>
    <row r="856" spans="1:17" x14ac:dyDescent="0.45">
      <c r="A856" s="14"/>
      <c r="B856" s="9"/>
      <c r="C856" s="10" t="s">
        <v>20</v>
      </c>
      <c r="D856" s="10">
        <f>SUM(D853:D855)</f>
        <v>5413.53</v>
      </c>
      <c r="E856" s="9"/>
      <c r="F856" s="9"/>
      <c r="G856" s="10" t="s">
        <v>28</v>
      </c>
      <c r="H856" s="10">
        <f>SUM(H853:H855)</f>
        <v>-38.919999999999845</v>
      </c>
      <c r="I856" s="9"/>
      <c r="J856" s="9"/>
      <c r="K856" s="9"/>
      <c r="L856" s="10"/>
      <c r="M856" s="9"/>
      <c r="N856" s="9"/>
      <c r="O856" s="9"/>
      <c r="P856" s="9"/>
      <c r="Q856" s="11"/>
    </row>
    <row r="857" spans="1:17" x14ac:dyDescent="0.45">
      <c r="A857" s="14"/>
      <c r="B857" s="9"/>
      <c r="C857" s="10"/>
      <c r="D857" s="10"/>
      <c r="E857" s="9"/>
      <c r="F857" s="9"/>
      <c r="G857" s="10"/>
      <c r="H857" s="10"/>
      <c r="I857" s="9"/>
      <c r="J857" s="9"/>
      <c r="K857" s="9"/>
      <c r="L857" s="10"/>
      <c r="M857" s="12" t="str">
        <f>IF(J848+M855&gt;0,"Credit Surplus","Credit Shortage")</f>
        <v>Credit Surplus</v>
      </c>
      <c r="N857" s="38"/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9"/>
      <c r="N858" s="9"/>
      <c r="O858" s="9"/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9"/>
      <c r="M859" s="9"/>
      <c r="N859" s="9"/>
      <c r="O859" s="9"/>
      <c r="P859" s="9"/>
      <c r="Q859" s="11"/>
    </row>
    <row r="860" spans="1:17" x14ac:dyDescent="0.45">
      <c r="A860" s="14" t="s">
        <v>23</v>
      </c>
      <c r="B860" s="9"/>
      <c r="C860" s="10"/>
      <c r="D860" s="22">
        <v>2365.69</v>
      </c>
      <c r="E860" s="9" t="s">
        <v>111</v>
      </c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24</v>
      </c>
      <c r="B861" s="9"/>
      <c r="C861" s="10"/>
      <c r="D861" s="49">
        <f>H848</f>
        <v>-74.799999999999727</v>
      </c>
      <c r="E861" s="9" t="s">
        <v>36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25</v>
      </c>
      <c r="B862" s="9"/>
      <c r="C862" s="10"/>
      <c r="D862" s="10">
        <f>D860+D861</f>
        <v>2290.8900000000003</v>
      </c>
      <c r="E862" s="9"/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27</v>
      </c>
      <c r="B863" s="9"/>
      <c r="C863" s="10"/>
      <c r="D863" s="10">
        <f>H856</f>
        <v>-38.919999999999845</v>
      </c>
      <c r="E863" s="9" t="s">
        <v>37</v>
      </c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25</v>
      </c>
      <c r="B864" s="9"/>
      <c r="C864" s="10"/>
      <c r="D864" s="32">
        <f>D862-D863</f>
        <v>2329.8100000000004</v>
      </c>
      <c r="E864" s="20" t="s">
        <v>38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ht="14.65" thickBot="1" x14ac:dyDescent="0.5">
      <c r="A865" s="16"/>
      <c r="B865" s="17"/>
      <c r="C865" s="18"/>
      <c r="D865" s="18"/>
      <c r="E865" s="17"/>
      <c r="F865" s="17"/>
      <c r="G865" s="18"/>
      <c r="H865" s="18"/>
      <c r="I865" s="17"/>
      <c r="J865" s="17"/>
      <c r="K865" s="17"/>
      <c r="L865" s="17"/>
      <c r="M865" s="17"/>
      <c r="N865" s="17"/>
      <c r="O865" s="17"/>
      <c r="P865" s="17"/>
      <c r="Q865" s="19"/>
    </row>
    <row r="866" spans="1:17" ht="14.65" thickTop="1" x14ac:dyDescent="0.45"/>
    <row r="869" spans="1:17" ht="14.65" thickBot="1" x14ac:dyDescent="0.5"/>
    <row r="870" spans="1:17" ht="14.65" thickTop="1" x14ac:dyDescent="0.45">
      <c r="A870" s="3"/>
      <c r="B870" s="4"/>
      <c r="C870" s="5">
        <v>45107</v>
      </c>
      <c r="D870" s="6"/>
      <c r="E870" s="4"/>
      <c r="F870" s="4"/>
      <c r="G870" s="6"/>
      <c r="H870" s="6"/>
      <c r="I870" s="4"/>
      <c r="J870" s="4"/>
      <c r="K870" s="4"/>
      <c r="L870" s="21" t="s">
        <v>40</v>
      </c>
      <c r="M870" s="4"/>
      <c r="N870" s="4"/>
      <c r="O870" s="4"/>
      <c r="P870" s="4"/>
      <c r="Q870" s="7"/>
    </row>
    <row r="871" spans="1:17" x14ac:dyDescent="0.45">
      <c r="A871" s="8" t="s">
        <v>11</v>
      </c>
      <c r="B871" s="9"/>
      <c r="C871" s="10"/>
      <c r="D871" s="10"/>
      <c r="E871" s="9"/>
      <c r="F871" s="9"/>
      <c r="G871" s="10"/>
      <c r="H871" s="10"/>
      <c r="I871" s="9"/>
      <c r="J871" s="12" t="s">
        <v>68</v>
      </c>
      <c r="K871" s="9"/>
      <c r="L871" s="12" t="s">
        <v>21</v>
      </c>
      <c r="M871" s="12"/>
      <c r="N871" s="9"/>
      <c r="O871" s="9"/>
      <c r="P871" s="9"/>
      <c r="Q871" s="11"/>
    </row>
    <row r="872" spans="1:17" x14ac:dyDescent="0.45">
      <c r="A872" s="8" t="s">
        <v>3</v>
      </c>
      <c r="B872" s="12" t="s">
        <v>6</v>
      </c>
      <c r="C872" s="13" t="s">
        <v>4</v>
      </c>
      <c r="D872" s="13" t="s">
        <v>7</v>
      </c>
      <c r="E872" s="12" t="s">
        <v>16</v>
      </c>
      <c r="F872" s="9"/>
      <c r="G872" s="13" t="s">
        <v>18</v>
      </c>
      <c r="H872" s="13" t="s">
        <v>19</v>
      </c>
      <c r="I872" s="43" t="s">
        <v>133</v>
      </c>
      <c r="J872" s="12" t="s">
        <v>67</v>
      </c>
      <c r="K872" s="9"/>
      <c r="L872" s="22">
        <v>19441</v>
      </c>
      <c r="M872" s="9" t="s">
        <v>135</v>
      </c>
      <c r="N872" s="9"/>
      <c r="O872" s="9"/>
      <c r="P872" s="9"/>
      <c r="Q872" s="11"/>
    </row>
    <row r="873" spans="1:17" x14ac:dyDescent="0.45">
      <c r="A873" s="14" t="s">
        <v>196</v>
      </c>
      <c r="B873" s="9">
        <v>7</v>
      </c>
      <c r="C873" s="10">
        <v>240.17</v>
      </c>
      <c r="D873" s="10">
        <f>C873*B873</f>
        <v>1681.1899999999998</v>
      </c>
      <c r="E873" s="38" t="s">
        <v>46</v>
      </c>
      <c r="F873" s="9"/>
      <c r="G873" s="10">
        <v>241.97</v>
      </c>
      <c r="H873" s="10">
        <f>(B873*G873)-D873</f>
        <v>12.600000000000136</v>
      </c>
      <c r="I873" s="9" t="s">
        <v>134</v>
      </c>
      <c r="J873" s="38">
        <f>G873*B873</f>
        <v>1693.79</v>
      </c>
      <c r="K873" s="9" t="str">
        <f>IF(B873&lt;&gt;0,"sell "&amp;B873&amp;" "&amp;A873&amp;" @ $"&amp;G873,"")</f>
        <v>sell 7 MEDP @ $241.97</v>
      </c>
      <c r="L873" s="10">
        <f>L872+(G873*B873)</f>
        <v>21134.79</v>
      </c>
      <c r="M873" s="9"/>
      <c r="N873" s="9"/>
      <c r="O873" s="9"/>
      <c r="P873" s="9"/>
      <c r="Q873" s="11"/>
    </row>
    <row r="874" spans="1:17" x14ac:dyDescent="0.45">
      <c r="A874" s="14" t="s">
        <v>197</v>
      </c>
      <c r="B874" s="9">
        <v>13</v>
      </c>
      <c r="C874" s="10">
        <v>110.77</v>
      </c>
      <c r="D874" s="10">
        <f>C874*B874</f>
        <v>1440.01</v>
      </c>
      <c r="E874" s="38" t="s">
        <v>46</v>
      </c>
      <c r="F874" s="9"/>
      <c r="G874" s="10">
        <v>109.73</v>
      </c>
      <c r="H874" s="10">
        <f>(B874*G874)-D874</f>
        <v>-13.519999999999982</v>
      </c>
      <c r="I874" s="9" t="s">
        <v>134</v>
      </c>
      <c r="J874" s="38">
        <f>G874*B874</f>
        <v>1426.49</v>
      </c>
      <c r="K874" s="9" t="str">
        <f t="shared" ref="K874:K875" si="37">IF(B874&lt;&gt;0,"sell "&amp;B874&amp;" "&amp;A874&amp;" @ $"&amp;G874,"")</f>
        <v>sell 13 NVEE @ $109.73</v>
      </c>
      <c r="L874" s="10">
        <f>L873+(G874*B874)</f>
        <v>22561.280000000002</v>
      </c>
      <c r="M874" s="9"/>
      <c r="N874" s="9"/>
      <c r="O874" s="9"/>
      <c r="P874" s="9"/>
      <c r="Q874" s="11"/>
    </row>
    <row r="875" spans="1:17" x14ac:dyDescent="0.45">
      <c r="A875" s="14" t="s">
        <v>198</v>
      </c>
      <c r="B875" s="9">
        <v>54</v>
      </c>
      <c r="C875" s="10">
        <v>29.75</v>
      </c>
      <c r="D875" s="10">
        <f>C875*B875</f>
        <v>1606.5</v>
      </c>
      <c r="E875" s="38" t="s">
        <v>46</v>
      </c>
      <c r="F875" s="9"/>
      <c r="G875" s="10">
        <v>29.86</v>
      </c>
      <c r="H875" s="10">
        <f>(B875*G875)-D875</f>
        <v>5.9400000000000546</v>
      </c>
      <c r="I875" s="9" t="s">
        <v>134</v>
      </c>
      <c r="J875" s="38">
        <f>G875*B875</f>
        <v>1612.44</v>
      </c>
      <c r="K875" s="9" t="str">
        <f t="shared" si="37"/>
        <v>sell 54 AMKR @ $29.86</v>
      </c>
      <c r="L875" s="10">
        <f>L874+(G875*B875)</f>
        <v>24173.72</v>
      </c>
      <c r="M875" s="9" t="s">
        <v>44</v>
      </c>
      <c r="N875" s="9"/>
      <c r="O875" s="9"/>
      <c r="P875" s="9"/>
      <c r="Q875" s="11"/>
    </row>
    <row r="876" spans="1:17" x14ac:dyDescent="0.45">
      <c r="A876" s="14"/>
      <c r="B876" s="9"/>
      <c r="C876" s="10" t="s">
        <v>20</v>
      </c>
      <c r="D876" s="10">
        <f>SUM(D873:D875)</f>
        <v>4727.7</v>
      </c>
      <c r="E876" s="9"/>
      <c r="F876" s="9"/>
      <c r="G876" s="41"/>
      <c r="H876" s="10">
        <f>SUM(H873:H875)</f>
        <v>5.0200000000002092</v>
      </c>
      <c r="I876" s="9"/>
      <c r="J876" s="38">
        <f>SUM(J873:J875)</f>
        <v>4732.7199999999993</v>
      </c>
      <c r="K876" s="9"/>
      <c r="L876" s="10"/>
      <c r="M876" s="9"/>
      <c r="N876" s="9"/>
      <c r="O876" s="9"/>
      <c r="P876" s="9"/>
      <c r="Q876" s="11"/>
    </row>
    <row r="877" spans="1:17" x14ac:dyDescent="0.45">
      <c r="A877" s="14"/>
      <c r="B877" s="9"/>
      <c r="C877" s="10"/>
      <c r="D877" s="10"/>
      <c r="E877" s="9"/>
      <c r="F877" s="9"/>
      <c r="G877" s="42"/>
      <c r="H877" s="39"/>
      <c r="I877" s="9"/>
      <c r="J877" s="9"/>
      <c r="K877" s="9"/>
      <c r="L877" s="10"/>
      <c r="M877" s="9"/>
      <c r="N877" s="9"/>
      <c r="O877" s="9"/>
      <c r="P877" s="9"/>
      <c r="Q877" s="11"/>
    </row>
    <row r="878" spans="1:17" x14ac:dyDescent="0.45">
      <c r="A878" s="14"/>
      <c r="B878" s="9"/>
      <c r="C878" s="10"/>
      <c r="D878" s="10"/>
      <c r="E878" s="20"/>
      <c r="F878" s="9"/>
      <c r="G878" s="41"/>
      <c r="H878" s="10"/>
      <c r="I878" s="9"/>
      <c r="J878" s="9"/>
      <c r="K878" s="9"/>
      <c r="L878" s="10"/>
      <c r="M878" s="12" t="s">
        <v>41</v>
      </c>
      <c r="N878" s="9"/>
      <c r="O878" s="9"/>
      <c r="P878" s="9"/>
      <c r="Q878" s="11"/>
    </row>
    <row r="879" spans="1:17" x14ac:dyDescent="0.45">
      <c r="A879" s="8"/>
      <c r="B879" s="9"/>
      <c r="C879" s="10"/>
      <c r="D879" s="10"/>
      <c r="E879" s="20"/>
      <c r="F879" s="9"/>
      <c r="G879" s="41"/>
      <c r="H879" s="10"/>
      <c r="I879" s="9"/>
      <c r="J879" s="9"/>
      <c r="K879" s="9"/>
      <c r="L879" s="10"/>
      <c r="M879" s="12" t="s">
        <v>42</v>
      </c>
      <c r="N879" s="9"/>
      <c r="O879" s="9"/>
      <c r="P879" s="9"/>
      <c r="Q879" s="11"/>
    </row>
    <row r="880" spans="1:17" x14ac:dyDescent="0.45">
      <c r="A880" s="8"/>
      <c r="B880" s="12" t="s">
        <v>6</v>
      </c>
      <c r="C880" s="13" t="s">
        <v>4</v>
      </c>
      <c r="D880" s="13" t="s">
        <v>5</v>
      </c>
      <c r="E880" s="23" t="s">
        <v>16</v>
      </c>
      <c r="F880" s="9"/>
      <c r="G880" s="43" t="s">
        <v>18</v>
      </c>
      <c r="H880" s="13" t="s">
        <v>19</v>
      </c>
      <c r="I880" s="9"/>
      <c r="J880" s="9"/>
      <c r="K880" s="9"/>
      <c r="L880" s="10"/>
      <c r="M880" s="38">
        <f>L872</f>
        <v>19441</v>
      </c>
      <c r="N880" s="9"/>
      <c r="O880" s="9"/>
      <c r="P880" s="9"/>
      <c r="Q880" s="11"/>
    </row>
    <row r="881" spans="1:17" x14ac:dyDescent="0.45">
      <c r="A881" s="14" t="s">
        <v>160</v>
      </c>
      <c r="B881" s="9">
        <v>12</v>
      </c>
      <c r="C881" s="10">
        <v>135.22999999999999</v>
      </c>
      <c r="D881" s="10">
        <f>C881*B881</f>
        <v>1622.7599999999998</v>
      </c>
      <c r="E881" s="38" t="s">
        <v>46</v>
      </c>
      <c r="F881" s="9"/>
      <c r="G881" s="10">
        <v>135.15</v>
      </c>
      <c r="H881" s="10">
        <f>(B881*G881)-D881</f>
        <v>-0.95999999999958163</v>
      </c>
      <c r="I881" s="9" t="s">
        <v>134</v>
      </c>
      <c r="J881" s="9"/>
      <c r="K881" s="9" t="str">
        <f>IF(B881&lt;&gt;0,"buy "&amp;B881&amp;" "&amp;A881&amp;" @ $"&amp;G881,"")</f>
        <v>buy 12 IPAR @ $135.15</v>
      </c>
      <c r="L881" s="10">
        <f>L875-(G881*B881)</f>
        <v>22551.920000000002</v>
      </c>
      <c r="M881" s="38">
        <f>L872-(G881*B881)</f>
        <v>17819.2</v>
      </c>
      <c r="N881" s="9"/>
      <c r="O881" s="9"/>
      <c r="P881" s="9"/>
      <c r="Q881" s="11"/>
    </row>
    <row r="882" spans="1:17" x14ac:dyDescent="0.45">
      <c r="A882" s="14" t="s">
        <v>202</v>
      </c>
      <c r="B882" s="9">
        <v>15</v>
      </c>
      <c r="C882" s="10">
        <v>109.85</v>
      </c>
      <c r="D882" s="10">
        <f>C882*B882</f>
        <v>1647.75</v>
      </c>
      <c r="E882" s="38" t="s">
        <v>46</v>
      </c>
      <c r="F882" s="9"/>
      <c r="G882" s="10">
        <v>109.01</v>
      </c>
      <c r="H882" s="10">
        <f>(B882*G882)-D882</f>
        <v>-12.599999999999909</v>
      </c>
      <c r="I882" s="9" t="s">
        <v>134</v>
      </c>
      <c r="J882" s="9"/>
      <c r="K882" s="9" t="str">
        <f>IF(B882&lt;&gt;0,"buy "&amp;B882&amp;" "&amp;A882&amp;" @ $"&amp;G882,"")</f>
        <v>buy 15 GE @ $109.01</v>
      </c>
      <c r="L882" s="10">
        <f>L881-(G882*B882)</f>
        <v>20916.77</v>
      </c>
      <c r="M882" s="38">
        <f>M881-(G882*B882)</f>
        <v>16184.050000000001</v>
      </c>
      <c r="N882" s="9"/>
      <c r="O882" s="9"/>
      <c r="P882" s="9"/>
      <c r="Q882" s="11"/>
    </row>
    <row r="883" spans="1:17" x14ac:dyDescent="0.45">
      <c r="A883" s="28" t="s">
        <v>74</v>
      </c>
      <c r="B883" s="29">
        <v>17</v>
      </c>
      <c r="C883" s="30">
        <v>95.46</v>
      </c>
      <c r="D883" s="30">
        <f>C883*B883</f>
        <v>1622.82</v>
      </c>
      <c r="E883" s="38" t="s">
        <v>46</v>
      </c>
      <c r="F883" s="29"/>
      <c r="G883" s="30">
        <v>94.86</v>
      </c>
      <c r="H883" s="30">
        <f>(B883*G883)-D883</f>
        <v>-10.200000000000045</v>
      </c>
      <c r="I883" s="9" t="s">
        <v>134</v>
      </c>
      <c r="J883" s="9"/>
      <c r="K883" s="9" t="str">
        <f>IF(B883&lt;&gt;0,"buy "&amp;B883&amp;" "&amp;A883&amp;" @ $"&amp;G883,"")</f>
        <v>buy 17 ENSG @ $94.86</v>
      </c>
      <c r="L883" s="10">
        <f>L882-(G883*B883)</f>
        <v>19304.150000000001</v>
      </c>
      <c r="M883" s="46">
        <f>M882-(G883*B883)</f>
        <v>14571.43</v>
      </c>
      <c r="N883" s="47"/>
      <c r="O883" s="47"/>
      <c r="P883" s="47"/>
      <c r="Q883" s="48"/>
    </row>
    <row r="884" spans="1:17" x14ac:dyDescent="0.45">
      <c r="A884" s="14"/>
      <c r="B884" s="9"/>
      <c r="C884" s="10" t="s">
        <v>20</v>
      </c>
      <c r="D884" s="10">
        <f>SUM(D881:D883)</f>
        <v>4893.33</v>
      </c>
      <c r="E884" s="9"/>
      <c r="F884" s="9"/>
      <c r="G884" s="10" t="s">
        <v>28</v>
      </c>
      <c r="H884" s="10">
        <f>SUM(H881:H883)</f>
        <v>-23.759999999999536</v>
      </c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9"/>
      <c r="F885" s="9"/>
      <c r="G885" s="10"/>
      <c r="H885" s="10"/>
      <c r="I885" s="9"/>
      <c r="J885" s="9"/>
      <c r="K885" s="9"/>
      <c r="L885" s="10"/>
      <c r="M885" s="12" t="str">
        <f>IF(J876+M883&gt;0,"Credit Surplus","Credit Shortage")</f>
        <v>Credit Surplus</v>
      </c>
      <c r="N885" s="38"/>
      <c r="O885" s="9"/>
      <c r="P885" s="9"/>
      <c r="Q885" s="11"/>
    </row>
    <row r="886" spans="1:17" x14ac:dyDescent="0.45">
      <c r="A886" s="14"/>
      <c r="B886" s="9"/>
      <c r="C886" s="10"/>
      <c r="D886" s="10"/>
      <c r="E886" s="9"/>
      <c r="F886" s="9"/>
      <c r="G886" s="10"/>
      <c r="H886" s="10"/>
      <c r="I886" s="9"/>
      <c r="J886" s="9"/>
      <c r="K886" s="9"/>
      <c r="L886" s="10"/>
      <c r="M886" s="9"/>
      <c r="N886" s="9"/>
      <c r="O886" s="9"/>
      <c r="P886" s="9"/>
      <c r="Q886" s="11"/>
    </row>
    <row r="887" spans="1:17" x14ac:dyDescent="0.45">
      <c r="A887" s="14"/>
      <c r="B887" s="9"/>
      <c r="C887" s="10"/>
      <c r="D887" s="10"/>
      <c r="E887" s="9"/>
      <c r="F887" s="9"/>
      <c r="G887" s="10"/>
      <c r="H887" s="10"/>
      <c r="I887" s="9"/>
      <c r="J887" s="9"/>
      <c r="K887" s="9"/>
      <c r="L887" s="9"/>
      <c r="M887" s="9"/>
      <c r="N887" s="9"/>
      <c r="O887" s="9"/>
      <c r="P887" s="9"/>
      <c r="Q887" s="11"/>
    </row>
    <row r="888" spans="1:17" x14ac:dyDescent="0.45">
      <c r="A888" s="14" t="s">
        <v>23</v>
      </c>
      <c r="B888" s="9"/>
      <c r="C888" s="10"/>
      <c r="D888" s="22">
        <v>1627.52</v>
      </c>
      <c r="E888" s="9" t="s">
        <v>111</v>
      </c>
      <c r="F888" s="9"/>
      <c r="G888" s="10"/>
      <c r="H888" s="10"/>
      <c r="I888" s="9"/>
      <c r="J888" s="9"/>
      <c r="K888" s="9"/>
      <c r="L888" s="9"/>
      <c r="M888" s="9"/>
      <c r="N888" s="9"/>
      <c r="O888" s="9"/>
      <c r="P888" s="9"/>
      <c r="Q888" s="11"/>
    </row>
    <row r="889" spans="1:17" x14ac:dyDescent="0.45">
      <c r="A889" s="14" t="s">
        <v>24</v>
      </c>
      <c r="B889" s="9"/>
      <c r="C889" s="10"/>
      <c r="D889" s="49">
        <f>H876</f>
        <v>5.0200000000002092</v>
      </c>
      <c r="E889" s="9" t="s">
        <v>36</v>
      </c>
      <c r="F889" s="9"/>
      <c r="G889" s="10"/>
      <c r="H889" s="10"/>
      <c r="I889" s="9"/>
      <c r="J889" s="9"/>
      <c r="K889" s="9"/>
      <c r="L889" s="9"/>
      <c r="M889" s="9"/>
      <c r="N889" s="9"/>
      <c r="O889" s="9"/>
      <c r="P889" s="9"/>
      <c r="Q889" s="11"/>
    </row>
    <row r="890" spans="1:17" x14ac:dyDescent="0.45">
      <c r="A890" s="14" t="s">
        <v>25</v>
      </c>
      <c r="B890" s="9"/>
      <c r="C890" s="10"/>
      <c r="D890" s="10">
        <f>D888+D889</f>
        <v>1632.5400000000002</v>
      </c>
      <c r="E890" s="9"/>
      <c r="F890" s="9"/>
      <c r="G890" s="10"/>
      <c r="H890" s="10"/>
      <c r="I890" s="9"/>
      <c r="J890" s="9"/>
      <c r="K890" s="9"/>
      <c r="L890" s="9"/>
      <c r="M890" s="9"/>
      <c r="N890" s="9"/>
      <c r="O890" s="9"/>
      <c r="P890" s="9"/>
      <c r="Q890" s="11"/>
    </row>
    <row r="891" spans="1:17" x14ac:dyDescent="0.45">
      <c r="A891" s="14" t="s">
        <v>27</v>
      </c>
      <c r="B891" s="9"/>
      <c r="C891" s="10"/>
      <c r="D891" s="10">
        <f>H884</f>
        <v>-23.759999999999536</v>
      </c>
      <c r="E891" s="9" t="s">
        <v>37</v>
      </c>
      <c r="F891" s="9"/>
      <c r="G891" s="10"/>
      <c r="H891" s="10"/>
      <c r="I891" s="9"/>
      <c r="J891" s="9"/>
      <c r="K891" s="9"/>
      <c r="L891" s="9"/>
      <c r="M891" s="9"/>
      <c r="N891" s="9"/>
      <c r="O891" s="9"/>
      <c r="P891" s="9"/>
      <c r="Q891" s="11"/>
    </row>
    <row r="892" spans="1:17" x14ac:dyDescent="0.45">
      <c r="A892" s="14" t="s">
        <v>25</v>
      </c>
      <c r="B892" s="9"/>
      <c r="C892" s="10"/>
      <c r="D892" s="32">
        <f>D890-D891</f>
        <v>1656.2999999999997</v>
      </c>
      <c r="E892" s="20" t="s">
        <v>38</v>
      </c>
      <c r="F892" s="9"/>
      <c r="G892" s="10"/>
      <c r="H892" s="10"/>
      <c r="I892" s="9"/>
      <c r="J892" s="9"/>
      <c r="K892" s="9"/>
      <c r="L892" s="9"/>
      <c r="M892" s="9"/>
      <c r="N892" s="9"/>
      <c r="O892" s="9"/>
      <c r="P892" s="9"/>
      <c r="Q892" s="11"/>
    </row>
    <row r="893" spans="1:17" ht="14.65" thickBot="1" x14ac:dyDescent="0.5">
      <c r="A893" s="16"/>
      <c r="B893" s="17"/>
      <c r="C893" s="18"/>
      <c r="D893" s="18"/>
      <c r="E893" s="17"/>
      <c r="F893" s="17"/>
      <c r="G893" s="18"/>
      <c r="H893" s="18"/>
      <c r="I893" s="17"/>
      <c r="J893" s="17"/>
      <c r="K893" s="17"/>
      <c r="L893" s="17"/>
      <c r="M893" s="17"/>
      <c r="N893" s="17"/>
      <c r="O893" s="17"/>
      <c r="P893" s="17"/>
      <c r="Q893" s="19"/>
    </row>
    <row r="894" spans="1:17" ht="14.65" thickTop="1" x14ac:dyDescent="0.45"/>
    <row r="897" spans="1:17" ht="14.65" thickBot="1" x14ac:dyDescent="0.5"/>
    <row r="898" spans="1:17" ht="14.65" thickTop="1" x14ac:dyDescent="0.45">
      <c r="A898" s="3"/>
      <c r="B898" s="4"/>
      <c r="C898" s="5">
        <v>45077</v>
      </c>
      <c r="D898" s="6"/>
      <c r="E898" s="4"/>
      <c r="F898" s="4"/>
      <c r="G898" s="6"/>
      <c r="H898" s="6"/>
      <c r="I898" s="4"/>
      <c r="J898" s="4"/>
      <c r="K898" s="4"/>
      <c r="L898" s="21" t="s">
        <v>40</v>
      </c>
      <c r="M898" s="4"/>
      <c r="N898" s="4"/>
      <c r="O898" s="4"/>
      <c r="P898" s="4"/>
      <c r="Q898" s="7"/>
    </row>
    <row r="899" spans="1:17" x14ac:dyDescent="0.45">
      <c r="A899" s="8" t="s">
        <v>11</v>
      </c>
      <c r="B899" s="9"/>
      <c r="C899" s="10"/>
      <c r="D899" s="10"/>
      <c r="E899" s="9"/>
      <c r="F899" s="9"/>
      <c r="G899" s="10"/>
      <c r="H899" s="10"/>
      <c r="I899" s="9"/>
      <c r="J899" s="12" t="s">
        <v>68</v>
      </c>
      <c r="K899" s="9"/>
      <c r="L899" s="12" t="s">
        <v>21</v>
      </c>
      <c r="M899" s="12"/>
      <c r="N899" s="9"/>
      <c r="O899" s="9"/>
      <c r="P899" s="9"/>
      <c r="Q899" s="11"/>
    </row>
    <row r="900" spans="1:17" x14ac:dyDescent="0.45">
      <c r="A900" s="8" t="s">
        <v>3</v>
      </c>
      <c r="B900" s="12" t="s">
        <v>6</v>
      </c>
      <c r="C900" s="13" t="s">
        <v>4</v>
      </c>
      <c r="D900" s="13" t="s">
        <v>7</v>
      </c>
      <c r="E900" s="12" t="s">
        <v>16</v>
      </c>
      <c r="F900" s="9"/>
      <c r="G900" s="13" t="s">
        <v>18</v>
      </c>
      <c r="H900" s="13" t="s">
        <v>19</v>
      </c>
      <c r="I900" s="43" t="s">
        <v>133</v>
      </c>
      <c r="J900" s="12" t="s">
        <v>67</v>
      </c>
      <c r="K900" s="9"/>
      <c r="L900" s="22">
        <v>20976.03</v>
      </c>
      <c r="M900" s="9" t="s">
        <v>135</v>
      </c>
      <c r="N900" s="9"/>
      <c r="O900" s="9"/>
      <c r="P900" s="9"/>
      <c r="Q900" s="11"/>
    </row>
    <row r="901" spans="1:17" x14ac:dyDescent="0.45">
      <c r="A901" s="14" t="s">
        <v>194</v>
      </c>
      <c r="B901" s="9">
        <v>199</v>
      </c>
      <c r="C901" s="10">
        <v>6.85</v>
      </c>
      <c r="D901" s="10">
        <f>C901*B901</f>
        <v>1363.1499999999999</v>
      </c>
      <c r="E901" s="38" t="s">
        <v>46</v>
      </c>
      <c r="F901" s="9"/>
      <c r="G901" s="10">
        <v>6.95</v>
      </c>
      <c r="H901" s="10">
        <f>(B901*G901)-D901</f>
        <v>19.900000000000091</v>
      </c>
      <c r="I901" s="9" t="s">
        <v>134</v>
      </c>
      <c r="J901" s="38">
        <f>G901*B901</f>
        <v>1383.05</v>
      </c>
      <c r="K901" s="9" t="str">
        <f>IF(B901&lt;&gt;0,"sell "&amp;B901&amp;" "&amp;A901&amp;" @ $"&amp;G901,"")</f>
        <v>sell 199 BORR @ $6.95</v>
      </c>
      <c r="L901" s="10">
        <f>L900+(G901*B901)</f>
        <v>22359.079999999998</v>
      </c>
      <c r="M901" s="9"/>
      <c r="N901" s="9"/>
      <c r="O901" s="9"/>
      <c r="P901" s="9"/>
      <c r="Q901" s="11"/>
    </row>
    <row r="902" spans="1:17" x14ac:dyDescent="0.45">
      <c r="A902" s="14" t="s">
        <v>195</v>
      </c>
      <c r="B902" s="9">
        <v>22</v>
      </c>
      <c r="C902" s="10">
        <v>54.8</v>
      </c>
      <c r="D902" s="10">
        <f>C902*B902</f>
        <v>1205.5999999999999</v>
      </c>
      <c r="E902" s="38" t="s">
        <v>46</v>
      </c>
      <c r="F902" s="9"/>
      <c r="G902" s="10">
        <v>54.71</v>
      </c>
      <c r="H902" s="10">
        <f>(B902*G902)-D902</f>
        <v>-1.9799999999997908</v>
      </c>
      <c r="I902" s="9" t="s">
        <v>134</v>
      </c>
      <c r="J902" s="38">
        <f>G902*B902</f>
        <v>1203.6200000000001</v>
      </c>
      <c r="K902" s="9" t="str">
        <f t="shared" ref="K902:K903" si="38">IF(B902&lt;&gt;0,"sell "&amp;B902&amp;" "&amp;A902&amp;" @ $"&amp;G902,"")</f>
        <v>sell 22 HQY @ $54.71</v>
      </c>
      <c r="L902" s="10">
        <f>L901+(G902*B902)</f>
        <v>23562.699999999997</v>
      </c>
      <c r="M902" s="9"/>
      <c r="N902" s="9"/>
      <c r="O902" s="9"/>
      <c r="P902" s="9"/>
      <c r="Q902" s="11"/>
    </row>
    <row r="903" spans="1:17" x14ac:dyDescent="0.45">
      <c r="A903" s="14"/>
      <c r="B903" s="9"/>
      <c r="C903" s="10"/>
      <c r="D903" s="10">
        <f>C903*B903</f>
        <v>0</v>
      </c>
      <c r="E903" s="38" t="s">
        <v>46</v>
      </c>
      <c r="F903" s="9"/>
      <c r="G903" s="10"/>
      <c r="H903" s="10">
        <f>(B903*G903)-D903</f>
        <v>0</v>
      </c>
      <c r="I903" s="9" t="s">
        <v>134</v>
      </c>
      <c r="J903" s="38">
        <f>G903*B903</f>
        <v>0</v>
      </c>
      <c r="K903" s="9" t="str">
        <f t="shared" si="38"/>
        <v/>
      </c>
      <c r="L903" s="10">
        <f>L902+(G903*B903)</f>
        <v>23562.699999999997</v>
      </c>
      <c r="M903" s="9" t="s">
        <v>44</v>
      </c>
      <c r="N903" s="9"/>
      <c r="O903" s="9"/>
      <c r="P903" s="9"/>
      <c r="Q903" s="11"/>
    </row>
    <row r="904" spans="1:17" x14ac:dyDescent="0.45">
      <c r="A904" s="14"/>
      <c r="B904" s="9"/>
      <c r="C904" s="10" t="s">
        <v>20</v>
      </c>
      <c r="D904" s="10">
        <f>SUM(D901:D903)</f>
        <v>2568.75</v>
      </c>
      <c r="E904" s="9"/>
      <c r="F904" s="9"/>
      <c r="G904" s="41"/>
      <c r="H904" s="10">
        <f>SUM(H901:H903)</f>
        <v>17.9200000000003</v>
      </c>
      <c r="I904" s="9"/>
      <c r="J904" s="38">
        <f>SUM(J901:J903)</f>
        <v>2586.67</v>
      </c>
      <c r="K904" s="9"/>
      <c r="L904" s="10"/>
      <c r="M904" s="9"/>
      <c r="N904" s="9"/>
      <c r="O904" s="9"/>
      <c r="P904" s="9"/>
      <c r="Q904" s="11"/>
    </row>
    <row r="905" spans="1:17" x14ac:dyDescent="0.45">
      <c r="A905" s="14"/>
      <c r="B905" s="9"/>
      <c r="C905" s="10"/>
      <c r="D905" s="10"/>
      <c r="E905" s="9"/>
      <c r="F905" s="9"/>
      <c r="G905" s="42"/>
      <c r="H905" s="39"/>
      <c r="I905" s="9"/>
      <c r="J905" s="9"/>
      <c r="K905" s="9"/>
      <c r="L905" s="10"/>
      <c r="M905" s="9"/>
      <c r="N905" s="9"/>
      <c r="O905" s="9"/>
      <c r="P905" s="9"/>
      <c r="Q905" s="11"/>
    </row>
    <row r="906" spans="1:17" x14ac:dyDescent="0.45">
      <c r="A906" s="14"/>
      <c r="B906" s="9"/>
      <c r="C906" s="10"/>
      <c r="D906" s="10"/>
      <c r="E906" s="20"/>
      <c r="F906" s="9"/>
      <c r="G906" s="41"/>
      <c r="H906" s="10"/>
      <c r="I906" s="9"/>
      <c r="J906" s="9"/>
      <c r="K906" s="9"/>
      <c r="L906" s="10"/>
      <c r="M906" s="12" t="s">
        <v>41</v>
      </c>
      <c r="N906" s="9"/>
      <c r="O906" s="9"/>
      <c r="P906" s="9"/>
      <c r="Q906" s="11"/>
    </row>
    <row r="907" spans="1:17" x14ac:dyDescent="0.45">
      <c r="A907" s="8"/>
      <c r="B907" s="9"/>
      <c r="C907" s="10"/>
      <c r="D907" s="10"/>
      <c r="E907" s="20"/>
      <c r="F907" s="9"/>
      <c r="G907" s="41"/>
      <c r="H907" s="10"/>
      <c r="I907" s="9"/>
      <c r="J907" s="9"/>
      <c r="K907" s="9"/>
      <c r="L907" s="10"/>
      <c r="M907" s="12" t="s">
        <v>42</v>
      </c>
      <c r="N907" s="9"/>
      <c r="O907" s="9"/>
      <c r="P907" s="9"/>
      <c r="Q907" s="11"/>
    </row>
    <row r="908" spans="1:17" x14ac:dyDescent="0.45">
      <c r="A908" s="8"/>
      <c r="B908" s="12" t="s">
        <v>6</v>
      </c>
      <c r="C908" s="13" t="s">
        <v>4</v>
      </c>
      <c r="D908" s="13" t="s">
        <v>5</v>
      </c>
      <c r="E908" s="23" t="s">
        <v>16</v>
      </c>
      <c r="F908" s="9"/>
      <c r="G908" s="43" t="s">
        <v>18</v>
      </c>
      <c r="H908" s="13" t="s">
        <v>19</v>
      </c>
      <c r="I908" s="9"/>
      <c r="J908" s="9"/>
      <c r="K908" s="9"/>
      <c r="L908" s="10"/>
      <c r="M908" s="38">
        <f>L900</f>
        <v>20976.03</v>
      </c>
      <c r="N908" s="9"/>
      <c r="O908" s="9"/>
      <c r="P908" s="9"/>
      <c r="Q908" s="11"/>
    </row>
    <row r="909" spans="1:17" x14ac:dyDescent="0.45">
      <c r="A909" s="14" t="s">
        <v>199</v>
      </c>
      <c r="B909" s="9">
        <v>16</v>
      </c>
      <c r="C909" s="10">
        <v>84.6</v>
      </c>
      <c r="D909" s="10">
        <f>C909*B909</f>
        <v>1353.6</v>
      </c>
      <c r="E909" s="38" t="s">
        <v>46</v>
      </c>
      <c r="F909" s="9"/>
      <c r="G909" s="10">
        <v>84.96</v>
      </c>
      <c r="H909" s="10">
        <f>(B909*G909)-D909</f>
        <v>5.7599999999999909</v>
      </c>
      <c r="I909" s="9" t="s">
        <v>134</v>
      </c>
      <c r="J909" s="9"/>
      <c r="K909" s="9" t="str">
        <f>IF(B909&lt;&gt;0,"buy "&amp;B909&amp;" "&amp;A909&amp;" @ $"&amp;G909,"")</f>
        <v>buy 16 HAE @ $84.96</v>
      </c>
      <c r="L909" s="10">
        <f>L903-(G909*B909)</f>
        <v>22203.339999999997</v>
      </c>
      <c r="M909" s="38">
        <f>L900-(G909*B909)</f>
        <v>19616.669999999998</v>
      </c>
      <c r="N909" s="9"/>
      <c r="O909" s="9"/>
      <c r="P909" s="9"/>
      <c r="Q909" s="11"/>
    </row>
    <row r="910" spans="1:17" x14ac:dyDescent="0.45">
      <c r="A910" s="14" t="s">
        <v>200</v>
      </c>
      <c r="B910" s="9">
        <v>12</v>
      </c>
      <c r="C910" s="10">
        <v>111.99</v>
      </c>
      <c r="D910" s="10">
        <f>C910*B910</f>
        <v>1343.8799999999999</v>
      </c>
      <c r="E910" s="38" t="s">
        <v>46</v>
      </c>
      <c r="F910" s="9"/>
      <c r="G910" s="10">
        <v>112.24</v>
      </c>
      <c r="H910" s="10">
        <f>(B910*G910)-D910</f>
        <v>3</v>
      </c>
      <c r="I910" s="9" t="s">
        <v>134</v>
      </c>
      <c r="J910" s="9"/>
      <c r="K910" s="9" t="str">
        <f>IF(B910&lt;&gt;0,"buy "&amp;B910&amp;" "&amp;A910&amp;" @ $"&amp;G910,"")</f>
        <v>buy 12 ICFI @ $112.24</v>
      </c>
      <c r="L910" s="10">
        <f>L909-(G910*B910)</f>
        <v>20856.459999999995</v>
      </c>
      <c r="M910" s="38">
        <f>M909-(G910*B910)</f>
        <v>18269.789999999997</v>
      </c>
      <c r="N910" s="9"/>
      <c r="O910" s="9"/>
      <c r="P910" s="9"/>
      <c r="Q910" s="11"/>
    </row>
    <row r="911" spans="1:17" x14ac:dyDescent="0.45">
      <c r="A911" s="28" t="s">
        <v>201</v>
      </c>
      <c r="B911" s="29">
        <v>175</v>
      </c>
      <c r="C911" s="30">
        <v>8.11</v>
      </c>
      <c r="D911" s="30">
        <f>C911*B911</f>
        <v>1419.25</v>
      </c>
      <c r="E911" s="38" t="s">
        <v>46</v>
      </c>
      <c r="F911" s="29"/>
      <c r="G911" s="30">
        <v>8.14</v>
      </c>
      <c r="H911" s="30">
        <f>(B911*G911)-D911</f>
        <v>5.25</v>
      </c>
      <c r="I911" s="9" t="s">
        <v>134</v>
      </c>
      <c r="J911" s="9"/>
      <c r="K911" s="9" t="str">
        <f>IF(B911&lt;&gt;0,"buy "&amp;B911&amp;" "&amp;A911&amp;" @ $"&amp;G911,"")</f>
        <v>buy 175 AIV @ $8.14</v>
      </c>
      <c r="L911" s="10">
        <f>L910-(G911*B911)</f>
        <v>19431.959999999995</v>
      </c>
      <c r="M911" s="46">
        <f>M910-(G911*B911)</f>
        <v>16845.289999999997</v>
      </c>
      <c r="N911" s="47"/>
      <c r="O911" s="47"/>
      <c r="P911" s="47"/>
      <c r="Q911" s="48"/>
    </row>
    <row r="912" spans="1:17" x14ac:dyDescent="0.45">
      <c r="A912" s="14"/>
      <c r="B912" s="9"/>
      <c r="C912" s="10" t="s">
        <v>20</v>
      </c>
      <c r="D912" s="10">
        <f>SUM(D909:D911)</f>
        <v>4116.7299999999996</v>
      </c>
      <c r="E912" s="9"/>
      <c r="F912" s="9"/>
      <c r="G912" s="10" t="s">
        <v>28</v>
      </c>
      <c r="H912" s="10">
        <f>SUM(H909:H911)</f>
        <v>14.009999999999991</v>
      </c>
      <c r="I912" s="9"/>
      <c r="J912" s="9"/>
      <c r="K912" s="9"/>
      <c r="L912" s="10"/>
      <c r="M912" s="9"/>
      <c r="N912" s="9"/>
      <c r="O912" s="9"/>
      <c r="P912" s="9"/>
      <c r="Q912" s="11"/>
    </row>
    <row r="913" spans="1:17" x14ac:dyDescent="0.45">
      <c r="A913" s="14"/>
      <c r="B913" s="9"/>
      <c r="C913" s="10"/>
      <c r="D913" s="10"/>
      <c r="E913" s="9"/>
      <c r="F913" s="9"/>
      <c r="G913" s="10"/>
      <c r="H913" s="10"/>
      <c r="I913" s="9"/>
      <c r="J913" s="9"/>
      <c r="K913" s="9"/>
      <c r="L913" s="10"/>
      <c r="M913" s="12" t="str">
        <f>IF(J904+M911&gt;0,"Credit Surplus","Credit Shortage")</f>
        <v>Credit Surplus</v>
      </c>
      <c r="N913" s="38"/>
      <c r="O913" s="9"/>
      <c r="P913" s="9"/>
      <c r="Q913" s="11"/>
    </row>
    <row r="914" spans="1:17" x14ac:dyDescent="0.45">
      <c r="A914" s="14"/>
      <c r="B914" s="9"/>
      <c r="C914" s="10"/>
      <c r="D914" s="10"/>
      <c r="E914" s="9"/>
      <c r="F914" s="9"/>
      <c r="G914" s="10"/>
      <c r="H914" s="10"/>
      <c r="I914" s="9"/>
      <c r="J914" s="9"/>
      <c r="K914" s="9"/>
      <c r="L914" s="10"/>
      <c r="M914" s="9"/>
      <c r="N914" s="9"/>
      <c r="O914" s="9"/>
      <c r="P914" s="9"/>
      <c r="Q914" s="11"/>
    </row>
    <row r="915" spans="1:17" x14ac:dyDescent="0.45">
      <c r="A915" s="14"/>
      <c r="B915" s="9"/>
      <c r="C915" s="10"/>
      <c r="D915" s="10"/>
      <c r="E915" s="9"/>
      <c r="F915" s="9"/>
      <c r="G915" s="10"/>
      <c r="H915" s="10"/>
      <c r="I915" s="9"/>
      <c r="J915" s="9"/>
      <c r="K915" s="9"/>
      <c r="L915" s="9"/>
      <c r="M915" s="9"/>
      <c r="N915" s="9"/>
      <c r="O915" s="9"/>
      <c r="P915" s="9"/>
      <c r="Q915" s="11"/>
    </row>
    <row r="916" spans="1:17" x14ac:dyDescent="0.45">
      <c r="A916" s="14" t="s">
        <v>23</v>
      </c>
      <c r="B916" s="9"/>
      <c r="C916" s="10"/>
      <c r="D916" s="22">
        <v>289.24</v>
      </c>
      <c r="E916" s="9" t="s">
        <v>111</v>
      </c>
      <c r="F916" s="9"/>
      <c r="G916" s="10"/>
      <c r="H916" s="10"/>
      <c r="I916" s="9"/>
      <c r="J916" s="9"/>
      <c r="K916" s="9"/>
      <c r="L916" s="9"/>
      <c r="M916" s="9"/>
      <c r="N916" s="9"/>
      <c r="O916" s="9"/>
      <c r="P916" s="9"/>
      <c r="Q916" s="11"/>
    </row>
    <row r="917" spans="1:17" x14ac:dyDescent="0.45">
      <c r="A917" s="14" t="s">
        <v>24</v>
      </c>
      <c r="B917" s="9"/>
      <c r="C917" s="10"/>
      <c r="D917" s="49">
        <f>H904</f>
        <v>17.9200000000003</v>
      </c>
      <c r="E917" s="9" t="s">
        <v>36</v>
      </c>
      <c r="F917" s="9"/>
      <c r="G917" s="10"/>
      <c r="H917" s="10"/>
      <c r="I917" s="9"/>
      <c r="J917" s="9"/>
      <c r="K917" s="9"/>
      <c r="L917" s="9"/>
      <c r="M917" s="9"/>
      <c r="N917" s="9"/>
      <c r="O917" s="9"/>
      <c r="P917" s="9"/>
      <c r="Q917" s="11"/>
    </row>
    <row r="918" spans="1:17" x14ac:dyDescent="0.45">
      <c r="A918" s="14" t="s">
        <v>25</v>
      </c>
      <c r="B918" s="9"/>
      <c r="C918" s="10"/>
      <c r="D918" s="10">
        <f>D916+D917</f>
        <v>307.16000000000031</v>
      </c>
      <c r="E918" s="9"/>
      <c r="F918" s="9"/>
      <c r="G918" s="10"/>
      <c r="H918" s="10"/>
      <c r="I918" s="9"/>
      <c r="J918" s="9"/>
      <c r="K918" s="9"/>
      <c r="L918" s="9"/>
      <c r="M918" s="9"/>
      <c r="N918" s="9"/>
      <c r="O918" s="9"/>
      <c r="P918" s="9"/>
      <c r="Q918" s="11"/>
    </row>
    <row r="919" spans="1:17" x14ac:dyDescent="0.45">
      <c r="A919" s="14" t="s">
        <v>27</v>
      </c>
      <c r="B919" s="9"/>
      <c r="C919" s="10"/>
      <c r="D919" s="10">
        <f>H912</f>
        <v>14.009999999999991</v>
      </c>
      <c r="E919" s="9" t="s">
        <v>37</v>
      </c>
      <c r="F919" s="9"/>
      <c r="G919" s="10"/>
      <c r="H919" s="10"/>
      <c r="I919" s="9"/>
      <c r="J919" s="9"/>
      <c r="K919" s="9"/>
      <c r="L919" s="9"/>
      <c r="M919" s="9"/>
      <c r="N919" s="9"/>
      <c r="O919" s="9"/>
      <c r="P919" s="9"/>
      <c r="Q919" s="11"/>
    </row>
    <row r="920" spans="1:17" x14ac:dyDescent="0.45">
      <c r="A920" s="14" t="s">
        <v>25</v>
      </c>
      <c r="B920" s="9"/>
      <c r="C920" s="10"/>
      <c r="D920" s="32">
        <f>D918-D919</f>
        <v>293.15000000000032</v>
      </c>
      <c r="E920" s="20" t="s">
        <v>38</v>
      </c>
      <c r="F920" s="9"/>
      <c r="G920" s="10"/>
      <c r="H920" s="10"/>
      <c r="I920" s="9"/>
      <c r="J920" s="9"/>
      <c r="K920" s="9"/>
      <c r="L920" s="9"/>
      <c r="M920" s="9"/>
      <c r="N920" s="9"/>
      <c r="O920" s="9"/>
      <c r="P920" s="9"/>
      <c r="Q920" s="11"/>
    </row>
    <row r="921" spans="1:17" ht="14.65" thickBot="1" x14ac:dyDescent="0.5">
      <c r="A921" s="16"/>
      <c r="B921" s="17"/>
      <c r="C921" s="18"/>
      <c r="D921" s="18"/>
      <c r="E921" s="17"/>
      <c r="F921" s="17"/>
      <c r="G921" s="18"/>
      <c r="H921" s="18"/>
      <c r="I921" s="17"/>
      <c r="J921" s="17"/>
      <c r="K921" s="17"/>
      <c r="L921" s="17"/>
      <c r="M921" s="17"/>
      <c r="N921" s="17"/>
      <c r="O921" s="17"/>
      <c r="P921" s="17"/>
      <c r="Q921" s="19"/>
    </row>
    <row r="922" spans="1:17" ht="14.65" thickTop="1" x14ac:dyDescent="0.45"/>
    <row r="924" spans="1:17" ht="14.65" thickBot="1" x14ac:dyDescent="0.5"/>
    <row r="925" spans="1:17" ht="14.65" thickTop="1" x14ac:dyDescent="0.45">
      <c r="A925" s="3"/>
      <c r="B925" s="4"/>
      <c r="C925" s="5">
        <v>45046</v>
      </c>
      <c r="D925" s="6"/>
      <c r="E925" s="4"/>
      <c r="F925" s="4"/>
      <c r="G925" s="6"/>
      <c r="H925" s="6"/>
      <c r="I925" s="4"/>
      <c r="J925" s="4"/>
      <c r="K925" s="4"/>
      <c r="L925" s="21" t="s">
        <v>40</v>
      </c>
      <c r="M925" s="4"/>
      <c r="N925" s="4"/>
      <c r="O925" s="4"/>
      <c r="P925" s="4"/>
      <c r="Q925" s="7"/>
    </row>
    <row r="926" spans="1:17" x14ac:dyDescent="0.45">
      <c r="A926" s="8" t="s">
        <v>11</v>
      </c>
      <c r="B926" s="9"/>
      <c r="C926" s="10"/>
      <c r="D926" s="10"/>
      <c r="E926" s="9"/>
      <c r="F926" s="9"/>
      <c r="G926" s="10"/>
      <c r="H926" s="10"/>
      <c r="I926" s="9"/>
      <c r="J926" s="12" t="s">
        <v>68</v>
      </c>
      <c r="K926" s="9"/>
      <c r="L926" s="12" t="s">
        <v>21</v>
      </c>
      <c r="M926" s="12"/>
      <c r="N926" s="9"/>
      <c r="O926" s="9"/>
      <c r="P926" s="9"/>
      <c r="Q926" s="11"/>
    </row>
    <row r="927" spans="1:17" x14ac:dyDescent="0.45">
      <c r="A927" s="8" t="s">
        <v>3</v>
      </c>
      <c r="B927" s="12" t="s">
        <v>6</v>
      </c>
      <c r="C927" s="13" t="s">
        <v>4</v>
      </c>
      <c r="D927" s="13" t="s">
        <v>7</v>
      </c>
      <c r="E927" s="12" t="s">
        <v>16</v>
      </c>
      <c r="F927" s="9"/>
      <c r="G927" s="13" t="s">
        <v>18</v>
      </c>
      <c r="H927" s="13" t="s">
        <v>19</v>
      </c>
      <c r="I927" s="43" t="s">
        <v>133</v>
      </c>
      <c r="J927" s="12" t="s">
        <v>67</v>
      </c>
      <c r="K927" s="9"/>
      <c r="L927" s="22">
        <v>17417.12</v>
      </c>
      <c r="M927" s="9" t="s">
        <v>135</v>
      </c>
      <c r="N927" s="9"/>
      <c r="O927" s="9"/>
      <c r="P927" s="9"/>
      <c r="Q927" s="11"/>
    </row>
    <row r="928" spans="1:17" x14ac:dyDescent="0.45">
      <c r="A928" s="14" t="s">
        <v>191</v>
      </c>
      <c r="B928" s="9">
        <v>63</v>
      </c>
      <c r="C928" s="10">
        <v>22.7</v>
      </c>
      <c r="D928" s="10">
        <f>C928*B928</f>
        <v>1430.1</v>
      </c>
      <c r="E928" s="38" t="s">
        <v>69</v>
      </c>
      <c r="F928" s="9"/>
      <c r="G928" s="10">
        <v>22.51</v>
      </c>
      <c r="H928" s="10">
        <f>(B928*G928)-D928</f>
        <v>-11.9699999999998</v>
      </c>
      <c r="I928" s="9" t="s">
        <v>134</v>
      </c>
      <c r="J928" s="38">
        <f>G928*B928</f>
        <v>1418.13</v>
      </c>
      <c r="K928" s="9" t="str">
        <f>IF(B928&lt;&gt;0,"sell "&amp;B928&amp;" "&amp;A928&amp;" @ $"&amp;G928,"")</f>
        <v>sell 63 GLNG @ $22.51</v>
      </c>
      <c r="L928" s="10">
        <f>L927+(G928*B928)</f>
        <v>18835.25</v>
      </c>
      <c r="M928" s="9"/>
      <c r="N928" s="9"/>
      <c r="O928" s="9"/>
      <c r="P928" s="9"/>
      <c r="Q928" s="11"/>
    </row>
    <row r="929" spans="1:17" x14ac:dyDescent="0.45">
      <c r="A929" s="14" t="s">
        <v>192</v>
      </c>
      <c r="B929" s="9">
        <v>175</v>
      </c>
      <c r="C929" s="10">
        <v>9.49</v>
      </c>
      <c r="D929" s="10">
        <f>C929*B929</f>
        <v>1660.75</v>
      </c>
      <c r="E929" s="38" t="s">
        <v>69</v>
      </c>
      <c r="F929" s="9"/>
      <c r="G929" s="10">
        <v>9.52</v>
      </c>
      <c r="H929" s="10">
        <f>(B929*G929)-D929</f>
        <v>5.25</v>
      </c>
      <c r="I929" s="9" t="s">
        <v>134</v>
      </c>
      <c r="J929" s="38">
        <f>G929*B929</f>
        <v>1666</v>
      </c>
      <c r="K929" s="9" t="str">
        <f t="shared" ref="K929:K930" si="39">IF(B929&lt;&gt;0,"sell "&amp;B929&amp;" "&amp;A929&amp;" @ $"&amp;G929,"")</f>
        <v>sell 175 DHT @ $9.52</v>
      </c>
      <c r="L929" s="10">
        <f>L928+(G929*B929)</f>
        <v>20501.25</v>
      </c>
      <c r="M929" s="9"/>
      <c r="N929" s="9"/>
      <c r="O929" s="9"/>
      <c r="P929" s="9"/>
      <c r="Q929" s="11"/>
    </row>
    <row r="930" spans="1:17" x14ac:dyDescent="0.45">
      <c r="A930" s="14" t="s">
        <v>193</v>
      </c>
      <c r="B930" s="9">
        <v>14</v>
      </c>
      <c r="C930" s="10">
        <v>111.81</v>
      </c>
      <c r="D930" s="10">
        <f>C930*B930</f>
        <v>1565.3400000000001</v>
      </c>
      <c r="E930" s="38" t="s">
        <v>69</v>
      </c>
      <c r="F930" s="9"/>
      <c r="G930" s="10">
        <v>111.93</v>
      </c>
      <c r="H930" s="10">
        <f>(B930*G930)-D930</f>
        <v>1.6799999999998363</v>
      </c>
      <c r="I930" s="9" t="s">
        <v>134</v>
      </c>
      <c r="J930" s="38">
        <f>G930*B930</f>
        <v>1567.02</v>
      </c>
      <c r="K930" s="9" t="str">
        <f t="shared" si="39"/>
        <v>sell 14 LW @ $111.93</v>
      </c>
      <c r="L930" s="10">
        <f>L929+(G930*B930)</f>
        <v>22068.27</v>
      </c>
      <c r="M930" s="9" t="s">
        <v>44</v>
      </c>
      <c r="N930" s="9"/>
      <c r="O930" s="9"/>
      <c r="P930" s="9"/>
      <c r="Q930" s="11"/>
    </row>
    <row r="931" spans="1:17" x14ac:dyDescent="0.45">
      <c r="A931" s="14"/>
      <c r="B931" s="9"/>
      <c r="C931" s="10" t="s">
        <v>20</v>
      </c>
      <c r="D931" s="10">
        <f>SUM(D928:D930)</f>
        <v>4656.1900000000005</v>
      </c>
      <c r="E931" s="9"/>
      <c r="F931" s="9"/>
      <c r="G931" s="41"/>
      <c r="H931" s="10">
        <f>SUM(H928:H930)</f>
        <v>-5.0399999999999636</v>
      </c>
      <c r="I931" s="9"/>
      <c r="J931" s="38">
        <f>SUM(J928:J930)</f>
        <v>4651.1499999999996</v>
      </c>
      <c r="K931" s="9"/>
      <c r="L931" s="10"/>
      <c r="M931" s="9"/>
      <c r="N931" s="9"/>
      <c r="O931" s="9"/>
      <c r="P931" s="9"/>
      <c r="Q931" s="11"/>
    </row>
    <row r="932" spans="1:17" x14ac:dyDescent="0.45">
      <c r="A932" s="14"/>
      <c r="B932" s="9"/>
      <c r="C932" s="10"/>
      <c r="D932" s="10"/>
      <c r="E932" s="9"/>
      <c r="F932" s="9"/>
      <c r="G932" s="42"/>
      <c r="H932" s="39"/>
      <c r="I932" s="9"/>
      <c r="J932" s="9"/>
      <c r="K932" s="9"/>
      <c r="L932" s="10"/>
      <c r="M932" s="9"/>
      <c r="N932" s="9"/>
      <c r="O932" s="9"/>
      <c r="P932" s="9"/>
      <c r="Q932" s="11"/>
    </row>
    <row r="933" spans="1:17" x14ac:dyDescent="0.45">
      <c r="A933" s="14"/>
      <c r="B933" s="9"/>
      <c r="C933" s="10"/>
      <c r="D933" s="10"/>
      <c r="E933" s="20"/>
      <c r="F933" s="9"/>
      <c r="G933" s="41"/>
      <c r="H933" s="10"/>
      <c r="I933" s="9"/>
      <c r="J933" s="9"/>
      <c r="K933" s="9"/>
      <c r="L933" s="10"/>
      <c r="M933" s="12" t="s">
        <v>41</v>
      </c>
      <c r="N933" s="9"/>
      <c r="O933" s="9"/>
      <c r="P933" s="9"/>
      <c r="Q933" s="11"/>
    </row>
    <row r="934" spans="1:17" x14ac:dyDescent="0.45">
      <c r="A934" s="8"/>
      <c r="B934" s="9"/>
      <c r="C934" s="10"/>
      <c r="D934" s="10"/>
      <c r="E934" s="20"/>
      <c r="F934" s="9"/>
      <c r="G934" s="41"/>
      <c r="H934" s="10"/>
      <c r="I934" s="9"/>
      <c r="J934" s="9"/>
      <c r="K934" s="9"/>
      <c r="L934" s="10"/>
      <c r="M934" s="12" t="s">
        <v>42</v>
      </c>
      <c r="N934" s="9"/>
      <c r="O934" s="9"/>
      <c r="P934" s="9"/>
      <c r="Q934" s="11"/>
    </row>
    <row r="935" spans="1:17" x14ac:dyDescent="0.45">
      <c r="A935" s="8"/>
      <c r="B935" s="12" t="s">
        <v>6</v>
      </c>
      <c r="C935" s="13" t="s">
        <v>4</v>
      </c>
      <c r="D935" s="13" t="s">
        <v>5</v>
      </c>
      <c r="E935" s="23" t="s">
        <v>16</v>
      </c>
      <c r="F935" s="9"/>
      <c r="G935" s="43" t="s">
        <v>18</v>
      </c>
      <c r="H935" s="13" t="s">
        <v>19</v>
      </c>
      <c r="I935" s="9"/>
      <c r="J935" s="9"/>
      <c r="K935" s="9"/>
      <c r="L935" s="10"/>
      <c r="M935" s="38">
        <f>L927</f>
        <v>17417.12</v>
      </c>
      <c r="N935" s="9" t="s">
        <v>45</v>
      </c>
      <c r="O935" s="9"/>
      <c r="P935" s="9"/>
      <c r="Q935" s="11"/>
    </row>
    <row r="936" spans="1:17" x14ac:dyDescent="0.45">
      <c r="A936" s="14" t="s">
        <v>183</v>
      </c>
      <c r="B936" s="9">
        <v>128</v>
      </c>
      <c r="C936" s="10">
        <v>11.38</v>
      </c>
      <c r="D936" s="10">
        <f>C936*B936</f>
        <v>1456.64</v>
      </c>
      <c r="E936" s="38" t="s">
        <v>69</v>
      </c>
      <c r="F936" s="9"/>
      <c r="G936" s="10">
        <v>11.6</v>
      </c>
      <c r="H936" s="10">
        <f>(B936*G936)-D936</f>
        <v>28.159999999999854</v>
      </c>
      <c r="I936" s="9" t="s">
        <v>134</v>
      </c>
      <c r="J936" s="9"/>
      <c r="K936" s="9" t="str">
        <f>IF(B936&lt;&gt;0,"buy "&amp;B936&amp;" "&amp;A936&amp;" @ $"&amp;G936,"")</f>
        <v>buy 128 TGS @ $11.6</v>
      </c>
      <c r="L936" s="10">
        <f>L930-(G936*B936)</f>
        <v>20583.47</v>
      </c>
      <c r="M936" s="38">
        <f>L927-(G936*B936)</f>
        <v>15932.32</v>
      </c>
      <c r="N936" s="9"/>
      <c r="O936" s="9"/>
      <c r="P936" s="9"/>
      <c r="Q936" s="11"/>
    </row>
    <row r="937" spans="1:17" x14ac:dyDescent="0.45">
      <c r="A937" s="14" t="s">
        <v>85</v>
      </c>
      <c r="B937" s="9">
        <v>17</v>
      </c>
      <c r="C937" s="10">
        <v>84.79</v>
      </c>
      <c r="D937" s="10">
        <f>C937*B937</f>
        <v>1441.43</v>
      </c>
      <c r="E937" s="38" t="s">
        <v>69</v>
      </c>
      <c r="F937" s="9"/>
      <c r="G937" s="10">
        <v>84.66</v>
      </c>
      <c r="H937" s="10">
        <f>(B937*G937)-D937</f>
        <v>-2.2100000000000364</v>
      </c>
      <c r="I937" s="9" t="s">
        <v>134</v>
      </c>
      <c r="J937" s="9"/>
      <c r="K937" s="9" t="str">
        <f>IF(B937&lt;&gt;0,"buy "&amp;B937&amp;" "&amp;A937&amp;" @ $"&amp;G937,"")</f>
        <v>buy 17 HURN @ $84.66</v>
      </c>
      <c r="L937" s="10">
        <f>L936-(G937*B937)</f>
        <v>19144.25</v>
      </c>
      <c r="M937" s="38">
        <f>M936-(G937*B937)</f>
        <v>14493.1</v>
      </c>
      <c r="N937" s="9"/>
      <c r="O937" s="9"/>
      <c r="P937" s="9"/>
      <c r="Q937" s="11"/>
    </row>
    <row r="938" spans="1:17" x14ac:dyDescent="0.45">
      <c r="A938" s="28" t="s">
        <v>117</v>
      </c>
      <c r="B938" s="29">
        <v>27</v>
      </c>
      <c r="C938" s="30">
        <v>52.69</v>
      </c>
      <c r="D938" s="30">
        <f>C938*B938</f>
        <v>1422.6299999999999</v>
      </c>
      <c r="E938" s="38" t="s">
        <v>69</v>
      </c>
      <c r="F938" s="29"/>
      <c r="G938" s="30">
        <v>52.48</v>
      </c>
      <c r="H938" s="30">
        <f>(B938*G938)-D938</f>
        <v>-5.6700000000000728</v>
      </c>
      <c r="I938" s="9" t="s">
        <v>134</v>
      </c>
      <c r="J938" s="9"/>
      <c r="K938" s="9" t="str">
        <f>IF(B938&lt;&gt;0,"buy "&amp;B938&amp;" "&amp;A938&amp;" @ $"&amp;G938,"")</f>
        <v>buy 27 CBZ @ $52.48</v>
      </c>
      <c r="L938" s="10">
        <f>L937-(G938*B938)</f>
        <v>17727.29</v>
      </c>
      <c r="M938" s="46">
        <f>M937-(G938*B938)</f>
        <v>13076.140000000001</v>
      </c>
      <c r="N938" s="47" t="str">
        <f>"$"&amp;TEXT(M938,"#,##0.00")&amp;" will be the balance in the account after purchases.  "</f>
        <v xml:space="preserve">$13,076.14 will be the balance in the account after purchases.  </v>
      </c>
      <c r="O938" s="47"/>
      <c r="P938" s="47"/>
      <c r="Q938" s="48"/>
    </row>
    <row r="939" spans="1:17" x14ac:dyDescent="0.45">
      <c r="A939" s="14"/>
      <c r="B939" s="9"/>
      <c r="C939" s="10" t="s">
        <v>20</v>
      </c>
      <c r="D939" s="10">
        <f>SUM(D936:D938)</f>
        <v>4320.7</v>
      </c>
      <c r="E939" s="9"/>
      <c r="F939" s="9"/>
      <c r="G939" s="10" t="s">
        <v>28</v>
      </c>
      <c r="H939" s="10">
        <f>SUM(H936:H938)</f>
        <v>20.279999999999745</v>
      </c>
      <c r="I939" s="9"/>
      <c r="J939" s="9"/>
      <c r="K939" s="9"/>
      <c r="L939" s="10"/>
      <c r="M939" s="9"/>
      <c r="N939" s="9" t="s">
        <v>84</v>
      </c>
      <c r="O939" s="9"/>
      <c r="P939" s="9"/>
      <c r="Q939" s="11"/>
    </row>
    <row r="940" spans="1:17" x14ac:dyDescent="0.45">
      <c r="A940" s="14"/>
      <c r="B940" s="9"/>
      <c r="C940" s="10"/>
      <c r="D940" s="10"/>
      <c r="E940" s="9"/>
      <c r="F940" s="9"/>
      <c r="G940" s="10"/>
      <c r="H940" s="10"/>
      <c r="I940" s="9"/>
      <c r="J940" s="9"/>
      <c r="K940" s="9"/>
      <c r="L940" s="10"/>
      <c r="M940" s="12" t="str">
        <f>IF(J931+M938&gt;0,"Credit Surplus","Credit Shortage")</f>
        <v>Credit Surplus</v>
      </c>
      <c r="N940" s="38">
        <f>J931+M938</f>
        <v>17727.29</v>
      </c>
      <c r="O940" s="9" t="s">
        <v>121</v>
      </c>
      <c r="P940" s="9"/>
      <c r="Q940" s="11"/>
    </row>
    <row r="941" spans="1:17" x14ac:dyDescent="0.45">
      <c r="A941" s="14"/>
      <c r="B941" s="9"/>
      <c r="C941" s="10"/>
      <c r="D941" s="10"/>
      <c r="E941" s="9"/>
      <c r="F941" s="9"/>
      <c r="G941" s="10"/>
      <c r="H941" s="10"/>
      <c r="I941" s="9"/>
      <c r="J941" s="9"/>
      <c r="K941" s="9"/>
      <c r="L941" s="10"/>
      <c r="M941" s="9"/>
      <c r="N941" s="9"/>
      <c r="O941" s="9"/>
      <c r="P941" s="9"/>
      <c r="Q941" s="11"/>
    </row>
    <row r="942" spans="1:17" x14ac:dyDescent="0.45">
      <c r="A942" s="14"/>
      <c r="B942" s="9"/>
      <c r="C942" s="10"/>
      <c r="D942" s="10"/>
      <c r="E942" s="9"/>
      <c r="F942" s="9"/>
      <c r="G942" s="10"/>
      <c r="H942" s="10"/>
      <c r="I942" s="9"/>
      <c r="J942" s="9"/>
      <c r="K942" s="9"/>
      <c r="L942" s="9"/>
      <c r="M942" s="9"/>
      <c r="N942" s="9"/>
      <c r="O942" s="9"/>
      <c r="P942" s="9"/>
      <c r="Q942" s="11"/>
    </row>
    <row r="943" spans="1:17" x14ac:dyDescent="0.45">
      <c r="A943" s="14" t="s">
        <v>23</v>
      </c>
      <c r="B943" s="9"/>
      <c r="C943" s="10"/>
      <c r="D943" s="22">
        <v>1862.54</v>
      </c>
      <c r="E943" s="9" t="s">
        <v>111</v>
      </c>
      <c r="F943" s="9"/>
      <c r="G943" s="10"/>
      <c r="H943" s="10"/>
      <c r="I943" s="9"/>
      <c r="J943" s="9"/>
      <c r="K943" s="9"/>
      <c r="L943" s="9"/>
      <c r="M943" s="9"/>
      <c r="N943" s="9"/>
      <c r="O943" s="9"/>
      <c r="P943" s="9"/>
      <c r="Q943" s="11"/>
    </row>
    <row r="944" spans="1:17" x14ac:dyDescent="0.45">
      <c r="A944" s="14" t="s">
        <v>24</v>
      </c>
      <c r="B944" s="9"/>
      <c r="C944" s="10"/>
      <c r="D944" s="49">
        <f>H931</f>
        <v>-5.0399999999999636</v>
      </c>
      <c r="E944" s="9" t="s">
        <v>36</v>
      </c>
      <c r="F944" s="9"/>
      <c r="G944" s="10"/>
      <c r="H944" s="10"/>
      <c r="I944" s="9"/>
      <c r="J944" s="9"/>
      <c r="K944" s="9"/>
      <c r="L944" s="9"/>
      <c r="M944" s="9"/>
      <c r="N944" s="9"/>
      <c r="O944" s="9"/>
      <c r="P944" s="9"/>
      <c r="Q944" s="11"/>
    </row>
    <row r="945" spans="1:17" x14ac:dyDescent="0.45">
      <c r="A945" s="14" t="s">
        <v>25</v>
      </c>
      <c r="B945" s="9"/>
      <c r="C945" s="10"/>
      <c r="D945" s="10">
        <f>D943+D944</f>
        <v>1857.5</v>
      </c>
      <c r="E945" s="9"/>
      <c r="F945" s="9"/>
      <c r="G945" s="10"/>
      <c r="H945" s="10"/>
      <c r="I945" s="9"/>
      <c r="J945" s="9"/>
      <c r="K945" s="9"/>
      <c r="L945" s="9"/>
      <c r="M945" s="9"/>
      <c r="N945" s="9"/>
      <c r="O945" s="9"/>
      <c r="P945" s="9"/>
      <c r="Q945" s="11"/>
    </row>
    <row r="946" spans="1:17" x14ac:dyDescent="0.45">
      <c r="A946" s="14" t="s">
        <v>27</v>
      </c>
      <c r="B946" s="9"/>
      <c r="C946" s="10"/>
      <c r="D946" s="10">
        <f>H939</f>
        <v>20.279999999999745</v>
      </c>
      <c r="E946" s="9" t="s">
        <v>37</v>
      </c>
      <c r="F946" s="9"/>
      <c r="G946" s="10"/>
      <c r="H946" s="10"/>
      <c r="I946" s="9"/>
      <c r="J946" s="9"/>
      <c r="K946" s="9"/>
      <c r="L946" s="9"/>
      <c r="M946" s="9"/>
      <c r="N946" s="9"/>
      <c r="O946" s="9"/>
      <c r="P946" s="9"/>
      <c r="Q946" s="11"/>
    </row>
    <row r="947" spans="1:17" x14ac:dyDescent="0.45">
      <c r="A947" s="14" t="s">
        <v>25</v>
      </c>
      <c r="B947" s="9"/>
      <c r="C947" s="10"/>
      <c r="D947" s="32">
        <f>D945-D946</f>
        <v>1837.2200000000003</v>
      </c>
      <c r="E947" s="20" t="s">
        <v>38</v>
      </c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ht="14.65" thickBot="1" x14ac:dyDescent="0.5">
      <c r="A948" s="16"/>
      <c r="B948" s="17"/>
      <c r="C948" s="18"/>
      <c r="D948" s="18"/>
      <c r="E948" s="17"/>
      <c r="F948" s="17"/>
      <c r="G948" s="18"/>
      <c r="H948" s="18"/>
      <c r="I948" s="17"/>
      <c r="J948" s="17"/>
      <c r="K948" s="17"/>
      <c r="L948" s="17"/>
      <c r="M948" s="17"/>
      <c r="N948" s="17"/>
      <c r="O948" s="17"/>
      <c r="P948" s="17"/>
      <c r="Q948" s="19"/>
    </row>
    <row r="949" spans="1:17" ht="14.65" thickTop="1" x14ac:dyDescent="0.45"/>
    <row r="952" spans="1:17" ht="14.65" thickBot="1" x14ac:dyDescent="0.5"/>
    <row r="953" spans="1:17" ht="14.65" thickTop="1" x14ac:dyDescent="0.45">
      <c r="A953" s="3"/>
      <c r="B953" s="4"/>
      <c r="C953" s="5">
        <v>45016</v>
      </c>
      <c r="D953" s="6"/>
      <c r="E953" s="4"/>
      <c r="F953" s="4"/>
      <c r="G953" s="6"/>
      <c r="H953" s="6"/>
      <c r="I953" s="4"/>
      <c r="J953" s="4"/>
      <c r="K953" s="4"/>
      <c r="L953" s="21" t="s">
        <v>40</v>
      </c>
      <c r="M953" s="4"/>
      <c r="N953" s="4"/>
      <c r="O953" s="4"/>
      <c r="P953" s="4"/>
      <c r="Q953" s="7"/>
    </row>
    <row r="954" spans="1:17" x14ac:dyDescent="0.45">
      <c r="A954" s="8" t="s">
        <v>11</v>
      </c>
      <c r="B954" s="9"/>
      <c r="C954" s="10"/>
      <c r="D954" s="10"/>
      <c r="E954" s="9"/>
      <c r="F954" s="9"/>
      <c r="G954" s="10"/>
      <c r="H954" s="10"/>
      <c r="I954" s="9"/>
      <c r="J954" s="12" t="s">
        <v>68</v>
      </c>
      <c r="K954" s="9"/>
      <c r="L954" s="12" t="s">
        <v>21</v>
      </c>
      <c r="M954" s="12"/>
      <c r="N954" s="9"/>
      <c r="O954" s="9"/>
      <c r="P954" s="9"/>
      <c r="Q954" s="11"/>
    </row>
    <row r="955" spans="1:17" x14ac:dyDescent="0.45">
      <c r="A955" s="8" t="s">
        <v>3</v>
      </c>
      <c r="B955" s="12" t="s">
        <v>6</v>
      </c>
      <c r="C955" s="13" t="s">
        <v>4</v>
      </c>
      <c r="D955" s="13" t="s">
        <v>7</v>
      </c>
      <c r="E955" s="12" t="s">
        <v>16</v>
      </c>
      <c r="F955" s="9"/>
      <c r="G955" s="13" t="s">
        <v>18</v>
      </c>
      <c r="H955" s="13" t="s">
        <v>19</v>
      </c>
      <c r="I955" s="43" t="s">
        <v>133</v>
      </c>
      <c r="J955" s="12" t="s">
        <v>67</v>
      </c>
      <c r="K955" s="9"/>
      <c r="L955" s="22">
        <v>26257.46</v>
      </c>
      <c r="M955" s="9" t="s">
        <v>135</v>
      </c>
      <c r="N955" s="9"/>
      <c r="O955" s="9"/>
      <c r="P955" s="9"/>
      <c r="Q955" s="11"/>
    </row>
    <row r="956" spans="1:17" x14ac:dyDescent="0.45">
      <c r="A956" s="14" t="s">
        <v>190</v>
      </c>
      <c r="B956" s="9">
        <v>14</v>
      </c>
      <c r="C956" s="10">
        <v>97.24</v>
      </c>
      <c r="D956" s="10">
        <f>C956*B956</f>
        <v>1361.36</v>
      </c>
      <c r="E956" s="38" t="s">
        <v>69</v>
      </c>
      <c r="F956" s="9"/>
      <c r="G956" s="10">
        <v>97.09</v>
      </c>
      <c r="H956" s="10">
        <f>(B956*G956)-D956</f>
        <v>-2.0999999999999091</v>
      </c>
      <c r="I956" s="9" t="s">
        <v>134</v>
      </c>
      <c r="J956" s="38">
        <f>G956*B956</f>
        <v>1359.26</v>
      </c>
      <c r="K956" s="9" t="str">
        <f>IF(B956&lt;&gt;0,"sell "&amp;B956&amp;" "&amp;A956&amp;" @ $"&amp;G956,"")</f>
        <v>sell 14 BMRN @ $97.09</v>
      </c>
      <c r="L956" s="10">
        <f>L955+(G956*B956)</f>
        <v>27616.719999999998</v>
      </c>
      <c r="M956" s="9"/>
      <c r="N956" s="9"/>
      <c r="O956" s="9"/>
      <c r="P956" s="9"/>
      <c r="Q956" s="11"/>
    </row>
    <row r="957" spans="1:17" x14ac:dyDescent="0.45">
      <c r="A957" s="14"/>
      <c r="B957" s="9"/>
      <c r="C957" s="10"/>
      <c r="D957" s="10">
        <f>C957*B957</f>
        <v>0</v>
      </c>
      <c r="E957" s="38"/>
      <c r="F957" s="9"/>
      <c r="G957" s="10"/>
      <c r="H957" s="10">
        <f>(B957*G957)-D957</f>
        <v>0</v>
      </c>
      <c r="I957" s="9" t="s">
        <v>134</v>
      </c>
      <c r="J957" s="38">
        <f>G957*B957</f>
        <v>0</v>
      </c>
      <c r="K957" s="9" t="str">
        <f t="shared" ref="K957:K958" si="40">IF(B957&lt;&gt;0,"sell "&amp;B957&amp;" "&amp;A957&amp;" @ $"&amp;G957,"")</f>
        <v/>
      </c>
      <c r="L957" s="10">
        <f>L956+(G957*B957)</f>
        <v>27616.719999999998</v>
      </c>
      <c r="M957" s="9"/>
      <c r="N957" s="9"/>
      <c r="O957" s="9"/>
      <c r="P957" s="9"/>
      <c r="Q957" s="11"/>
    </row>
    <row r="958" spans="1:17" x14ac:dyDescent="0.45">
      <c r="A958" s="14"/>
      <c r="B958" s="9"/>
      <c r="C958" s="10"/>
      <c r="D958" s="10">
        <f>C958*B958</f>
        <v>0</v>
      </c>
      <c r="E958" s="38"/>
      <c r="F958" s="9"/>
      <c r="G958" s="10"/>
      <c r="H958" s="10">
        <f>(B958*G958)-D958</f>
        <v>0</v>
      </c>
      <c r="I958" s="9" t="s">
        <v>134</v>
      </c>
      <c r="J958" s="38">
        <f>G958*B958</f>
        <v>0</v>
      </c>
      <c r="K958" s="9" t="str">
        <f t="shared" si="40"/>
        <v/>
      </c>
      <c r="L958" s="10">
        <f>L957+(G958*B958)</f>
        <v>27616.719999999998</v>
      </c>
      <c r="M958" s="9" t="s">
        <v>44</v>
      </c>
      <c r="N958" s="9"/>
      <c r="O958" s="9"/>
      <c r="P958" s="9"/>
      <c r="Q958" s="11"/>
    </row>
    <row r="959" spans="1:17" x14ac:dyDescent="0.45">
      <c r="A959" s="14"/>
      <c r="B959" s="9"/>
      <c r="C959" s="10" t="s">
        <v>20</v>
      </c>
      <c r="D959" s="10">
        <f>SUM(D956:D958)</f>
        <v>1361.36</v>
      </c>
      <c r="E959" s="9"/>
      <c r="F959" s="9"/>
      <c r="G959" s="41"/>
      <c r="H959" s="10">
        <f>SUM(H956:H958)</f>
        <v>-2.0999999999999091</v>
      </c>
      <c r="I959" s="9"/>
      <c r="J959" s="38">
        <f>SUM(J956:J958)</f>
        <v>1359.26</v>
      </c>
      <c r="K959" s="9"/>
      <c r="L959" s="10"/>
      <c r="M959" s="9"/>
      <c r="N959" s="9"/>
      <c r="O959" s="9"/>
      <c r="P959" s="9"/>
      <c r="Q959" s="11"/>
    </row>
    <row r="960" spans="1:17" x14ac:dyDescent="0.45">
      <c r="A960" s="14"/>
      <c r="B960" s="9"/>
      <c r="C960" s="10"/>
      <c r="D960" s="10"/>
      <c r="E960" s="9"/>
      <c r="F960" s="9"/>
      <c r="G960" s="42"/>
      <c r="H960" s="39"/>
      <c r="I960" s="9"/>
      <c r="J960" s="9"/>
      <c r="K960" s="9"/>
      <c r="L960" s="10"/>
      <c r="M960" s="9"/>
      <c r="N960" s="9"/>
      <c r="O960" s="9"/>
      <c r="P960" s="9"/>
      <c r="Q960" s="11"/>
    </row>
    <row r="961" spans="1:17" x14ac:dyDescent="0.45">
      <c r="A961" s="14"/>
      <c r="B961" s="9"/>
      <c r="C961" s="10"/>
      <c r="D961" s="10"/>
      <c r="E961" s="20"/>
      <c r="F961" s="9"/>
      <c r="G961" s="41"/>
      <c r="H961" s="10"/>
      <c r="I961" s="9"/>
      <c r="J961" s="9"/>
      <c r="K961" s="9"/>
      <c r="L961" s="10"/>
      <c r="M961" s="12" t="s">
        <v>41</v>
      </c>
      <c r="N961" s="9"/>
      <c r="O961" s="9"/>
      <c r="P961" s="9"/>
      <c r="Q961" s="11"/>
    </row>
    <row r="962" spans="1:17" x14ac:dyDescent="0.45">
      <c r="A962" s="8"/>
      <c r="B962" s="9"/>
      <c r="C962" s="10"/>
      <c r="D962" s="10"/>
      <c r="E962" s="20"/>
      <c r="F962" s="9"/>
      <c r="G962" s="41"/>
      <c r="H962" s="10"/>
      <c r="I962" s="9"/>
      <c r="J962" s="9"/>
      <c r="K962" s="9"/>
      <c r="L962" s="10"/>
      <c r="M962" s="12" t="s">
        <v>42</v>
      </c>
      <c r="N962" s="9"/>
      <c r="O962" s="9"/>
      <c r="P962" s="9"/>
      <c r="Q962" s="11"/>
    </row>
    <row r="963" spans="1:17" x14ac:dyDescent="0.45">
      <c r="A963" s="8"/>
      <c r="B963" s="12" t="s">
        <v>6</v>
      </c>
      <c r="C963" s="13" t="s">
        <v>4</v>
      </c>
      <c r="D963" s="13" t="s">
        <v>5</v>
      </c>
      <c r="E963" s="23" t="s">
        <v>16</v>
      </c>
      <c r="F963" s="9"/>
      <c r="G963" s="43" t="s">
        <v>18</v>
      </c>
      <c r="H963" s="13" t="s">
        <v>19</v>
      </c>
      <c r="I963" s="9"/>
      <c r="J963" s="9"/>
      <c r="K963" s="9"/>
      <c r="L963" s="10"/>
      <c r="M963" s="38">
        <f>L955</f>
        <v>26257.46</v>
      </c>
      <c r="N963" s="9" t="s">
        <v>45</v>
      </c>
      <c r="O963" s="9"/>
      <c r="P963" s="9"/>
      <c r="Q963" s="11"/>
    </row>
    <row r="964" spans="1:17" x14ac:dyDescent="0.45">
      <c r="A964" s="14" t="s">
        <v>196</v>
      </c>
      <c r="B964" s="9">
        <v>7</v>
      </c>
      <c r="C964" s="10">
        <v>188.05</v>
      </c>
      <c r="D964" s="10">
        <f>C964*B964</f>
        <v>1316.3500000000001</v>
      </c>
      <c r="E964" s="38" t="s">
        <v>69</v>
      </c>
      <c r="F964" s="9"/>
      <c r="G964" s="10">
        <v>187.26</v>
      </c>
      <c r="H964" s="10">
        <f>(B964*G964)-D964</f>
        <v>-5.5300000000002001</v>
      </c>
      <c r="I964" s="9" t="s">
        <v>134</v>
      </c>
      <c r="J964" s="9"/>
      <c r="K964" s="9" t="str">
        <f>IF(B964&lt;&gt;0,"buy "&amp;B964&amp;" "&amp;A964&amp;" @ $"&amp;G964,"")</f>
        <v>buy 7 MEDP @ $187.26</v>
      </c>
      <c r="L964" s="10">
        <f>L958-(G964*B964)</f>
        <v>26305.899999999998</v>
      </c>
      <c r="M964" s="38">
        <f>L955-(G964*B964)</f>
        <v>24946.639999999999</v>
      </c>
      <c r="N964" s="9"/>
      <c r="O964" s="9"/>
      <c r="P964" s="9"/>
      <c r="Q964" s="11"/>
    </row>
    <row r="965" spans="1:17" x14ac:dyDescent="0.45">
      <c r="A965" s="14" t="s">
        <v>197</v>
      </c>
      <c r="B965" s="9">
        <v>13</v>
      </c>
      <c r="C965" s="10">
        <v>103.97</v>
      </c>
      <c r="D965" s="10">
        <f>C965*B965</f>
        <v>1351.61</v>
      </c>
      <c r="E965" s="38" t="s">
        <v>69</v>
      </c>
      <c r="F965" s="9"/>
      <c r="G965" s="10">
        <v>104.12</v>
      </c>
      <c r="H965" s="10">
        <f>(B965*G965)-D965</f>
        <v>1.9500000000000455</v>
      </c>
      <c r="I965" s="9" t="s">
        <v>134</v>
      </c>
      <c r="J965" s="9"/>
      <c r="K965" s="9" t="str">
        <f>IF(B965&lt;&gt;0,"buy "&amp;B965&amp;" "&amp;A965&amp;" @ $"&amp;G965,"")</f>
        <v>buy 13 NVEE @ $104.12</v>
      </c>
      <c r="L965" s="10">
        <f>L964-(G965*B965)</f>
        <v>24952.339999999997</v>
      </c>
      <c r="M965" s="38">
        <f>M964-(G965*B965)</f>
        <v>23593.079999999998</v>
      </c>
      <c r="N965" s="9"/>
      <c r="O965" s="9"/>
      <c r="P965" s="9"/>
      <c r="Q965" s="11"/>
    </row>
    <row r="966" spans="1:17" x14ac:dyDescent="0.45">
      <c r="A966" s="28" t="s">
        <v>198</v>
      </c>
      <c r="B966" s="29">
        <v>54</v>
      </c>
      <c r="C966" s="30">
        <v>26.02</v>
      </c>
      <c r="D966" s="30">
        <f>C966*B966</f>
        <v>1405.08</v>
      </c>
      <c r="E966" s="38" t="s">
        <v>69</v>
      </c>
      <c r="F966" s="29"/>
      <c r="G966" s="30">
        <v>25.82</v>
      </c>
      <c r="H966" s="30">
        <f>(B966*G966)-D966</f>
        <v>-10.799999999999955</v>
      </c>
      <c r="I966" s="9" t="s">
        <v>134</v>
      </c>
      <c r="J966" s="9"/>
      <c r="K966" s="9" t="str">
        <f>IF(B966&lt;&gt;0,"buy "&amp;B966&amp;" "&amp;A966&amp;" @ $"&amp;G966,"")</f>
        <v>buy 54 AMKR @ $25.82</v>
      </c>
      <c r="L966" s="10">
        <f>L965-(G966*B966)</f>
        <v>23558.059999999998</v>
      </c>
      <c r="M966" s="46">
        <f>M965-(G966*B966)</f>
        <v>22198.799999999999</v>
      </c>
      <c r="N966" s="47" t="str">
        <f>"$"&amp;TEXT(M966,"#,##0.00")&amp;" will be the balance in the account after purchases.  "</f>
        <v xml:space="preserve">$22,198.80 will be the balance in the account after purchases.  </v>
      </c>
      <c r="O966" s="47"/>
      <c r="P966" s="47"/>
      <c r="Q966" s="48"/>
    </row>
    <row r="967" spans="1:17" x14ac:dyDescent="0.45">
      <c r="A967" s="14"/>
      <c r="B967" s="9"/>
      <c r="C967" s="10" t="s">
        <v>20</v>
      </c>
      <c r="D967" s="10">
        <f>SUM(D964:D966)</f>
        <v>4073.04</v>
      </c>
      <c r="E967" s="9"/>
      <c r="F967" s="9"/>
      <c r="G967" s="10" t="s">
        <v>28</v>
      </c>
      <c r="H967" s="10">
        <f>SUM(H964:H966)</f>
        <v>-14.380000000000109</v>
      </c>
      <c r="I967" s="9"/>
      <c r="J967" s="9"/>
      <c r="K967" s="9"/>
      <c r="L967" s="10"/>
      <c r="M967" s="9"/>
      <c r="N967" s="9" t="s">
        <v>84</v>
      </c>
      <c r="O967" s="9"/>
      <c r="P967" s="9"/>
      <c r="Q967" s="11"/>
    </row>
    <row r="968" spans="1:17" x14ac:dyDescent="0.45">
      <c r="A968" s="14"/>
      <c r="B968" s="9"/>
      <c r="C968" s="10"/>
      <c r="D968" s="10"/>
      <c r="E968" s="9"/>
      <c r="F968" s="9"/>
      <c r="G968" s="10"/>
      <c r="H968" s="10"/>
      <c r="I968" s="9"/>
      <c r="J968" s="9"/>
      <c r="K968" s="9"/>
      <c r="L968" s="10"/>
      <c r="M968" s="12" t="str">
        <f>IF(J959+M966&gt;0,"Credit Surplus","Credit Shortage")</f>
        <v>Credit Surplus</v>
      </c>
      <c r="N968" s="38">
        <f>J959+M966</f>
        <v>23558.059999999998</v>
      </c>
      <c r="O968" s="9" t="s">
        <v>121</v>
      </c>
      <c r="P968" s="9"/>
      <c r="Q968" s="11"/>
    </row>
    <row r="969" spans="1:17" x14ac:dyDescent="0.45">
      <c r="A969" s="14"/>
      <c r="B969" s="9"/>
      <c r="C969" s="10"/>
      <c r="D969" s="10"/>
      <c r="E969" s="9"/>
      <c r="F969" s="9"/>
      <c r="G969" s="10"/>
      <c r="H969" s="10"/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9"/>
      <c r="M970" s="9"/>
      <c r="N970" s="9"/>
      <c r="O970" s="9"/>
      <c r="P970" s="9"/>
      <c r="Q970" s="11"/>
    </row>
    <row r="971" spans="1:17" x14ac:dyDescent="0.45">
      <c r="A971" s="14" t="s">
        <v>23</v>
      </c>
      <c r="B971" s="9"/>
      <c r="C971" s="10"/>
      <c r="D971" s="22">
        <v>1531.99</v>
      </c>
      <c r="E971" s="9" t="s">
        <v>111</v>
      </c>
      <c r="F971" s="9"/>
      <c r="G971" s="10"/>
      <c r="H971" s="10"/>
      <c r="I971" s="9"/>
      <c r="J971" s="9"/>
      <c r="K971" s="9"/>
      <c r="L971" s="9"/>
      <c r="M971" s="9"/>
      <c r="N971" s="9"/>
      <c r="O971" s="9"/>
      <c r="P971" s="9"/>
      <c r="Q971" s="11"/>
    </row>
    <row r="972" spans="1:17" x14ac:dyDescent="0.45">
      <c r="A972" s="14" t="s">
        <v>24</v>
      </c>
      <c r="B972" s="9"/>
      <c r="C972" s="10"/>
      <c r="D972" s="49">
        <f>H959</f>
        <v>-2.0999999999999091</v>
      </c>
      <c r="E972" s="9" t="s">
        <v>36</v>
      </c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25</v>
      </c>
      <c r="B973" s="9"/>
      <c r="C973" s="10"/>
      <c r="D973" s="10">
        <f>D971+D972</f>
        <v>1529.89</v>
      </c>
      <c r="E973" s="9"/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27</v>
      </c>
      <c r="B974" s="9"/>
      <c r="C974" s="10"/>
      <c r="D974" s="10">
        <f>H967</f>
        <v>-14.380000000000109</v>
      </c>
      <c r="E974" s="9" t="s">
        <v>37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32">
        <f>D973-D974</f>
        <v>1544.2700000000002</v>
      </c>
      <c r="E975" s="20" t="s">
        <v>38</v>
      </c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ht="14.65" thickBot="1" x14ac:dyDescent="0.5">
      <c r="A976" s="16"/>
      <c r="B976" s="17"/>
      <c r="C976" s="18"/>
      <c r="D976" s="18"/>
      <c r="E976" s="17"/>
      <c r="F976" s="17"/>
      <c r="G976" s="18"/>
      <c r="H976" s="18"/>
      <c r="I976" s="17"/>
      <c r="J976" s="17"/>
      <c r="K976" s="17"/>
      <c r="L976" s="17"/>
      <c r="M976" s="17"/>
      <c r="N976" s="17"/>
      <c r="O976" s="17"/>
      <c r="P976" s="17"/>
      <c r="Q976" s="19"/>
    </row>
    <row r="977" spans="1:17" ht="14.65" thickTop="1" x14ac:dyDescent="0.45"/>
    <row r="979" spans="1:17" ht="14.65" thickBot="1" x14ac:dyDescent="0.5"/>
    <row r="980" spans="1:17" ht="14.65" thickTop="1" x14ac:dyDescent="0.45">
      <c r="A980" s="3"/>
      <c r="B980" s="4"/>
      <c r="C980" s="5">
        <v>44985</v>
      </c>
      <c r="D980" s="6"/>
      <c r="E980" s="4"/>
      <c r="F980" s="4"/>
      <c r="G980" s="6"/>
      <c r="H980" s="6"/>
      <c r="I980" s="4"/>
      <c r="J980" s="4"/>
      <c r="K980" s="4"/>
      <c r="L980" s="21" t="s">
        <v>40</v>
      </c>
      <c r="M980" s="4"/>
      <c r="N980" s="4"/>
      <c r="O980" s="4"/>
      <c r="P980" s="4"/>
      <c r="Q980" s="7"/>
    </row>
    <row r="981" spans="1:17" x14ac:dyDescent="0.45">
      <c r="A981" s="8" t="s">
        <v>11</v>
      </c>
      <c r="B981" s="9"/>
      <c r="C981" s="10"/>
      <c r="D981" s="10"/>
      <c r="E981" s="9"/>
      <c r="F981" s="9"/>
      <c r="G981" s="10"/>
      <c r="H981" s="10"/>
      <c r="I981" s="9"/>
      <c r="J981" s="12" t="s">
        <v>68</v>
      </c>
      <c r="K981" s="9"/>
      <c r="L981" s="12" t="s">
        <v>21</v>
      </c>
      <c r="M981" s="12"/>
      <c r="N981" s="9"/>
      <c r="O981" s="9"/>
      <c r="P981" s="9"/>
      <c r="Q981" s="11"/>
    </row>
    <row r="982" spans="1:17" x14ac:dyDescent="0.45">
      <c r="A982" s="8" t="s">
        <v>3</v>
      </c>
      <c r="B982" s="12" t="s">
        <v>6</v>
      </c>
      <c r="C982" s="13" t="s">
        <v>4</v>
      </c>
      <c r="D982" s="13" t="s">
        <v>7</v>
      </c>
      <c r="E982" s="12" t="s">
        <v>16</v>
      </c>
      <c r="F982" s="9"/>
      <c r="G982" s="13" t="s">
        <v>18</v>
      </c>
      <c r="H982" s="13" t="s">
        <v>19</v>
      </c>
      <c r="I982" s="43" t="s">
        <v>133</v>
      </c>
      <c r="J982" s="12" t="s">
        <v>67</v>
      </c>
      <c r="K982" s="9"/>
      <c r="L982" s="22">
        <v>18338.580000000002</v>
      </c>
      <c r="M982" s="9" t="s">
        <v>135</v>
      </c>
      <c r="N982" s="9"/>
      <c r="O982" s="9"/>
      <c r="P982" s="9"/>
      <c r="Q982" s="11"/>
    </row>
    <row r="983" spans="1:17" x14ac:dyDescent="0.45">
      <c r="A983" s="14" t="s">
        <v>187</v>
      </c>
      <c r="B983" s="9">
        <v>97</v>
      </c>
      <c r="C983" s="10">
        <v>14.83</v>
      </c>
      <c r="D983" s="10">
        <f>C983*B983</f>
        <v>1438.51</v>
      </c>
      <c r="E983" s="38" t="s">
        <v>69</v>
      </c>
      <c r="F983" s="9"/>
      <c r="G983" s="10">
        <v>14.74</v>
      </c>
      <c r="H983" s="10">
        <f>(B983*G983)-D983</f>
        <v>-8.7300000000000182</v>
      </c>
      <c r="I983" s="9" t="s">
        <v>134</v>
      </c>
      <c r="J983" s="38">
        <f>G983*B983</f>
        <v>1429.78</v>
      </c>
      <c r="K983" s="9" t="str">
        <f>IF(B983&lt;&gt;0,"sell "&amp;B983&amp;" "&amp;A983&amp;" @ $"&amp;G983,"")</f>
        <v>sell 97 TH @ $14.74</v>
      </c>
      <c r="L983" s="10">
        <f>L982+(G983*B983)</f>
        <v>19768.36</v>
      </c>
      <c r="M983" s="9"/>
      <c r="N983" s="9"/>
      <c r="O983" s="9"/>
      <c r="P983" s="9"/>
      <c r="Q983" s="11"/>
    </row>
    <row r="984" spans="1:17" x14ac:dyDescent="0.45">
      <c r="A984" s="14" t="s">
        <v>85</v>
      </c>
      <c r="B984" s="9">
        <v>18</v>
      </c>
      <c r="C984" s="10">
        <v>70.19</v>
      </c>
      <c r="D984" s="10">
        <f>C984*B984</f>
        <v>1263.42</v>
      </c>
      <c r="E984" s="38" t="s">
        <v>69</v>
      </c>
      <c r="F984" s="9"/>
      <c r="G984" s="10">
        <v>70.56</v>
      </c>
      <c r="H984" s="10">
        <f>(B984*G984)-D984</f>
        <v>6.6599999999998545</v>
      </c>
      <c r="I984" s="9" t="s">
        <v>134</v>
      </c>
      <c r="J984" s="38">
        <f>G984*B984</f>
        <v>1270.08</v>
      </c>
      <c r="K984" s="9" t="str">
        <f t="shared" ref="K984:K985" si="41">IF(B984&lt;&gt;0,"sell "&amp;B984&amp;" "&amp;A984&amp;" @ $"&amp;G984,"")</f>
        <v>sell 18 HURN @ $70.56</v>
      </c>
      <c r="L984" s="10">
        <f>L983+(G984*B984)</f>
        <v>21038.440000000002</v>
      </c>
      <c r="M984" s="9"/>
      <c r="N984" s="9"/>
      <c r="O984" s="9"/>
      <c r="P984" s="9"/>
      <c r="Q984" s="11"/>
    </row>
    <row r="985" spans="1:17" x14ac:dyDescent="0.45">
      <c r="A985" s="14" t="s">
        <v>188</v>
      </c>
      <c r="B985" s="9">
        <v>32</v>
      </c>
      <c r="C985" s="10">
        <v>35.85</v>
      </c>
      <c r="D985" s="10">
        <f>C985*B985</f>
        <v>1147.2</v>
      </c>
      <c r="E985" s="38" t="s">
        <v>69</v>
      </c>
      <c r="F985" s="9"/>
      <c r="G985" s="10">
        <v>35.78</v>
      </c>
      <c r="H985" s="10">
        <f>(B985*G985)-D985</f>
        <v>-2.2400000000000091</v>
      </c>
      <c r="I985" s="9" t="s">
        <v>134</v>
      </c>
      <c r="J985" s="38">
        <f>G985*B985</f>
        <v>1144.96</v>
      </c>
      <c r="K985" s="9" t="str">
        <f t="shared" si="41"/>
        <v>sell 32 RPRX @ $35.78</v>
      </c>
      <c r="L985" s="10">
        <f>L984+(G985*B985)</f>
        <v>22183.4</v>
      </c>
      <c r="M985" s="9" t="s">
        <v>44</v>
      </c>
      <c r="N985" s="9"/>
      <c r="O985" s="9"/>
      <c r="P985" s="9"/>
      <c r="Q985" s="11"/>
    </row>
    <row r="986" spans="1:17" x14ac:dyDescent="0.45">
      <c r="A986" s="14"/>
      <c r="B986" s="9"/>
      <c r="C986" s="10" t="s">
        <v>20</v>
      </c>
      <c r="D986" s="10">
        <f>SUM(D983:D985)</f>
        <v>3849.13</v>
      </c>
      <c r="E986" s="9"/>
      <c r="F986" s="9"/>
      <c r="G986" s="41"/>
      <c r="H986" s="10">
        <f>SUM(H983:H985)</f>
        <v>-4.3100000000001728</v>
      </c>
      <c r="I986" s="9"/>
      <c r="J986" s="38">
        <f>SUM(J983:J985)</f>
        <v>3844.8199999999997</v>
      </c>
      <c r="K986" s="9"/>
      <c r="L986" s="10"/>
      <c r="M986" s="9"/>
      <c r="N986" s="9"/>
      <c r="O986" s="9"/>
      <c r="P986" s="9"/>
      <c r="Q986" s="11"/>
    </row>
    <row r="987" spans="1:17" x14ac:dyDescent="0.45">
      <c r="A987" s="14"/>
      <c r="B987" s="9"/>
      <c r="C987" s="10"/>
      <c r="D987" s="10"/>
      <c r="E987" s="9"/>
      <c r="F987" s="9"/>
      <c r="G987" s="42"/>
      <c r="H987" s="39"/>
      <c r="I987" s="9"/>
      <c r="J987" s="9"/>
      <c r="K987" s="9"/>
      <c r="L987" s="10"/>
      <c r="M987" s="9"/>
      <c r="N987" s="9"/>
      <c r="O987" s="9"/>
      <c r="P987" s="9"/>
      <c r="Q987" s="11"/>
    </row>
    <row r="988" spans="1:17" x14ac:dyDescent="0.45">
      <c r="A988" s="14"/>
      <c r="B988" s="9"/>
      <c r="C988" s="10"/>
      <c r="D988" s="10"/>
      <c r="E988" s="20"/>
      <c r="F988" s="9"/>
      <c r="G988" s="41"/>
      <c r="H988" s="10"/>
      <c r="I988" s="9"/>
      <c r="J988" s="9"/>
      <c r="K988" s="9"/>
      <c r="L988" s="10"/>
      <c r="M988" s="12" t="s">
        <v>41</v>
      </c>
      <c r="N988" s="9"/>
      <c r="O988" s="9"/>
      <c r="P988" s="9"/>
      <c r="Q988" s="11"/>
    </row>
    <row r="989" spans="1:17" x14ac:dyDescent="0.45">
      <c r="A989" s="8"/>
      <c r="B989" s="9"/>
      <c r="C989" s="10"/>
      <c r="D989" s="10"/>
      <c r="E989" s="20"/>
      <c r="F989" s="9"/>
      <c r="G989" s="41"/>
      <c r="H989" s="10"/>
      <c r="I989" s="9"/>
      <c r="J989" s="9"/>
      <c r="K989" s="9"/>
      <c r="L989" s="10"/>
      <c r="M989" s="12" t="s">
        <v>42</v>
      </c>
      <c r="N989" s="9"/>
      <c r="O989" s="9"/>
      <c r="P989" s="9"/>
      <c r="Q989" s="11"/>
    </row>
    <row r="990" spans="1:17" x14ac:dyDescent="0.45">
      <c r="A990" s="8"/>
      <c r="B990" s="12" t="s">
        <v>6</v>
      </c>
      <c r="C990" s="13" t="s">
        <v>4</v>
      </c>
      <c r="D990" s="13" t="s">
        <v>5</v>
      </c>
      <c r="E990" s="23" t="s">
        <v>16</v>
      </c>
      <c r="F990" s="9"/>
      <c r="G990" s="43" t="s">
        <v>18</v>
      </c>
      <c r="H990" s="13" t="s">
        <v>19</v>
      </c>
      <c r="I990" s="9"/>
      <c r="J990" s="9"/>
      <c r="K990" s="9"/>
      <c r="L990" s="10"/>
      <c r="M990" s="38">
        <f>L982</f>
        <v>18338.580000000002</v>
      </c>
      <c r="N990" s="9" t="s">
        <v>45</v>
      </c>
      <c r="O990" s="9"/>
      <c r="P990" s="9"/>
      <c r="Q990" s="11"/>
    </row>
    <row r="991" spans="1:17" x14ac:dyDescent="0.45">
      <c r="A991" s="14" t="s">
        <v>194</v>
      </c>
      <c r="B991" s="9">
        <v>199</v>
      </c>
      <c r="C991" s="10">
        <v>7.23</v>
      </c>
      <c r="D991" s="10">
        <f>C991*B991</f>
        <v>1438.77</v>
      </c>
      <c r="E991" s="38" t="s">
        <v>69</v>
      </c>
      <c r="F991" s="9"/>
      <c r="G991" s="10">
        <v>7.29</v>
      </c>
      <c r="H991" s="10">
        <f>(B991*G991)-D991</f>
        <v>11.940000000000055</v>
      </c>
      <c r="I991" s="9" t="s">
        <v>134</v>
      </c>
      <c r="J991" s="9"/>
      <c r="K991" s="9" t="str">
        <f>IF(B991&lt;&gt;0,"buy "&amp;B991&amp;" "&amp;A991&amp;" @ $"&amp;G991,"")</f>
        <v>buy 199 BORR @ $7.29</v>
      </c>
      <c r="L991" s="10">
        <f>L985-(G991*B991)</f>
        <v>20732.690000000002</v>
      </c>
      <c r="M991" s="38">
        <f>L982-(G991*B991)</f>
        <v>16887.870000000003</v>
      </c>
      <c r="N991" s="9"/>
      <c r="O991" s="9"/>
      <c r="P991" s="9"/>
      <c r="Q991" s="11"/>
    </row>
    <row r="992" spans="1:17" x14ac:dyDescent="0.45">
      <c r="A992" s="14" t="s">
        <v>195</v>
      </c>
      <c r="B992" s="9">
        <v>22</v>
      </c>
      <c r="C992" s="10">
        <v>65.17</v>
      </c>
      <c r="D992" s="10">
        <f>C992*B992</f>
        <v>1433.74</v>
      </c>
      <c r="E992" s="38" t="s">
        <v>69</v>
      </c>
      <c r="F992" s="9"/>
      <c r="G992" s="10">
        <v>64.91</v>
      </c>
      <c r="H992" s="10">
        <f>(B992*G992)-D992</f>
        <v>-5.7200000000000273</v>
      </c>
      <c r="I992" s="9" t="s">
        <v>134</v>
      </c>
      <c r="J992" s="9"/>
      <c r="K992" s="9" t="str">
        <f>IF(B992&lt;&gt;0,"buy "&amp;B992&amp;" "&amp;A992&amp;" @ $"&amp;G992,"")</f>
        <v>buy 22 HQY @ $64.91</v>
      </c>
      <c r="L992" s="10">
        <f>L991-(G992*B992)</f>
        <v>19304.670000000002</v>
      </c>
      <c r="M992" s="38">
        <f>M991-(G992*B992)</f>
        <v>15459.850000000002</v>
      </c>
      <c r="N992" s="9"/>
      <c r="O992" s="9"/>
      <c r="P992" s="9"/>
      <c r="Q992" s="11"/>
    </row>
    <row r="993" spans="1:17" x14ac:dyDescent="0.45">
      <c r="A993" s="28"/>
      <c r="B993" s="29"/>
      <c r="C993" s="30"/>
      <c r="D993" s="30">
        <f>C993*B993</f>
        <v>0</v>
      </c>
      <c r="E993" s="38"/>
      <c r="F993" s="29"/>
      <c r="G993" s="30"/>
      <c r="H993" s="30">
        <f>(B993*G993)-D993</f>
        <v>0</v>
      </c>
      <c r="I993" s="9" t="s">
        <v>134</v>
      </c>
      <c r="J993" s="9"/>
      <c r="K993" s="9" t="str">
        <f>IF(B993&lt;&gt;0,"buy "&amp;B993&amp;" "&amp;A993&amp;" @ $"&amp;G993,"")</f>
        <v/>
      </c>
      <c r="L993" s="10">
        <f>L992-(G993*B993)</f>
        <v>19304.670000000002</v>
      </c>
      <c r="M993" s="46">
        <f>M992-(G993*B993)</f>
        <v>15459.850000000002</v>
      </c>
      <c r="N993" s="47" t="str">
        <f>"$"&amp;TEXT(M993,"#,##0.00")&amp;" will be the balance in the account after purchases.  "</f>
        <v xml:space="preserve">$15,459.85 will be the balance in the account after purchases.  </v>
      </c>
      <c r="O993" s="47"/>
      <c r="P993" s="47"/>
      <c r="Q993" s="48"/>
    </row>
    <row r="994" spans="1:17" x14ac:dyDescent="0.45">
      <c r="A994" s="14"/>
      <c r="B994" s="9"/>
      <c r="C994" s="10" t="s">
        <v>20</v>
      </c>
      <c r="D994" s="10">
        <f>SUM(D991:D993)</f>
        <v>2872.51</v>
      </c>
      <c r="E994" s="9"/>
      <c r="F994" s="9"/>
      <c r="G994" s="10" t="s">
        <v>28</v>
      </c>
      <c r="H994" s="10">
        <f>SUM(H991:H993)</f>
        <v>6.2200000000000273</v>
      </c>
      <c r="I994" s="9"/>
      <c r="J994" s="9"/>
      <c r="K994" s="9"/>
      <c r="L994" s="10"/>
      <c r="M994" s="9"/>
      <c r="N994" s="9" t="s">
        <v>84</v>
      </c>
      <c r="O994" s="9"/>
      <c r="P994" s="9"/>
      <c r="Q994" s="11"/>
    </row>
    <row r="995" spans="1:17" x14ac:dyDescent="0.45">
      <c r="A995" s="14"/>
      <c r="B995" s="9"/>
      <c r="C995" s="10"/>
      <c r="D995" s="10"/>
      <c r="E995" s="9"/>
      <c r="F995" s="9"/>
      <c r="G995" s="10"/>
      <c r="H995" s="10"/>
      <c r="I995" s="9"/>
      <c r="J995" s="9"/>
      <c r="K995" s="9"/>
      <c r="L995" s="10"/>
      <c r="M995" s="12" t="str">
        <f>IF(J986+M993&gt;0,"Credit Surplus","Credit Shortage")</f>
        <v>Credit Surplus</v>
      </c>
      <c r="N995" s="38">
        <f>J986+M993</f>
        <v>19304.670000000002</v>
      </c>
      <c r="O995" s="9" t="s">
        <v>121</v>
      </c>
      <c r="P995" s="9"/>
      <c r="Q995" s="11"/>
    </row>
    <row r="996" spans="1:17" x14ac:dyDescent="0.45">
      <c r="A996" s="14"/>
      <c r="B996" s="9"/>
      <c r="C996" s="10"/>
      <c r="D996" s="10"/>
      <c r="E996" s="9"/>
      <c r="F996" s="9"/>
      <c r="G996" s="10"/>
      <c r="H996" s="10"/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9"/>
      <c r="M997" s="9"/>
      <c r="N997" s="9"/>
      <c r="O997" s="9"/>
      <c r="P997" s="9"/>
      <c r="Q997" s="11"/>
    </row>
    <row r="998" spans="1:17" x14ac:dyDescent="0.45">
      <c r="A998" s="14" t="s">
        <v>23</v>
      </c>
      <c r="B998" s="9"/>
      <c r="C998" s="10"/>
      <c r="D998" s="22">
        <v>2735.63</v>
      </c>
      <c r="E998" s="9" t="s">
        <v>111</v>
      </c>
      <c r="F998" s="9"/>
      <c r="G998" s="10"/>
      <c r="H998" s="10"/>
      <c r="I998" s="9"/>
      <c r="J998" s="9"/>
      <c r="K998" s="9"/>
      <c r="L998" s="9"/>
      <c r="M998" s="9"/>
      <c r="N998" s="9"/>
      <c r="O998" s="9"/>
      <c r="P998" s="9"/>
      <c r="Q998" s="11"/>
    </row>
    <row r="999" spans="1:17" x14ac:dyDescent="0.45">
      <c r="A999" s="14" t="s">
        <v>24</v>
      </c>
      <c r="B999" s="9"/>
      <c r="C999" s="10"/>
      <c r="D999" s="49">
        <f>H986</f>
        <v>-4.3100000000001728</v>
      </c>
      <c r="E999" s="9" t="s">
        <v>36</v>
      </c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25</v>
      </c>
      <c r="B1000" s="9"/>
      <c r="C1000" s="10"/>
      <c r="D1000" s="10">
        <f>D998+D999</f>
        <v>2731.3199999999997</v>
      </c>
      <c r="E1000" s="9"/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27</v>
      </c>
      <c r="B1001" s="9"/>
      <c r="C1001" s="10"/>
      <c r="D1001" s="10">
        <f>H994</f>
        <v>6.2200000000000273</v>
      </c>
      <c r="E1001" s="9" t="s">
        <v>37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32">
        <f>D1000-D1001</f>
        <v>2725.0999999999995</v>
      </c>
      <c r="E1002" s="20" t="s">
        <v>38</v>
      </c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ht="14.65" thickBot="1" x14ac:dyDescent="0.5">
      <c r="A1003" s="16"/>
      <c r="B1003" s="17"/>
      <c r="C1003" s="18"/>
      <c r="D1003" s="18"/>
      <c r="E1003" s="17"/>
      <c r="F1003" s="17"/>
      <c r="G1003" s="18"/>
      <c r="H1003" s="18"/>
      <c r="I1003" s="17"/>
      <c r="J1003" s="17"/>
      <c r="K1003" s="17"/>
      <c r="L1003" s="17"/>
      <c r="M1003" s="17"/>
      <c r="N1003" s="17"/>
      <c r="O1003" s="17"/>
      <c r="P1003" s="17"/>
      <c r="Q1003" s="19"/>
    </row>
    <row r="1004" spans="1:17" ht="14.65" thickTop="1" x14ac:dyDescent="0.45"/>
    <row r="1006" spans="1:17" ht="14.65" thickBot="1" x14ac:dyDescent="0.5">
      <c r="C1006" s="1"/>
      <c r="D1006" s="1"/>
      <c r="G1006" s="1"/>
      <c r="H1006" s="1"/>
    </row>
    <row r="1007" spans="1:17" ht="14.65" thickTop="1" x14ac:dyDescent="0.45">
      <c r="A1007" s="3"/>
      <c r="B1007" s="4"/>
      <c r="C1007" s="5">
        <v>44957</v>
      </c>
      <c r="D1007" s="6"/>
      <c r="E1007" s="4"/>
      <c r="F1007" s="4"/>
      <c r="G1007" s="6"/>
      <c r="H1007" s="6"/>
      <c r="I1007" s="4"/>
      <c r="J1007" s="4"/>
      <c r="K1007" s="4"/>
      <c r="L1007" s="21" t="s">
        <v>40</v>
      </c>
      <c r="M1007" s="4"/>
      <c r="N1007" s="4"/>
      <c r="O1007" s="4"/>
      <c r="P1007" s="4"/>
      <c r="Q1007" s="7"/>
    </row>
    <row r="1008" spans="1:17" x14ac:dyDescent="0.45">
      <c r="A1008" s="8" t="s">
        <v>11</v>
      </c>
      <c r="B1008" s="9"/>
      <c r="C1008" s="10"/>
      <c r="D1008" s="10"/>
      <c r="E1008" s="9"/>
      <c r="F1008" s="9"/>
      <c r="G1008" s="10"/>
      <c r="H1008" s="10"/>
      <c r="I1008" s="9"/>
      <c r="J1008" s="12" t="s">
        <v>68</v>
      </c>
      <c r="K1008" s="9"/>
      <c r="L1008" s="12" t="s">
        <v>21</v>
      </c>
      <c r="M1008" s="12"/>
      <c r="N1008" s="9"/>
      <c r="O1008" s="9"/>
      <c r="P1008" s="9"/>
      <c r="Q1008" s="11"/>
    </row>
    <row r="1009" spans="1:17" x14ac:dyDescent="0.45">
      <c r="A1009" s="8" t="s">
        <v>3</v>
      </c>
      <c r="B1009" s="12" t="s">
        <v>6</v>
      </c>
      <c r="C1009" s="13" t="s">
        <v>4</v>
      </c>
      <c r="D1009" s="13" t="s">
        <v>7</v>
      </c>
      <c r="E1009" s="12" t="s">
        <v>16</v>
      </c>
      <c r="F1009" s="9"/>
      <c r="G1009" s="13" t="s">
        <v>18</v>
      </c>
      <c r="H1009" s="13" t="s">
        <v>19</v>
      </c>
      <c r="I1009" s="43" t="s">
        <v>133</v>
      </c>
      <c r="J1009" s="12" t="s">
        <v>67</v>
      </c>
      <c r="K1009" s="9"/>
      <c r="L1009" s="22">
        <v>18314.939999999999</v>
      </c>
      <c r="M1009" s="9" t="s">
        <v>135</v>
      </c>
      <c r="N1009" s="9"/>
      <c r="O1009" s="9"/>
      <c r="P1009" s="9"/>
      <c r="Q1009" s="11"/>
    </row>
    <row r="1010" spans="1:17" x14ac:dyDescent="0.45">
      <c r="A1010" s="14" t="s">
        <v>184</v>
      </c>
      <c r="B1010" s="9">
        <v>22</v>
      </c>
      <c r="C1010" s="10">
        <v>57.83</v>
      </c>
      <c r="D1010" s="10">
        <f>C1010*B1010</f>
        <v>1272.26</v>
      </c>
      <c r="E1010" s="38" t="s">
        <v>17</v>
      </c>
      <c r="F1010" s="9"/>
      <c r="G1010" s="10">
        <v>57.82</v>
      </c>
      <c r="H1010" s="10">
        <f>(B1010*G1010)-D1010</f>
        <v>-0.22000000000002728</v>
      </c>
      <c r="I1010" s="9" t="s">
        <v>134</v>
      </c>
      <c r="J1010" s="38">
        <f>G1010*B1010</f>
        <v>1272.04</v>
      </c>
      <c r="K1010" s="9" t="str">
        <f>IF(B1010&lt;&gt;0,"sell "&amp;B1010&amp;" "&amp;A1010&amp;" @ $"&amp;G1010,"")</f>
        <v>sell 22 CEIX @ $57.82</v>
      </c>
      <c r="L1010" s="10">
        <f>L1009+(G1010*B1010)</f>
        <v>19586.98</v>
      </c>
      <c r="M1010" s="9"/>
      <c r="N1010" s="9"/>
      <c r="O1010" s="9"/>
      <c r="P1010" s="9"/>
      <c r="Q1010" s="11"/>
    </row>
    <row r="1011" spans="1:17" x14ac:dyDescent="0.45">
      <c r="A1011" s="14" t="s">
        <v>185</v>
      </c>
      <c r="B1011" s="9">
        <v>18</v>
      </c>
      <c r="C1011" s="10">
        <v>75.33</v>
      </c>
      <c r="D1011" s="10">
        <f>C1011*B1011</f>
        <v>1355.94</v>
      </c>
      <c r="E1011" s="38" t="s">
        <v>17</v>
      </c>
      <c r="F1011" s="9"/>
      <c r="G1011" s="10">
        <v>75.150000000000006</v>
      </c>
      <c r="H1011" s="10">
        <f>(B1011*G1011)-D1011</f>
        <v>-3.2400000000000091</v>
      </c>
      <c r="I1011" s="9" t="s">
        <v>134</v>
      </c>
      <c r="J1011" s="38">
        <f>G1011*B1011</f>
        <v>1352.7</v>
      </c>
      <c r="K1011" s="9" t="str">
        <f t="shared" ref="K1011:K1012" si="42">IF(B1011&lt;&gt;0,"sell "&amp;B1011&amp;" "&amp;A1011&amp;" @ $"&amp;G1011,"")</f>
        <v>sell 18 CBT @ $75.15</v>
      </c>
      <c r="L1011" s="10">
        <f>L1010+(G1011*B1011)</f>
        <v>20939.68</v>
      </c>
      <c r="M1011" s="9"/>
      <c r="N1011" s="9"/>
      <c r="O1011" s="9"/>
      <c r="P1011" s="9"/>
      <c r="Q1011" s="11"/>
    </row>
    <row r="1012" spans="1:17" x14ac:dyDescent="0.45">
      <c r="A1012" s="14" t="s">
        <v>186</v>
      </c>
      <c r="B1012" s="9">
        <v>75</v>
      </c>
      <c r="C1012" s="10">
        <v>16.28</v>
      </c>
      <c r="D1012" s="10">
        <f>C1012*B1012</f>
        <v>1221</v>
      </c>
      <c r="E1012" s="38" t="s">
        <v>17</v>
      </c>
      <c r="F1012" s="9"/>
      <c r="G1012" s="10">
        <v>16.2</v>
      </c>
      <c r="H1012" s="10">
        <f>(B1012*G1012)-D1012</f>
        <v>-6</v>
      </c>
      <c r="I1012" s="9" t="s">
        <v>134</v>
      </c>
      <c r="J1012" s="38">
        <f>G1012*B1012</f>
        <v>1215</v>
      </c>
      <c r="K1012" s="9" t="str">
        <f t="shared" si="42"/>
        <v>sell 75 BSM @ $16.2</v>
      </c>
      <c r="L1012" s="10">
        <f>L1011+(G1012*B1012)</f>
        <v>22154.68</v>
      </c>
      <c r="M1012" s="9" t="s">
        <v>44</v>
      </c>
      <c r="N1012" s="9"/>
      <c r="O1012" s="9"/>
      <c r="P1012" s="9"/>
      <c r="Q1012" s="11"/>
    </row>
    <row r="1013" spans="1:17" x14ac:dyDescent="0.45">
      <c r="A1013" s="14"/>
      <c r="B1013" s="9"/>
      <c r="C1013" s="10" t="s">
        <v>20</v>
      </c>
      <c r="D1013" s="10">
        <f>SUM(D1010:D1012)</f>
        <v>3849.2</v>
      </c>
      <c r="E1013" s="9"/>
      <c r="F1013" s="9"/>
      <c r="G1013" s="41"/>
      <c r="H1013" s="10">
        <f>SUM(H1010:H1012)</f>
        <v>-9.4600000000000364</v>
      </c>
      <c r="I1013" s="9"/>
      <c r="J1013" s="38">
        <f>SUM(J1010:J1012)</f>
        <v>3839.74</v>
      </c>
      <c r="K1013" s="9"/>
      <c r="L1013" s="10"/>
      <c r="M1013" s="9"/>
      <c r="N1013" s="9"/>
      <c r="O1013" s="9"/>
      <c r="P1013" s="9"/>
      <c r="Q1013" s="11"/>
    </row>
    <row r="1014" spans="1:17" x14ac:dyDescent="0.45">
      <c r="A1014" s="14"/>
      <c r="B1014" s="9"/>
      <c r="C1014" s="10"/>
      <c r="D1014" s="10"/>
      <c r="E1014" s="9"/>
      <c r="F1014" s="9"/>
      <c r="G1014" s="42"/>
      <c r="H1014" s="39"/>
      <c r="I1014" s="9"/>
      <c r="J1014" s="9"/>
      <c r="K1014" s="9"/>
      <c r="L1014" s="10"/>
      <c r="M1014" s="9"/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/>
      <c r="E1015" s="20"/>
      <c r="F1015" s="9"/>
      <c r="G1015" s="41"/>
      <c r="H1015" s="10"/>
      <c r="I1015" s="9"/>
      <c r="J1015" s="9"/>
      <c r="K1015" s="9"/>
      <c r="L1015" s="10"/>
      <c r="M1015" s="12" t="s">
        <v>41</v>
      </c>
      <c r="N1015" s="9"/>
      <c r="O1015" s="9"/>
      <c r="P1015" s="9"/>
      <c r="Q1015" s="11"/>
    </row>
    <row r="1016" spans="1:17" x14ac:dyDescent="0.45">
      <c r="A1016" s="8"/>
      <c r="B1016" s="9"/>
      <c r="C1016" s="10"/>
      <c r="D1016" s="10"/>
      <c r="E1016" s="20"/>
      <c r="F1016" s="9"/>
      <c r="G1016" s="41"/>
      <c r="H1016" s="10"/>
      <c r="I1016" s="9"/>
      <c r="J1016" s="9"/>
      <c r="K1016" s="9"/>
      <c r="L1016" s="10"/>
      <c r="M1016" s="12" t="s">
        <v>42</v>
      </c>
      <c r="N1016" s="9"/>
      <c r="O1016" s="9"/>
      <c r="P1016" s="9"/>
      <c r="Q1016" s="11"/>
    </row>
    <row r="1017" spans="1:17" x14ac:dyDescent="0.45">
      <c r="A1017" s="8"/>
      <c r="B1017" s="12" t="s">
        <v>6</v>
      </c>
      <c r="C1017" s="13" t="s">
        <v>4</v>
      </c>
      <c r="D1017" s="13" t="s">
        <v>5</v>
      </c>
      <c r="E1017" s="23" t="s">
        <v>16</v>
      </c>
      <c r="F1017" s="9"/>
      <c r="G1017" s="43" t="s">
        <v>18</v>
      </c>
      <c r="H1017" s="13" t="s">
        <v>19</v>
      </c>
      <c r="I1017" s="9"/>
      <c r="J1017" s="9"/>
      <c r="K1017" s="9"/>
      <c r="L1017" s="10"/>
      <c r="M1017" s="38">
        <f>L1009</f>
        <v>18314.939999999999</v>
      </c>
      <c r="N1017" s="9" t="s">
        <v>45</v>
      </c>
      <c r="O1017" s="9"/>
      <c r="P1017" s="9"/>
      <c r="Q1017" s="11"/>
    </row>
    <row r="1018" spans="1:17" x14ac:dyDescent="0.45">
      <c r="A1018" s="14" t="s">
        <v>191</v>
      </c>
      <c r="B1018" s="9">
        <v>63</v>
      </c>
      <c r="C1018" s="10">
        <v>23.44</v>
      </c>
      <c r="D1018" s="10">
        <f>C1018*B1018</f>
        <v>1476.72</v>
      </c>
      <c r="E1018" s="38" t="s">
        <v>17</v>
      </c>
      <c r="F1018" s="9"/>
      <c r="G1018" s="10">
        <v>23.5</v>
      </c>
      <c r="H1018" s="10">
        <f>(B1018*G1018)-D1018</f>
        <v>3.7799999999999727</v>
      </c>
      <c r="I1018" s="9" t="s">
        <v>134</v>
      </c>
      <c r="J1018" s="9"/>
      <c r="K1018" s="9" t="str">
        <f>IF(B1018&lt;&gt;0,"buy "&amp;B1018&amp;" "&amp;A1018&amp;" @ $"&amp;G1018,"")</f>
        <v>buy 63 GLNG @ $23.5</v>
      </c>
      <c r="L1018" s="10">
        <f>L1012-(G1018*B1018)</f>
        <v>20674.18</v>
      </c>
      <c r="M1018" s="38">
        <f>L1009-(G1018*B1018)</f>
        <v>16834.439999999999</v>
      </c>
      <c r="N1018" s="9"/>
      <c r="O1018" s="9"/>
      <c r="P1018" s="9"/>
      <c r="Q1018" s="11"/>
    </row>
    <row r="1019" spans="1:17" x14ac:dyDescent="0.45">
      <c r="A1019" s="14" t="s">
        <v>192</v>
      </c>
      <c r="B1019" s="9">
        <v>173</v>
      </c>
      <c r="C1019" s="10">
        <v>8.57</v>
      </c>
      <c r="D1019" s="10">
        <f>C1019*B1019</f>
        <v>1482.6100000000001</v>
      </c>
      <c r="E1019" s="38" t="s">
        <v>17</v>
      </c>
      <c r="F1019" s="9"/>
      <c r="G1019" s="10">
        <v>8.61</v>
      </c>
      <c r="H1019" s="10">
        <f>(B1019*G1019)-D1019</f>
        <v>6.9199999999998454</v>
      </c>
      <c r="I1019" s="9" t="s">
        <v>134</v>
      </c>
      <c r="J1019" s="9"/>
      <c r="K1019" s="9" t="str">
        <f>IF(B1019&lt;&gt;0,"buy "&amp;B1019&amp;" "&amp;A1019&amp;" @ $"&amp;G1019,"")</f>
        <v>buy 173 DHT @ $8.61</v>
      </c>
      <c r="L1019" s="10">
        <f>L1018-(G1019*B1019)</f>
        <v>19184.650000000001</v>
      </c>
      <c r="M1019" s="38">
        <f>M1018-(G1019*B1019)</f>
        <v>15344.909999999998</v>
      </c>
      <c r="N1019" s="9"/>
      <c r="O1019" s="9"/>
      <c r="P1019" s="9"/>
      <c r="Q1019" s="11"/>
    </row>
    <row r="1020" spans="1:17" x14ac:dyDescent="0.45">
      <c r="A1020" s="28" t="s">
        <v>193</v>
      </c>
      <c r="B1020" s="29">
        <v>14</v>
      </c>
      <c r="C1020" s="30">
        <v>99.89</v>
      </c>
      <c r="D1020" s="30">
        <f>C1020*B1020</f>
        <v>1398.46</v>
      </c>
      <c r="E1020" s="38" t="s">
        <v>17</v>
      </c>
      <c r="F1020" s="29"/>
      <c r="G1020" s="30">
        <v>99.51</v>
      </c>
      <c r="H1020" s="30">
        <f>(B1020*G1020)-D1020</f>
        <v>-5.3199999999999363</v>
      </c>
      <c r="I1020" s="9" t="s">
        <v>134</v>
      </c>
      <c r="J1020" s="9"/>
      <c r="K1020" s="9" t="str">
        <f>IF(B1020&lt;&gt;0,"buy "&amp;B1020&amp;" "&amp;A1020&amp;" @ $"&amp;G1020,"")</f>
        <v>buy 14 LW @ $99.51</v>
      </c>
      <c r="L1020" s="10">
        <f>L1019-(G1020*B1020)</f>
        <v>17791.510000000002</v>
      </c>
      <c r="M1020" s="46">
        <f>M1019-(G1020*B1020)</f>
        <v>13951.769999999999</v>
      </c>
      <c r="N1020" s="47" t="str">
        <f>"$"&amp;TEXT(M1020,"#,##0.00")&amp;" will be the balance in the account after purchases.  "</f>
        <v xml:space="preserve">$13,951.77 will be the balance in the account after purchases.  </v>
      </c>
      <c r="O1020" s="47"/>
      <c r="P1020" s="47"/>
      <c r="Q1020" s="48"/>
    </row>
    <row r="1021" spans="1:17" x14ac:dyDescent="0.45">
      <c r="A1021" s="14"/>
      <c r="B1021" s="9"/>
      <c r="C1021" s="10" t="s">
        <v>20</v>
      </c>
      <c r="D1021" s="10">
        <f>SUM(D1018:D1020)</f>
        <v>4357.79</v>
      </c>
      <c r="E1021" s="9"/>
      <c r="F1021" s="9"/>
      <c r="G1021" s="10" t="s">
        <v>28</v>
      </c>
      <c r="H1021" s="10">
        <f>SUM(H1018:H1020)</f>
        <v>5.3799999999998818</v>
      </c>
      <c r="I1021" s="9"/>
      <c r="J1021" s="9"/>
      <c r="K1021" s="9"/>
      <c r="L1021" s="10"/>
      <c r="M1021" s="9"/>
      <c r="N1021" s="9" t="s">
        <v>84</v>
      </c>
      <c r="O1021" s="9"/>
      <c r="P1021" s="9"/>
      <c r="Q1021" s="11"/>
    </row>
    <row r="1022" spans="1:17" x14ac:dyDescent="0.45">
      <c r="A1022" s="14"/>
      <c r="B1022" s="9"/>
      <c r="C1022" s="10"/>
      <c r="D1022" s="10"/>
      <c r="E1022" s="9"/>
      <c r="F1022" s="9"/>
      <c r="G1022" s="10"/>
      <c r="H1022" s="10"/>
      <c r="I1022" s="9"/>
      <c r="J1022" s="9"/>
      <c r="K1022" s="9"/>
      <c r="L1022" s="10"/>
      <c r="M1022" s="12" t="str">
        <f>IF(J1013+M1020&gt;0,"Credit Surplus","Credit Shortage")</f>
        <v>Credit Surplus</v>
      </c>
      <c r="N1022" s="38">
        <f>J1013+M1020</f>
        <v>17791.509999999998</v>
      </c>
      <c r="O1022" s="9" t="s">
        <v>121</v>
      </c>
      <c r="P1022" s="9"/>
      <c r="Q1022" s="11"/>
    </row>
    <row r="1023" spans="1:17" x14ac:dyDescent="0.45">
      <c r="A1023" s="14"/>
      <c r="B1023" s="9"/>
      <c r="C1023" s="10"/>
      <c r="D1023" s="10"/>
      <c r="E1023" s="9"/>
      <c r="F1023" s="9"/>
      <c r="G1023" s="10"/>
      <c r="H1023" s="10"/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9"/>
      <c r="M1024" s="9"/>
      <c r="N1024" s="9"/>
      <c r="O1024" s="9"/>
      <c r="P1024" s="9"/>
      <c r="Q1024" s="11"/>
    </row>
    <row r="1025" spans="1:17" x14ac:dyDescent="0.45">
      <c r="A1025" s="14" t="s">
        <v>23</v>
      </c>
      <c r="B1025" s="9"/>
      <c r="C1025" s="10"/>
      <c r="D1025" s="22">
        <v>1773.85</v>
      </c>
      <c r="E1025" s="9" t="s">
        <v>111</v>
      </c>
      <c r="F1025" s="9"/>
      <c r="G1025" s="10"/>
      <c r="H1025" s="10"/>
      <c r="I1025" s="9"/>
      <c r="J1025" s="9"/>
      <c r="K1025" s="9"/>
      <c r="L1025" s="9"/>
      <c r="M1025" s="9"/>
      <c r="N1025" s="9"/>
      <c r="O1025" s="9"/>
      <c r="P1025" s="9"/>
      <c r="Q1025" s="11"/>
    </row>
    <row r="1026" spans="1:17" x14ac:dyDescent="0.45">
      <c r="A1026" s="14" t="s">
        <v>24</v>
      </c>
      <c r="B1026" s="9"/>
      <c r="C1026" s="10"/>
      <c r="D1026" s="49">
        <f>H1013</f>
        <v>-9.4600000000000364</v>
      </c>
      <c r="E1026" s="9" t="s">
        <v>36</v>
      </c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25</v>
      </c>
      <c r="B1027" s="9"/>
      <c r="C1027" s="10"/>
      <c r="D1027" s="10">
        <f>D1025+D1026</f>
        <v>1764.3899999999999</v>
      </c>
      <c r="E1027" s="9"/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27</v>
      </c>
      <c r="B1028" s="9"/>
      <c r="C1028" s="10"/>
      <c r="D1028" s="10">
        <f>H1021</f>
        <v>5.3799999999998818</v>
      </c>
      <c r="E1028" s="9" t="s">
        <v>37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32">
        <f>D1027-D1028</f>
        <v>1759.01</v>
      </c>
      <c r="E1029" s="20" t="s">
        <v>38</v>
      </c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ht="14.65" thickBot="1" x14ac:dyDescent="0.5">
      <c r="A1030" s="16"/>
      <c r="B1030" s="17"/>
      <c r="C1030" s="18"/>
      <c r="D1030" s="18"/>
      <c r="E1030" s="17"/>
      <c r="F1030" s="17"/>
      <c r="G1030" s="18"/>
      <c r="H1030" s="18"/>
      <c r="I1030" s="17"/>
      <c r="J1030" s="17"/>
      <c r="K1030" s="17"/>
      <c r="L1030" s="17"/>
      <c r="M1030" s="17"/>
      <c r="N1030" s="17"/>
      <c r="O1030" s="17"/>
      <c r="P1030" s="17"/>
      <c r="Q1030" s="19"/>
    </row>
    <row r="1031" spans="1:17" ht="14.65" thickTop="1" x14ac:dyDescent="0.45"/>
    <row r="1032" spans="1:17" ht="14.65" thickBot="1" x14ac:dyDescent="0.5"/>
    <row r="1033" spans="1:17" ht="14.65" thickTop="1" x14ac:dyDescent="0.45">
      <c r="A1033" s="3"/>
      <c r="B1033" s="4"/>
      <c r="C1033" s="5">
        <v>44925</v>
      </c>
      <c r="D1033" s="6"/>
      <c r="E1033" s="4"/>
      <c r="F1033" s="4"/>
      <c r="G1033" s="6"/>
      <c r="H1033" s="6"/>
      <c r="I1033" s="4"/>
      <c r="J1033" s="4"/>
      <c r="K1033" s="4"/>
      <c r="L1033" s="21" t="s">
        <v>40</v>
      </c>
      <c r="M1033" s="4"/>
      <c r="N1033" s="4"/>
      <c r="O1033" s="4"/>
      <c r="P1033" s="4"/>
      <c r="Q1033" s="7"/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12" t="s">
        <v>68</v>
      </c>
      <c r="K1034" s="9"/>
      <c r="L1034" s="12" t="s">
        <v>21</v>
      </c>
      <c r="M1034" s="12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43" t="s">
        <v>133</v>
      </c>
      <c r="J1035" s="12" t="s">
        <v>67</v>
      </c>
      <c r="K1035" s="9"/>
      <c r="L1035" s="22">
        <v>25506.89</v>
      </c>
      <c r="M1035" s="9" t="s">
        <v>135</v>
      </c>
      <c r="N1035" s="9"/>
      <c r="O1035" s="9"/>
      <c r="P1035" s="9"/>
      <c r="Q1035" s="11"/>
    </row>
    <row r="1036" spans="1:17" x14ac:dyDescent="0.45">
      <c r="A1036" s="14" t="s">
        <v>182</v>
      </c>
      <c r="B1036" s="9">
        <v>52</v>
      </c>
      <c r="C1036" s="10">
        <v>28.25</v>
      </c>
      <c r="D1036" s="10">
        <f>C1036*B1036</f>
        <v>1469</v>
      </c>
      <c r="E1036" s="38" t="s">
        <v>17</v>
      </c>
      <c r="F1036" s="9"/>
      <c r="G1036" s="10">
        <v>28.12</v>
      </c>
      <c r="H1036" s="10">
        <f>(B1036*G1036)-D1036</f>
        <v>-6.7599999999999909</v>
      </c>
      <c r="I1036" s="9" t="s">
        <v>134</v>
      </c>
      <c r="J1036" s="38">
        <f>G1036*B1036</f>
        <v>1462.24</v>
      </c>
      <c r="K1036" s="9" t="str">
        <f>IF(B1036&lt;&gt;0,"sell "&amp;B1036&amp;" "&amp;A1036&amp;" @ $"&amp;G1036,"")</f>
        <v>sell 52 NTTYY @ $28.12</v>
      </c>
      <c r="L1036" s="10">
        <f>L1035+(G1036*B1036)</f>
        <v>26969.13</v>
      </c>
      <c r="M1036" s="9"/>
      <c r="N1036" s="9"/>
      <c r="O1036" s="9"/>
      <c r="P1036" s="9"/>
      <c r="Q1036" s="11"/>
    </row>
    <row r="1037" spans="1:17" x14ac:dyDescent="0.45">
      <c r="A1037" s="14" t="s">
        <v>183</v>
      </c>
      <c r="B1037" s="9">
        <v>191</v>
      </c>
      <c r="C1037" s="10">
        <v>11.8</v>
      </c>
      <c r="D1037" s="10">
        <f>C1037*B1037</f>
        <v>2253.8000000000002</v>
      </c>
      <c r="E1037" s="38" t="s">
        <v>17</v>
      </c>
      <c r="F1037" s="9"/>
      <c r="G1037" s="10">
        <v>11.95</v>
      </c>
      <c r="H1037" s="10">
        <f>(B1037*G1037)-D1037</f>
        <v>28.649999999999636</v>
      </c>
      <c r="I1037" s="9" t="s">
        <v>134</v>
      </c>
      <c r="J1037" s="38">
        <f>G1037*B1037</f>
        <v>2282.4499999999998</v>
      </c>
      <c r="K1037" s="9" t="str">
        <f t="shared" ref="K1037:K1038" si="43">IF(B1037&lt;&gt;0,"sell "&amp;B1037&amp;" "&amp;A1037&amp;" @ $"&amp;G1037,"")</f>
        <v>sell 191 TGS @ $11.95</v>
      </c>
      <c r="L1037" s="10">
        <f>L1036+(G1037*B1037)</f>
        <v>29251.58</v>
      </c>
      <c r="M1037" s="9"/>
      <c r="N1037" s="9"/>
      <c r="O1037" s="9"/>
      <c r="P1037" s="9"/>
      <c r="Q1037" s="11"/>
    </row>
    <row r="1038" spans="1:17" x14ac:dyDescent="0.45">
      <c r="A1038" s="14"/>
      <c r="B1038" s="9"/>
      <c r="C1038" s="10"/>
      <c r="D1038" s="10">
        <f>C1038*B1038</f>
        <v>0</v>
      </c>
      <c r="E1038" s="38"/>
      <c r="F1038" s="9"/>
      <c r="G1038" s="10"/>
      <c r="H1038" s="10">
        <f>(B1038*G1038)-D1038</f>
        <v>0</v>
      </c>
      <c r="I1038" s="9"/>
      <c r="J1038" s="38">
        <f>G1038*B1038</f>
        <v>0</v>
      </c>
      <c r="K1038" s="9" t="str">
        <f t="shared" si="43"/>
        <v/>
      </c>
      <c r="L1038" s="10">
        <f>L1037+(G1038*B1038)</f>
        <v>29251.58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 t="s">
        <v>20</v>
      </c>
      <c r="D1039" s="10">
        <f>SUM(D1036:D1038)</f>
        <v>3722.8</v>
      </c>
      <c r="E1039" s="9"/>
      <c r="F1039" s="9"/>
      <c r="G1039" s="41"/>
      <c r="H1039" s="10">
        <f>SUM(H1036:H1038)</f>
        <v>21.889999999999645</v>
      </c>
      <c r="I1039" s="9"/>
      <c r="J1039" s="38">
        <f>SUM(J1036:J1038)</f>
        <v>3744.6899999999996</v>
      </c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42"/>
      <c r="H1040" s="39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41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/>
      <c r="B1042" s="9"/>
      <c r="C1042" s="10"/>
      <c r="D1042" s="10"/>
      <c r="E1042" s="20"/>
      <c r="F1042" s="9"/>
      <c r="G1042" s="41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/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43" t="s">
        <v>18</v>
      </c>
      <c r="H1043" s="13" t="s">
        <v>19</v>
      </c>
      <c r="I1043" s="9"/>
      <c r="J1043" s="9"/>
      <c r="K1043" s="9"/>
      <c r="L1043" s="10"/>
      <c r="M1043" s="38">
        <f>L1035</f>
        <v>25506.89</v>
      </c>
      <c r="N1043" s="9" t="s">
        <v>45</v>
      </c>
      <c r="O1043" s="9"/>
      <c r="P1043" s="9"/>
      <c r="Q1043" s="11"/>
    </row>
    <row r="1044" spans="1:17" x14ac:dyDescent="0.45">
      <c r="A1044" s="14" t="s">
        <v>189</v>
      </c>
      <c r="B1044" s="9">
        <v>141</v>
      </c>
      <c r="C1044" s="10">
        <v>10.73</v>
      </c>
      <c r="D1044" s="10">
        <f>C1044*B1044</f>
        <v>1512.93</v>
      </c>
      <c r="E1044" s="38" t="s">
        <v>17</v>
      </c>
      <c r="F1044" s="9"/>
      <c r="G1044" s="10">
        <v>10.9</v>
      </c>
      <c r="H1044" s="10">
        <f>(B1044*G1044)-D1044</f>
        <v>23.970000000000027</v>
      </c>
      <c r="I1044" s="9" t="s">
        <v>134</v>
      </c>
      <c r="J1044" s="9"/>
      <c r="K1044" s="9" t="str">
        <f>IF(B1044&lt;&gt;0,"buy "&amp;B1044&amp;" "&amp;A1044&amp;" @ $"&amp;G1044,"")</f>
        <v>buy 141 SWMAY @ $10.9</v>
      </c>
      <c r="L1044" s="10">
        <f>L1038-(G1044*B1044)</f>
        <v>27714.68</v>
      </c>
      <c r="M1044" s="38">
        <f>L1035-(G1044*B1044)</f>
        <v>23969.989999999998</v>
      </c>
      <c r="N1044" s="9"/>
      <c r="O1044" s="9"/>
      <c r="P1044" s="9"/>
      <c r="Q1044" s="11"/>
    </row>
    <row r="1045" spans="1:17" x14ac:dyDescent="0.45">
      <c r="A1045" s="14" t="s">
        <v>190</v>
      </c>
      <c r="B1045" s="9">
        <v>14</v>
      </c>
      <c r="C1045" s="10">
        <v>103.49</v>
      </c>
      <c r="D1045" s="10">
        <f>C1045*B1045</f>
        <v>1448.86</v>
      </c>
      <c r="E1045" s="38" t="s">
        <v>17</v>
      </c>
      <c r="F1045" s="9"/>
      <c r="G1045" s="10">
        <v>103</v>
      </c>
      <c r="H1045" s="10">
        <f>(B1045*G1045)-D1045</f>
        <v>-6.8599999999999</v>
      </c>
      <c r="I1045" s="9" t="s">
        <v>134</v>
      </c>
      <c r="J1045" s="9"/>
      <c r="K1045" s="9" t="str">
        <f>IF(B1045&lt;&gt;0,"buy "&amp;B1045&amp;" "&amp;A1045&amp;" @ $"&amp;G1045,"")</f>
        <v>buy 14 BMRN @ $103</v>
      </c>
      <c r="L1045" s="10">
        <f>L1044-(G1045*B1045)</f>
        <v>26272.68</v>
      </c>
      <c r="M1045" s="38">
        <f>M1044-(G1045*B1045)</f>
        <v>22527.989999999998</v>
      </c>
      <c r="N1045" s="9"/>
      <c r="O1045" s="9"/>
      <c r="P1045" s="9"/>
      <c r="Q1045" s="11"/>
    </row>
    <row r="1046" spans="1:17" x14ac:dyDescent="0.45">
      <c r="A1046" s="28"/>
      <c r="B1046" s="29"/>
      <c r="C1046" s="30">
        <v>0</v>
      </c>
      <c r="D1046" s="30">
        <f>C1046*B1046</f>
        <v>0</v>
      </c>
      <c r="E1046" s="38"/>
      <c r="F1046" s="29"/>
      <c r="G1046" s="30">
        <v>0</v>
      </c>
      <c r="H1046" s="30">
        <f>(B1046*G1046)-D1046</f>
        <v>0</v>
      </c>
      <c r="I1046" s="9"/>
      <c r="J1046" s="9"/>
      <c r="K1046" s="9" t="str">
        <f>IF(B1046&lt;&gt;0,"buy "&amp;B1046&amp;" "&amp;A1046&amp;" @ $"&amp;G1046,"")</f>
        <v/>
      </c>
      <c r="L1046" s="10">
        <f>L1045-(G1046*B1046)</f>
        <v>26272.68</v>
      </c>
      <c r="M1046" s="46">
        <f>M1045-(G1046*B1046)</f>
        <v>22527.989999999998</v>
      </c>
      <c r="N1046" s="47" t="str">
        <f>"$"&amp;TEXT(M1046,"#,##0.00")&amp;" will be the balance in the account after purchases.  "</f>
        <v xml:space="preserve">$22,527.99 will be the balance in the account after purchases.  </v>
      </c>
      <c r="O1046" s="47"/>
      <c r="P1046" s="47"/>
      <c r="Q1046" s="48"/>
    </row>
    <row r="1047" spans="1:17" x14ac:dyDescent="0.45">
      <c r="A1047" s="14"/>
      <c r="B1047" s="9"/>
      <c r="C1047" s="10" t="s">
        <v>20</v>
      </c>
      <c r="D1047" s="10">
        <f>SUM(D1044:D1046)</f>
        <v>2961.79</v>
      </c>
      <c r="E1047" s="9"/>
      <c r="F1047" s="9"/>
      <c r="G1047" s="10" t="s">
        <v>28</v>
      </c>
      <c r="H1047" s="10">
        <f>SUM(H1044:H1046)</f>
        <v>17.110000000000127</v>
      </c>
      <c r="I1047" s="9"/>
      <c r="J1047" s="9"/>
      <c r="K1047" s="9"/>
      <c r="L1047" s="10"/>
      <c r="M1047" s="9"/>
      <c r="N1047" s="9" t="s">
        <v>84</v>
      </c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12" t="str">
        <f>IF(J1039+M1046&gt;0,"Credit Surplus","Credit Shortage")</f>
        <v>Credit Surplus</v>
      </c>
      <c r="N1048" s="38">
        <f>J1039+M1046</f>
        <v>26272.679999999997</v>
      </c>
      <c r="O1048" s="9" t="s">
        <v>121</v>
      </c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/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/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2277.66</v>
      </c>
      <c r="E1051" s="9" t="s">
        <v>111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49">
        <f>H1039</f>
        <v>21.889999999999645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2299.5499999999993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17.110000000000127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32">
        <f>D1053-D1054</f>
        <v>2282.4399999999991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58" spans="1:17" ht="14.65" thickBot="1" x14ac:dyDescent="0.5"/>
    <row r="1059" spans="1:17" ht="14.65" thickTop="1" x14ac:dyDescent="0.45">
      <c r="A1059" s="3"/>
      <c r="B1059" s="4"/>
      <c r="C1059" s="5">
        <v>44895</v>
      </c>
      <c r="D1059" s="6"/>
      <c r="E1059" s="4"/>
      <c r="F1059" s="4"/>
      <c r="G1059" s="6"/>
      <c r="H1059" s="6"/>
      <c r="I1059" s="4"/>
      <c r="J1059" s="4"/>
      <c r="K1059" s="4"/>
      <c r="L1059" s="21" t="s">
        <v>40</v>
      </c>
      <c r="M1059" s="4"/>
      <c r="N1059" s="4"/>
      <c r="O1059" s="4"/>
      <c r="P1059" s="4"/>
      <c r="Q1059" s="7"/>
    </row>
    <row r="1060" spans="1:17" x14ac:dyDescent="0.45">
      <c r="A1060" s="8" t="s">
        <v>11</v>
      </c>
      <c r="B1060" s="9"/>
      <c r="C1060" s="10"/>
      <c r="D1060" s="10"/>
      <c r="E1060" s="9"/>
      <c r="F1060" s="9"/>
      <c r="G1060" s="10"/>
      <c r="H1060" s="10"/>
      <c r="I1060" s="9"/>
      <c r="J1060" s="12" t="s">
        <v>68</v>
      </c>
      <c r="K1060" s="9"/>
      <c r="L1060" s="12" t="s">
        <v>21</v>
      </c>
      <c r="M1060" s="12"/>
      <c r="N1060" s="9"/>
      <c r="O1060" s="9"/>
      <c r="P1060" s="9"/>
      <c r="Q1060" s="11"/>
    </row>
    <row r="1061" spans="1:17" x14ac:dyDescent="0.45">
      <c r="A1061" s="8" t="s">
        <v>3</v>
      </c>
      <c r="B1061" s="12" t="s">
        <v>6</v>
      </c>
      <c r="C1061" s="13" t="s">
        <v>4</v>
      </c>
      <c r="D1061" s="13" t="s">
        <v>7</v>
      </c>
      <c r="E1061" s="12" t="s">
        <v>16</v>
      </c>
      <c r="F1061" s="9"/>
      <c r="G1061" s="13" t="s">
        <v>18</v>
      </c>
      <c r="H1061" s="13" t="s">
        <v>19</v>
      </c>
      <c r="I1061" s="43" t="s">
        <v>133</v>
      </c>
      <c r="J1061" s="12" t="s">
        <v>67</v>
      </c>
      <c r="K1061" s="9"/>
      <c r="L1061" s="22">
        <v>28146.19</v>
      </c>
      <c r="M1061" s="9" t="s">
        <v>135</v>
      </c>
      <c r="N1061" s="9"/>
      <c r="O1061" s="9"/>
      <c r="P1061" s="9"/>
      <c r="Q1061" s="11"/>
    </row>
    <row r="1062" spans="1:17" x14ac:dyDescent="0.45">
      <c r="A1062" s="14" t="s">
        <v>117</v>
      </c>
      <c r="B1062" s="9">
        <v>32</v>
      </c>
      <c r="C1062" s="10">
        <v>49.65</v>
      </c>
      <c r="D1062" s="10">
        <f>C1062*B1062</f>
        <v>1588.8</v>
      </c>
      <c r="E1062" s="38" t="s">
        <v>17</v>
      </c>
      <c r="F1062" s="9"/>
      <c r="G1062" s="10">
        <v>50</v>
      </c>
      <c r="H1062" s="10">
        <f>(B1062*G1062)-D1062</f>
        <v>11.200000000000045</v>
      </c>
      <c r="I1062" s="9" t="s">
        <v>134</v>
      </c>
      <c r="J1062" s="38">
        <f>G1062*B1062</f>
        <v>1600</v>
      </c>
      <c r="K1062" s="9" t="str">
        <f>IF(B1062&lt;&gt;0,"sell "&amp;B1062&amp;" "&amp;A1062&amp;" @ $"&amp;G1062,"")</f>
        <v>sell 32 CBZ @ $50</v>
      </c>
      <c r="L1062" s="10">
        <f>L1061+(G1062*B1062)</f>
        <v>29746.19</v>
      </c>
      <c r="M1062" s="9"/>
      <c r="N1062" s="9"/>
      <c r="O1062" s="9"/>
      <c r="P1062" s="9"/>
      <c r="Q1062" s="11"/>
    </row>
    <row r="1063" spans="1:17" x14ac:dyDescent="0.45">
      <c r="A1063" s="14"/>
      <c r="B1063" s="9"/>
      <c r="C1063" s="10"/>
      <c r="D1063" s="10">
        <f>C1063*B1063</f>
        <v>0</v>
      </c>
      <c r="E1063" s="38"/>
      <c r="F1063" s="9"/>
      <c r="G1063" s="10"/>
      <c r="H1063" s="10">
        <f>(B1063*G1063)-D1063</f>
        <v>0</v>
      </c>
      <c r="I1063" s="9" t="s">
        <v>134</v>
      </c>
      <c r="J1063" s="38">
        <f>G1063*B1063</f>
        <v>0</v>
      </c>
      <c r="K1063" s="9" t="str">
        <f t="shared" ref="K1063:K1064" si="44">IF(B1063&lt;&gt;0,"sell "&amp;B1063&amp;" "&amp;A1063&amp;" @ $"&amp;G1063,"")</f>
        <v/>
      </c>
      <c r="L1063" s="10">
        <f>L1062+(G1063*B1063)</f>
        <v>29746.19</v>
      </c>
      <c r="M1063" s="9"/>
      <c r="N1063" s="9"/>
      <c r="O1063" s="9"/>
      <c r="P1063" s="9"/>
      <c r="Q1063" s="11"/>
    </row>
    <row r="1064" spans="1:17" x14ac:dyDescent="0.45">
      <c r="A1064" s="14"/>
      <c r="B1064" s="9"/>
      <c r="C1064" s="10"/>
      <c r="D1064" s="10">
        <f>C1064*B1064</f>
        <v>0</v>
      </c>
      <c r="E1064" s="38"/>
      <c r="F1064" s="9"/>
      <c r="G1064" s="10"/>
      <c r="H1064" s="10">
        <f>(B1064*G1064)-D1064</f>
        <v>0</v>
      </c>
      <c r="I1064" s="9" t="s">
        <v>134</v>
      </c>
      <c r="J1064" s="38">
        <f>G1064*B1064</f>
        <v>0</v>
      </c>
      <c r="K1064" s="9" t="str">
        <f t="shared" si="44"/>
        <v/>
      </c>
      <c r="L1064" s="10">
        <f>L1063+(G1064*B1064)</f>
        <v>29746.19</v>
      </c>
      <c r="M1064" s="9" t="s">
        <v>44</v>
      </c>
      <c r="N1064" s="9"/>
      <c r="O1064" s="9"/>
      <c r="P1064" s="9"/>
      <c r="Q1064" s="11"/>
    </row>
    <row r="1065" spans="1:17" x14ac:dyDescent="0.45">
      <c r="A1065" s="14"/>
      <c r="B1065" s="9"/>
      <c r="C1065" s="10" t="s">
        <v>20</v>
      </c>
      <c r="D1065" s="10">
        <f>SUM(D1062:D1064)</f>
        <v>1588.8</v>
      </c>
      <c r="E1065" s="9"/>
      <c r="F1065" s="9"/>
      <c r="G1065" s="41"/>
      <c r="H1065" s="10">
        <f>SUM(H1062:H1064)</f>
        <v>11.200000000000045</v>
      </c>
      <c r="I1065" s="9"/>
      <c r="J1065" s="38">
        <f>SUM(J1062:J1064)</f>
        <v>1600</v>
      </c>
      <c r="K1065" s="9"/>
      <c r="L1065" s="10"/>
      <c r="M1065" s="9"/>
      <c r="N1065" s="9"/>
      <c r="O1065" s="9"/>
      <c r="P1065" s="9"/>
      <c r="Q1065" s="11"/>
    </row>
    <row r="1066" spans="1:17" x14ac:dyDescent="0.45">
      <c r="A1066" s="14"/>
      <c r="B1066" s="9"/>
      <c r="C1066" s="10"/>
      <c r="D1066" s="10"/>
      <c r="E1066" s="9"/>
      <c r="F1066" s="9"/>
      <c r="G1066" s="42"/>
      <c r="H1066" s="39"/>
      <c r="I1066" s="9"/>
      <c r="J1066" s="9"/>
      <c r="K1066" s="9"/>
      <c r="L1066" s="10"/>
      <c r="M1066" s="9"/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/>
      <c r="E1067" s="20"/>
      <c r="F1067" s="9"/>
      <c r="G1067" s="41"/>
      <c r="H1067" s="10"/>
      <c r="I1067" s="9"/>
      <c r="J1067" s="9"/>
      <c r="K1067" s="9"/>
      <c r="L1067" s="10"/>
      <c r="M1067" s="12" t="s">
        <v>41</v>
      </c>
      <c r="N1067" s="9"/>
      <c r="O1067" s="9"/>
      <c r="P1067" s="9"/>
      <c r="Q1067" s="11"/>
    </row>
    <row r="1068" spans="1:17" x14ac:dyDescent="0.45">
      <c r="A1068" s="8"/>
      <c r="B1068" s="9"/>
      <c r="C1068" s="10"/>
      <c r="D1068" s="10"/>
      <c r="E1068" s="20"/>
      <c r="F1068" s="9"/>
      <c r="G1068" s="41"/>
      <c r="H1068" s="10"/>
      <c r="I1068" s="9"/>
      <c r="J1068" s="9"/>
      <c r="K1068" s="9"/>
      <c r="L1068" s="10"/>
      <c r="M1068" s="12" t="s">
        <v>42</v>
      </c>
      <c r="N1068" s="9"/>
      <c r="O1068" s="9"/>
      <c r="P1068" s="9"/>
      <c r="Q1068" s="11"/>
    </row>
    <row r="1069" spans="1:17" x14ac:dyDescent="0.45">
      <c r="A1069" s="8"/>
      <c r="B1069" s="12" t="s">
        <v>6</v>
      </c>
      <c r="C1069" s="13" t="s">
        <v>4</v>
      </c>
      <c r="D1069" s="13" t="s">
        <v>5</v>
      </c>
      <c r="E1069" s="23" t="s">
        <v>16</v>
      </c>
      <c r="F1069" s="9"/>
      <c r="G1069" s="43" t="s">
        <v>18</v>
      </c>
      <c r="H1069" s="13" t="s">
        <v>19</v>
      </c>
      <c r="I1069" s="9"/>
      <c r="J1069" s="9"/>
      <c r="K1069" s="9"/>
      <c r="L1069" s="10"/>
      <c r="M1069" s="38">
        <f>L1061</f>
        <v>28146.19</v>
      </c>
      <c r="N1069" s="9" t="s">
        <v>45</v>
      </c>
      <c r="O1069" s="9"/>
      <c r="P1069" s="9"/>
      <c r="Q1069" s="11"/>
    </row>
    <row r="1070" spans="1:17" x14ac:dyDescent="0.45">
      <c r="A1070" s="14" t="s">
        <v>187</v>
      </c>
      <c r="B1070" s="9">
        <v>97</v>
      </c>
      <c r="C1070" s="10">
        <v>14.46</v>
      </c>
      <c r="D1070" s="10">
        <f>C1070*B1070</f>
        <v>1402.6200000000001</v>
      </c>
      <c r="E1070" s="38" t="s">
        <v>17</v>
      </c>
      <c r="F1070" s="9"/>
      <c r="G1070" s="10">
        <v>14.82</v>
      </c>
      <c r="H1070" s="10">
        <f>(B1070*G1070)-D1070</f>
        <v>34.919999999999845</v>
      </c>
      <c r="I1070" s="9" t="s">
        <v>134</v>
      </c>
      <c r="J1070" s="9"/>
      <c r="K1070" s="9" t="str">
        <f>IF(B1070&lt;&gt;0,"buy "&amp;B1070&amp;" "&amp;A1070&amp;" @ $"&amp;G1070,"")</f>
        <v>buy 97 TH @ $14.82</v>
      </c>
      <c r="L1070" s="10">
        <f>L1064-(G1070*B1070)</f>
        <v>28308.649999999998</v>
      </c>
      <c r="M1070" s="38">
        <f>L1061-(G1070*B1070)</f>
        <v>26708.649999999998</v>
      </c>
      <c r="N1070" s="9"/>
      <c r="O1070" s="9"/>
      <c r="P1070" s="9"/>
      <c r="Q1070" s="11"/>
    </row>
    <row r="1071" spans="1:17" x14ac:dyDescent="0.45">
      <c r="A1071" s="14" t="s">
        <v>85</v>
      </c>
      <c r="B1071" s="9">
        <v>18</v>
      </c>
      <c r="C1071" s="10">
        <v>77.86</v>
      </c>
      <c r="D1071" s="10">
        <f>C1071*B1071</f>
        <v>1401.48</v>
      </c>
      <c r="E1071" s="38" t="s">
        <v>69</v>
      </c>
      <c r="F1071" s="9"/>
      <c r="G1071" s="10">
        <v>77.959999999999994</v>
      </c>
      <c r="H1071" s="10">
        <f>(B1071*G1071)-D1071</f>
        <v>1.7999999999999545</v>
      </c>
      <c r="I1071" s="9" t="s">
        <v>134</v>
      </c>
      <c r="J1071" s="9"/>
      <c r="K1071" s="9" t="str">
        <f>IF(B1071&lt;&gt;0,"buy "&amp;B1071&amp;" "&amp;A1071&amp;" @ $"&amp;G1071,"")</f>
        <v>buy 18 HURN @ $77.96</v>
      </c>
      <c r="L1071" s="10">
        <f>L1070-(G1071*B1071)</f>
        <v>26905.37</v>
      </c>
      <c r="M1071" s="38">
        <f>M1070-(G1071*B1071)</f>
        <v>25305.37</v>
      </c>
      <c r="N1071" s="9"/>
      <c r="O1071" s="9"/>
      <c r="P1071" s="9"/>
      <c r="Q1071" s="11"/>
    </row>
    <row r="1072" spans="1:17" x14ac:dyDescent="0.45">
      <c r="A1072" s="28" t="s">
        <v>188</v>
      </c>
      <c r="B1072" s="29">
        <v>32</v>
      </c>
      <c r="C1072" s="30">
        <v>43.97</v>
      </c>
      <c r="D1072" s="30">
        <f>C1072*B1072</f>
        <v>1407.04</v>
      </c>
      <c r="E1072" s="38" t="s">
        <v>69</v>
      </c>
      <c r="F1072" s="29"/>
      <c r="G1072" s="30">
        <v>43.91</v>
      </c>
      <c r="H1072" s="30">
        <f>(B1072*G1072)-D1072</f>
        <v>-1.9200000000000728</v>
      </c>
      <c r="I1072" s="9" t="s">
        <v>134</v>
      </c>
      <c r="J1072" s="9"/>
      <c r="K1072" s="9" t="str">
        <f>IF(B1072&lt;&gt;0,"buy "&amp;B1072&amp;" "&amp;A1072&amp;" @ $"&amp;G1072,"")</f>
        <v>buy 32 RPRX @ $43.91</v>
      </c>
      <c r="L1072" s="10">
        <f>L1071-(G1072*B1072)</f>
        <v>25500.25</v>
      </c>
      <c r="M1072" s="46">
        <f>M1071-(G1072*B1072)</f>
        <v>23900.25</v>
      </c>
      <c r="N1072" s="47" t="str">
        <f>"$"&amp;TEXT(M1072,"#,##0.00")&amp;" will be the balance in the account after purchases.  "</f>
        <v xml:space="preserve">$23,900.25 will be the balance in the account after purchases.  </v>
      </c>
      <c r="O1072" s="47"/>
      <c r="P1072" s="47"/>
      <c r="Q1072" s="48"/>
    </row>
    <row r="1073" spans="1:17" x14ac:dyDescent="0.45">
      <c r="A1073" s="14"/>
      <c r="B1073" s="9"/>
      <c r="C1073" s="10" t="s">
        <v>20</v>
      </c>
      <c r="D1073" s="10">
        <f>SUM(D1070:D1072)</f>
        <v>4211.1400000000003</v>
      </c>
      <c r="E1073" s="9"/>
      <c r="F1073" s="9"/>
      <c r="G1073" s="10" t="s">
        <v>28</v>
      </c>
      <c r="H1073" s="10">
        <f>SUM(H1070:H1072)</f>
        <v>34.799999999999727</v>
      </c>
      <c r="I1073" s="9"/>
      <c r="J1073" s="9"/>
      <c r="K1073" s="9"/>
      <c r="L1073" s="10"/>
      <c r="M1073" s="9"/>
      <c r="N1073" s="9" t="s">
        <v>84</v>
      </c>
      <c r="O1073" s="9"/>
      <c r="P1073" s="9"/>
      <c r="Q1073" s="11"/>
    </row>
    <row r="1074" spans="1:17" x14ac:dyDescent="0.45">
      <c r="A1074" s="14"/>
      <c r="B1074" s="9"/>
      <c r="C1074" s="10"/>
      <c r="D1074" s="10"/>
      <c r="E1074" s="9"/>
      <c r="F1074" s="9"/>
      <c r="G1074" s="10"/>
      <c r="H1074" s="10"/>
      <c r="I1074" s="9"/>
      <c r="J1074" s="9"/>
      <c r="K1074" s="9"/>
      <c r="L1074" s="10"/>
      <c r="M1074" s="12" t="str">
        <f>IF(J1065+M1072&gt;0,"Credit Surplus","Credit Shortage")</f>
        <v>Credit Surplus</v>
      </c>
      <c r="N1074" s="38">
        <f>J1065+M1072</f>
        <v>25500.25</v>
      </c>
      <c r="O1074" s="9" t="s">
        <v>121</v>
      </c>
      <c r="P1074" s="9"/>
      <c r="Q1074" s="11"/>
    </row>
    <row r="1075" spans="1:17" x14ac:dyDescent="0.45">
      <c r="A1075" s="14"/>
      <c r="B1075" s="9"/>
      <c r="C1075" s="10"/>
      <c r="D1075" s="10"/>
      <c r="E1075" s="9"/>
      <c r="F1075" s="9"/>
      <c r="G1075" s="10"/>
      <c r="H1075" s="10"/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9"/>
      <c r="M1076" s="9"/>
      <c r="N1076" s="9"/>
      <c r="O1076" s="9"/>
      <c r="P1076" s="9"/>
      <c r="Q1076" s="11"/>
    </row>
    <row r="1077" spans="1:17" x14ac:dyDescent="0.45">
      <c r="A1077" s="14" t="s">
        <v>23</v>
      </c>
      <c r="B1077" s="9"/>
      <c r="C1077" s="10"/>
      <c r="D1077" s="22">
        <v>1516.65</v>
      </c>
      <c r="E1077" s="9" t="s">
        <v>111</v>
      </c>
      <c r="F1077" s="9"/>
      <c r="G1077" s="10"/>
      <c r="H1077" s="10"/>
      <c r="I1077" s="9"/>
      <c r="J1077" s="9"/>
      <c r="K1077" s="9"/>
      <c r="L1077" s="9"/>
      <c r="M1077" s="9"/>
      <c r="N1077" s="9"/>
      <c r="O1077" s="9"/>
      <c r="P1077" s="9"/>
      <c r="Q1077" s="11"/>
    </row>
    <row r="1078" spans="1:17" x14ac:dyDescent="0.45">
      <c r="A1078" s="14" t="s">
        <v>24</v>
      </c>
      <c r="B1078" s="9"/>
      <c r="C1078" s="10"/>
      <c r="D1078" s="49">
        <f>H1065</f>
        <v>11.200000000000045</v>
      </c>
      <c r="E1078" s="9" t="s">
        <v>36</v>
      </c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25</v>
      </c>
      <c r="B1079" s="9"/>
      <c r="C1079" s="10"/>
      <c r="D1079" s="10">
        <f>D1077+D1078</f>
        <v>1527.8500000000001</v>
      </c>
      <c r="E1079" s="9"/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27</v>
      </c>
      <c r="B1080" s="9"/>
      <c r="C1080" s="10"/>
      <c r="D1080" s="10">
        <f>H1073</f>
        <v>34.799999999999727</v>
      </c>
      <c r="E1080" s="9" t="s">
        <v>37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32">
        <f>D1079-D1080</f>
        <v>1493.0500000000004</v>
      </c>
      <c r="E1081" s="20" t="s">
        <v>38</v>
      </c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ht="14.65" thickBot="1" x14ac:dyDescent="0.5">
      <c r="A1082" s="16"/>
      <c r="B1082" s="17"/>
      <c r="C1082" s="18"/>
      <c r="D1082" s="18"/>
      <c r="E1082" s="17"/>
      <c r="F1082" s="17"/>
      <c r="G1082" s="18"/>
      <c r="H1082" s="18"/>
      <c r="I1082" s="17"/>
      <c r="J1082" s="17"/>
      <c r="K1082" s="17"/>
      <c r="L1082" s="17"/>
      <c r="M1082" s="17"/>
      <c r="N1082" s="17"/>
      <c r="O1082" s="17"/>
      <c r="P1082" s="17"/>
      <c r="Q1082" s="19"/>
    </row>
    <row r="1083" spans="1:17" ht="14.65" thickTop="1" x14ac:dyDescent="0.45"/>
    <row r="1084" spans="1:17" ht="14.65" thickBot="1" x14ac:dyDescent="0.5"/>
    <row r="1085" spans="1:17" ht="14.65" thickTop="1" x14ac:dyDescent="0.45">
      <c r="A1085" s="3"/>
      <c r="B1085" s="4"/>
      <c r="C1085" s="5">
        <v>44865</v>
      </c>
      <c r="D1085" s="6"/>
      <c r="E1085" s="4"/>
      <c r="F1085" s="4"/>
      <c r="G1085" s="6"/>
      <c r="H1085" s="6"/>
      <c r="I1085" s="4"/>
      <c r="J1085" s="4"/>
      <c r="K1085" s="4"/>
      <c r="L1085" s="21" t="s">
        <v>40</v>
      </c>
      <c r="M1085" s="4"/>
      <c r="N1085" s="4"/>
      <c r="O1085" s="4"/>
      <c r="P1085" s="4"/>
      <c r="Q1085" s="7"/>
    </row>
    <row r="1086" spans="1:17" x14ac:dyDescent="0.45">
      <c r="A1086" s="8" t="s">
        <v>11</v>
      </c>
      <c r="B1086" s="9"/>
      <c r="C1086" s="10"/>
      <c r="D1086" s="10"/>
      <c r="E1086" s="9"/>
      <c r="F1086" s="9"/>
      <c r="G1086" s="10"/>
      <c r="H1086" s="10"/>
      <c r="I1086" s="9"/>
      <c r="J1086" s="12" t="s">
        <v>68</v>
      </c>
      <c r="K1086" s="9"/>
      <c r="L1086" s="12" t="s">
        <v>21</v>
      </c>
      <c r="M1086" s="12"/>
      <c r="N1086" s="9"/>
      <c r="O1086" s="9"/>
      <c r="P1086" s="9"/>
      <c r="Q1086" s="11"/>
    </row>
    <row r="1087" spans="1:17" x14ac:dyDescent="0.45">
      <c r="A1087" s="8" t="s">
        <v>3</v>
      </c>
      <c r="B1087" s="12" t="s">
        <v>6</v>
      </c>
      <c r="C1087" s="13" t="s">
        <v>4</v>
      </c>
      <c r="D1087" s="13" t="s">
        <v>7</v>
      </c>
      <c r="E1087" s="12" t="s">
        <v>16</v>
      </c>
      <c r="F1087" s="9"/>
      <c r="G1087" s="13" t="s">
        <v>18</v>
      </c>
      <c r="H1087" s="13" t="s">
        <v>19</v>
      </c>
      <c r="I1087" s="43" t="s">
        <v>133</v>
      </c>
      <c r="J1087" s="12" t="s">
        <v>67</v>
      </c>
      <c r="K1087" s="9"/>
      <c r="L1087" s="22">
        <v>28369.95</v>
      </c>
      <c r="M1087" s="9" t="s">
        <v>135</v>
      </c>
      <c r="N1087" s="9"/>
      <c r="O1087" s="9"/>
      <c r="P1087" s="9"/>
      <c r="Q1087" s="11"/>
    </row>
    <row r="1088" spans="1:17" x14ac:dyDescent="0.45">
      <c r="A1088" s="14" t="s">
        <v>180</v>
      </c>
      <c r="B1088" s="9">
        <v>37</v>
      </c>
      <c r="C1088" s="10">
        <v>30.9</v>
      </c>
      <c r="D1088" s="10">
        <f>C1088*B1088</f>
        <v>1143.3</v>
      </c>
      <c r="E1088" s="38" t="s">
        <v>46</v>
      </c>
      <c r="F1088" s="9"/>
      <c r="G1088" s="10">
        <v>30.99</v>
      </c>
      <c r="H1088" s="10">
        <f>(B1088*G1088)-D1088</f>
        <v>3.3299999999999272</v>
      </c>
      <c r="I1088" s="9" t="s">
        <v>134</v>
      </c>
      <c r="J1088" s="38">
        <f>G1088*B1088</f>
        <v>1146.6299999999999</v>
      </c>
      <c r="K1088" s="9" t="str">
        <f>IF(B1088&lt;&gt;0,"sell "&amp;B1088&amp;" "&amp;A1088&amp;" @ $"&amp;G1088,"")</f>
        <v>sell 37 AMPH @ $30.99</v>
      </c>
      <c r="L1088" s="10">
        <f>L1087+(G1088*B1088)</f>
        <v>29516.58</v>
      </c>
      <c r="M1088" s="9"/>
      <c r="N1088" s="9"/>
      <c r="O1088" s="9"/>
      <c r="P1088" s="9"/>
      <c r="Q1088" s="11"/>
    </row>
    <row r="1089" spans="1:17" x14ac:dyDescent="0.45">
      <c r="A1089" s="14" t="s">
        <v>181</v>
      </c>
      <c r="B1089" s="9">
        <v>11</v>
      </c>
      <c r="C1089" s="10">
        <v>116.26</v>
      </c>
      <c r="D1089" s="10">
        <f>C1089*B1089</f>
        <v>1278.8600000000001</v>
      </c>
      <c r="E1089" s="38" t="s">
        <v>46</v>
      </c>
      <c r="F1089" s="9"/>
      <c r="G1089" s="10">
        <v>117.83</v>
      </c>
      <c r="H1089" s="10">
        <f>(B1089*G1089)-D1089</f>
        <v>17.269999999999754</v>
      </c>
      <c r="I1089" s="9" t="s">
        <v>134</v>
      </c>
      <c r="J1089" s="38">
        <f>G1089*B1089</f>
        <v>1296.1299999999999</v>
      </c>
      <c r="K1089" s="9" t="str">
        <f t="shared" ref="K1089:K1090" si="45">IF(B1089&lt;&gt;0,"sell "&amp;B1089&amp;" "&amp;A1089&amp;" @ $"&amp;G1089,"")</f>
        <v>sell 11 VRTV @ $117.83</v>
      </c>
      <c r="L1089" s="10">
        <f>L1088+(G1089*B1089)</f>
        <v>30812.710000000003</v>
      </c>
      <c r="M1089" s="9"/>
      <c r="N1089" s="9"/>
      <c r="O1089" s="9"/>
      <c r="P1089" s="9"/>
      <c r="Q1089" s="11"/>
    </row>
    <row r="1090" spans="1:17" x14ac:dyDescent="0.45">
      <c r="A1090" s="14" t="s">
        <v>48</v>
      </c>
      <c r="B1090" s="9">
        <v>13</v>
      </c>
      <c r="C1090" s="10">
        <v>112.05</v>
      </c>
      <c r="D1090" s="10">
        <f>C1090*B1090</f>
        <v>1456.6499999999999</v>
      </c>
      <c r="E1090" s="38" t="s">
        <v>46</v>
      </c>
      <c r="F1090" s="9"/>
      <c r="G1090" s="10">
        <v>112.52</v>
      </c>
      <c r="H1090" s="10">
        <f>(B1090*G1090)-D1090</f>
        <v>6.1100000000001273</v>
      </c>
      <c r="I1090" s="9" t="s">
        <v>134</v>
      </c>
      <c r="J1090" s="38">
        <f>G1090*B1090</f>
        <v>1462.76</v>
      </c>
      <c r="K1090" s="9" t="str">
        <f t="shared" si="45"/>
        <v>sell 13 MGPI @ $112.52</v>
      </c>
      <c r="L1090" s="10">
        <f>L1089+(G1090*B1090)</f>
        <v>32275.47</v>
      </c>
      <c r="M1090" s="9" t="s">
        <v>44</v>
      </c>
      <c r="N1090" s="9"/>
      <c r="O1090" s="9"/>
      <c r="P1090" s="9"/>
      <c r="Q1090" s="11"/>
    </row>
    <row r="1091" spans="1:17" x14ac:dyDescent="0.45">
      <c r="A1091" s="14"/>
      <c r="B1091" s="9"/>
      <c r="C1091" s="10" t="s">
        <v>20</v>
      </c>
      <c r="D1091" s="10">
        <f>SUM(D1088:D1090)</f>
        <v>3878.8099999999995</v>
      </c>
      <c r="E1091" s="9"/>
      <c r="F1091" s="9"/>
      <c r="G1091" s="41"/>
      <c r="H1091" s="10">
        <f>SUM(H1088:H1090)</f>
        <v>26.709999999999809</v>
      </c>
      <c r="I1091" s="9"/>
      <c r="J1091" s="38">
        <f>SUM(J1088:J1090)</f>
        <v>3905.5199999999995</v>
      </c>
      <c r="K1091" s="9"/>
      <c r="L1091" s="10"/>
      <c r="M1091" s="9"/>
      <c r="N1091" s="9"/>
      <c r="O1091" s="9"/>
      <c r="P1091" s="9"/>
      <c r="Q1091" s="11"/>
    </row>
    <row r="1092" spans="1:17" x14ac:dyDescent="0.45">
      <c r="A1092" s="14"/>
      <c r="B1092" s="9"/>
      <c r="C1092" s="10"/>
      <c r="D1092" s="10"/>
      <c r="E1092" s="9"/>
      <c r="F1092" s="9"/>
      <c r="G1092" s="42"/>
      <c r="H1092" s="39"/>
      <c r="I1092" s="9"/>
      <c r="J1092" s="9"/>
      <c r="K1092" s="9"/>
      <c r="L1092" s="10"/>
      <c r="M1092" s="9"/>
      <c r="N1092" s="9"/>
      <c r="O1092" s="9"/>
      <c r="P1092" s="9"/>
      <c r="Q1092" s="11"/>
    </row>
    <row r="1093" spans="1:17" x14ac:dyDescent="0.45">
      <c r="A1093" s="14"/>
      <c r="B1093" s="9"/>
      <c r="C1093" s="10"/>
      <c r="D1093" s="10"/>
      <c r="E1093" s="20"/>
      <c r="F1093" s="9"/>
      <c r="G1093" s="41"/>
      <c r="H1093" s="10"/>
      <c r="I1093" s="9"/>
      <c r="J1093" s="9"/>
      <c r="K1093" s="9"/>
      <c r="L1093" s="10"/>
      <c r="M1093" s="12" t="s">
        <v>41</v>
      </c>
      <c r="N1093" s="9"/>
      <c r="O1093" s="9"/>
      <c r="P1093" s="9"/>
      <c r="Q1093" s="11"/>
    </row>
    <row r="1094" spans="1:17" x14ac:dyDescent="0.45">
      <c r="A1094" s="8"/>
      <c r="B1094" s="9"/>
      <c r="C1094" s="10"/>
      <c r="D1094" s="10"/>
      <c r="E1094" s="20"/>
      <c r="F1094" s="9"/>
      <c r="G1094" s="41"/>
      <c r="H1094" s="10"/>
      <c r="I1094" s="9"/>
      <c r="J1094" s="9"/>
      <c r="K1094" s="9"/>
      <c r="L1094" s="10"/>
      <c r="M1094" s="12" t="s">
        <v>42</v>
      </c>
      <c r="N1094" s="9"/>
      <c r="O1094" s="9"/>
      <c r="P1094" s="9"/>
      <c r="Q1094" s="11"/>
    </row>
    <row r="1095" spans="1:17" x14ac:dyDescent="0.45">
      <c r="A1095" s="8"/>
      <c r="B1095" s="12" t="s">
        <v>6</v>
      </c>
      <c r="C1095" s="13" t="s">
        <v>4</v>
      </c>
      <c r="D1095" s="13" t="s">
        <v>5</v>
      </c>
      <c r="E1095" s="23" t="s">
        <v>16</v>
      </c>
      <c r="F1095" s="9"/>
      <c r="G1095" s="43" t="s">
        <v>18</v>
      </c>
      <c r="H1095" s="13" t="s">
        <v>19</v>
      </c>
      <c r="I1095" s="9"/>
      <c r="J1095" s="9"/>
      <c r="K1095" s="9"/>
      <c r="L1095" s="10"/>
      <c r="M1095" s="38">
        <f>L1087</f>
        <v>28369.95</v>
      </c>
      <c r="N1095" s="9" t="s">
        <v>45</v>
      </c>
      <c r="O1095" s="9"/>
      <c r="P1095" s="9"/>
      <c r="Q1095" s="11"/>
    </row>
    <row r="1096" spans="1:17" x14ac:dyDescent="0.45">
      <c r="A1096" s="14" t="s">
        <v>184</v>
      </c>
      <c r="B1096" s="9">
        <v>22</v>
      </c>
      <c r="C1096" s="10">
        <v>63.02</v>
      </c>
      <c r="D1096" s="10">
        <f>C1096*B1096</f>
        <v>1386.44</v>
      </c>
      <c r="E1096" s="38" t="s">
        <v>46</v>
      </c>
      <c r="F1096" s="9"/>
      <c r="G1096" s="10">
        <v>63.37</v>
      </c>
      <c r="H1096" s="10">
        <f>(B1096*G1096)-D1096</f>
        <v>7.6999999999998181</v>
      </c>
      <c r="I1096" s="9" t="s">
        <v>134</v>
      </c>
      <c r="J1096" s="9"/>
      <c r="K1096" s="9" t="str">
        <f>IF(B1096&lt;&gt;0,"buy "&amp;B1096&amp;" "&amp;A1096&amp;" @ $"&amp;G1096,"")</f>
        <v>buy 22 CEIX @ $63.37</v>
      </c>
      <c r="L1096" s="10">
        <f>L1090-(G1096*B1096)</f>
        <v>30881.33</v>
      </c>
      <c r="M1096" s="38">
        <f>L1087-(G1096*B1096)</f>
        <v>26975.81</v>
      </c>
      <c r="N1096" s="9"/>
      <c r="O1096" s="9"/>
      <c r="P1096" s="9"/>
      <c r="Q1096" s="11"/>
    </row>
    <row r="1097" spans="1:17" x14ac:dyDescent="0.45">
      <c r="A1097" s="14" t="s">
        <v>185</v>
      </c>
      <c r="B1097" s="9">
        <v>18</v>
      </c>
      <c r="C1097" s="10">
        <v>73.48</v>
      </c>
      <c r="D1097" s="10">
        <f>C1097*B1097</f>
        <v>1322.64</v>
      </c>
      <c r="E1097" s="38" t="s">
        <v>46</v>
      </c>
      <c r="F1097" s="9"/>
      <c r="G1097" s="10">
        <v>74.23</v>
      </c>
      <c r="H1097" s="10">
        <f>(B1097*G1097)-D1097</f>
        <v>13.5</v>
      </c>
      <c r="I1097" s="9" t="s">
        <v>134</v>
      </c>
      <c r="J1097" s="9"/>
      <c r="K1097" s="9" t="str">
        <f>IF(B1097&lt;&gt;0,"buy "&amp;B1097&amp;" "&amp;A1097&amp;" @ $"&amp;G1097,"")</f>
        <v>buy 18 CBT @ $74.23</v>
      </c>
      <c r="L1097" s="10">
        <f>L1096-(G1097*B1097)</f>
        <v>29545.190000000002</v>
      </c>
      <c r="M1097" s="38">
        <f>M1096-(G1097*B1097)</f>
        <v>25639.670000000002</v>
      </c>
      <c r="N1097" s="9"/>
      <c r="O1097" s="9"/>
      <c r="P1097" s="9"/>
      <c r="Q1097" s="11"/>
    </row>
    <row r="1098" spans="1:17" x14ac:dyDescent="0.45">
      <c r="A1098" s="28" t="s">
        <v>186</v>
      </c>
      <c r="B1098" s="29">
        <v>75</v>
      </c>
      <c r="C1098" s="30">
        <v>18.37</v>
      </c>
      <c r="D1098" s="30">
        <f>C1098*B1098</f>
        <v>1377.75</v>
      </c>
      <c r="E1098" s="38" t="s">
        <v>46</v>
      </c>
      <c r="F1098" s="29"/>
      <c r="G1098" s="30">
        <v>19.41</v>
      </c>
      <c r="H1098" s="30">
        <f>(B1098*G1098)-D1098</f>
        <v>78</v>
      </c>
      <c r="I1098" s="9" t="s">
        <v>134</v>
      </c>
      <c r="J1098" s="9"/>
      <c r="K1098" s="9" t="str">
        <f>IF(B1098&lt;&gt;0,"buy "&amp;B1098&amp;" "&amp;A1098&amp;" @ $"&amp;G1098,"")</f>
        <v>buy 75 BSM @ $19.41</v>
      </c>
      <c r="L1098" s="10">
        <f>L1097-(G1098*B1098)</f>
        <v>28089.440000000002</v>
      </c>
      <c r="M1098" s="46">
        <f>M1097-(G1098*B1098)</f>
        <v>24183.920000000002</v>
      </c>
      <c r="N1098" s="47" t="str">
        <f>"$"&amp;TEXT(M1098,"#,##0.00")&amp;" will be the balance in the account after purchases.  "</f>
        <v xml:space="preserve">$24,183.92 will be the balance in the account after purchases.  </v>
      </c>
      <c r="O1098" s="47"/>
      <c r="P1098" s="47"/>
      <c r="Q1098" s="48"/>
    </row>
    <row r="1099" spans="1:17" x14ac:dyDescent="0.45">
      <c r="A1099" s="14"/>
      <c r="B1099" s="9"/>
      <c r="C1099" s="10" t="s">
        <v>20</v>
      </c>
      <c r="D1099" s="10">
        <f>SUM(D1096:D1098)</f>
        <v>4086.83</v>
      </c>
      <c r="E1099" s="9"/>
      <c r="F1099" s="9"/>
      <c r="G1099" s="10" t="s">
        <v>28</v>
      </c>
      <c r="H1099" s="10">
        <f>SUM(H1096:H1098)</f>
        <v>99.199999999999818</v>
      </c>
      <c r="I1099" s="9"/>
      <c r="J1099" s="9"/>
      <c r="K1099" s="9"/>
      <c r="L1099" s="10"/>
      <c r="M1099" s="9"/>
      <c r="N1099" s="9" t="s">
        <v>84</v>
      </c>
      <c r="O1099" s="9"/>
      <c r="P1099" s="9"/>
      <c r="Q1099" s="11"/>
    </row>
    <row r="1100" spans="1:17" x14ac:dyDescent="0.45">
      <c r="A1100" s="14"/>
      <c r="B1100" s="9"/>
      <c r="C1100" s="10"/>
      <c r="D1100" s="10"/>
      <c r="E1100" s="9"/>
      <c r="F1100" s="9"/>
      <c r="G1100" s="10"/>
      <c r="H1100" s="10"/>
      <c r="I1100" s="9"/>
      <c r="J1100" s="9"/>
      <c r="K1100" s="9"/>
      <c r="L1100" s="10"/>
      <c r="M1100" s="12" t="str">
        <f>IF(J1091+M1098&gt;0,"Credit Surplus","Credit Shortage")</f>
        <v>Credit Surplus</v>
      </c>
      <c r="N1100" s="38">
        <f>J1091+M1098</f>
        <v>28089.440000000002</v>
      </c>
      <c r="O1100" s="9" t="s">
        <v>121</v>
      </c>
      <c r="P1100" s="9"/>
      <c r="Q1100" s="11"/>
    </row>
    <row r="1101" spans="1:17" x14ac:dyDescent="0.45">
      <c r="A1101" s="14"/>
      <c r="B1101" s="9"/>
      <c r="C1101" s="10"/>
      <c r="D1101" s="10"/>
      <c r="E1101" s="9"/>
      <c r="F1101" s="9"/>
      <c r="G1101" s="10"/>
      <c r="H1101" s="10"/>
      <c r="I1101" s="9"/>
      <c r="J1101" s="9"/>
      <c r="K1101" s="9"/>
      <c r="L1101" s="10"/>
      <c r="M1101" s="9"/>
      <c r="N1101" s="9"/>
      <c r="O1101" s="9"/>
      <c r="P1101" s="9"/>
      <c r="Q1101" s="11"/>
    </row>
    <row r="1102" spans="1:17" x14ac:dyDescent="0.45">
      <c r="A1102" s="14"/>
      <c r="B1102" s="9"/>
      <c r="C1102" s="10"/>
      <c r="D1102" s="10"/>
      <c r="E1102" s="9"/>
      <c r="F1102" s="9"/>
      <c r="G1102" s="10"/>
      <c r="H1102" s="10"/>
      <c r="I1102" s="9"/>
      <c r="J1102" s="9"/>
      <c r="K1102" s="9"/>
      <c r="L1102" s="9"/>
      <c r="M1102" s="9"/>
      <c r="N1102" s="9"/>
      <c r="O1102" s="9"/>
      <c r="P1102" s="9"/>
      <c r="Q1102" s="11"/>
    </row>
    <row r="1103" spans="1:17" x14ac:dyDescent="0.45">
      <c r="A1103" s="14" t="s">
        <v>23</v>
      </c>
      <c r="B1103" s="9"/>
      <c r="C1103" s="10"/>
      <c r="D1103" s="22">
        <v>4211.4799999999996</v>
      </c>
      <c r="E1103" s="9" t="s">
        <v>111</v>
      </c>
      <c r="F1103" s="9"/>
      <c r="G1103" s="10"/>
      <c r="H1103" s="10"/>
      <c r="I1103" s="9"/>
      <c r="J1103" s="9"/>
      <c r="K1103" s="9"/>
      <c r="L1103" s="9"/>
      <c r="M1103" s="9"/>
      <c r="N1103" s="9"/>
      <c r="O1103" s="9"/>
      <c r="P1103" s="9"/>
      <c r="Q1103" s="11"/>
    </row>
    <row r="1104" spans="1:17" x14ac:dyDescent="0.45">
      <c r="A1104" s="14" t="s">
        <v>24</v>
      </c>
      <c r="B1104" s="9"/>
      <c r="C1104" s="10"/>
      <c r="D1104" s="49">
        <f>H1091</f>
        <v>26.709999999999809</v>
      </c>
      <c r="E1104" s="9" t="s">
        <v>36</v>
      </c>
      <c r="F1104" s="9"/>
      <c r="G1104" s="10"/>
      <c r="H1104" s="10"/>
      <c r="I1104" s="9"/>
      <c r="J1104" s="9"/>
      <c r="K1104" s="9"/>
      <c r="L1104" s="9"/>
      <c r="M1104" s="9"/>
      <c r="N1104" s="9"/>
      <c r="O1104" s="9"/>
      <c r="P1104" s="9"/>
      <c r="Q1104" s="11"/>
    </row>
    <row r="1105" spans="1:17" x14ac:dyDescent="0.45">
      <c r="A1105" s="14" t="s">
        <v>25</v>
      </c>
      <c r="B1105" s="9"/>
      <c r="C1105" s="10"/>
      <c r="D1105" s="10">
        <f>D1103+D1104</f>
        <v>4238.1899999999996</v>
      </c>
      <c r="E1105" s="9"/>
      <c r="F1105" s="9"/>
      <c r="G1105" s="10"/>
      <c r="H1105" s="10"/>
      <c r="I1105" s="9"/>
      <c r="J1105" s="9"/>
      <c r="K1105" s="9"/>
      <c r="L1105" s="9"/>
      <c r="M1105" s="9"/>
      <c r="N1105" s="9"/>
      <c r="O1105" s="9"/>
      <c r="P1105" s="9"/>
      <c r="Q1105" s="11"/>
    </row>
    <row r="1106" spans="1:17" x14ac:dyDescent="0.45">
      <c r="A1106" s="14" t="s">
        <v>27</v>
      </c>
      <c r="B1106" s="9"/>
      <c r="C1106" s="10"/>
      <c r="D1106" s="10">
        <f>H1099</f>
        <v>99.199999999999818</v>
      </c>
      <c r="E1106" s="9" t="s">
        <v>37</v>
      </c>
      <c r="F1106" s="9"/>
      <c r="G1106" s="10"/>
      <c r="H1106" s="10"/>
      <c r="I1106" s="9"/>
      <c r="J1106" s="9"/>
      <c r="K1106" s="9"/>
      <c r="L1106" s="9"/>
      <c r="M1106" s="9"/>
      <c r="N1106" s="9"/>
      <c r="O1106" s="9"/>
      <c r="P1106" s="9"/>
      <c r="Q1106" s="11"/>
    </row>
    <row r="1107" spans="1:17" x14ac:dyDescent="0.45">
      <c r="A1107" s="14" t="s">
        <v>25</v>
      </c>
      <c r="B1107" s="9"/>
      <c r="C1107" s="10"/>
      <c r="D1107" s="32">
        <f>D1105-D1106</f>
        <v>4138.99</v>
      </c>
      <c r="E1107" s="20" t="s">
        <v>38</v>
      </c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</row>
    <row r="1108" spans="1:17" ht="14.65" thickBot="1" x14ac:dyDescent="0.5">
      <c r="A1108" s="16"/>
      <c r="B1108" s="17"/>
      <c r="C1108" s="18"/>
      <c r="D1108" s="18"/>
      <c r="E1108" s="17"/>
      <c r="F1108" s="17"/>
      <c r="G1108" s="18"/>
      <c r="H1108" s="18"/>
      <c r="I1108" s="17"/>
      <c r="J1108" s="17"/>
      <c r="K1108" s="17"/>
      <c r="L1108" s="17"/>
      <c r="M1108" s="17"/>
      <c r="N1108" s="17"/>
      <c r="O1108" s="17"/>
      <c r="P1108" s="17"/>
      <c r="Q1108" s="19"/>
    </row>
    <row r="1109" spans="1:17" ht="14.65" thickTop="1" x14ac:dyDescent="0.45"/>
    <row r="1110" spans="1:17" ht="14.65" thickBot="1" x14ac:dyDescent="0.5"/>
    <row r="1111" spans="1:17" ht="14.65" thickTop="1" x14ac:dyDescent="0.45">
      <c r="A1111" s="3"/>
      <c r="B1111" s="4"/>
      <c r="C1111" s="5">
        <v>44834</v>
      </c>
      <c r="D1111" s="6"/>
      <c r="E1111" s="4"/>
      <c r="F1111" s="4"/>
      <c r="G1111" s="6"/>
      <c r="H1111" s="6"/>
      <c r="I1111" s="4"/>
      <c r="J1111" s="4"/>
      <c r="K1111" s="4"/>
      <c r="L1111" s="21" t="s">
        <v>40</v>
      </c>
      <c r="M1111" s="4"/>
      <c r="N1111" s="4"/>
      <c r="O1111" s="4"/>
      <c r="P1111" s="4"/>
      <c r="Q1111" s="7"/>
    </row>
    <row r="1112" spans="1:17" x14ac:dyDescent="0.45">
      <c r="A1112" s="8" t="s">
        <v>11</v>
      </c>
      <c r="B1112" s="9"/>
      <c r="C1112" s="10"/>
      <c r="D1112" s="10"/>
      <c r="E1112" s="9"/>
      <c r="F1112" s="9"/>
      <c r="G1112" s="10"/>
      <c r="H1112" s="10"/>
      <c r="I1112" s="9"/>
      <c r="J1112" s="12" t="s">
        <v>68</v>
      </c>
      <c r="K1112" s="9"/>
      <c r="L1112" s="12" t="s">
        <v>21</v>
      </c>
      <c r="M1112" s="12"/>
      <c r="N1112" s="9"/>
      <c r="O1112" s="9"/>
      <c r="P1112" s="9"/>
      <c r="Q1112" s="11"/>
    </row>
    <row r="1113" spans="1:17" x14ac:dyDescent="0.45">
      <c r="A1113" s="8" t="s">
        <v>3</v>
      </c>
      <c r="B1113" s="12" t="s">
        <v>6</v>
      </c>
      <c r="C1113" s="13" t="s">
        <v>4</v>
      </c>
      <c r="D1113" s="13" t="s">
        <v>7</v>
      </c>
      <c r="E1113" s="12" t="s">
        <v>16</v>
      </c>
      <c r="F1113" s="9"/>
      <c r="G1113" s="13" t="s">
        <v>18</v>
      </c>
      <c r="H1113" s="13" t="s">
        <v>19</v>
      </c>
      <c r="I1113" s="43" t="s">
        <v>133</v>
      </c>
      <c r="J1113" s="12" t="s">
        <v>67</v>
      </c>
      <c r="K1113" s="9"/>
      <c r="L1113" s="22">
        <v>27228.01</v>
      </c>
      <c r="M1113" s="9" t="s">
        <v>135</v>
      </c>
      <c r="N1113" s="9"/>
      <c r="O1113" s="9"/>
      <c r="P1113" s="9"/>
      <c r="Q1113" s="11"/>
    </row>
    <row r="1114" spans="1:17" x14ac:dyDescent="0.45">
      <c r="A1114" s="14" t="s">
        <v>179</v>
      </c>
      <c r="B1114" s="9">
        <v>43</v>
      </c>
      <c r="C1114" s="10">
        <v>91.6</v>
      </c>
      <c r="D1114" s="10">
        <f>C1114*B1114</f>
        <v>3938.7999999999997</v>
      </c>
      <c r="E1114" s="38" t="s">
        <v>46</v>
      </c>
      <c r="F1114" s="9"/>
      <c r="G1114" s="10">
        <v>91.45</v>
      </c>
      <c r="H1114" s="10">
        <f>(B1114*G1114)-D1114</f>
        <v>-6.4499999999998181</v>
      </c>
      <c r="I1114" s="9" t="s">
        <v>134</v>
      </c>
      <c r="J1114" s="38">
        <f>G1114*B1114</f>
        <v>3932.35</v>
      </c>
      <c r="K1114" s="9" t="str">
        <f>IF(B1114&lt;&gt;0,"sell "&amp;B1114&amp;" "&amp;A1114&amp;" @ $"&amp;G1114,"")</f>
        <v>sell 43 BIL @ $91.45</v>
      </c>
      <c r="L1114" s="10">
        <f>L1113+(G1114*B1114)</f>
        <v>31160.359999999997</v>
      </c>
      <c r="M1114" s="9"/>
      <c r="N1114" s="9"/>
      <c r="O1114" s="9"/>
      <c r="P1114" s="9"/>
      <c r="Q1114" s="11"/>
    </row>
    <row r="1115" spans="1:17" x14ac:dyDescent="0.45">
      <c r="A1115" s="14"/>
      <c r="B1115" s="9"/>
      <c r="C1115" s="10"/>
      <c r="D1115" s="10">
        <f>C1115*B1115</f>
        <v>0</v>
      </c>
      <c r="E1115" s="38" t="s">
        <v>46</v>
      </c>
      <c r="F1115" s="9"/>
      <c r="G1115" s="10"/>
      <c r="H1115" s="10">
        <f>(B1115*G1115)-D1115</f>
        <v>0</v>
      </c>
      <c r="I1115" s="9" t="s">
        <v>134</v>
      </c>
      <c r="J1115" s="38">
        <f>G1115*B1115</f>
        <v>0</v>
      </c>
      <c r="K1115" s="9" t="str">
        <f t="shared" ref="K1115:K1116" si="46">IF(B1115&lt;&gt;0,"sell "&amp;B1115&amp;" "&amp;A1115&amp;" @ $"&amp;G1115,"")</f>
        <v/>
      </c>
      <c r="L1115" s="10">
        <f>L1114+(G1115*B1115)</f>
        <v>31160.359999999997</v>
      </c>
      <c r="M1115" s="9"/>
      <c r="N1115" s="9"/>
      <c r="O1115" s="9"/>
      <c r="P1115" s="9"/>
      <c r="Q1115" s="11"/>
    </row>
    <row r="1116" spans="1:17" x14ac:dyDescent="0.45">
      <c r="A1116" s="14"/>
      <c r="B1116" s="9"/>
      <c r="C1116" s="10"/>
      <c r="D1116" s="10">
        <f>C1116*B1116</f>
        <v>0</v>
      </c>
      <c r="E1116" s="38" t="s">
        <v>46</v>
      </c>
      <c r="F1116" s="9"/>
      <c r="G1116" s="10"/>
      <c r="H1116" s="10">
        <f>(B1116*G1116)-D1116</f>
        <v>0</v>
      </c>
      <c r="I1116" s="9" t="s">
        <v>134</v>
      </c>
      <c r="J1116" s="38">
        <f>G1116*B1116</f>
        <v>0</v>
      </c>
      <c r="K1116" s="9" t="str">
        <f t="shared" si="46"/>
        <v/>
      </c>
      <c r="L1116" s="10">
        <f>L1115+(G1116*B1116)</f>
        <v>31160.359999999997</v>
      </c>
      <c r="M1116" s="9" t="s">
        <v>44</v>
      </c>
      <c r="N1116" s="9"/>
      <c r="O1116" s="9"/>
      <c r="P1116" s="9"/>
      <c r="Q1116" s="11"/>
    </row>
    <row r="1117" spans="1:17" x14ac:dyDescent="0.45">
      <c r="A1117" s="14"/>
      <c r="B1117" s="9"/>
      <c r="C1117" s="10" t="s">
        <v>20</v>
      </c>
      <c r="D1117" s="10">
        <f>SUM(D1114:D1116)</f>
        <v>3938.7999999999997</v>
      </c>
      <c r="E1117" s="9"/>
      <c r="F1117" s="9"/>
      <c r="G1117" s="41"/>
      <c r="H1117" s="10">
        <f>SUM(H1114:H1116)</f>
        <v>-6.4499999999998181</v>
      </c>
      <c r="I1117" s="9"/>
      <c r="J1117" s="38">
        <f>SUM(J1114:J1116)</f>
        <v>3932.35</v>
      </c>
      <c r="K1117" s="9"/>
      <c r="L1117" s="10"/>
      <c r="M1117" s="9"/>
      <c r="N1117" s="9"/>
      <c r="O1117" s="9"/>
      <c r="P1117" s="9"/>
      <c r="Q1117" s="11"/>
    </row>
    <row r="1118" spans="1:17" x14ac:dyDescent="0.45">
      <c r="A1118" s="14"/>
      <c r="B1118" s="9"/>
      <c r="C1118" s="10"/>
      <c r="D1118" s="10"/>
      <c r="E1118" s="9"/>
      <c r="F1118" s="9"/>
      <c r="G1118" s="42"/>
      <c r="H1118" s="39"/>
      <c r="I1118" s="9"/>
      <c r="J1118" s="9"/>
      <c r="K1118" s="9"/>
      <c r="L1118" s="10"/>
      <c r="M1118" s="9"/>
      <c r="N1118" s="9"/>
      <c r="O1118" s="9"/>
      <c r="P1118" s="9"/>
      <c r="Q1118" s="11"/>
    </row>
    <row r="1119" spans="1:17" x14ac:dyDescent="0.45">
      <c r="A1119" s="14"/>
      <c r="B1119" s="9"/>
      <c r="C1119" s="10"/>
      <c r="D1119" s="10"/>
      <c r="E1119" s="20"/>
      <c r="F1119" s="9"/>
      <c r="G1119" s="41"/>
      <c r="H1119" s="10"/>
      <c r="I1119" s="9"/>
      <c r="J1119" s="9"/>
      <c r="K1119" s="9"/>
      <c r="L1119" s="10"/>
      <c r="M1119" s="12" t="s">
        <v>41</v>
      </c>
      <c r="N1119" s="9"/>
      <c r="O1119" s="9"/>
      <c r="P1119" s="9"/>
      <c r="Q1119" s="11"/>
    </row>
    <row r="1120" spans="1:17" x14ac:dyDescent="0.45">
      <c r="A1120" s="8"/>
      <c r="B1120" s="9"/>
      <c r="C1120" s="10"/>
      <c r="D1120" s="10"/>
      <c r="E1120" s="20"/>
      <c r="F1120" s="9"/>
      <c r="G1120" s="41"/>
      <c r="H1120" s="10"/>
      <c r="I1120" s="9"/>
      <c r="J1120" s="9"/>
      <c r="K1120" s="9"/>
      <c r="L1120" s="10"/>
      <c r="M1120" s="12" t="s">
        <v>42</v>
      </c>
      <c r="N1120" s="9"/>
      <c r="O1120" s="9"/>
      <c r="P1120" s="9"/>
      <c r="Q1120" s="11"/>
    </row>
    <row r="1121" spans="1:17" x14ac:dyDescent="0.45">
      <c r="A1121" s="8"/>
      <c r="B1121" s="12" t="s">
        <v>6</v>
      </c>
      <c r="C1121" s="13" t="s">
        <v>4</v>
      </c>
      <c r="D1121" s="13" t="s">
        <v>5</v>
      </c>
      <c r="E1121" s="23" t="s">
        <v>16</v>
      </c>
      <c r="F1121" s="9"/>
      <c r="G1121" s="43" t="s">
        <v>18</v>
      </c>
      <c r="H1121" s="13" t="s">
        <v>19</v>
      </c>
      <c r="I1121" s="9"/>
      <c r="J1121" s="9"/>
      <c r="K1121" s="9"/>
      <c r="L1121" s="10"/>
      <c r="M1121" s="38">
        <f>L1113</f>
        <v>27228.01</v>
      </c>
      <c r="N1121" s="9" t="s">
        <v>45</v>
      </c>
      <c r="O1121" s="9"/>
      <c r="P1121" s="9"/>
      <c r="Q1121" s="11"/>
    </row>
    <row r="1122" spans="1:17" x14ac:dyDescent="0.45">
      <c r="A1122" s="14" t="s">
        <v>182</v>
      </c>
      <c r="B1122" s="9">
        <v>52</v>
      </c>
      <c r="C1122" s="10">
        <v>27.1</v>
      </c>
      <c r="D1122" s="10">
        <f>C1122*B1122</f>
        <v>1409.2</v>
      </c>
      <c r="E1122" s="38" t="s">
        <v>46</v>
      </c>
      <c r="F1122" s="9"/>
      <c r="G1122" s="10">
        <v>26.86</v>
      </c>
      <c r="H1122" s="10">
        <f>(B1122*G1122)-D1122</f>
        <v>-12.480000000000018</v>
      </c>
      <c r="I1122" s="9" t="s">
        <v>134</v>
      </c>
      <c r="J1122" s="9"/>
      <c r="K1122" s="9" t="str">
        <f>IF(B1122&lt;&gt;0,"buy "&amp;B1122&amp;" "&amp;A1122&amp;" @ $"&amp;G1122,"")</f>
        <v>buy 52 NTTYY @ $26.86</v>
      </c>
      <c r="L1122" s="10">
        <f>L1116-(G1122*B1122)</f>
        <v>29763.639999999996</v>
      </c>
      <c r="M1122" s="38">
        <f>L1113-(G1122*B1122)</f>
        <v>25831.289999999997</v>
      </c>
      <c r="N1122" s="9"/>
      <c r="O1122" s="9"/>
      <c r="P1122" s="9"/>
      <c r="Q1122" s="11"/>
    </row>
    <row r="1123" spans="1:17" x14ac:dyDescent="0.45">
      <c r="A1123" s="14" t="s">
        <v>183</v>
      </c>
      <c r="B1123" s="9">
        <v>191</v>
      </c>
      <c r="C1123" s="10">
        <v>7.38</v>
      </c>
      <c r="D1123" s="10">
        <f>C1123*B1123</f>
        <v>1409.58</v>
      </c>
      <c r="E1123" s="38" t="s">
        <v>46</v>
      </c>
      <c r="F1123" s="9"/>
      <c r="G1123" s="10">
        <v>7.47</v>
      </c>
      <c r="H1123" s="10">
        <f>(B1123*G1123)-D1123</f>
        <v>17.190000000000055</v>
      </c>
      <c r="I1123" s="9" t="s">
        <v>134</v>
      </c>
      <c r="J1123" s="9"/>
      <c r="K1123" s="9" t="str">
        <f>IF(B1123&lt;&gt;0,"buy "&amp;B1123&amp;" "&amp;A1123&amp;" @ $"&amp;G1123,"")</f>
        <v>buy 191 TGS @ $7.47</v>
      </c>
      <c r="L1123" s="10">
        <f>L1122-(G1123*B1123)</f>
        <v>28336.869999999995</v>
      </c>
      <c r="M1123" s="38">
        <f>M1122-(G1123*B1123)</f>
        <v>24404.519999999997</v>
      </c>
      <c r="N1123" s="9"/>
      <c r="O1123" s="9"/>
      <c r="P1123" s="9"/>
      <c r="Q1123" s="11"/>
    </row>
    <row r="1124" spans="1:17" x14ac:dyDescent="0.45">
      <c r="A1124" s="28"/>
      <c r="B1124" s="29">
        <v>0</v>
      </c>
      <c r="C1124" s="30">
        <v>0</v>
      </c>
      <c r="D1124" s="30">
        <f>C1124*B1124</f>
        <v>0</v>
      </c>
      <c r="E1124" s="38" t="s">
        <v>46</v>
      </c>
      <c r="F1124" s="29"/>
      <c r="G1124" s="30">
        <v>0</v>
      </c>
      <c r="H1124" s="30">
        <f>(B1124*G1124)-D1124</f>
        <v>0</v>
      </c>
      <c r="I1124" s="9" t="s">
        <v>134</v>
      </c>
      <c r="J1124" s="9"/>
      <c r="K1124" s="9" t="str">
        <f>IF(B1124&lt;&gt;0,"buy "&amp;B1124&amp;" "&amp;A1124&amp;" @ $"&amp;G1124,"")</f>
        <v/>
      </c>
      <c r="L1124" s="10">
        <f>L1123-(G1124*B1124)</f>
        <v>28336.869999999995</v>
      </c>
      <c r="M1124" s="46">
        <f>M1123-(G1124*B1124)</f>
        <v>24404.519999999997</v>
      </c>
      <c r="N1124" s="47" t="str">
        <f>"$"&amp;TEXT(M1124,"#,##0.00")&amp;" will be the balance in the account after purchases.  "</f>
        <v xml:space="preserve">$24,404.52 will be the balance in the account after purchases.  </v>
      </c>
      <c r="O1124" s="47"/>
      <c r="P1124" s="47"/>
      <c r="Q1124" s="48"/>
    </row>
    <row r="1125" spans="1:17" x14ac:dyDescent="0.45">
      <c r="A1125" s="14"/>
      <c r="B1125" s="9"/>
      <c r="C1125" s="10" t="s">
        <v>20</v>
      </c>
      <c r="D1125" s="10">
        <f>SUM(D1122:D1124)</f>
        <v>2818.7799999999997</v>
      </c>
      <c r="E1125" s="9"/>
      <c r="F1125" s="9"/>
      <c r="G1125" s="10" t="s">
        <v>28</v>
      </c>
      <c r="H1125" s="10">
        <f>SUM(H1122:H1124)</f>
        <v>4.7100000000000364</v>
      </c>
      <c r="I1125" s="9"/>
      <c r="J1125" s="9"/>
      <c r="K1125" s="9"/>
      <c r="L1125" s="10"/>
      <c r="M1125" s="9"/>
      <c r="N1125" s="9" t="s">
        <v>84</v>
      </c>
      <c r="O1125" s="9"/>
      <c r="P1125" s="9"/>
      <c r="Q1125" s="11"/>
    </row>
    <row r="1126" spans="1:17" x14ac:dyDescent="0.45">
      <c r="A1126" s="14"/>
      <c r="B1126" s="9"/>
      <c r="C1126" s="10"/>
      <c r="D1126" s="10"/>
      <c r="E1126" s="9"/>
      <c r="F1126" s="9"/>
      <c r="G1126" s="10"/>
      <c r="H1126" s="10"/>
      <c r="I1126" s="9"/>
      <c r="J1126" s="9"/>
      <c r="K1126" s="9"/>
      <c r="L1126" s="10"/>
      <c r="M1126" s="12" t="str">
        <f>IF(J1117+M1124&gt;0,"Credit Surplus","Credit Shortage")</f>
        <v>Credit Surplus</v>
      </c>
      <c r="N1126" s="38">
        <f>J1117+M1124</f>
        <v>28336.869999999995</v>
      </c>
      <c r="O1126" s="9" t="s">
        <v>121</v>
      </c>
      <c r="P1126" s="9"/>
      <c r="Q1126" s="11"/>
    </row>
    <row r="1127" spans="1:17" x14ac:dyDescent="0.45">
      <c r="A1127" s="14"/>
      <c r="B1127" s="9"/>
      <c r="C1127" s="10"/>
      <c r="D1127" s="10"/>
      <c r="E1127" s="9"/>
      <c r="F1127" s="9"/>
      <c r="G1127" s="10"/>
      <c r="H1127" s="10"/>
      <c r="I1127" s="9"/>
      <c r="J1127" s="9"/>
      <c r="K1127" s="9"/>
      <c r="L1127" s="10"/>
      <c r="M1127" s="9"/>
      <c r="N1127" s="9"/>
      <c r="O1127" s="9"/>
      <c r="P1127" s="9"/>
      <c r="Q1127" s="11"/>
    </row>
    <row r="1128" spans="1:17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9"/>
      <c r="M1128" s="9"/>
      <c r="N1128" s="9"/>
      <c r="O1128" s="9"/>
      <c r="P1128" s="9"/>
      <c r="Q1128" s="11"/>
    </row>
    <row r="1129" spans="1:17" x14ac:dyDescent="0.45">
      <c r="A1129" s="14" t="s">
        <v>23</v>
      </c>
      <c r="B1129" s="9"/>
      <c r="C1129" s="10"/>
      <c r="D1129" s="22">
        <v>4430.66</v>
      </c>
      <c r="E1129" s="9" t="s">
        <v>111</v>
      </c>
      <c r="F1129" s="9"/>
      <c r="G1129" s="10"/>
      <c r="H1129" s="10"/>
      <c r="I1129" s="9"/>
      <c r="J1129" s="9"/>
      <c r="K1129" s="9"/>
      <c r="L1129" s="9"/>
      <c r="M1129" s="9"/>
      <c r="N1129" s="9"/>
      <c r="O1129" s="9"/>
      <c r="P1129" s="9"/>
      <c r="Q1129" s="11"/>
    </row>
    <row r="1130" spans="1:17" x14ac:dyDescent="0.45">
      <c r="A1130" s="14" t="s">
        <v>24</v>
      </c>
      <c r="B1130" s="9"/>
      <c r="C1130" s="10"/>
      <c r="D1130" s="49">
        <f>H1117</f>
        <v>-6.4499999999998181</v>
      </c>
      <c r="E1130" s="9" t="s">
        <v>36</v>
      </c>
      <c r="F1130" s="9"/>
      <c r="G1130" s="10"/>
      <c r="H1130" s="10"/>
      <c r="I1130" s="9"/>
      <c r="J1130" s="9"/>
      <c r="K1130" s="9"/>
      <c r="L1130" s="9"/>
      <c r="M1130" s="9"/>
      <c r="N1130" s="9"/>
      <c r="O1130" s="9"/>
      <c r="P1130" s="9"/>
      <c r="Q1130" s="11"/>
    </row>
    <row r="1131" spans="1:17" x14ac:dyDescent="0.45">
      <c r="A1131" s="14" t="s">
        <v>25</v>
      </c>
      <c r="B1131" s="9"/>
      <c r="C1131" s="10"/>
      <c r="D1131" s="10">
        <f>D1129+D1130</f>
        <v>4424.21</v>
      </c>
      <c r="E1131" s="9"/>
      <c r="F1131" s="9"/>
      <c r="G1131" s="10"/>
      <c r="H1131" s="10"/>
      <c r="I1131" s="9"/>
      <c r="J1131" s="9"/>
      <c r="K1131" s="9"/>
      <c r="L1131" s="9"/>
      <c r="M1131" s="9"/>
      <c r="N1131" s="9"/>
      <c r="O1131" s="9"/>
      <c r="P1131" s="9"/>
      <c r="Q1131" s="11"/>
    </row>
    <row r="1132" spans="1:17" x14ac:dyDescent="0.45">
      <c r="A1132" s="14" t="s">
        <v>27</v>
      </c>
      <c r="B1132" s="9"/>
      <c r="C1132" s="10"/>
      <c r="D1132" s="10">
        <f>H1125</f>
        <v>4.7100000000000364</v>
      </c>
      <c r="E1132" s="9" t="s">
        <v>37</v>
      </c>
      <c r="F1132" s="9"/>
      <c r="G1132" s="10"/>
      <c r="H1132" s="10"/>
      <c r="I1132" s="9"/>
      <c r="J1132" s="9"/>
      <c r="K1132" s="9"/>
      <c r="L1132" s="9"/>
      <c r="M1132" s="9"/>
      <c r="N1132" s="9"/>
      <c r="O1132" s="9"/>
      <c r="P1132" s="9"/>
      <c r="Q1132" s="11"/>
    </row>
    <row r="1133" spans="1:17" x14ac:dyDescent="0.45">
      <c r="A1133" s="14" t="s">
        <v>25</v>
      </c>
      <c r="B1133" s="9"/>
      <c r="C1133" s="10"/>
      <c r="D1133" s="32">
        <f>D1131-D1132</f>
        <v>4419.5</v>
      </c>
      <c r="E1133" s="20" t="s">
        <v>38</v>
      </c>
      <c r="F1133" s="9"/>
      <c r="G1133" s="10"/>
      <c r="H1133" s="10"/>
      <c r="I1133" s="9"/>
      <c r="J1133" s="9"/>
      <c r="K1133" s="9"/>
      <c r="L1133" s="9"/>
      <c r="M1133" s="9"/>
      <c r="N1133" s="9"/>
      <c r="O1133" s="9"/>
      <c r="P1133" s="9"/>
      <c r="Q1133" s="11"/>
    </row>
    <row r="1134" spans="1:17" ht="14.65" thickBot="1" x14ac:dyDescent="0.5">
      <c r="A1134" s="16"/>
      <c r="B1134" s="17"/>
      <c r="C1134" s="18"/>
      <c r="D1134" s="18"/>
      <c r="E1134" s="17"/>
      <c r="F1134" s="17"/>
      <c r="G1134" s="18"/>
      <c r="H1134" s="18"/>
      <c r="I1134" s="17"/>
      <c r="J1134" s="17"/>
      <c r="K1134" s="17"/>
      <c r="L1134" s="17"/>
      <c r="M1134" s="17"/>
      <c r="N1134" s="17"/>
      <c r="O1134" s="17"/>
      <c r="P1134" s="17"/>
      <c r="Q1134" s="19"/>
    </row>
    <row r="1135" spans="1:17" ht="14.65" thickTop="1" x14ac:dyDescent="0.45"/>
    <row r="1136" spans="1:17" ht="14.65" thickBot="1" x14ac:dyDescent="0.5"/>
    <row r="1137" spans="1:17" ht="14.65" thickTop="1" x14ac:dyDescent="0.45">
      <c r="A1137" s="3"/>
      <c r="B1137" s="4"/>
      <c r="C1137" s="5">
        <v>44804</v>
      </c>
      <c r="D1137" s="6"/>
      <c r="E1137" s="4"/>
      <c r="F1137" s="4"/>
      <c r="G1137" s="6"/>
      <c r="H1137" s="6"/>
      <c r="I1137" s="4"/>
      <c r="J1137" s="4"/>
      <c r="K1137" s="4"/>
      <c r="L1137" s="21" t="s">
        <v>40</v>
      </c>
      <c r="M1137" s="4"/>
      <c r="N1137" s="4"/>
      <c r="O1137" s="4"/>
      <c r="P1137" s="4"/>
      <c r="Q1137" s="7"/>
    </row>
    <row r="1138" spans="1:17" x14ac:dyDescent="0.45">
      <c r="A1138" s="8" t="s">
        <v>11</v>
      </c>
      <c r="B1138" s="9"/>
      <c r="C1138" s="10"/>
      <c r="D1138" s="10"/>
      <c r="E1138" s="9"/>
      <c r="F1138" s="9"/>
      <c r="G1138" s="10"/>
      <c r="H1138" s="10"/>
      <c r="I1138" s="9"/>
      <c r="J1138" s="12" t="s">
        <v>68</v>
      </c>
      <c r="K1138" s="9"/>
      <c r="L1138" s="12" t="s">
        <v>21</v>
      </c>
      <c r="M1138" s="12"/>
      <c r="N1138" s="9"/>
      <c r="O1138" s="9"/>
      <c r="P1138" s="9"/>
      <c r="Q1138" s="11"/>
    </row>
    <row r="1139" spans="1:17" x14ac:dyDescent="0.45">
      <c r="A1139" s="8" t="s">
        <v>3</v>
      </c>
      <c r="B1139" s="12" t="s">
        <v>6</v>
      </c>
      <c r="C1139" s="13" t="s">
        <v>4</v>
      </c>
      <c r="D1139" s="13" t="s">
        <v>7</v>
      </c>
      <c r="E1139" s="12" t="s">
        <v>16</v>
      </c>
      <c r="F1139" s="9"/>
      <c r="G1139" s="13" t="s">
        <v>18</v>
      </c>
      <c r="H1139" s="13" t="s">
        <v>19</v>
      </c>
      <c r="I1139" s="43" t="s">
        <v>133</v>
      </c>
      <c r="J1139" s="12" t="s">
        <v>67</v>
      </c>
      <c r="K1139" s="9"/>
      <c r="L1139" s="22">
        <v>27228.01</v>
      </c>
      <c r="M1139" s="9" t="s">
        <v>135</v>
      </c>
      <c r="N1139" s="9"/>
      <c r="O1139" s="9"/>
      <c r="P1139" s="9"/>
      <c r="Q1139" s="11"/>
    </row>
    <row r="1140" spans="1:17" x14ac:dyDescent="0.45">
      <c r="A1140" s="14" t="s">
        <v>177</v>
      </c>
      <c r="B1140" s="9">
        <v>59</v>
      </c>
      <c r="C1140" s="10">
        <v>26.34</v>
      </c>
      <c r="D1140" s="10">
        <f>C1140*B1140</f>
        <v>1554.06</v>
      </c>
      <c r="E1140" s="38" t="s">
        <v>46</v>
      </c>
      <c r="F1140" s="9"/>
      <c r="G1140" s="10">
        <v>26.01</v>
      </c>
      <c r="H1140" s="10">
        <f>(B1140*G1140)-D1140</f>
        <v>-19.4699999999998</v>
      </c>
      <c r="I1140" s="9" t="s">
        <v>134</v>
      </c>
      <c r="J1140" s="38">
        <f>G1140*B1140</f>
        <v>1534.5900000000001</v>
      </c>
      <c r="K1140" s="9" t="str">
        <f>IF(B1140&lt;&gt;0,"sell "&amp;B1140&amp;" "&amp;A1140&amp;" @ $"&amp;G1140,"")</f>
        <v>sell 59 ARLP @ $26.01</v>
      </c>
      <c r="L1140" s="10">
        <f>L1139+(G1140*B1140)</f>
        <v>28762.6</v>
      </c>
      <c r="M1140" s="9"/>
      <c r="N1140" s="9"/>
      <c r="O1140" s="9"/>
      <c r="P1140" s="9"/>
      <c r="Q1140" s="11"/>
    </row>
    <row r="1141" spans="1:17" x14ac:dyDescent="0.45">
      <c r="A1141" s="14" t="s">
        <v>10</v>
      </c>
      <c r="B1141" s="9">
        <v>25</v>
      </c>
      <c r="C1141" s="10">
        <v>36.26</v>
      </c>
      <c r="D1141" s="10">
        <f>C1141*B1141</f>
        <v>906.5</v>
      </c>
      <c r="E1141" s="38" t="s">
        <v>46</v>
      </c>
      <c r="F1141" s="9"/>
      <c r="G1141" s="10">
        <v>35.6</v>
      </c>
      <c r="H1141" s="10">
        <f>(B1141*G1141)-D1141</f>
        <v>-16.5</v>
      </c>
      <c r="I1141" s="9" t="s">
        <v>134</v>
      </c>
      <c r="J1141" s="38">
        <f>G1141*B1141</f>
        <v>890</v>
      </c>
      <c r="K1141" s="9" t="str">
        <f t="shared" ref="K1141:K1142" si="47">IF(B1141&lt;&gt;0,"sell "&amp;B1141&amp;" "&amp;A1141&amp;" @ $"&amp;G1141,"")</f>
        <v>sell 25 ASIX @ $35.6</v>
      </c>
      <c r="L1141" s="10">
        <f>L1140+(G1141*B1141)</f>
        <v>29652.6</v>
      </c>
      <c r="M1141" s="9"/>
      <c r="N1141" s="9"/>
      <c r="O1141" s="9"/>
      <c r="P1141" s="9"/>
      <c r="Q1141" s="11"/>
    </row>
    <row r="1142" spans="1:17" x14ac:dyDescent="0.45">
      <c r="A1142" s="14" t="s">
        <v>178</v>
      </c>
      <c r="B1142" s="9">
        <v>4</v>
      </c>
      <c r="C1142" s="10">
        <v>290.17</v>
      </c>
      <c r="D1142" s="10">
        <f>C1142*B1142</f>
        <v>1160.68</v>
      </c>
      <c r="E1142" s="38" t="s">
        <v>46</v>
      </c>
      <c r="F1142" s="9"/>
      <c r="G1142" s="10">
        <v>289.24</v>
      </c>
      <c r="H1142" s="10">
        <f>(B1142*G1142)-D1142</f>
        <v>-3.7200000000000273</v>
      </c>
      <c r="I1142" s="9" t="s">
        <v>134</v>
      </c>
      <c r="J1142" s="38">
        <f>G1142*B1142</f>
        <v>1156.96</v>
      </c>
      <c r="K1142" s="9" t="str">
        <f t="shared" si="47"/>
        <v>sell 4 MUSA @ $289.24</v>
      </c>
      <c r="L1142" s="10">
        <f>L1141+(G1142*B1142)</f>
        <v>30809.559999999998</v>
      </c>
      <c r="M1142" s="9" t="s">
        <v>44</v>
      </c>
      <c r="N1142" s="9"/>
      <c r="O1142" s="9"/>
      <c r="P1142" s="9"/>
      <c r="Q1142" s="11"/>
    </row>
    <row r="1143" spans="1:17" x14ac:dyDescent="0.45">
      <c r="A1143" s="14"/>
      <c r="B1143" s="9"/>
      <c r="C1143" s="10" t="s">
        <v>20</v>
      </c>
      <c r="D1143" s="10">
        <f>SUM(D1140:D1142)</f>
        <v>3621.24</v>
      </c>
      <c r="E1143" s="9"/>
      <c r="F1143" s="9"/>
      <c r="G1143" s="41"/>
      <c r="H1143" s="10">
        <f>SUM(H1140:H1142)</f>
        <v>-39.689999999999827</v>
      </c>
      <c r="I1143" s="9"/>
      <c r="J1143" s="38">
        <f>SUM(J1140:J1142)</f>
        <v>3581.55</v>
      </c>
      <c r="K1143" s="9"/>
      <c r="L1143" s="10"/>
      <c r="M1143" s="9"/>
      <c r="N1143" s="9"/>
      <c r="O1143" s="9"/>
      <c r="P1143" s="9"/>
      <c r="Q1143" s="11"/>
    </row>
    <row r="1144" spans="1:17" x14ac:dyDescent="0.45">
      <c r="A1144" s="14"/>
      <c r="B1144" s="9"/>
      <c r="C1144" s="10"/>
      <c r="D1144" s="10"/>
      <c r="E1144" s="9"/>
      <c r="F1144" s="9"/>
      <c r="G1144" s="42"/>
      <c r="H1144" s="39"/>
      <c r="I1144" s="9"/>
      <c r="J1144" s="9"/>
      <c r="K1144" s="9"/>
      <c r="L1144" s="10"/>
      <c r="M1144" s="9"/>
      <c r="N1144" s="9"/>
      <c r="O1144" s="9"/>
      <c r="P1144" s="9"/>
      <c r="Q1144" s="11"/>
    </row>
    <row r="1145" spans="1:17" x14ac:dyDescent="0.45">
      <c r="A1145" s="14"/>
      <c r="B1145" s="9"/>
      <c r="C1145" s="10"/>
      <c r="D1145" s="10"/>
      <c r="E1145" s="20"/>
      <c r="F1145" s="9"/>
      <c r="G1145" s="41"/>
      <c r="H1145" s="10"/>
      <c r="I1145" s="9"/>
      <c r="J1145" s="9"/>
      <c r="K1145" s="9"/>
      <c r="L1145" s="10"/>
      <c r="M1145" s="12" t="s">
        <v>41</v>
      </c>
      <c r="N1145" s="9"/>
      <c r="O1145" s="9"/>
      <c r="P1145" s="9"/>
      <c r="Q1145" s="11"/>
    </row>
    <row r="1146" spans="1:17" x14ac:dyDescent="0.45">
      <c r="A1146" s="8"/>
      <c r="B1146" s="9"/>
      <c r="C1146" s="10"/>
      <c r="D1146" s="10"/>
      <c r="E1146" s="20"/>
      <c r="F1146" s="9"/>
      <c r="G1146" s="41"/>
      <c r="H1146" s="10"/>
      <c r="I1146" s="9"/>
      <c r="J1146" s="9"/>
      <c r="K1146" s="9"/>
      <c r="L1146" s="10"/>
      <c r="M1146" s="12" t="s">
        <v>42</v>
      </c>
      <c r="N1146" s="9"/>
      <c r="O1146" s="9"/>
      <c r="P1146" s="9"/>
      <c r="Q1146" s="11"/>
    </row>
    <row r="1147" spans="1:17" x14ac:dyDescent="0.45">
      <c r="A1147" s="8"/>
      <c r="B1147" s="12" t="s">
        <v>6</v>
      </c>
      <c r="C1147" s="13" t="s">
        <v>4</v>
      </c>
      <c r="D1147" s="13" t="s">
        <v>5</v>
      </c>
      <c r="E1147" s="23" t="s">
        <v>16</v>
      </c>
      <c r="F1147" s="9"/>
      <c r="G1147" s="43" t="s">
        <v>18</v>
      </c>
      <c r="H1147" s="13" t="s">
        <v>19</v>
      </c>
      <c r="I1147" s="9"/>
      <c r="J1147" s="9"/>
      <c r="K1147" s="9"/>
      <c r="L1147" s="10"/>
      <c r="M1147" s="38">
        <f>L1139</f>
        <v>27228.01</v>
      </c>
      <c r="N1147" s="9" t="s">
        <v>45</v>
      </c>
      <c r="O1147" s="9"/>
      <c r="P1147" s="9"/>
      <c r="Q1147" s="11"/>
    </row>
    <row r="1148" spans="1:17" x14ac:dyDescent="0.45">
      <c r="A1148" s="14" t="s">
        <v>117</v>
      </c>
      <c r="B1148" s="9">
        <v>32</v>
      </c>
      <c r="C1148" s="10">
        <v>43.66</v>
      </c>
      <c r="D1148" s="10">
        <f>C1148*B1148</f>
        <v>1397.12</v>
      </c>
      <c r="E1148" s="38" t="s">
        <v>46</v>
      </c>
      <c r="F1148" s="9"/>
      <c r="G1148" s="10">
        <v>43.22</v>
      </c>
      <c r="H1148" s="10">
        <f>(B1148*G1148)-D1148</f>
        <v>-14.079999999999927</v>
      </c>
      <c r="I1148" s="9" t="s">
        <v>134</v>
      </c>
      <c r="J1148" s="9"/>
      <c r="K1148" s="9" t="str">
        <f>IF(B1148&lt;&gt;0,"buy "&amp;B1148&amp;" "&amp;A1148&amp;" @ $"&amp;G1148,"")</f>
        <v>buy 32 CBZ @ $43.22</v>
      </c>
      <c r="L1148" s="10">
        <f>L1142-(G1148*B1148)</f>
        <v>29426.519999999997</v>
      </c>
      <c r="M1148" s="38">
        <f>L1139-(G1148*B1148)</f>
        <v>25844.969999999998</v>
      </c>
      <c r="N1148" s="9"/>
      <c r="O1148" s="9"/>
      <c r="P1148" s="9"/>
      <c r="Q1148" s="11"/>
    </row>
    <row r="1149" spans="1:17" x14ac:dyDescent="0.45">
      <c r="A1149" s="14"/>
      <c r="B1149" s="9">
        <v>0</v>
      </c>
      <c r="C1149" s="10">
        <v>0</v>
      </c>
      <c r="D1149" s="10">
        <f>C1149*B1149</f>
        <v>0</v>
      </c>
      <c r="E1149" s="38" t="s">
        <v>46</v>
      </c>
      <c r="F1149" s="9"/>
      <c r="G1149" s="10">
        <v>0</v>
      </c>
      <c r="H1149" s="10">
        <f>(B1149*G1149)-D1149</f>
        <v>0</v>
      </c>
      <c r="I1149" s="9" t="s">
        <v>134</v>
      </c>
      <c r="J1149" s="9"/>
      <c r="K1149" s="9" t="str">
        <f>IF(B1149&lt;&gt;0,"buy "&amp;B1149&amp;" "&amp;A1149&amp;" @ $"&amp;G1149,"")</f>
        <v/>
      </c>
      <c r="L1149" s="10">
        <f>L1148-(G1149*B1149)</f>
        <v>29426.519999999997</v>
      </c>
      <c r="M1149" s="38">
        <f>M1148-(G1149*B1149)</f>
        <v>25844.969999999998</v>
      </c>
      <c r="N1149" s="9"/>
      <c r="O1149" s="9"/>
      <c r="P1149" s="9"/>
      <c r="Q1149" s="11"/>
    </row>
    <row r="1150" spans="1:17" x14ac:dyDescent="0.45">
      <c r="A1150" s="28"/>
      <c r="B1150" s="29">
        <v>0</v>
      </c>
      <c r="C1150" s="30">
        <v>0</v>
      </c>
      <c r="D1150" s="30">
        <f>C1150*B1150</f>
        <v>0</v>
      </c>
      <c r="E1150" s="38" t="s">
        <v>46</v>
      </c>
      <c r="F1150" s="29"/>
      <c r="G1150" s="30">
        <v>0</v>
      </c>
      <c r="H1150" s="30">
        <f>(B1150*G1150)-D1150</f>
        <v>0</v>
      </c>
      <c r="I1150" s="9" t="s">
        <v>134</v>
      </c>
      <c r="J1150" s="9"/>
      <c r="K1150" s="9" t="str">
        <f>IF(B1150&lt;&gt;0,"buy "&amp;B1150&amp;" "&amp;A1150&amp;" @ $"&amp;G1150,"")</f>
        <v/>
      </c>
      <c r="L1150" s="10">
        <f>L1149-(G1150*B1150)</f>
        <v>29426.519999999997</v>
      </c>
      <c r="M1150" s="46">
        <f>M1149-(G1150*B1150)</f>
        <v>25844.969999999998</v>
      </c>
      <c r="N1150" s="47" t="str">
        <f>"$"&amp;TEXT(M1150,"#,##0.00")&amp;" will be the balance in the account after purchases.  "</f>
        <v xml:space="preserve">$25,844.97 will be the balance in the account after purchases.  </v>
      </c>
      <c r="O1150" s="47"/>
      <c r="P1150" s="47"/>
      <c r="Q1150" s="48"/>
    </row>
    <row r="1151" spans="1:17" x14ac:dyDescent="0.45">
      <c r="A1151" s="14"/>
      <c r="B1151" s="9"/>
      <c r="C1151" s="10" t="s">
        <v>20</v>
      </c>
      <c r="D1151" s="10">
        <f>SUM(D1148:D1150)</f>
        <v>1397.12</v>
      </c>
      <c r="E1151" s="9"/>
      <c r="F1151" s="9"/>
      <c r="G1151" s="10" t="s">
        <v>28</v>
      </c>
      <c r="H1151" s="10">
        <f>SUM(H1148:H1150)</f>
        <v>-14.079999999999927</v>
      </c>
      <c r="I1151" s="9"/>
      <c r="J1151" s="9"/>
      <c r="K1151" s="9"/>
      <c r="L1151" s="10"/>
      <c r="M1151" s="9"/>
      <c r="N1151" s="9" t="s">
        <v>84</v>
      </c>
      <c r="O1151" s="9"/>
      <c r="P1151" s="9"/>
      <c r="Q1151" s="11"/>
    </row>
    <row r="1152" spans="1:17" x14ac:dyDescent="0.45">
      <c r="A1152" s="14"/>
      <c r="B1152" s="9"/>
      <c r="C1152" s="10"/>
      <c r="D1152" s="10"/>
      <c r="E1152" s="9"/>
      <c r="F1152" s="9"/>
      <c r="G1152" s="10"/>
      <c r="H1152" s="10"/>
      <c r="I1152" s="9"/>
      <c r="J1152" s="9"/>
      <c r="K1152" s="9"/>
      <c r="L1152" s="10"/>
      <c r="M1152" s="12" t="str">
        <f>IF(J1143+M1150&gt;0,"Credit Surplus","Credit Shortage")</f>
        <v>Credit Surplus</v>
      </c>
      <c r="N1152" s="38">
        <f>J1143+M1150</f>
        <v>29426.519999999997</v>
      </c>
      <c r="O1152" s="9" t="s">
        <v>121</v>
      </c>
      <c r="P1152" s="9"/>
      <c r="Q1152" s="11"/>
    </row>
    <row r="1153" spans="1:17" x14ac:dyDescent="0.45">
      <c r="A1153" s="14"/>
      <c r="B1153" s="9"/>
      <c r="C1153" s="10"/>
      <c r="D1153" s="10"/>
      <c r="E1153" s="9"/>
      <c r="F1153" s="9"/>
      <c r="G1153" s="10"/>
      <c r="H1153" s="10"/>
      <c r="I1153" s="9"/>
      <c r="J1153" s="9"/>
      <c r="K1153" s="9"/>
      <c r="L1153" s="10"/>
      <c r="M1153" s="9"/>
      <c r="N1153" s="9"/>
      <c r="O1153" s="9"/>
      <c r="P1153" s="9"/>
      <c r="Q1153" s="11"/>
    </row>
    <row r="1154" spans="1:17" x14ac:dyDescent="0.45">
      <c r="A1154" s="14"/>
      <c r="B1154" s="9"/>
      <c r="C1154" s="10"/>
      <c r="D1154" s="10"/>
      <c r="E1154" s="9"/>
      <c r="F1154" s="9"/>
      <c r="G1154" s="10"/>
      <c r="H1154" s="10"/>
      <c r="I1154" s="9"/>
      <c r="J1154" s="9"/>
      <c r="K1154" s="9"/>
      <c r="L1154" s="9"/>
      <c r="M1154" s="9"/>
      <c r="N1154" s="9"/>
      <c r="O1154" s="9"/>
      <c r="P1154" s="9"/>
      <c r="Q1154" s="11"/>
    </row>
    <row r="1155" spans="1:17" x14ac:dyDescent="0.45">
      <c r="A1155" s="14" t="s">
        <v>23</v>
      </c>
      <c r="B1155" s="9"/>
      <c r="C1155" s="10"/>
      <c r="D1155" s="22">
        <v>3336.25</v>
      </c>
      <c r="E1155" s="9" t="s">
        <v>111</v>
      </c>
      <c r="F1155" s="9"/>
      <c r="G1155" s="10"/>
      <c r="H1155" s="10"/>
      <c r="I1155" s="9"/>
      <c r="J1155" s="9"/>
      <c r="K1155" s="9"/>
      <c r="L1155" s="9"/>
      <c r="M1155" s="9"/>
      <c r="N1155" s="9"/>
      <c r="O1155" s="9"/>
      <c r="P1155" s="9"/>
      <c r="Q1155" s="11"/>
    </row>
    <row r="1156" spans="1:17" x14ac:dyDescent="0.45">
      <c r="A1156" s="14" t="s">
        <v>24</v>
      </c>
      <c r="B1156" s="9"/>
      <c r="C1156" s="10"/>
      <c r="D1156" s="49">
        <f>H1143</f>
        <v>-39.689999999999827</v>
      </c>
      <c r="E1156" s="9" t="s">
        <v>36</v>
      </c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11"/>
    </row>
    <row r="1157" spans="1:17" x14ac:dyDescent="0.45">
      <c r="A1157" s="14" t="s">
        <v>25</v>
      </c>
      <c r="B1157" s="9"/>
      <c r="C1157" s="10"/>
      <c r="D1157" s="10">
        <f>D1155+D1156</f>
        <v>3296.5600000000004</v>
      </c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11"/>
    </row>
    <row r="1158" spans="1:17" x14ac:dyDescent="0.45">
      <c r="A1158" s="14" t="s">
        <v>27</v>
      </c>
      <c r="B1158" s="9"/>
      <c r="C1158" s="10"/>
      <c r="D1158" s="10">
        <f>H1151</f>
        <v>-14.079999999999927</v>
      </c>
      <c r="E1158" s="9" t="s">
        <v>37</v>
      </c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11"/>
    </row>
    <row r="1159" spans="1:17" x14ac:dyDescent="0.45">
      <c r="A1159" s="14" t="s">
        <v>25</v>
      </c>
      <c r="B1159" s="9"/>
      <c r="C1159" s="10"/>
      <c r="D1159" s="32">
        <f>D1157-D1158</f>
        <v>3310.6400000000003</v>
      </c>
      <c r="E1159" s="20" t="s">
        <v>38</v>
      </c>
      <c r="F1159" s="9"/>
      <c r="G1159" s="10"/>
      <c r="H1159" s="10"/>
      <c r="I1159" s="9"/>
      <c r="J1159" s="9"/>
      <c r="K1159" s="9"/>
      <c r="L1159" s="9"/>
      <c r="M1159" s="9"/>
      <c r="N1159" s="9"/>
      <c r="O1159" s="9"/>
      <c r="P1159" s="9"/>
      <c r="Q1159" s="11"/>
    </row>
    <row r="1160" spans="1:17" ht="14.65" thickBot="1" x14ac:dyDescent="0.5">
      <c r="A1160" s="16"/>
      <c r="B1160" s="17"/>
      <c r="C1160" s="18"/>
      <c r="D1160" s="18"/>
      <c r="E1160" s="17"/>
      <c r="F1160" s="17"/>
      <c r="G1160" s="18"/>
      <c r="H1160" s="18"/>
      <c r="I1160" s="17"/>
      <c r="J1160" s="17"/>
      <c r="K1160" s="17"/>
      <c r="L1160" s="17"/>
      <c r="M1160" s="17"/>
      <c r="N1160" s="17"/>
      <c r="O1160" s="17"/>
      <c r="P1160" s="17"/>
      <c r="Q1160" s="19"/>
    </row>
    <row r="1161" spans="1:17" ht="14.65" thickTop="1" x14ac:dyDescent="0.45"/>
    <row r="1162" spans="1:17" ht="14.65" thickBot="1" x14ac:dyDescent="0.5"/>
    <row r="1163" spans="1:17" ht="14.65" thickTop="1" x14ac:dyDescent="0.45">
      <c r="A1163" s="3"/>
      <c r="B1163" s="4"/>
      <c r="C1163" s="5">
        <v>44771</v>
      </c>
      <c r="D1163" s="6"/>
      <c r="E1163" s="4"/>
      <c r="F1163" s="4"/>
      <c r="G1163" s="6"/>
      <c r="H1163" s="6"/>
      <c r="I1163" s="4"/>
      <c r="J1163" s="4"/>
      <c r="K1163" s="4"/>
      <c r="L1163" s="21" t="s">
        <v>40</v>
      </c>
      <c r="M1163" s="4"/>
      <c r="N1163" s="4"/>
      <c r="O1163" s="4"/>
      <c r="P1163" s="4"/>
      <c r="Q1163" s="7"/>
    </row>
    <row r="1164" spans="1:17" x14ac:dyDescent="0.45">
      <c r="A1164" s="8" t="s">
        <v>11</v>
      </c>
      <c r="B1164" s="9"/>
      <c r="C1164" s="10"/>
      <c r="D1164" s="10"/>
      <c r="E1164" s="9"/>
      <c r="F1164" s="9"/>
      <c r="G1164" s="10"/>
      <c r="H1164" s="10"/>
      <c r="I1164" s="9"/>
      <c r="J1164" s="12" t="s">
        <v>68</v>
      </c>
      <c r="K1164" s="9"/>
      <c r="L1164" s="12" t="s">
        <v>21</v>
      </c>
      <c r="M1164" s="12"/>
      <c r="N1164" s="9"/>
      <c r="O1164" s="9"/>
      <c r="P1164" s="9"/>
      <c r="Q1164" s="11"/>
    </row>
    <row r="1165" spans="1:17" x14ac:dyDescent="0.45">
      <c r="A1165" s="8" t="s">
        <v>3</v>
      </c>
      <c r="B1165" s="12" t="s">
        <v>6</v>
      </c>
      <c r="C1165" s="13" t="s">
        <v>4</v>
      </c>
      <c r="D1165" s="13" t="s">
        <v>7</v>
      </c>
      <c r="E1165" s="12" t="s">
        <v>16</v>
      </c>
      <c r="F1165" s="9"/>
      <c r="G1165" s="13" t="s">
        <v>18</v>
      </c>
      <c r="H1165" s="13" t="s">
        <v>19</v>
      </c>
      <c r="I1165" s="43" t="s">
        <v>133</v>
      </c>
      <c r="J1165" s="12" t="s">
        <v>67</v>
      </c>
      <c r="K1165" s="9"/>
      <c r="L1165" s="22">
        <v>23908.35</v>
      </c>
      <c r="M1165" s="9" t="s">
        <v>135</v>
      </c>
      <c r="N1165" s="9"/>
      <c r="O1165" s="9"/>
      <c r="P1165" s="9"/>
      <c r="Q1165" s="11"/>
    </row>
    <row r="1166" spans="1:17" x14ac:dyDescent="0.45">
      <c r="A1166" s="14" t="s">
        <v>174</v>
      </c>
      <c r="B1166" s="9">
        <v>28</v>
      </c>
      <c r="C1166" s="10">
        <v>60.31</v>
      </c>
      <c r="D1166" s="10">
        <f>C1166*B1166</f>
        <v>1688.68</v>
      </c>
      <c r="E1166" s="38" t="s">
        <v>46</v>
      </c>
      <c r="F1166" s="9"/>
      <c r="G1166" s="10">
        <v>60.08</v>
      </c>
      <c r="H1166" s="10">
        <f>(B1166*G1166)-D1166</f>
        <v>-6.4400000000000546</v>
      </c>
      <c r="I1166" s="9" t="s">
        <v>134</v>
      </c>
      <c r="J1166" s="38">
        <f>G1166*B1166</f>
        <v>1682.24</v>
      </c>
      <c r="K1166" s="9" t="str">
        <f>IF(B1166&lt;&gt;0,"sell "&amp;B1166&amp;" "&amp;A1166&amp;" @ $"&amp;G1166,"")</f>
        <v>sell 28 PBH @ $60.08</v>
      </c>
      <c r="L1166" s="10">
        <f>L1165+(G1166*B1166)</f>
        <v>25590.59</v>
      </c>
      <c r="M1166" s="9"/>
      <c r="N1166" s="9"/>
      <c r="O1166" s="9"/>
      <c r="P1166" s="9"/>
      <c r="Q1166" s="11"/>
    </row>
    <row r="1167" spans="1:17" x14ac:dyDescent="0.45">
      <c r="A1167" s="14" t="s">
        <v>175</v>
      </c>
      <c r="B1167" s="9">
        <v>72</v>
      </c>
      <c r="C1167" s="10">
        <v>21.99</v>
      </c>
      <c r="D1167" s="10">
        <f>C1167*B1167</f>
        <v>1583.28</v>
      </c>
      <c r="E1167" s="38" t="s">
        <v>46</v>
      </c>
      <c r="F1167" s="9"/>
      <c r="G1167" s="10">
        <v>22.18</v>
      </c>
      <c r="H1167" s="10">
        <f>(B1167*G1167)-D1167</f>
        <v>13.680000000000064</v>
      </c>
      <c r="I1167" s="9" t="s">
        <v>134</v>
      </c>
      <c r="J1167" s="38">
        <f>G1167*B1167</f>
        <v>1596.96</v>
      </c>
      <c r="K1167" s="9" t="str">
        <f t="shared" ref="K1167:K1168" si="48">IF(B1167&lt;&gt;0,"sell "&amp;B1167&amp;" "&amp;A1167&amp;" @ $"&amp;G1167,"")</f>
        <v>sell 72 IMBBY @ $22.18</v>
      </c>
      <c r="L1167" s="10">
        <f>L1166+(G1167*B1167)</f>
        <v>27187.55</v>
      </c>
      <c r="M1167" s="9"/>
      <c r="N1167" s="9"/>
      <c r="O1167" s="9"/>
      <c r="P1167" s="9"/>
      <c r="Q1167" s="11"/>
    </row>
    <row r="1168" spans="1:17" x14ac:dyDescent="0.45">
      <c r="A1168" s="14" t="s">
        <v>140</v>
      </c>
      <c r="B1168" s="9">
        <v>60</v>
      </c>
      <c r="C1168" s="10">
        <v>31.66</v>
      </c>
      <c r="D1168" s="10">
        <f>C1168*B1168</f>
        <v>1899.6</v>
      </c>
      <c r="E1168" s="38" t="s">
        <v>46</v>
      </c>
      <c r="F1168" s="9"/>
      <c r="G1168" s="10">
        <v>31.59</v>
      </c>
      <c r="H1168" s="10">
        <f>(B1168*G1168)-D1168</f>
        <v>-4.1999999999998181</v>
      </c>
      <c r="I1168" s="9" t="s">
        <v>134</v>
      </c>
      <c r="J1168" s="38">
        <f>G1168*B1168</f>
        <v>1895.4</v>
      </c>
      <c r="K1168" s="9" t="str">
        <f t="shared" si="48"/>
        <v>sell 60 VIVO @ $31.59</v>
      </c>
      <c r="L1168" s="10">
        <f>L1167+(G1168*B1168)</f>
        <v>29082.95</v>
      </c>
      <c r="M1168" s="9" t="s">
        <v>44</v>
      </c>
      <c r="N1168" s="9"/>
      <c r="O1168" s="9"/>
      <c r="P1168" s="9"/>
      <c r="Q1168" s="11"/>
    </row>
    <row r="1169" spans="1:17" x14ac:dyDescent="0.45">
      <c r="A1169" s="14"/>
      <c r="B1169" s="9"/>
      <c r="C1169" s="10" t="s">
        <v>20</v>
      </c>
      <c r="D1169" s="10">
        <f>SUM(D1166:D1168)</f>
        <v>5171.5599999999995</v>
      </c>
      <c r="E1169" s="9"/>
      <c r="F1169" s="9"/>
      <c r="G1169" s="41"/>
      <c r="H1169" s="10">
        <f>SUM(H1166:H1168)</f>
        <v>3.040000000000191</v>
      </c>
      <c r="I1169" s="9"/>
      <c r="J1169" s="38">
        <f>SUM(J1166:J1168)</f>
        <v>5174.6000000000004</v>
      </c>
      <c r="K1169" s="9"/>
      <c r="L1169" s="10"/>
      <c r="M1169" s="9"/>
      <c r="N1169" s="9"/>
      <c r="O1169" s="9"/>
      <c r="P1169" s="9"/>
      <c r="Q1169" s="11"/>
    </row>
    <row r="1170" spans="1:17" x14ac:dyDescent="0.45">
      <c r="A1170" s="14"/>
      <c r="B1170" s="9"/>
      <c r="C1170" s="10"/>
      <c r="D1170" s="10"/>
      <c r="E1170" s="9"/>
      <c r="F1170" s="9"/>
      <c r="G1170" s="42"/>
      <c r="H1170" s="39"/>
      <c r="I1170" s="9"/>
      <c r="J1170" s="9"/>
      <c r="K1170" s="9"/>
      <c r="L1170" s="10"/>
      <c r="M1170" s="9"/>
      <c r="N1170" s="9"/>
      <c r="O1170" s="9"/>
      <c r="P1170" s="9"/>
      <c r="Q1170" s="11"/>
    </row>
    <row r="1171" spans="1:17" x14ac:dyDescent="0.45">
      <c r="A1171" s="14"/>
      <c r="B1171" s="9"/>
      <c r="C1171" s="10"/>
      <c r="D1171" s="10"/>
      <c r="E1171" s="20"/>
      <c r="F1171" s="9"/>
      <c r="G1171" s="41"/>
      <c r="H1171" s="10"/>
      <c r="I1171" s="9"/>
      <c r="J1171" s="9"/>
      <c r="K1171" s="9"/>
      <c r="L1171" s="10"/>
      <c r="M1171" s="12" t="s">
        <v>41</v>
      </c>
      <c r="N1171" s="9"/>
      <c r="O1171" s="9"/>
      <c r="P1171" s="9"/>
      <c r="Q1171" s="11"/>
    </row>
    <row r="1172" spans="1:17" x14ac:dyDescent="0.45">
      <c r="A1172" s="8"/>
      <c r="B1172" s="9"/>
      <c r="C1172" s="10"/>
      <c r="D1172" s="10"/>
      <c r="E1172" s="20"/>
      <c r="F1172" s="9"/>
      <c r="G1172" s="41"/>
      <c r="H1172" s="10"/>
      <c r="I1172" s="9"/>
      <c r="J1172" s="9"/>
      <c r="K1172" s="9"/>
      <c r="L1172" s="10"/>
      <c r="M1172" s="12" t="s">
        <v>42</v>
      </c>
      <c r="N1172" s="9"/>
      <c r="O1172" s="9"/>
      <c r="P1172" s="9"/>
      <c r="Q1172" s="11"/>
    </row>
    <row r="1173" spans="1:17" x14ac:dyDescent="0.45">
      <c r="A1173" s="8"/>
      <c r="B1173" s="12" t="s">
        <v>6</v>
      </c>
      <c r="C1173" s="13" t="s">
        <v>4</v>
      </c>
      <c r="D1173" s="13" t="s">
        <v>5</v>
      </c>
      <c r="E1173" s="23" t="s">
        <v>16</v>
      </c>
      <c r="F1173" s="9"/>
      <c r="G1173" s="43" t="s">
        <v>18</v>
      </c>
      <c r="H1173" s="13" t="s">
        <v>19</v>
      </c>
      <c r="I1173" s="9"/>
      <c r="J1173" s="9"/>
      <c r="K1173" s="9"/>
      <c r="L1173" s="10"/>
      <c r="M1173" s="38">
        <f>L1165</f>
        <v>23908.35</v>
      </c>
      <c r="N1173" s="9" t="s">
        <v>45</v>
      </c>
      <c r="O1173" s="9"/>
      <c r="P1173" s="9"/>
      <c r="Q1173" s="11"/>
    </row>
    <row r="1174" spans="1:17" x14ac:dyDescent="0.45">
      <c r="A1174" s="14" t="s">
        <v>180</v>
      </c>
      <c r="B1174" s="9">
        <v>37</v>
      </c>
      <c r="C1174" s="10">
        <v>37.39</v>
      </c>
      <c r="D1174" s="10">
        <f>C1174*B1174</f>
        <v>1383.43</v>
      </c>
      <c r="E1174" s="38" t="s">
        <v>46</v>
      </c>
      <c r="F1174" s="9"/>
      <c r="G1174" s="10">
        <v>37.18</v>
      </c>
      <c r="H1174" s="10">
        <f>(B1174*G1174)-D1174</f>
        <v>-7.7699999999999818</v>
      </c>
      <c r="I1174" s="9" t="s">
        <v>134</v>
      </c>
      <c r="J1174" s="9"/>
      <c r="K1174" s="9" t="str">
        <f>IF(B1174&lt;&gt;0,"buy "&amp;B1174&amp;" "&amp;A1174&amp;" @ $"&amp;G1174,"")</f>
        <v>buy 37 AMPH @ $37.18</v>
      </c>
      <c r="L1174" s="10">
        <f>L1168-(G1174*B1174)</f>
        <v>27707.29</v>
      </c>
      <c r="M1174" s="38">
        <f>L1165-(G1174*B1174)</f>
        <v>22532.69</v>
      </c>
      <c r="N1174" s="9"/>
      <c r="O1174" s="9"/>
      <c r="P1174" s="9"/>
      <c r="Q1174" s="11"/>
    </row>
    <row r="1175" spans="1:17" x14ac:dyDescent="0.45">
      <c r="A1175" s="14" t="s">
        <v>181</v>
      </c>
      <c r="B1175" s="9">
        <v>11</v>
      </c>
      <c r="C1175" s="10">
        <v>124.02</v>
      </c>
      <c r="D1175" s="10">
        <f>C1175*B1175</f>
        <v>1364.22</v>
      </c>
      <c r="E1175" s="38" t="s">
        <v>46</v>
      </c>
      <c r="F1175" s="9"/>
      <c r="G1175" s="10">
        <v>122.36</v>
      </c>
      <c r="H1175" s="10">
        <f>(B1175*G1175)-D1175</f>
        <v>-18.259999999999991</v>
      </c>
      <c r="I1175" s="9" t="s">
        <v>134</v>
      </c>
      <c r="J1175" s="9"/>
      <c r="K1175" s="9" t="str">
        <f>IF(B1175&lt;&gt;0,"buy "&amp;B1175&amp;" "&amp;A1175&amp;" @ $"&amp;G1175,"")</f>
        <v>buy 11 VRTV @ $122.36</v>
      </c>
      <c r="L1175" s="10">
        <f>L1174-(G1175*B1175)</f>
        <v>26361.33</v>
      </c>
      <c r="M1175" s="38">
        <f>M1174-(G1175*B1175)</f>
        <v>21186.73</v>
      </c>
      <c r="N1175" s="9"/>
      <c r="O1175" s="9"/>
      <c r="P1175" s="9"/>
      <c r="Q1175" s="11"/>
    </row>
    <row r="1176" spans="1:17" x14ac:dyDescent="0.45">
      <c r="A1176" s="28" t="s">
        <v>48</v>
      </c>
      <c r="B1176" s="29">
        <v>13</v>
      </c>
      <c r="C1176" s="30">
        <v>105.18</v>
      </c>
      <c r="D1176" s="30">
        <f>C1176*B1176</f>
        <v>1367.3400000000001</v>
      </c>
      <c r="E1176" s="38" t="s">
        <v>46</v>
      </c>
      <c r="F1176" s="29"/>
      <c r="G1176" s="30">
        <v>105.52</v>
      </c>
      <c r="H1176" s="30">
        <f>(B1176*G1176)-D1176</f>
        <v>4.4199999999998454</v>
      </c>
      <c r="I1176" s="9" t="s">
        <v>134</v>
      </c>
      <c r="J1176" s="9"/>
      <c r="K1176" s="9" t="str">
        <f>IF(B1176&lt;&gt;0,"buy "&amp;B1176&amp;" "&amp;A1176&amp;" @ $"&amp;G1176,"")</f>
        <v>buy 13 MGPI @ $105.52</v>
      </c>
      <c r="L1176" s="10">
        <f>L1175-(G1176*B1176)</f>
        <v>24989.570000000003</v>
      </c>
      <c r="M1176" s="46">
        <f>M1175-(G1176*B1176)</f>
        <v>19814.97</v>
      </c>
      <c r="N1176" s="47" t="str">
        <f>"$"&amp;TEXT(M1176,"#,##0.00")&amp;" will be the balance in the account after purchases.  "</f>
        <v xml:space="preserve">$19,814.97 will be the balance in the account after purchases.  </v>
      </c>
      <c r="O1176" s="47"/>
      <c r="P1176" s="47"/>
      <c r="Q1176" s="48"/>
    </row>
    <row r="1177" spans="1:17" x14ac:dyDescent="0.45">
      <c r="A1177" s="14"/>
      <c r="B1177" s="9"/>
      <c r="C1177" s="10" t="s">
        <v>20</v>
      </c>
      <c r="D1177" s="10">
        <f>SUM(D1174:D1176)</f>
        <v>4114.99</v>
      </c>
      <c r="E1177" s="9"/>
      <c r="F1177" s="9"/>
      <c r="G1177" s="10" t="s">
        <v>28</v>
      </c>
      <c r="H1177" s="10">
        <f>SUM(H1174:H1176)</f>
        <v>-21.610000000000127</v>
      </c>
      <c r="I1177" s="9"/>
      <c r="J1177" s="9"/>
      <c r="K1177" s="9"/>
      <c r="L1177" s="10"/>
      <c r="M1177" s="9"/>
      <c r="N1177" s="9" t="s">
        <v>84</v>
      </c>
      <c r="O1177" s="9"/>
      <c r="P1177" s="9"/>
      <c r="Q1177" s="11"/>
    </row>
    <row r="1178" spans="1:17" x14ac:dyDescent="0.45">
      <c r="A1178" s="14"/>
      <c r="B1178" s="9"/>
      <c r="C1178" s="10"/>
      <c r="D1178" s="10"/>
      <c r="E1178" s="9"/>
      <c r="F1178" s="9"/>
      <c r="G1178" s="10"/>
      <c r="H1178" s="10"/>
      <c r="I1178" s="9"/>
      <c r="J1178" s="9"/>
      <c r="K1178" s="9"/>
      <c r="L1178" s="10"/>
      <c r="M1178" s="12" t="str">
        <f>IF(J1169+M1176&gt;0,"Credit Surplus","Credit Shortage")</f>
        <v>Credit Surplus</v>
      </c>
      <c r="N1178" s="38">
        <f>J1169+M1176</f>
        <v>24989.57</v>
      </c>
      <c r="O1178" s="9" t="s">
        <v>121</v>
      </c>
      <c r="P1178" s="9"/>
      <c r="Q1178" s="11"/>
    </row>
    <row r="1179" spans="1:17" x14ac:dyDescent="0.45">
      <c r="A1179" s="14"/>
      <c r="B1179" s="9"/>
      <c r="C1179" s="10"/>
      <c r="D1179" s="10"/>
      <c r="E1179" s="9"/>
      <c r="F1179" s="9"/>
      <c r="G1179" s="10"/>
      <c r="H1179" s="10"/>
      <c r="I1179" s="9"/>
      <c r="J1179" s="9"/>
      <c r="K1179" s="9"/>
      <c r="L1179" s="10"/>
      <c r="M1179" s="9"/>
      <c r="N1179" s="9"/>
      <c r="O1179" s="9"/>
      <c r="P1179" s="9"/>
      <c r="Q1179" s="11"/>
    </row>
    <row r="1180" spans="1:17" x14ac:dyDescent="0.45">
      <c r="A1180" s="14"/>
      <c r="B1180" s="9"/>
      <c r="C1180" s="10"/>
      <c r="D1180" s="10"/>
      <c r="E1180" s="9"/>
      <c r="F1180" s="9"/>
      <c r="G1180" s="10"/>
      <c r="H1180" s="10"/>
      <c r="I1180" s="9"/>
      <c r="J1180" s="9"/>
      <c r="K1180" s="9"/>
      <c r="L1180" s="9"/>
      <c r="M1180" s="9"/>
      <c r="N1180" s="9"/>
      <c r="O1180" s="9"/>
      <c r="P1180" s="9"/>
      <c r="Q1180" s="11"/>
    </row>
    <row r="1181" spans="1:17" x14ac:dyDescent="0.45">
      <c r="A1181" s="14" t="s">
        <v>23</v>
      </c>
      <c r="B1181" s="9"/>
      <c r="C1181" s="10"/>
      <c r="D1181" s="22">
        <v>1087.48</v>
      </c>
      <c r="E1181" s="9" t="s">
        <v>111</v>
      </c>
      <c r="F1181" s="9"/>
      <c r="G1181" s="10"/>
      <c r="H1181" s="10"/>
      <c r="I1181" s="9"/>
      <c r="J1181" s="9"/>
      <c r="K1181" s="9"/>
      <c r="L1181" s="9"/>
      <c r="M1181" s="9"/>
      <c r="N1181" s="9"/>
      <c r="O1181" s="9"/>
      <c r="P1181" s="9"/>
      <c r="Q1181" s="11"/>
    </row>
    <row r="1182" spans="1:17" x14ac:dyDescent="0.45">
      <c r="A1182" s="14" t="s">
        <v>24</v>
      </c>
      <c r="B1182" s="9"/>
      <c r="C1182" s="10"/>
      <c r="D1182" s="49">
        <f>H1169</f>
        <v>3.040000000000191</v>
      </c>
      <c r="E1182" s="9" t="s">
        <v>36</v>
      </c>
      <c r="F1182" s="9"/>
      <c r="G1182" s="10"/>
      <c r="H1182" s="10"/>
      <c r="I1182" s="9"/>
      <c r="J1182" s="9"/>
      <c r="K1182" s="9"/>
      <c r="L1182" s="9"/>
      <c r="M1182" s="9"/>
      <c r="N1182" s="9"/>
      <c r="O1182" s="9"/>
      <c r="P1182" s="9"/>
      <c r="Q1182" s="11"/>
    </row>
    <row r="1183" spans="1:17" x14ac:dyDescent="0.45">
      <c r="A1183" s="14" t="s">
        <v>25</v>
      </c>
      <c r="B1183" s="9"/>
      <c r="C1183" s="10"/>
      <c r="D1183" s="10">
        <f>D1181+D1182</f>
        <v>1090.5200000000002</v>
      </c>
      <c r="E1183" s="9"/>
      <c r="F1183" s="9"/>
      <c r="G1183" s="10"/>
      <c r="H1183" s="10"/>
      <c r="I1183" s="9"/>
      <c r="J1183" s="9"/>
      <c r="K1183" s="9"/>
      <c r="L1183" s="9"/>
      <c r="M1183" s="9"/>
      <c r="N1183" s="9"/>
      <c r="O1183" s="9"/>
      <c r="P1183" s="9"/>
      <c r="Q1183" s="11"/>
    </row>
    <row r="1184" spans="1:17" x14ac:dyDescent="0.45">
      <c r="A1184" s="14" t="s">
        <v>27</v>
      </c>
      <c r="B1184" s="9"/>
      <c r="C1184" s="10"/>
      <c r="D1184" s="10">
        <f>H1177</f>
        <v>-21.610000000000127</v>
      </c>
      <c r="E1184" s="9" t="s">
        <v>37</v>
      </c>
      <c r="F1184" s="9"/>
      <c r="G1184" s="10"/>
      <c r="H1184" s="10"/>
      <c r="I1184" s="9"/>
      <c r="J1184" s="9"/>
      <c r="K1184" s="9"/>
      <c r="L1184" s="9"/>
      <c r="M1184" s="9"/>
      <c r="N1184" s="9"/>
      <c r="O1184" s="9"/>
      <c r="P1184" s="9"/>
      <c r="Q1184" s="11"/>
    </row>
    <row r="1185" spans="1:17" x14ac:dyDescent="0.45">
      <c r="A1185" s="14" t="s">
        <v>25</v>
      </c>
      <c r="B1185" s="9"/>
      <c r="C1185" s="10"/>
      <c r="D1185" s="32">
        <f>D1183-D1184</f>
        <v>1112.1300000000003</v>
      </c>
      <c r="E1185" s="20" t="s">
        <v>38</v>
      </c>
      <c r="F1185" s="9"/>
      <c r="G1185" s="10"/>
      <c r="H1185" s="10"/>
      <c r="I1185" s="9"/>
      <c r="J1185" s="9"/>
      <c r="K1185" s="9"/>
      <c r="L1185" s="9"/>
      <c r="M1185" s="9"/>
      <c r="N1185" s="9"/>
      <c r="O1185" s="9"/>
      <c r="P1185" s="9"/>
      <c r="Q1185" s="11"/>
    </row>
    <row r="1186" spans="1:17" ht="14.65" thickBot="1" x14ac:dyDescent="0.5">
      <c r="A1186" s="16"/>
      <c r="B1186" s="17"/>
      <c r="C1186" s="18"/>
      <c r="D1186" s="18"/>
      <c r="E1186" s="17"/>
      <c r="F1186" s="17"/>
      <c r="G1186" s="18"/>
      <c r="H1186" s="18"/>
      <c r="I1186" s="17"/>
      <c r="J1186" s="17"/>
      <c r="K1186" s="17"/>
      <c r="L1186" s="17"/>
      <c r="M1186" s="17"/>
      <c r="N1186" s="17"/>
      <c r="O1186" s="17"/>
      <c r="P1186" s="17"/>
      <c r="Q1186" s="19"/>
    </row>
    <row r="1187" spans="1:17" ht="14.65" thickTop="1" x14ac:dyDescent="0.45">
      <c r="C1187" s="1"/>
      <c r="D1187" s="1"/>
      <c r="G1187" s="1"/>
      <c r="H1187" s="1"/>
    </row>
    <row r="1188" spans="1:17" ht="14.65" thickBot="1" x14ac:dyDescent="0.5">
      <c r="C1188" s="1"/>
      <c r="D1188" s="1"/>
      <c r="G1188" s="1"/>
      <c r="H1188" s="1"/>
    </row>
    <row r="1189" spans="1:17" ht="14.65" thickTop="1" x14ac:dyDescent="0.45">
      <c r="A1189" s="3"/>
      <c r="B1189" s="4"/>
      <c r="C1189" s="5">
        <v>44742</v>
      </c>
      <c r="D1189" s="6"/>
      <c r="E1189" s="4"/>
      <c r="F1189" s="4"/>
      <c r="G1189" s="6"/>
      <c r="H1189" s="6"/>
      <c r="I1189" s="4"/>
      <c r="J1189" s="4"/>
      <c r="K1189" s="4"/>
      <c r="L1189" s="21" t="s">
        <v>40</v>
      </c>
      <c r="M1189" s="4"/>
      <c r="N1189" s="4"/>
      <c r="O1189" s="4"/>
      <c r="P1189" s="4"/>
      <c r="Q1189" s="7"/>
    </row>
    <row r="1190" spans="1:17" x14ac:dyDescent="0.45">
      <c r="A1190" s="8" t="s">
        <v>11</v>
      </c>
      <c r="B1190" s="9"/>
      <c r="C1190" s="10"/>
      <c r="D1190" s="10"/>
      <c r="E1190" s="9"/>
      <c r="F1190" s="9"/>
      <c r="G1190" s="10"/>
      <c r="H1190" s="10"/>
      <c r="I1190" s="9"/>
      <c r="J1190" s="12" t="s">
        <v>68</v>
      </c>
      <c r="K1190" s="9"/>
      <c r="L1190" s="12" t="s">
        <v>21</v>
      </c>
      <c r="M1190" s="12"/>
      <c r="N1190" s="9"/>
      <c r="O1190" s="9"/>
      <c r="P1190" s="9"/>
      <c r="Q1190" s="11"/>
    </row>
    <row r="1191" spans="1:17" x14ac:dyDescent="0.45">
      <c r="A1191" s="8" t="s">
        <v>3</v>
      </c>
      <c r="B1191" s="12" t="s">
        <v>6</v>
      </c>
      <c r="C1191" s="13" t="s">
        <v>4</v>
      </c>
      <c r="D1191" s="13" t="s">
        <v>7</v>
      </c>
      <c r="E1191" s="12" t="s">
        <v>16</v>
      </c>
      <c r="F1191" s="9"/>
      <c r="G1191" s="13" t="s">
        <v>18</v>
      </c>
      <c r="H1191" s="13" t="s">
        <v>19</v>
      </c>
      <c r="I1191" s="43" t="s">
        <v>133</v>
      </c>
      <c r="J1191" s="12" t="s">
        <v>67</v>
      </c>
      <c r="K1191" s="9"/>
      <c r="L1191" s="22">
        <v>24137.85</v>
      </c>
      <c r="M1191" s="9" t="s">
        <v>135</v>
      </c>
      <c r="N1191" s="9"/>
      <c r="O1191" s="9"/>
      <c r="P1191" s="9"/>
      <c r="Q1191" s="11"/>
    </row>
    <row r="1192" spans="1:17" x14ac:dyDescent="0.45">
      <c r="A1192" s="14" t="s">
        <v>117</v>
      </c>
      <c r="B1192" s="9">
        <v>33</v>
      </c>
      <c r="C1192" s="10">
        <v>39.96</v>
      </c>
      <c r="D1192" s="10">
        <f>C1192*B1192</f>
        <v>1318.68</v>
      </c>
      <c r="E1192" s="38" t="s">
        <v>46</v>
      </c>
      <c r="F1192" s="9"/>
      <c r="G1192" s="10">
        <v>39.78</v>
      </c>
      <c r="H1192" s="10">
        <f>(B1192*G1192)-D1192</f>
        <v>-5.9400000000000546</v>
      </c>
      <c r="I1192" s="9" t="s">
        <v>134</v>
      </c>
      <c r="J1192" s="38">
        <f>G1192*B1192</f>
        <v>1312.74</v>
      </c>
      <c r="K1192" s="9" t="str">
        <f>IF(B1192&lt;&gt;0,"sell "&amp;B1192&amp;" "&amp;A1192&amp;" @ $"&amp;G1192,"")</f>
        <v>sell 33 CBZ @ $39.78</v>
      </c>
      <c r="L1192" s="10">
        <f>L1191+(G1192*B1192)</f>
        <v>25450.59</v>
      </c>
      <c r="M1192" s="9"/>
      <c r="N1192" s="9"/>
      <c r="O1192" s="9"/>
      <c r="P1192" s="9"/>
      <c r="Q1192" s="11"/>
    </row>
    <row r="1193" spans="1:17" x14ac:dyDescent="0.45">
      <c r="A1193" s="14" t="s">
        <v>172</v>
      </c>
      <c r="B1193" s="9">
        <v>13</v>
      </c>
      <c r="C1193" s="10">
        <v>96.17</v>
      </c>
      <c r="D1193" s="10">
        <f>C1193*B1193</f>
        <v>1250.21</v>
      </c>
      <c r="E1193" s="38" t="s">
        <v>46</v>
      </c>
      <c r="F1193" s="9"/>
      <c r="G1193" s="10">
        <v>95.96</v>
      </c>
      <c r="H1193" s="10">
        <f>(B1193*G1193)-D1193</f>
        <v>-2.7300000000000182</v>
      </c>
      <c r="I1193" s="9" t="s">
        <v>134</v>
      </c>
      <c r="J1193" s="38">
        <f>G1193*B1193</f>
        <v>1247.48</v>
      </c>
      <c r="K1193" s="9" t="str">
        <f t="shared" ref="K1193:K1194" si="49">IF(B1193&lt;&gt;0,"sell "&amp;B1193&amp;" "&amp;A1193&amp;" @ $"&amp;G1193,"")</f>
        <v>sell 13 AIT @ $95.96</v>
      </c>
      <c r="L1193" s="10">
        <f>L1192+(G1193*B1193)</f>
        <v>26698.07</v>
      </c>
      <c r="M1193" s="9"/>
      <c r="N1193" s="9"/>
      <c r="O1193" s="9"/>
      <c r="P1193" s="9"/>
      <c r="Q1193" s="11"/>
    </row>
    <row r="1194" spans="1:17" x14ac:dyDescent="0.45">
      <c r="A1194" s="14" t="s">
        <v>173</v>
      </c>
      <c r="B1194" s="9">
        <v>126</v>
      </c>
      <c r="C1194" s="10">
        <v>9.06</v>
      </c>
      <c r="D1194" s="10">
        <f>C1194*B1194</f>
        <v>1141.5600000000002</v>
      </c>
      <c r="E1194" s="38" t="s">
        <v>46</v>
      </c>
      <c r="F1194" s="9"/>
      <c r="G1194" s="10">
        <v>8.92</v>
      </c>
      <c r="H1194" s="10">
        <f>(B1194*G1194)-D1194</f>
        <v>-17.6400000000001</v>
      </c>
      <c r="I1194" s="9" t="s">
        <v>134</v>
      </c>
      <c r="J1194" s="38">
        <f>G1194*B1194</f>
        <v>1123.92</v>
      </c>
      <c r="K1194" s="9" t="str">
        <f t="shared" si="49"/>
        <v>sell 126 VIV @ $8.92</v>
      </c>
      <c r="L1194" s="10">
        <f>L1193+(G1194*B1194)</f>
        <v>27821.989999999998</v>
      </c>
      <c r="M1194" s="9" t="s">
        <v>44</v>
      </c>
      <c r="N1194" s="9"/>
      <c r="O1194" s="9"/>
      <c r="P1194" s="9"/>
      <c r="Q1194" s="11"/>
    </row>
    <row r="1195" spans="1:17" x14ac:dyDescent="0.45">
      <c r="A1195" s="14"/>
      <c r="B1195" s="9"/>
      <c r="C1195" s="10" t="s">
        <v>20</v>
      </c>
      <c r="D1195" s="10">
        <f>SUM(D1192:D1194)</f>
        <v>3710.4500000000007</v>
      </c>
      <c r="E1195" s="9"/>
      <c r="F1195" s="9"/>
      <c r="G1195" s="41"/>
      <c r="H1195" s="10">
        <f>SUM(H1192:H1194)</f>
        <v>-26.310000000000173</v>
      </c>
      <c r="I1195" s="9"/>
      <c r="J1195" s="38">
        <f>SUM(J1192:J1194)</f>
        <v>3684.1400000000003</v>
      </c>
      <c r="K1195" s="9"/>
      <c r="L1195" s="10"/>
      <c r="M1195" s="9"/>
      <c r="N1195" s="9"/>
      <c r="O1195" s="9"/>
      <c r="P1195" s="9"/>
      <c r="Q1195" s="11"/>
    </row>
    <row r="1196" spans="1:17" x14ac:dyDescent="0.45">
      <c r="A1196" s="14"/>
      <c r="B1196" s="9"/>
      <c r="C1196" s="10"/>
      <c r="D1196" s="10"/>
      <c r="E1196" s="9"/>
      <c r="F1196" s="9"/>
      <c r="G1196" s="42"/>
      <c r="H1196" s="39"/>
      <c r="I1196" s="9"/>
      <c r="J1196" s="9"/>
      <c r="K1196" s="9"/>
      <c r="L1196" s="10"/>
      <c r="M1196" s="9"/>
      <c r="N1196" s="9"/>
      <c r="O1196" s="9"/>
      <c r="P1196" s="9"/>
      <c r="Q1196" s="11"/>
    </row>
    <row r="1197" spans="1:17" x14ac:dyDescent="0.45">
      <c r="A1197" s="14"/>
      <c r="B1197" s="9"/>
      <c r="C1197" s="10"/>
      <c r="D1197" s="10"/>
      <c r="E1197" s="20"/>
      <c r="F1197" s="9"/>
      <c r="G1197" s="41"/>
      <c r="H1197" s="10"/>
      <c r="I1197" s="9"/>
      <c r="J1197" s="9"/>
      <c r="K1197" s="9"/>
      <c r="L1197" s="10"/>
      <c r="M1197" s="12" t="s">
        <v>41</v>
      </c>
      <c r="N1197" s="9"/>
      <c r="O1197" s="9"/>
      <c r="P1197" s="9"/>
      <c r="Q1197" s="11"/>
    </row>
    <row r="1198" spans="1:17" x14ac:dyDescent="0.45">
      <c r="A1198" s="8"/>
      <c r="B1198" s="9"/>
      <c r="C1198" s="10"/>
      <c r="D1198" s="10"/>
      <c r="E1198" s="20"/>
      <c r="F1198" s="9"/>
      <c r="G1198" s="41"/>
      <c r="H1198" s="10"/>
      <c r="I1198" s="9"/>
      <c r="J1198" s="9"/>
      <c r="K1198" s="9"/>
      <c r="L1198" s="10"/>
      <c r="M1198" s="12" t="s">
        <v>42</v>
      </c>
      <c r="N1198" s="9"/>
      <c r="O1198" s="9"/>
      <c r="P1198" s="9"/>
      <c r="Q1198" s="11"/>
    </row>
    <row r="1199" spans="1:17" x14ac:dyDescent="0.45">
      <c r="A1199" s="8"/>
      <c r="B1199" s="12" t="s">
        <v>6</v>
      </c>
      <c r="C1199" s="13" t="s">
        <v>4</v>
      </c>
      <c r="D1199" s="13" t="s">
        <v>5</v>
      </c>
      <c r="E1199" s="23" t="s">
        <v>16</v>
      </c>
      <c r="F1199" s="9"/>
      <c r="G1199" s="43" t="s">
        <v>18</v>
      </c>
      <c r="H1199" s="13" t="s">
        <v>19</v>
      </c>
      <c r="I1199" s="9"/>
      <c r="J1199" s="9"/>
      <c r="K1199" s="9"/>
      <c r="L1199" s="10"/>
      <c r="M1199" s="38">
        <f>L1191</f>
        <v>24137.85</v>
      </c>
      <c r="N1199" s="9" t="s">
        <v>45</v>
      </c>
      <c r="O1199" s="9"/>
      <c r="P1199" s="9"/>
      <c r="Q1199" s="11"/>
    </row>
    <row r="1200" spans="1:17" x14ac:dyDescent="0.45">
      <c r="A1200" s="14" t="s">
        <v>179</v>
      </c>
      <c r="B1200" s="9">
        <v>43</v>
      </c>
      <c r="C1200" s="10">
        <v>91.49</v>
      </c>
      <c r="D1200" s="10">
        <f>C1200*B1200</f>
        <v>3934.0699999999997</v>
      </c>
      <c r="E1200" s="38" t="s">
        <v>46</v>
      </c>
      <c r="F1200" s="9"/>
      <c r="G1200" s="10">
        <v>91.43</v>
      </c>
      <c r="H1200" s="10">
        <f>(B1200*G1200)-D1200</f>
        <v>-2.5799999999994725</v>
      </c>
      <c r="I1200" s="9" t="s">
        <v>134</v>
      </c>
      <c r="J1200" s="9"/>
      <c r="K1200" s="9" t="str">
        <f>IF(B1200&lt;&gt;0,"buy "&amp;B1200&amp;" "&amp;A1200&amp;" @ $"&amp;G1200,"")</f>
        <v>buy 43 BIL @ $91.43</v>
      </c>
      <c r="L1200" s="10">
        <f>L1194-(G1200*B1200)</f>
        <v>23890.499999999996</v>
      </c>
      <c r="M1200" s="38">
        <f>L1191-(G1200*B1200)</f>
        <v>20206.359999999997</v>
      </c>
      <c r="N1200" s="9"/>
      <c r="O1200" s="9"/>
      <c r="P1200" s="9"/>
      <c r="Q1200" s="11"/>
    </row>
    <row r="1201" spans="1:17" x14ac:dyDescent="0.45">
      <c r="A1201" s="14"/>
      <c r="B1201" s="9"/>
      <c r="C1201" s="10"/>
      <c r="D1201" s="10">
        <f>C1201*B1201</f>
        <v>0</v>
      </c>
      <c r="E1201" s="38"/>
      <c r="F1201" s="9"/>
      <c r="G1201" s="10"/>
      <c r="H1201" s="10">
        <f>(B1201*G1201)-D1201</f>
        <v>0</v>
      </c>
      <c r="I1201" s="9" t="s">
        <v>134</v>
      </c>
      <c r="J1201" s="9"/>
      <c r="K1201" s="9" t="str">
        <f>IF(B1201&lt;&gt;0,"buy "&amp;B1201&amp;" "&amp;A1201&amp;" @ $"&amp;G1201,"")</f>
        <v/>
      </c>
      <c r="L1201" s="10">
        <f>L1200-(G1201*B1201)</f>
        <v>23890.499999999996</v>
      </c>
      <c r="M1201" s="38">
        <f>M1200-(G1201*B1201)</f>
        <v>20206.359999999997</v>
      </c>
      <c r="N1201" s="9"/>
      <c r="O1201" s="9"/>
      <c r="P1201" s="9"/>
      <c r="Q1201" s="11"/>
    </row>
    <row r="1202" spans="1:17" x14ac:dyDescent="0.45">
      <c r="A1202" s="28"/>
      <c r="B1202" s="29"/>
      <c r="C1202" s="30"/>
      <c r="D1202" s="30">
        <f>C1202*B1202</f>
        <v>0</v>
      </c>
      <c r="E1202" s="38"/>
      <c r="F1202" s="29"/>
      <c r="G1202" s="30"/>
      <c r="H1202" s="30">
        <f>(B1202*G1202)-D1202</f>
        <v>0</v>
      </c>
      <c r="I1202" s="9" t="s">
        <v>134</v>
      </c>
      <c r="J1202" s="9"/>
      <c r="K1202" s="9" t="str">
        <f>IF(B1202&lt;&gt;0,"buy "&amp;B1202&amp;" "&amp;A1202&amp;" @ $"&amp;G1202,"")</f>
        <v/>
      </c>
      <c r="L1202" s="10">
        <f>L1201-(G1202*B1202)</f>
        <v>23890.499999999996</v>
      </c>
      <c r="M1202" s="46">
        <f>M1201-(G1202*B1202)</f>
        <v>20206.359999999997</v>
      </c>
      <c r="N1202" s="47" t="str">
        <f>"$"&amp;TEXT(M1202,"#,##0.00")&amp;" will be the balance in the account after purchases.  "</f>
        <v xml:space="preserve">$20,206.36 will be the balance in the account after purchases.  </v>
      </c>
      <c r="O1202" s="47"/>
      <c r="P1202" s="47"/>
      <c r="Q1202" s="48"/>
    </row>
    <row r="1203" spans="1:17" x14ac:dyDescent="0.45">
      <c r="A1203" s="14"/>
      <c r="B1203" s="9"/>
      <c r="C1203" s="10" t="s">
        <v>20</v>
      </c>
      <c r="D1203" s="10">
        <f>SUM(D1200:D1202)</f>
        <v>3934.0699999999997</v>
      </c>
      <c r="E1203" s="9"/>
      <c r="F1203" s="9"/>
      <c r="G1203" s="10" t="s">
        <v>28</v>
      </c>
      <c r="H1203" s="10">
        <f>SUM(H1200:H1202)</f>
        <v>-2.5799999999994725</v>
      </c>
      <c r="I1203" s="9"/>
      <c r="J1203" s="9"/>
      <c r="K1203" s="9"/>
      <c r="L1203" s="10"/>
      <c r="M1203" s="9"/>
      <c r="N1203" s="9" t="s">
        <v>84</v>
      </c>
      <c r="O1203" s="9"/>
      <c r="P1203" s="9"/>
      <c r="Q1203" s="11"/>
    </row>
    <row r="1204" spans="1:17" x14ac:dyDescent="0.45">
      <c r="A1204" s="14"/>
      <c r="B1204" s="9"/>
      <c r="C1204" s="10"/>
      <c r="D1204" s="10"/>
      <c r="E1204" s="9"/>
      <c r="F1204" s="9"/>
      <c r="G1204" s="10"/>
      <c r="H1204" s="10"/>
      <c r="I1204" s="9"/>
      <c r="J1204" s="9"/>
      <c r="K1204" s="9"/>
      <c r="L1204" s="10"/>
      <c r="M1204" s="12" t="str">
        <f>IF(J1195+M1202&gt;0,"Credit Surplus","Credit Shortage")</f>
        <v>Credit Surplus</v>
      </c>
      <c r="N1204" s="38">
        <f>J1195+M1202</f>
        <v>23890.499999999996</v>
      </c>
      <c r="O1204" s="9" t="s">
        <v>121</v>
      </c>
      <c r="P1204" s="9"/>
      <c r="Q1204" s="11"/>
    </row>
    <row r="1205" spans="1:17" x14ac:dyDescent="0.45">
      <c r="A1205" s="14"/>
      <c r="B1205" s="9"/>
      <c r="C1205" s="10"/>
      <c r="D1205" s="10"/>
      <c r="E1205" s="9"/>
      <c r="F1205" s="9"/>
      <c r="G1205" s="10"/>
      <c r="H1205" s="10"/>
      <c r="I1205" s="9"/>
      <c r="J1205" s="9"/>
      <c r="K1205" s="9"/>
      <c r="L1205" s="10"/>
      <c r="M1205" s="9"/>
      <c r="N1205" s="9"/>
      <c r="O1205" s="9"/>
      <c r="P1205" s="9"/>
      <c r="Q1205" s="11"/>
    </row>
    <row r="1206" spans="1:17" x14ac:dyDescent="0.45">
      <c r="A1206" s="14"/>
      <c r="B1206" s="9"/>
      <c r="C1206" s="10"/>
      <c r="D1206" s="10"/>
      <c r="E1206" s="9"/>
      <c r="F1206" s="9"/>
      <c r="G1206" s="10"/>
      <c r="H1206" s="10"/>
      <c r="I1206" s="9"/>
      <c r="J1206" s="9"/>
      <c r="K1206" s="9"/>
      <c r="L1206" s="9"/>
      <c r="M1206" s="9"/>
      <c r="N1206" s="9"/>
      <c r="O1206" s="9"/>
      <c r="P1206" s="9"/>
      <c r="Q1206" s="11"/>
    </row>
    <row r="1207" spans="1:17" x14ac:dyDescent="0.45">
      <c r="A1207" s="14" t="s">
        <v>23</v>
      </c>
      <c r="B1207" s="9"/>
      <c r="C1207" s="10"/>
      <c r="D1207" s="22">
        <v>54.64</v>
      </c>
      <c r="E1207" s="9" t="s">
        <v>111</v>
      </c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11"/>
    </row>
    <row r="1208" spans="1:17" x14ac:dyDescent="0.45">
      <c r="A1208" s="14" t="s">
        <v>24</v>
      </c>
      <c r="B1208" s="9"/>
      <c r="C1208" s="10"/>
      <c r="D1208" s="49">
        <f>H1195</f>
        <v>-26.310000000000173</v>
      </c>
      <c r="E1208" s="9" t="s">
        <v>36</v>
      </c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11"/>
    </row>
    <row r="1209" spans="1:17" x14ac:dyDescent="0.45">
      <c r="A1209" s="14" t="s">
        <v>25</v>
      </c>
      <c r="B1209" s="9"/>
      <c r="C1209" s="10"/>
      <c r="D1209" s="10">
        <f>D1207+D1208</f>
        <v>28.329999999999828</v>
      </c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11"/>
    </row>
    <row r="1210" spans="1:17" x14ac:dyDescent="0.45">
      <c r="A1210" s="14" t="s">
        <v>27</v>
      </c>
      <c r="B1210" s="9"/>
      <c r="C1210" s="10"/>
      <c r="D1210" s="10">
        <f>H1203</f>
        <v>-2.5799999999994725</v>
      </c>
      <c r="E1210" s="9" t="s">
        <v>37</v>
      </c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11"/>
    </row>
    <row r="1211" spans="1:17" x14ac:dyDescent="0.45">
      <c r="A1211" s="14" t="s">
        <v>25</v>
      </c>
      <c r="B1211" s="9"/>
      <c r="C1211" s="10"/>
      <c r="D1211" s="32">
        <f>D1209-D1210</f>
        <v>30.9099999999993</v>
      </c>
      <c r="E1211" s="20" t="s">
        <v>38</v>
      </c>
      <c r="F1211" s="9"/>
      <c r="G1211" s="10"/>
      <c r="H1211" s="10"/>
      <c r="I1211" s="9"/>
      <c r="J1211" s="9"/>
      <c r="K1211" s="9"/>
      <c r="L1211" s="9"/>
      <c r="M1211" s="9"/>
      <c r="N1211" s="9"/>
      <c r="O1211" s="9"/>
      <c r="P1211" s="9"/>
      <c r="Q1211" s="11"/>
    </row>
    <row r="1212" spans="1:17" ht="14.65" thickBot="1" x14ac:dyDescent="0.5">
      <c r="A1212" s="16"/>
      <c r="B1212" s="17"/>
      <c r="C1212" s="18"/>
      <c r="D1212" s="18"/>
      <c r="E1212" s="17"/>
      <c r="F1212" s="17"/>
      <c r="G1212" s="18"/>
      <c r="H1212" s="18"/>
      <c r="I1212" s="17"/>
      <c r="J1212" s="17"/>
      <c r="K1212" s="17"/>
      <c r="L1212" s="17"/>
      <c r="M1212" s="17"/>
      <c r="N1212" s="17"/>
      <c r="O1212" s="17"/>
      <c r="P1212" s="17"/>
      <c r="Q1212" s="19"/>
    </row>
    <row r="1213" spans="1:17" ht="14.65" thickTop="1" x14ac:dyDescent="0.45"/>
  </sheetData>
  <printOptions gridLines="1"/>
  <pageMargins left="0.25" right="0.25" top="0.75" bottom="0.75" header="0.3" footer="0.3"/>
  <pageSetup scale="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2026-02-02T15:55:26Z</cp:lastPrinted>
  <dcterms:created xsi:type="dcterms:W3CDTF">2018-06-30T02:06:06Z</dcterms:created>
  <dcterms:modified xsi:type="dcterms:W3CDTF">2026-02-02T16:01:40Z</dcterms:modified>
</cp:coreProperties>
</file>