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H18"/>
  <c r="D18"/>
  <c r="K17"/>
  <c r="H17"/>
  <c r="D17"/>
  <c r="M16"/>
  <c r="M17" s="1"/>
  <c r="M18" s="1"/>
  <c r="K16"/>
  <c r="H16"/>
  <c r="D16"/>
  <c r="M15"/>
  <c r="K10"/>
  <c r="J10"/>
  <c r="D10"/>
  <c r="H10" s="1"/>
  <c r="K9"/>
  <c r="J9"/>
  <c r="D9"/>
  <c r="H9" s="1"/>
  <c r="L8"/>
  <c r="L9" s="1"/>
  <c r="L10" s="1"/>
  <c r="L16" s="1"/>
  <c r="L17" s="1"/>
  <c r="L18" s="1"/>
  <c r="K8"/>
  <c r="J8"/>
  <c r="D8"/>
  <c r="H8" s="1"/>
  <c r="K46"/>
  <c r="H46"/>
  <c r="D46"/>
  <c r="K45"/>
  <c r="H45"/>
  <c r="D45"/>
  <c r="M44"/>
  <c r="M45" s="1"/>
  <c r="M46" s="1"/>
  <c r="K44"/>
  <c r="H44"/>
  <c r="D44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J39" s="1"/>
  <c r="D36"/>
  <c r="H36" s="1"/>
  <c r="D65"/>
  <c r="H65" s="1"/>
  <c r="D64"/>
  <c r="H64" s="1"/>
  <c r="D63"/>
  <c r="H63" s="1"/>
  <c r="K73"/>
  <c r="D73"/>
  <c r="H73" s="1"/>
  <c r="K72"/>
  <c r="D72"/>
  <c r="H72" s="1"/>
  <c r="M71"/>
  <c r="M72" s="1"/>
  <c r="M73" s="1"/>
  <c r="K71"/>
  <c r="D71"/>
  <c r="M70"/>
  <c r="K65"/>
  <c r="J65"/>
  <c r="K64"/>
  <c r="J64"/>
  <c r="L63"/>
  <c r="L64" s="1"/>
  <c r="L65" s="1"/>
  <c r="L71" s="1"/>
  <c r="L72" s="1"/>
  <c r="L73" s="1"/>
  <c r="K63"/>
  <c r="J63"/>
  <c r="D119"/>
  <c r="J119"/>
  <c r="K119"/>
  <c r="L119"/>
  <c r="L120" s="1"/>
  <c r="L121" s="1"/>
  <c r="L127" s="1"/>
  <c r="L128" s="1"/>
  <c r="L129" s="1"/>
  <c r="D120"/>
  <c r="H120" s="1"/>
  <c r="J120"/>
  <c r="K120"/>
  <c r="D121"/>
  <c r="H121" s="1"/>
  <c r="J121"/>
  <c r="K121"/>
  <c r="M126"/>
  <c r="D127"/>
  <c r="H127" s="1"/>
  <c r="K127"/>
  <c r="M127"/>
  <c r="M128" s="1"/>
  <c r="M129" s="1"/>
  <c r="D128"/>
  <c r="H128" s="1"/>
  <c r="K128"/>
  <c r="D129"/>
  <c r="H129" s="1"/>
  <c r="K129"/>
  <c r="D147"/>
  <c r="H147" s="1"/>
  <c r="J147"/>
  <c r="K147"/>
  <c r="L147"/>
  <c r="L148" s="1"/>
  <c r="L149" s="1"/>
  <c r="L155" s="1"/>
  <c r="L156" s="1"/>
  <c r="L157" s="1"/>
  <c r="D148"/>
  <c r="H148" s="1"/>
  <c r="J148"/>
  <c r="K148"/>
  <c r="D149"/>
  <c r="H149" s="1"/>
  <c r="J149"/>
  <c r="K149"/>
  <c r="M154"/>
  <c r="D155"/>
  <c r="H155" s="1"/>
  <c r="K155"/>
  <c r="M155"/>
  <c r="M156" s="1"/>
  <c r="M157" s="1"/>
  <c r="D156"/>
  <c r="K156"/>
  <c r="D157"/>
  <c r="H157" s="1"/>
  <c r="K157"/>
  <c r="D175"/>
  <c r="J175"/>
  <c r="K175"/>
  <c r="L175"/>
  <c r="L176" s="1"/>
  <c r="L177" s="1"/>
  <c r="L183" s="1"/>
  <c r="L184" s="1"/>
  <c r="L185" s="1"/>
  <c r="D176"/>
  <c r="H176" s="1"/>
  <c r="J176"/>
  <c r="K176"/>
  <c r="D177"/>
  <c r="H177" s="1"/>
  <c r="J177"/>
  <c r="K177"/>
  <c r="M182"/>
  <c r="D183"/>
  <c r="H183" s="1"/>
  <c r="K183"/>
  <c r="M183"/>
  <c r="M184" s="1"/>
  <c r="M185" s="1"/>
  <c r="D184"/>
  <c r="H184" s="1"/>
  <c r="K184"/>
  <c r="D185"/>
  <c r="H185" s="1"/>
  <c r="K185"/>
  <c r="D203"/>
  <c r="H203" s="1"/>
  <c r="J203"/>
  <c r="K203"/>
  <c r="L203"/>
  <c r="L204" s="1"/>
  <c r="L205" s="1"/>
  <c r="L211" s="1"/>
  <c r="L212" s="1"/>
  <c r="L213" s="1"/>
  <c r="D204"/>
  <c r="H204" s="1"/>
  <c r="J204"/>
  <c r="K204"/>
  <c r="D205"/>
  <c r="H205" s="1"/>
  <c r="J205"/>
  <c r="K205"/>
  <c r="M210"/>
  <c r="D211"/>
  <c r="H211" s="1"/>
  <c r="K211"/>
  <c r="M211"/>
  <c r="M212" s="1"/>
  <c r="M213" s="1"/>
  <c r="D212"/>
  <c r="H212" s="1"/>
  <c r="K212"/>
  <c r="D213"/>
  <c r="K213"/>
  <c r="D231"/>
  <c r="J231"/>
  <c r="K231"/>
  <c r="L231"/>
  <c r="L232" s="1"/>
  <c r="L233" s="1"/>
  <c r="L239" s="1"/>
  <c r="L240" s="1"/>
  <c r="L241" s="1"/>
  <c r="D232"/>
  <c r="H232" s="1"/>
  <c r="J232"/>
  <c r="K232"/>
  <c r="D233"/>
  <c r="H233" s="1"/>
  <c r="J233"/>
  <c r="K233"/>
  <c r="M238"/>
  <c r="D239"/>
  <c r="H239" s="1"/>
  <c r="K239"/>
  <c r="M239"/>
  <c r="M240" s="1"/>
  <c r="M241" s="1"/>
  <c r="D240"/>
  <c r="H240" s="1"/>
  <c r="K240"/>
  <c r="D241"/>
  <c r="K241"/>
  <c r="D258"/>
  <c r="H258" s="1"/>
  <c r="J258"/>
  <c r="K258"/>
  <c r="L258"/>
  <c r="L259" s="1"/>
  <c r="L260" s="1"/>
  <c r="L266" s="1"/>
  <c r="L267" s="1"/>
  <c r="L268" s="1"/>
  <c r="D259"/>
  <c r="H259" s="1"/>
  <c r="J259"/>
  <c r="K259"/>
  <c r="D260"/>
  <c r="H260" s="1"/>
  <c r="J260"/>
  <c r="K260"/>
  <c r="M265"/>
  <c r="D266"/>
  <c r="K266"/>
  <c r="M266"/>
  <c r="M267" s="1"/>
  <c r="M268" s="1"/>
  <c r="D267"/>
  <c r="H267" s="1"/>
  <c r="K267"/>
  <c r="D268"/>
  <c r="H268" s="1"/>
  <c r="K268"/>
  <c r="D286"/>
  <c r="H286" s="1"/>
  <c r="J286"/>
  <c r="K286"/>
  <c r="L286"/>
  <c r="L287" s="1"/>
  <c r="L288" s="1"/>
  <c r="L294" s="1"/>
  <c r="L295" s="1"/>
  <c r="L296" s="1"/>
  <c r="D287"/>
  <c r="H287" s="1"/>
  <c r="J287"/>
  <c r="K287"/>
  <c r="D288"/>
  <c r="J288"/>
  <c r="K288"/>
  <c r="M293"/>
  <c r="D294"/>
  <c r="H294" s="1"/>
  <c r="K294"/>
  <c r="M294"/>
  <c r="M295" s="1"/>
  <c r="M296" s="1"/>
  <c r="D295"/>
  <c r="H295" s="1"/>
  <c r="K295"/>
  <c r="D296"/>
  <c r="H296" s="1"/>
  <c r="K296"/>
  <c r="D314"/>
  <c r="H314" s="1"/>
  <c r="J314"/>
  <c r="K314"/>
  <c r="L314"/>
  <c r="L315" s="1"/>
  <c r="L316" s="1"/>
  <c r="L322" s="1"/>
  <c r="L323" s="1"/>
  <c r="L324" s="1"/>
  <c r="D315"/>
  <c r="H315" s="1"/>
  <c r="J315"/>
  <c r="K315"/>
  <c r="D316"/>
  <c r="H316" s="1"/>
  <c r="J316"/>
  <c r="K316"/>
  <c r="M321"/>
  <c r="D322"/>
  <c r="K322"/>
  <c r="M322"/>
  <c r="M323" s="1"/>
  <c r="M324" s="1"/>
  <c r="D323"/>
  <c r="H323" s="1"/>
  <c r="K323"/>
  <c r="D324"/>
  <c r="H324" s="1"/>
  <c r="K324"/>
  <c r="D342"/>
  <c r="J342"/>
  <c r="J345" s="1"/>
  <c r="K342"/>
  <c r="L342"/>
  <c r="L343" s="1"/>
  <c r="L344" s="1"/>
  <c r="L350" s="1"/>
  <c r="L351" s="1"/>
  <c r="L352" s="1"/>
  <c r="D343"/>
  <c r="H343" s="1"/>
  <c r="J343"/>
  <c r="K343"/>
  <c r="D344"/>
  <c r="H344" s="1"/>
  <c r="J344"/>
  <c r="K344"/>
  <c r="M349"/>
  <c r="D350"/>
  <c r="H350" s="1"/>
  <c r="K350"/>
  <c r="M350"/>
  <c r="M351" s="1"/>
  <c r="M352" s="1"/>
  <c r="D351"/>
  <c r="H351" s="1"/>
  <c r="K351"/>
  <c r="D352"/>
  <c r="H352" s="1"/>
  <c r="K352"/>
  <c r="D369"/>
  <c r="H369" s="1"/>
  <c r="J369"/>
  <c r="K369"/>
  <c r="L369"/>
  <c r="L370" s="1"/>
  <c r="L371" s="1"/>
  <c r="L377" s="1"/>
  <c r="L378" s="1"/>
  <c r="L379" s="1"/>
  <c r="D370"/>
  <c r="H370" s="1"/>
  <c r="J370"/>
  <c r="K370"/>
  <c r="D371"/>
  <c r="H371" s="1"/>
  <c r="J371"/>
  <c r="K371"/>
  <c r="M376"/>
  <c r="D377"/>
  <c r="H377" s="1"/>
  <c r="K377"/>
  <c r="M377"/>
  <c r="M378" s="1"/>
  <c r="M379" s="1"/>
  <c r="N379" s="1"/>
  <c r="D378"/>
  <c r="H378" s="1"/>
  <c r="K378"/>
  <c r="D379"/>
  <c r="H379" s="1"/>
  <c r="K379"/>
  <c r="D397"/>
  <c r="D400" s="1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H405" s="1"/>
  <c r="K405"/>
  <c r="M405"/>
  <c r="M406" s="1"/>
  <c r="M407" s="1"/>
  <c r="N407" s="1"/>
  <c r="D406"/>
  <c r="D408" s="1"/>
  <c r="K406"/>
  <c r="D407"/>
  <c r="H407" s="1"/>
  <c r="K407"/>
  <c r="D424"/>
  <c r="H424" s="1"/>
  <c r="J424"/>
  <c r="J427" s="1"/>
  <c r="K424"/>
  <c r="L424"/>
  <c r="L425" s="1"/>
  <c r="L426" s="1"/>
  <c r="L432" s="1"/>
  <c r="L433" s="1"/>
  <c r="L434" s="1"/>
  <c r="D425"/>
  <c r="J425"/>
  <c r="K425"/>
  <c r="D426"/>
  <c r="H426" s="1"/>
  <c r="J426"/>
  <c r="K426"/>
  <c r="M431"/>
  <c r="D432"/>
  <c r="H432" s="1"/>
  <c r="K432"/>
  <c r="M432"/>
  <c r="M433" s="1"/>
  <c r="M434" s="1"/>
  <c r="N434" s="1"/>
  <c r="D433"/>
  <c r="H433" s="1"/>
  <c r="K433"/>
  <c r="D434"/>
  <c r="H434" s="1"/>
  <c r="K434"/>
  <c r="D451"/>
  <c r="H451" s="1"/>
  <c r="J451"/>
  <c r="K451"/>
  <c r="L451"/>
  <c r="L452" s="1"/>
  <c r="L453" s="1"/>
  <c r="L459" s="1"/>
  <c r="L460" s="1"/>
  <c r="L461" s="1"/>
  <c r="D452"/>
  <c r="H452" s="1"/>
  <c r="J452"/>
  <c r="K452"/>
  <c r="D453"/>
  <c r="H453" s="1"/>
  <c r="J453"/>
  <c r="K453"/>
  <c r="M458"/>
  <c r="D459"/>
  <c r="H459" s="1"/>
  <c r="K459"/>
  <c r="M459"/>
  <c r="M460" s="1"/>
  <c r="M461" s="1"/>
  <c r="N461" s="1"/>
  <c r="D460"/>
  <c r="H460" s="1"/>
  <c r="K460"/>
  <c r="D461"/>
  <c r="H461" s="1"/>
  <c r="K461"/>
  <c r="D477"/>
  <c r="H477" s="1"/>
  <c r="J477"/>
  <c r="K477"/>
  <c r="L477"/>
  <c r="L478" s="1"/>
  <c r="L479" s="1"/>
  <c r="L485" s="1"/>
  <c r="L486" s="1"/>
  <c r="L487" s="1"/>
  <c r="D478"/>
  <c r="H478" s="1"/>
  <c r="J478"/>
  <c r="K478"/>
  <c r="D479"/>
  <c r="H479" s="1"/>
  <c r="J479"/>
  <c r="K479"/>
  <c r="M484"/>
  <c r="D485"/>
  <c r="H485" s="1"/>
  <c r="K485"/>
  <c r="M485"/>
  <c r="M486" s="1"/>
  <c r="M487" s="1"/>
  <c r="N487" s="1"/>
  <c r="D486"/>
  <c r="H486" s="1"/>
  <c r="K486"/>
  <c r="D487"/>
  <c r="H487" s="1"/>
  <c r="K487"/>
  <c r="D503"/>
  <c r="J503"/>
  <c r="K503"/>
  <c r="L503"/>
  <c r="L504" s="1"/>
  <c r="L505" s="1"/>
  <c r="L511" s="1"/>
  <c r="L512" s="1"/>
  <c r="L513" s="1"/>
  <c r="D504"/>
  <c r="H504" s="1"/>
  <c r="J504"/>
  <c r="K504"/>
  <c r="D505"/>
  <c r="H505" s="1"/>
  <c r="J505"/>
  <c r="K505"/>
  <c r="M510"/>
  <c r="D511"/>
  <c r="H511" s="1"/>
  <c r="K511"/>
  <c r="M511"/>
  <c r="M512" s="1"/>
  <c r="M513" s="1"/>
  <c r="N513" s="1"/>
  <c r="D512"/>
  <c r="K512"/>
  <c r="D513"/>
  <c r="H513" s="1"/>
  <c r="K513"/>
  <c r="D529"/>
  <c r="H529" s="1"/>
  <c r="J529"/>
  <c r="K529"/>
  <c r="L529"/>
  <c r="L530" s="1"/>
  <c r="L531" s="1"/>
  <c r="L537" s="1"/>
  <c r="L538" s="1"/>
  <c r="L539" s="1"/>
  <c r="D530"/>
  <c r="J530"/>
  <c r="K530"/>
  <c r="D531"/>
  <c r="H531" s="1"/>
  <c r="J531"/>
  <c r="K531"/>
  <c r="M536"/>
  <c r="D537"/>
  <c r="H537" s="1"/>
  <c r="K537"/>
  <c r="M537"/>
  <c r="M538" s="1"/>
  <c r="M539" s="1"/>
  <c r="D538"/>
  <c r="H538" s="1"/>
  <c r="K538"/>
  <c r="D539"/>
  <c r="K539"/>
  <c r="D555"/>
  <c r="H555" s="1"/>
  <c r="J555"/>
  <c r="K555"/>
  <c r="L555"/>
  <c r="L556" s="1"/>
  <c r="L557" s="1"/>
  <c r="L563" s="1"/>
  <c r="L564" s="1"/>
  <c r="L565" s="1"/>
  <c r="D556"/>
  <c r="H556" s="1"/>
  <c r="J556"/>
  <c r="K556"/>
  <c r="D557"/>
  <c r="J557"/>
  <c r="K557"/>
  <c r="M562"/>
  <c r="D563"/>
  <c r="H563" s="1"/>
  <c r="K563"/>
  <c r="M563"/>
  <c r="M564" s="1"/>
  <c r="M565" s="1"/>
  <c r="N565" s="1"/>
  <c r="D564"/>
  <c r="H564" s="1"/>
  <c r="K564"/>
  <c r="D565"/>
  <c r="H565" s="1"/>
  <c r="K565"/>
  <c r="D581"/>
  <c r="H581" s="1"/>
  <c r="J581"/>
  <c r="K581"/>
  <c r="L581"/>
  <c r="L582" s="1"/>
  <c r="L583" s="1"/>
  <c r="L589" s="1"/>
  <c r="L590" s="1"/>
  <c r="L591" s="1"/>
  <c r="D582"/>
  <c r="H582" s="1"/>
  <c r="J582"/>
  <c r="K582"/>
  <c r="D583"/>
  <c r="H583" s="1"/>
  <c r="J583"/>
  <c r="K583"/>
  <c r="M588"/>
  <c r="D589"/>
  <c r="H589" s="1"/>
  <c r="K589"/>
  <c r="M589"/>
  <c r="M590" s="1"/>
  <c r="M591" s="1"/>
  <c r="N591" s="1"/>
  <c r="D590"/>
  <c r="K590"/>
  <c r="D591"/>
  <c r="H591" s="1"/>
  <c r="K591"/>
  <c r="D607"/>
  <c r="H607" s="1"/>
  <c r="J607"/>
  <c r="K607"/>
  <c r="L607"/>
  <c r="L608" s="1"/>
  <c r="L609" s="1"/>
  <c r="L615" s="1"/>
  <c r="L616" s="1"/>
  <c r="L617" s="1"/>
  <c r="D608"/>
  <c r="H608" s="1"/>
  <c r="J608"/>
  <c r="K608"/>
  <c r="D609"/>
  <c r="H609" s="1"/>
  <c r="J609"/>
  <c r="K609"/>
  <c r="M614"/>
  <c r="D615"/>
  <c r="H615" s="1"/>
  <c r="K615"/>
  <c r="M615"/>
  <c r="M616" s="1"/>
  <c r="M617" s="1"/>
  <c r="N617" s="1"/>
  <c r="D616"/>
  <c r="K616"/>
  <c r="D617"/>
  <c r="H617" s="1"/>
  <c r="K617"/>
  <c r="D633"/>
  <c r="H633" s="1"/>
  <c r="J633"/>
  <c r="K633"/>
  <c r="L633"/>
  <c r="L634" s="1"/>
  <c r="L635" s="1"/>
  <c r="L641" s="1"/>
  <c r="L642" s="1"/>
  <c r="L643" s="1"/>
  <c r="D634"/>
  <c r="J634"/>
  <c r="K634"/>
  <c r="D635"/>
  <c r="H635" s="1"/>
  <c r="J635"/>
  <c r="K635"/>
  <c r="M640"/>
  <c r="D641"/>
  <c r="H641" s="1"/>
  <c r="K641"/>
  <c r="M641"/>
  <c r="M642" s="1"/>
  <c r="M643" s="1"/>
  <c r="N643" s="1"/>
  <c r="D642"/>
  <c r="K642"/>
  <c r="D643"/>
  <c r="H643" s="1"/>
  <c r="K643"/>
  <c r="K101"/>
  <c r="D101"/>
  <c r="H101" s="1"/>
  <c r="K100"/>
  <c r="D100"/>
  <c r="H100" s="1"/>
  <c r="M99"/>
  <c r="M100" s="1"/>
  <c r="M101" s="1"/>
  <c r="K99"/>
  <c r="D99"/>
  <c r="H99" s="1"/>
  <c r="M98"/>
  <c r="K93"/>
  <c r="J93"/>
  <c r="D93"/>
  <c r="H93" s="1"/>
  <c r="K92"/>
  <c r="J92"/>
  <c r="D92"/>
  <c r="H92" s="1"/>
  <c r="L91"/>
  <c r="L92" s="1"/>
  <c r="L93" s="1"/>
  <c r="L99" s="1"/>
  <c r="L100" s="1"/>
  <c r="L101" s="1"/>
  <c r="K91"/>
  <c r="J91"/>
  <c r="D91"/>
  <c r="H91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H19"/>
  <c r="D26" s="1"/>
  <c r="D19"/>
  <c r="H11"/>
  <c r="D24" s="1"/>
  <c r="D25" s="1"/>
  <c r="D11"/>
  <c r="D234"/>
  <c r="H435"/>
  <c r="D442" s="1"/>
  <c r="J122"/>
  <c r="M131" s="1"/>
  <c r="D592"/>
  <c r="D178"/>
  <c r="J178"/>
  <c r="M187" s="1"/>
  <c r="D644"/>
  <c r="J636"/>
  <c r="M645" s="1"/>
  <c r="D514"/>
  <c r="D47"/>
  <c r="H47"/>
  <c r="D54" s="1"/>
  <c r="M48"/>
  <c r="H39"/>
  <c r="D52" s="1"/>
  <c r="D53" s="1"/>
  <c r="D39"/>
  <c r="D158"/>
  <c r="H231"/>
  <c r="H234" s="1"/>
  <c r="D247" s="1"/>
  <c r="D248" s="1"/>
  <c r="J289"/>
  <c r="M298" s="1"/>
  <c r="H397"/>
  <c r="H400" s="1"/>
  <c r="D413" s="1"/>
  <c r="D414" s="1"/>
  <c r="J317"/>
  <c r="M326" s="1"/>
  <c r="H317"/>
  <c r="D330" s="1"/>
  <c r="D331" s="1"/>
  <c r="D532"/>
  <c r="D488"/>
  <c r="J532"/>
  <c r="N541" s="1"/>
  <c r="J261"/>
  <c r="M270" s="1"/>
  <c r="J234"/>
  <c r="M243" s="1"/>
  <c r="D150"/>
  <c r="H130"/>
  <c r="D137" s="1"/>
  <c r="D427"/>
  <c r="H584"/>
  <c r="D597" s="1"/>
  <c r="D598" s="1"/>
  <c r="D558"/>
  <c r="J400"/>
  <c r="M409" s="1"/>
  <c r="H66"/>
  <c r="D79" s="1"/>
  <c r="D80" s="1"/>
  <c r="J66"/>
  <c r="M75" s="1"/>
  <c r="D74"/>
  <c r="D66"/>
  <c r="H71"/>
  <c r="H74" s="1"/>
  <c r="D81" s="1"/>
  <c r="M354"/>
  <c r="H261"/>
  <c r="D274" s="1"/>
  <c r="D275" s="1"/>
  <c r="D122"/>
  <c r="D462"/>
  <c r="H462"/>
  <c r="D469" s="1"/>
  <c r="D372"/>
  <c r="H186"/>
  <c r="D193" s="1"/>
  <c r="H175"/>
  <c r="H178" s="1"/>
  <c r="D191" s="1"/>
  <c r="D192" s="1"/>
  <c r="D618"/>
  <c r="D584"/>
  <c r="J610"/>
  <c r="M619" s="1"/>
  <c r="J558"/>
  <c r="H454"/>
  <c r="D467" s="1"/>
  <c r="D468" s="1"/>
  <c r="H380"/>
  <c r="D387" s="1"/>
  <c r="D297"/>
  <c r="J150"/>
  <c r="M159" s="1"/>
  <c r="D325"/>
  <c r="H156"/>
  <c r="H158" s="1"/>
  <c r="D165" s="1"/>
  <c r="H642"/>
  <c r="H644" s="1"/>
  <c r="D651" s="1"/>
  <c r="D636"/>
  <c r="J584"/>
  <c r="M593" s="1"/>
  <c r="H322"/>
  <c r="H325" s="1"/>
  <c r="D332" s="1"/>
  <c r="D566"/>
  <c r="D480"/>
  <c r="D317"/>
  <c r="D269"/>
  <c r="D214"/>
  <c r="J454"/>
  <c r="N463" s="1"/>
  <c r="D289"/>
  <c r="D242"/>
  <c r="J206"/>
  <c r="M215" s="1"/>
  <c r="D540"/>
  <c r="J506"/>
  <c r="M515" s="1"/>
  <c r="D506"/>
  <c r="J480"/>
  <c r="M489" s="1"/>
  <c r="N436"/>
  <c r="D380"/>
  <c r="J372"/>
  <c r="M381" s="1"/>
  <c r="D345"/>
  <c r="H150"/>
  <c r="D163" s="1"/>
  <c r="D164" s="1"/>
  <c r="N567"/>
  <c r="M567"/>
  <c r="N645"/>
  <c r="H610"/>
  <c r="D623" s="1"/>
  <c r="D624" s="1"/>
  <c r="H480"/>
  <c r="D493" s="1"/>
  <c r="D494" s="1"/>
  <c r="H297"/>
  <c r="D304" s="1"/>
  <c r="N539"/>
  <c r="H353"/>
  <c r="D360" s="1"/>
  <c r="D333"/>
  <c r="H566"/>
  <c r="D573" s="1"/>
  <c r="H206"/>
  <c r="D219" s="1"/>
  <c r="D220" s="1"/>
  <c r="H372"/>
  <c r="D385" s="1"/>
  <c r="D386" s="1"/>
  <c r="H488"/>
  <c r="D495" s="1"/>
  <c r="H557"/>
  <c r="H558" s="1"/>
  <c r="D571" s="1"/>
  <c r="D572" s="1"/>
  <c r="H539"/>
  <c r="H540" s="1"/>
  <c r="D547" s="1"/>
  <c r="H530"/>
  <c r="H532" s="1"/>
  <c r="D545" s="1"/>
  <c r="D546" s="1"/>
  <c r="H512"/>
  <c r="H514" s="1"/>
  <c r="D521" s="1"/>
  <c r="H503"/>
  <c r="H506" s="1"/>
  <c r="D519" s="1"/>
  <c r="D520" s="1"/>
  <c r="D454"/>
  <c r="H342"/>
  <c r="H345" s="1"/>
  <c r="D358" s="1"/>
  <c r="D359" s="1"/>
  <c r="H288"/>
  <c r="H289" s="1"/>
  <c r="D302" s="1"/>
  <c r="D303" s="1"/>
  <c r="H266"/>
  <c r="H269" s="1"/>
  <c r="D276" s="1"/>
  <c r="D277" s="1"/>
  <c r="H213"/>
  <c r="H214" s="1"/>
  <c r="D221" s="1"/>
  <c r="H119"/>
  <c r="H122" s="1"/>
  <c r="D135" s="1"/>
  <c r="D136" s="1"/>
  <c r="H590"/>
  <c r="H592" s="1"/>
  <c r="D599" s="1"/>
  <c r="D435"/>
  <c r="D353"/>
  <c r="H241"/>
  <c r="H242" s="1"/>
  <c r="D249" s="1"/>
  <c r="D206"/>
  <c r="D130"/>
  <c r="D610"/>
  <c r="M436"/>
  <c r="D261"/>
  <c r="D186"/>
  <c r="H634"/>
  <c r="H636" s="1"/>
  <c r="D649" s="1"/>
  <c r="D650" s="1"/>
  <c r="H616"/>
  <c r="H618" s="1"/>
  <c r="D625" s="1"/>
  <c r="H425"/>
  <c r="H427" s="1"/>
  <c r="D440" s="1"/>
  <c r="D441" s="1"/>
  <c r="D443" s="1"/>
  <c r="H406"/>
  <c r="H408" s="1"/>
  <c r="D415" s="1"/>
  <c r="J94"/>
  <c r="M103" s="1"/>
  <c r="H102"/>
  <c r="D109" s="1"/>
  <c r="H94"/>
  <c r="D107" s="1"/>
  <c r="D108" s="1"/>
  <c r="D94"/>
  <c r="D102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138"/>
  <c r="D600"/>
  <c r="N409"/>
  <c r="D388"/>
  <c r="N515"/>
  <c r="N619"/>
  <c r="D55"/>
  <c r="D166"/>
  <c r="D522"/>
  <c r="D416"/>
  <c r="M541"/>
  <c r="D194"/>
  <c r="D361"/>
  <c r="D250"/>
  <c r="D574"/>
  <c r="D652"/>
  <c r="D470"/>
  <c r="D305"/>
  <c r="D82"/>
  <c r="N489"/>
  <c r="M463"/>
  <c r="N593"/>
  <c r="N381"/>
  <c r="D548"/>
  <c r="D626"/>
  <c r="D222"/>
  <c r="D496"/>
  <c r="D110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<sst xmlns="http://schemas.openxmlformats.org/spreadsheetml/2006/main" count="3499" uniqueCount="230">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</sst>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654"/>
  <sheetViews>
    <sheetView tabSelected="1" zoomScale="80" zoomScaleNormal="80" workbookViewId="0">
      <selection activeCell="D27" sqref="D27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45444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27624.63</v>
      </c>
      <c r="M7" s="9" t="s">
        <v>135</v>
      </c>
      <c r="N7" s="9"/>
      <c r="O7" s="9"/>
      <c r="P7" s="9"/>
      <c r="Q7" s="11"/>
    </row>
    <row r="8" spans="1:17">
      <c r="A8" s="14" t="s">
        <v>218</v>
      </c>
      <c r="B8" s="9">
        <v>60</v>
      </c>
      <c r="C8" s="10">
        <v>48.45</v>
      </c>
      <c r="D8" s="10">
        <f>C8*B8</f>
        <v>2907</v>
      </c>
      <c r="E8" s="38" t="s">
        <v>17</v>
      </c>
      <c r="F8" s="9"/>
      <c r="G8" s="10">
        <v>48.82</v>
      </c>
      <c r="H8" s="10">
        <f>(B8*G8)-D8</f>
        <v>22.199999999999818</v>
      </c>
      <c r="I8" s="9" t="s">
        <v>134</v>
      </c>
      <c r="J8" s="38">
        <f>G8*B8</f>
        <v>2929.2</v>
      </c>
      <c r="K8" s="9" t="str">
        <f>IF(B8&lt;&gt;0,"sell "&amp;B8&amp;" "&amp;A8&amp;" @ $"&amp;G8,"")</f>
        <v>sell 60 VIST @ $48.82</v>
      </c>
      <c r="L8" s="50">
        <f>L7+(G8*B8)</f>
        <v>30553.83</v>
      </c>
      <c r="M8" s="9"/>
      <c r="N8" s="9"/>
      <c r="O8" s="9"/>
      <c r="P8" s="9"/>
      <c r="Q8" s="11"/>
    </row>
    <row r="9" spans="1:17">
      <c r="A9" s="14" t="s">
        <v>219</v>
      </c>
      <c r="B9" s="9">
        <v>121</v>
      </c>
      <c r="C9" s="10">
        <v>20.239999999999998</v>
      </c>
      <c r="D9" s="10">
        <f>C9*B9</f>
        <v>2449.04</v>
      </c>
      <c r="E9" s="38" t="s">
        <v>17</v>
      </c>
      <c r="F9" s="9"/>
      <c r="G9" s="10">
        <v>20.55</v>
      </c>
      <c r="H9" s="10">
        <f>(B9*G9)-D9</f>
        <v>37.510000000000218</v>
      </c>
      <c r="I9" s="9" t="s">
        <v>134</v>
      </c>
      <c r="J9" s="38">
        <f>G9*B9</f>
        <v>2486.5500000000002</v>
      </c>
      <c r="K9" s="9" t="str">
        <f t="shared" ref="K9:K10" si="0">IF(B9&lt;&gt;0,"sell "&amp;B9&amp;" "&amp;A9&amp;" @ $"&amp;G9,"")</f>
        <v>sell 121 AROC @ $20.55</v>
      </c>
      <c r="L9" s="50">
        <f>L8+(G9*B9)</f>
        <v>33040.380000000005</v>
      </c>
      <c r="M9" s="9"/>
      <c r="N9" s="9"/>
      <c r="O9" s="9"/>
      <c r="P9" s="9"/>
      <c r="Q9" s="11"/>
    </row>
    <row r="10" spans="1:17">
      <c r="A10" s="14" t="s">
        <v>220</v>
      </c>
      <c r="B10" s="9">
        <v>161</v>
      </c>
      <c r="C10" s="10">
        <v>13.66</v>
      </c>
      <c r="D10" s="10">
        <f>C10*B10</f>
        <v>2199.2600000000002</v>
      </c>
      <c r="E10" s="38" t="s">
        <v>17</v>
      </c>
      <c r="F10" s="9"/>
      <c r="G10" s="10">
        <v>13.77</v>
      </c>
      <c r="H10" s="10">
        <f>(B10*G10)-D10</f>
        <v>17.709999999999582</v>
      </c>
      <c r="I10" s="9" t="s">
        <v>134</v>
      </c>
      <c r="J10" s="38">
        <f>G10*B10</f>
        <v>2216.9699999999998</v>
      </c>
      <c r="K10" s="9" t="str">
        <f t="shared" si="0"/>
        <v>sell 161 SCS @ $13.77</v>
      </c>
      <c r="L10" s="10">
        <f>L9+(G10*B10)</f>
        <v>35257.350000000006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7555.3</v>
      </c>
      <c r="E11" s="9"/>
      <c r="F11" s="9"/>
      <c r="G11" s="41"/>
      <c r="H11" s="10">
        <f>SUM(H8:H10)</f>
        <v>77.419999999999618</v>
      </c>
      <c r="I11" s="9"/>
      <c r="J11" s="38">
        <f>SUM(J8:J10)</f>
        <v>7632.7199999999993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27624.63</v>
      </c>
      <c r="N15" s="9"/>
      <c r="O15" s="9"/>
      <c r="P15" s="9"/>
      <c r="Q15" s="11"/>
    </row>
    <row r="16" spans="1:17">
      <c r="A16" s="14" t="s">
        <v>227</v>
      </c>
      <c r="B16" s="9">
        <v>93</v>
      </c>
      <c r="C16" s="10">
        <v>29.92</v>
      </c>
      <c r="D16" s="10">
        <f>C16*B16</f>
        <v>2782.56</v>
      </c>
      <c r="E16" s="38" t="s">
        <v>17</v>
      </c>
      <c r="F16" s="9"/>
      <c r="G16" s="10">
        <v>30.69</v>
      </c>
      <c r="H16" s="10">
        <f>(B16*G16)-D16</f>
        <v>71.610000000000127</v>
      </c>
      <c r="I16" s="9" t="s">
        <v>134</v>
      </c>
      <c r="J16" s="9"/>
      <c r="K16" s="9" t="str">
        <f>IF(B16&lt;&gt;0,"buy "&amp;B16&amp;" "&amp;A16&amp;" @ $"&amp;G16,"")</f>
        <v>buy 93 ASPN @ $30.69</v>
      </c>
      <c r="L16" s="10">
        <f>L10-(G16*B16)</f>
        <v>32403.180000000008</v>
      </c>
      <c r="M16" s="38">
        <f>L7-(G16*B16)</f>
        <v>24770.46</v>
      </c>
      <c r="N16" s="9"/>
      <c r="O16" s="9"/>
      <c r="P16" s="9"/>
      <c r="Q16" s="11"/>
    </row>
    <row r="17" spans="1:17">
      <c r="A17" s="14" t="s">
        <v>228</v>
      </c>
      <c r="B17" s="9">
        <v>175</v>
      </c>
      <c r="C17" s="10">
        <v>16.05</v>
      </c>
      <c r="D17" s="10">
        <f>C17*B17</f>
        <v>2808.75</v>
      </c>
      <c r="E17" s="38" t="s">
        <v>17</v>
      </c>
      <c r="F17" s="9"/>
      <c r="G17" s="10">
        <v>16.170000000000002</v>
      </c>
      <c r="H17" s="10">
        <f>(B17*G17)-D17</f>
        <v>21.000000000000455</v>
      </c>
      <c r="I17" s="9" t="s">
        <v>134</v>
      </c>
      <c r="J17" s="9"/>
      <c r="K17" s="9" t="str">
        <f>IF(B17&lt;&gt;0,"buy "&amp;B17&amp;" "&amp;A17&amp;" @ $"&amp;G17,"")</f>
        <v>buy 175 CXW @ $16.17</v>
      </c>
      <c r="L17" s="10">
        <f>L16-(G17*B17)</f>
        <v>29573.430000000008</v>
      </c>
      <c r="M17" s="38">
        <f>M16-(G17*B17)</f>
        <v>21940.71</v>
      </c>
      <c r="N17" s="9"/>
      <c r="O17" s="9"/>
      <c r="P17" s="9"/>
      <c r="Q17" s="11"/>
    </row>
    <row r="18" spans="1:17">
      <c r="A18" s="28" t="s">
        <v>229</v>
      </c>
      <c r="B18" s="29">
        <v>102</v>
      </c>
      <c r="C18" s="30">
        <v>27.41</v>
      </c>
      <c r="D18" s="30">
        <f>C18*B18</f>
        <v>2795.82</v>
      </c>
      <c r="E18" s="38" t="s">
        <v>17</v>
      </c>
      <c r="F18" s="29"/>
      <c r="G18" s="30">
        <v>27.5</v>
      </c>
      <c r="H18" s="30">
        <f>(B18*G18)-D18</f>
        <v>9.1799999999998363</v>
      </c>
      <c r="I18" s="9" t="s">
        <v>134</v>
      </c>
      <c r="J18" s="9"/>
      <c r="K18" s="9" t="str">
        <f>IF(B18&lt;&gt;0,"buy "&amp;B18&amp;" "&amp;A18&amp;" @ $"&amp;G18,"")</f>
        <v>buy 102 REVG @ $27.5</v>
      </c>
      <c r="L18" s="10">
        <f>L17-(G18*B18)</f>
        <v>26768.430000000008</v>
      </c>
      <c r="M18" s="46">
        <f>M17-(G18*B18)</f>
        <v>19135.71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8387.1299999999992</v>
      </c>
      <c r="E19" s="9"/>
      <c r="F19" s="9"/>
      <c r="G19" s="10" t="s">
        <v>28</v>
      </c>
      <c r="H19" s="10">
        <f>SUM(H16:H18)</f>
        <v>101.79000000000042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5373.17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77.419999999999618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5450.59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101.79000000000042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5348.7999999999993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45412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23505.35</v>
      </c>
      <c r="M35" s="9" t="s">
        <v>135</v>
      </c>
      <c r="N35" s="9"/>
      <c r="O35" s="9"/>
      <c r="P35" s="9"/>
      <c r="Q35" s="11"/>
    </row>
    <row r="36" spans="1:17">
      <c r="A36" s="14" t="s">
        <v>215</v>
      </c>
      <c r="B36" s="9">
        <v>32</v>
      </c>
      <c r="C36" s="10">
        <v>92.63</v>
      </c>
      <c r="D36" s="10">
        <f>C36*B36</f>
        <v>2964.16</v>
      </c>
      <c r="E36" s="38" t="s">
        <v>17</v>
      </c>
      <c r="F36" s="9"/>
      <c r="G36" s="10">
        <v>92.54</v>
      </c>
      <c r="H36" s="10">
        <f>(B36*G36)-D36</f>
        <v>-2.8799999999996544</v>
      </c>
      <c r="I36" s="9" t="s">
        <v>134</v>
      </c>
      <c r="J36" s="38">
        <f>G36*B36</f>
        <v>2961.28</v>
      </c>
      <c r="K36" s="9" t="str">
        <f>IF(B36&lt;&gt;0,"sell "&amp;B36&amp;" "&amp;A36&amp;" @ $"&amp;G36,"")</f>
        <v>sell 32 MOD @ $92.54</v>
      </c>
      <c r="L36" s="50">
        <f>L35+(G36*B36)</f>
        <v>26466.629999999997</v>
      </c>
      <c r="M36" s="9"/>
      <c r="N36" s="9"/>
      <c r="O36" s="9"/>
      <c r="P36" s="9"/>
      <c r="Q36" s="11"/>
    </row>
    <row r="37" spans="1:17">
      <c r="A37" s="14" t="s">
        <v>216</v>
      </c>
      <c r="B37" s="9">
        <v>4</v>
      </c>
      <c r="C37" s="10">
        <v>537.21</v>
      </c>
      <c r="D37" s="10">
        <f>C37*B37</f>
        <v>2148.84</v>
      </c>
      <c r="E37" s="38" t="s">
        <v>17</v>
      </c>
      <c r="F37" s="9"/>
      <c r="G37" s="10">
        <v>532.29999999999995</v>
      </c>
      <c r="H37" s="10">
        <f>(B37*G37)-D37</f>
        <v>-19.640000000000327</v>
      </c>
      <c r="I37" s="9" t="s">
        <v>134</v>
      </c>
      <c r="J37" s="38">
        <f>G37*B37</f>
        <v>2129.1999999999998</v>
      </c>
      <c r="K37" s="9" t="str">
        <f t="shared" ref="K37:K38" si="1">IF(B37&lt;&gt;0,"sell "&amp;B37&amp;" "&amp;A37&amp;" @ $"&amp;G37,"")</f>
        <v>sell 4 MCK @ $532.3</v>
      </c>
      <c r="L37" s="50">
        <f>L36+(G37*B37)</f>
        <v>28595.829999999998</v>
      </c>
      <c r="M37" s="9"/>
      <c r="N37" s="9"/>
      <c r="O37" s="9"/>
      <c r="P37" s="9"/>
      <c r="Q37" s="11"/>
    </row>
    <row r="38" spans="1:17">
      <c r="A38" s="14" t="s">
        <v>217</v>
      </c>
      <c r="B38" s="9">
        <v>6</v>
      </c>
      <c r="C38" s="10">
        <v>342.1</v>
      </c>
      <c r="D38" s="10">
        <f>C38*B38</f>
        <v>2052.6000000000004</v>
      </c>
      <c r="E38" s="38" t="s">
        <v>17</v>
      </c>
      <c r="F38" s="9"/>
      <c r="G38" s="10">
        <v>341.44</v>
      </c>
      <c r="H38" s="10">
        <f>(B38*G38)-D38</f>
        <v>-3.9600000000004911</v>
      </c>
      <c r="I38" s="9" t="s">
        <v>134</v>
      </c>
      <c r="J38" s="38">
        <f>G38*B38</f>
        <v>2048.64</v>
      </c>
      <c r="K38" s="9" t="str">
        <f t="shared" si="1"/>
        <v>sell 6 MOH @ $341.44</v>
      </c>
      <c r="L38" s="10">
        <f>L37+(G38*B38)</f>
        <v>30644.469999999998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7165.6</v>
      </c>
      <c r="E39" s="9"/>
      <c r="F39" s="9"/>
      <c r="G39" s="41"/>
      <c r="H39" s="10">
        <f>SUM(H36:H38)</f>
        <v>-26.480000000000473</v>
      </c>
      <c r="I39" s="9"/>
      <c r="J39" s="38">
        <f>SUM(J36:J38)</f>
        <v>7139.119999999999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23505.35</v>
      </c>
      <c r="N43" s="9"/>
      <c r="O43" s="9"/>
      <c r="P43" s="9"/>
      <c r="Q43" s="11"/>
    </row>
    <row r="44" spans="1:17">
      <c r="A44" s="14" t="s">
        <v>224</v>
      </c>
      <c r="B44" s="9">
        <v>159</v>
      </c>
      <c r="C44" s="10">
        <v>14.86</v>
      </c>
      <c r="D44" s="10">
        <f>C44*B44</f>
        <v>2362.7399999999998</v>
      </c>
      <c r="E44" s="38" t="s">
        <v>17</v>
      </c>
      <c r="F44" s="9"/>
      <c r="G44" s="10">
        <v>14.83</v>
      </c>
      <c r="H44" s="10">
        <f>(B44*G44)-D44</f>
        <v>-4.7699999999999818</v>
      </c>
      <c r="I44" s="9" t="s">
        <v>134</v>
      </c>
      <c r="J44" s="9"/>
      <c r="K44" s="9" t="str">
        <f>IF(B44&lt;&gt;0,"buy "&amp;B44&amp;" "&amp;A44&amp;" @ $"&amp;G44,"")</f>
        <v>buy 159 GEO @ $14.83</v>
      </c>
      <c r="L44" s="10">
        <f>L38-(G44*B44)</f>
        <v>28286.499999999996</v>
      </c>
      <c r="M44" s="38">
        <f>L35-(G44*B44)</f>
        <v>21147.379999999997</v>
      </c>
      <c r="N44" s="9"/>
      <c r="O44" s="9"/>
      <c r="P44" s="9"/>
      <c r="Q44" s="11"/>
    </row>
    <row r="45" spans="1:17">
      <c r="A45" s="14" t="s">
        <v>225</v>
      </c>
      <c r="B45" s="9">
        <v>28</v>
      </c>
      <c r="C45" s="10">
        <v>83.38</v>
      </c>
      <c r="D45" s="10">
        <f>C45*B45</f>
        <v>2334.64</v>
      </c>
      <c r="E45" s="38" t="s">
        <v>17</v>
      </c>
      <c r="F45" s="9"/>
      <c r="G45" s="10">
        <v>82.83</v>
      </c>
      <c r="H45" s="10">
        <f>(B45*G45)-D45</f>
        <v>-15.400000000000091</v>
      </c>
      <c r="I45" s="9" t="s">
        <v>134</v>
      </c>
      <c r="J45" s="9"/>
      <c r="K45" s="9" t="str">
        <f>IF(B45&lt;&gt;0,"buy "&amp;B45&amp;" "&amp;A45&amp;" @ $"&amp;G45,"")</f>
        <v>buy 28 EHC @ $82.83</v>
      </c>
      <c r="L45" s="10">
        <f>L44-(G45*B45)</f>
        <v>25967.259999999995</v>
      </c>
      <c r="M45" s="38">
        <f>M44-(G45*B45)</f>
        <v>18828.14</v>
      </c>
      <c r="N45" s="9"/>
      <c r="O45" s="9"/>
      <c r="P45" s="9"/>
      <c r="Q45" s="11"/>
    </row>
    <row r="46" spans="1:17">
      <c r="A46" s="28" t="s">
        <v>226</v>
      </c>
      <c r="B46" s="29">
        <v>73</v>
      </c>
      <c r="C46" s="30">
        <v>32.5</v>
      </c>
      <c r="D46" s="30">
        <f>C46*B46</f>
        <v>2372.5</v>
      </c>
      <c r="E46" s="38" t="s">
        <v>17</v>
      </c>
      <c r="F46" s="29"/>
      <c r="G46" s="30">
        <v>32.53</v>
      </c>
      <c r="H46" s="30">
        <f>(B46*G46)-D46</f>
        <v>2.1900000000000546</v>
      </c>
      <c r="I46" s="9" t="s">
        <v>134</v>
      </c>
      <c r="J46" s="9"/>
      <c r="K46" s="9" t="str">
        <f>IF(B46&lt;&gt;0,"buy "&amp;B46&amp;" "&amp;A46&amp;" @ $"&amp;G46,"")</f>
        <v>buy 73 AGIO @ $32.53</v>
      </c>
      <c r="L46" s="10">
        <f>L45-(G46*B46)</f>
        <v>23592.569999999996</v>
      </c>
      <c r="M46" s="46">
        <f>M45-(G46*B46)</f>
        <v>16453.45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7069.8799999999992</v>
      </c>
      <c r="E47" s="9"/>
      <c r="F47" s="9"/>
      <c r="G47" s="10" t="s">
        <v>28</v>
      </c>
      <c r="H47" s="10">
        <f>SUM(H44:H46)</f>
        <v>-17.980000000000018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883.87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-26.480000000000473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857.38999999999953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-17.980000000000018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875.36999999999955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59" spans="1:17" ht="14.65" thickBot="1"/>
    <row r="60" spans="1:17" ht="14.65" thickTop="1">
      <c r="A60" s="3"/>
      <c r="B60" s="4"/>
      <c r="C60" s="5">
        <v>45382</v>
      </c>
      <c r="D60" s="6"/>
      <c r="E60" s="4"/>
      <c r="F60" s="4"/>
      <c r="G60" s="6"/>
      <c r="H60" s="6"/>
      <c r="I60" s="4"/>
      <c r="J60" s="4"/>
      <c r="K60" s="4"/>
      <c r="L60" s="21" t="s">
        <v>40</v>
      </c>
      <c r="M60" s="4"/>
      <c r="N60" s="4"/>
      <c r="O60" s="4"/>
      <c r="P60" s="4"/>
      <c r="Q60" s="7"/>
    </row>
    <row r="61" spans="1:17">
      <c r="A61" s="8" t="s">
        <v>11</v>
      </c>
      <c r="B61" s="9"/>
      <c r="C61" s="10"/>
      <c r="D61" s="10"/>
      <c r="E61" s="9"/>
      <c r="F61" s="9"/>
      <c r="G61" s="10"/>
      <c r="H61" s="10"/>
      <c r="I61" s="9"/>
      <c r="J61" s="12" t="s">
        <v>68</v>
      </c>
      <c r="K61" s="9"/>
      <c r="L61" s="12" t="s">
        <v>21</v>
      </c>
      <c r="M61" s="12"/>
      <c r="N61" s="9"/>
      <c r="O61" s="9"/>
      <c r="P61" s="9"/>
      <c r="Q61" s="11"/>
    </row>
    <row r="62" spans="1:17">
      <c r="A62" s="8" t="s">
        <v>3</v>
      </c>
      <c r="B62" s="12" t="s">
        <v>6</v>
      </c>
      <c r="C62" s="13" t="s">
        <v>4</v>
      </c>
      <c r="D62" s="13" t="s">
        <v>7</v>
      </c>
      <c r="E62" s="12" t="s">
        <v>16</v>
      </c>
      <c r="F62" s="9"/>
      <c r="G62" s="13" t="s">
        <v>18</v>
      </c>
      <c r="H62" s="13" t="s">
        <v>19</v>
      </c>
      <c r="I62" s="43" t="s">
        <v>133</v>
      </c>
      <c r="J62" s="12" t="s">
        <v>67</v>
      </c>
      <c r="K62" s="9"/>
      <c r="L62" s="22">
        <v>22915.87</v>
      </c>
      <c r="M62" s="9" t="s">
        <v>135</v>
      </c>
      <c r="N62" s="9"/>
      <c r="O62" s="9"/>
      <c r="P62" s="9"/>
      <c r="Q62" s="11"/>
    </row>
    <row r="63" spans="1:17">
      <c r="A63" s="14" t="s">
        <v>212</v>
      </c>
      <c r="B63" s="9">
        <v>8</v>
      </c>
      <c r="C63" s="10">
        <v>289.74</v>
      </c>
      <c r="D63" s="10">
        <f>C63*B63</f>
        <v>2317.92</v>
      </c>
      <c r="E63" s="38" t="s">
        <v>17</v>
      </c>
      <c r="F63" s="9"/>
      <c r="G63" s="10">
        <v>284.25</v>
      </c>
      <c r="H63" s="10">
        <f>(B63*G63)-D63</f>
        <v>-43.920000000000073</v>
      </c>
      <c r="I63" s="9" t="s">
        <v>134</v>
      </c>
      <c r="J63" s="38">
        <f>G63*B63</f>
        <v>2274</v>
      </c>
      <c r="K63" s="9" t="str">
        <f>IF(B63&lt;&gt;0,"sell "&amp;B63&amp;" "&amp;A63&amp;" @ $"&amp;G63,"")</f>
        <v>sell 8 FDX @ $284.25</v>
      </c>
      <c r="L63" s="50">
        <f>L62+(G63*B63)</f>
        <v>25189.87</v>
      </c>
      <c r="M63" s="9"/>
      <c r="N63" s="9"/>
      <c r="O63" s="9"/>
      <c r="P63" s="9"/>
      <c r="Q63" s="11"/>
    </row>
    <row r="64" spans="1:17">
      <c r="A64" s="14" t="s">
        <v>213</v>
      </c>
      <c r="B64" s="9">
        <v>120</v>
      </c>
      <c r="C64" s="10">
        <v>16.55</v>
      </c>
      <c r="D64" s="10">
        <f>C64*B64</f>
        <v>1986</v>
      </c>
      <c r="E64" s="38" t="s">
        <v>17</v>
      </c>
      <c r="F64" s="9"/>
      <c r="G64" s="10">
        <v>16.88</v>
      </c>
      <c r="H64" s="10">
        <f>(B64*G64)-D64</f>
        <v>39.599999999999909</v>
      </c>
      <c r="I64" s="9" t="s">
        <v>134</v>
      </c>
      <c r="J64" s="38">
        <f>G64*B64</f>
        <v>2025.6</v>
      </c>
      <c r="K64" s="9" t="str">
        <f t="shared" ref="K64:K65" si="2">IF(B64&lt;&gt;0,"sell "&amp;B64&amp;" "&amp;A64&amp;" @ $"&amp;G64,"")</f>
        <v>sell 120 VIPS @ $16.88</v>
      </c>
      <c r="L64" s="50">
        <f>L63+(G64*B64)</f>
        <v>27215.469999999998</v>
      </c>
      <c r="M64" s="9"/>
      <c r="N64" s="9"/>
      <c r="O64" s="9"/>
      <c r="P64" s="9"/>
      <c r="Q64" s="11"/>
    </row>
    <row r="65" spans="1:17">
      <c r="A65" s="14" t="s">
        <v>214</v>
      </c>
      <c r="B65" s="9">
        <v>94</v>
      </c>
      <c r="C65" s="10">
        <v>26.31</v>
      </c>
      <c r="D65" s="10">
        <f>C65*B65</f>
        <v>2473.14</v>
      </c>
      <c r="E65" s="38" t="s">
        <v>17</v>
      </c>
      <c r="F65" s="9"/>
      <c r="G65" s="10">
        <v>26.31</v>
      </c>
      <c r="H65" s="10">
        <f>(B65*G65)-D65</f>
        <v>0</v>
      </c>
      <c r="I65" s="9" t="s">
        <v>134</v>
      </c>
      <c r="J65" s="38">
        <f>G65*B65</f>
        <v>2473.14</v>
      </c>
      <c r="K65" s="9" t="str">
        <f t="shared" si="2"/>
        <v>sell 94 BASE @ $26.31</v>
      </c>
      <c r="L65" s="10">
        <f>L64+(G65*B65)</f>
        <v>29688.609999999997</v>
      </c>
      <c r="M65" s="9" t="s">
        <v>44</v>
      </c>
      <c r="N65" s="9"/>
      <c r="O65" s="9"/>
      <c r="P65" s="9"/>
      <c r="Q65" s="11"/>
    </row>
    <row r="66" spans="1:17">
      <c r="A66" s="14"/>
      <c r="B66" s="9"/>
      <c r="C66" s="10" t="s">
        <v>20</v>
      </c>
      <c r="D66" s="10">
        <f>SUM(D63:D65)</f>
        <v>6777.0599999999995</v>
      </c>
      <c r="E66" s="9"/>
      <c r="F66" s="9"/>
      <c r="G66" s="41"/>
      <c r="H66" s="10">
        <f>SUM(H63:H65)</f>
        <v>-4.3200000000001637</v>
      </c>
      <c r="I66" s="9"/>
      <c r="J66" s="38">
        <f>SUM(J63:J65)</f>
        <v>6772.74</v>
      </c>
      <c r="K66" s="9"/>
      <c r="L66" s="10"/>
      <c r="M66" s="9"/>
      <c r="N66" s="9"/>
      <c r="O66" s="9"/>
      <c r="P66" s="9"/>
      <c r="Q66" s="11"/>
    </row>
    <row r="67" spans="1:17">
      <c r="A67" s="14"/>
      <c r="B67" s="9"/>
      <c r="C67" s="10"/>
      <c r="D67" s="10"/>
      <c r="E67" s="9"/>
      <c r="F67" s="9"/>
      <c r="G67" s="42"/>
      <c r="H67" s="39"/>
      <c r="I67" s="9"/>
      <c r="J67" s="9"/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51"/>
      <c r="E68" s="42"/>
      <c r="F68" s="9"/>
      <c r="G68" s="41"/>
      <c r="H68" s="10"/>
      <c r="I68" s="9"/>
      <c r="J68" s="9"/>
      <c r="K68" s="9"/>
      <c r="L68" s="10"/>
      <c r="M68" s="12" t="s">
        <v>41</v>
      </c>
      <c r="N68" s="9"/>
      <c r="O68" s="9"/>
      <c r="P68" s="9"/>
      <c r="Q68" s="11"/>
    </row>
    <row r="69" spans="1:17">
      <c r="A69" s="8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42</v>
      </c>
      <c r="N69" s="9"/>
      <c r="O69" s="9"/>
      <c r="P69" s="9"/>
      <c r="Q69" s="11"/>
    </row>
    <row r="70" spans="1:17">
      <c r="A70" s="8"/>
      <c r="B70" s="12" t="s">
        <v>6</v>
      </c>
      <c r="C70" s="13" t="s">
        <v>4</v>
      </c>
      <c r="D70" s="13" t="s">
        <v>5</v>
      </c>
      <c r="E70" s="23" t="s">
        <v>16</v>
      </c>
      <c r="F70" s="9"/>
      <c r="G70" s="43" t="s">
        <v>18</v>
      </c>
      <c r="H70" s="13" t="s">
        <v>19</v>
      </c>
      <c r="I70" s="9"/>
      <c r="J70" s="9"/>
      <c r="K70" s="9"/>
      <c r="L70" s="10"/>
      <c r="M70" s="38">
        <f>L62</f>
        <v>22915.87</v>
      </c>
      <c r="N70" s="9"/>
      <c r="O70" s="9"/>
      <c r="P70" s="9"/>
      <c r="Q70" s="11"/>
    </row>
    <row r="71" spans="1:17">
      <c r="A71" s="14" t="s">
        <v>221</v>
      </c>
      <c r="B71" s="9">
        <v>56</v>
      </c>
      <c r="C71" s="10">
        <v>40.19</v>
      </c>
      <c r="D71" s="10">
        <f>C71*B71</f>
        <v>2250.64</v>
      </c>
      <c r="E71" s="38" t="s">
        <v>17</v>
      </c>
      <c r="F71" s="9"/>
      <c r="G71" s="10">
        <v>40.33</v>
      </c>
      <c r="H71" s="10">
        <f>(B71*G71)-D71</f>
        <v>7.8400000000001455</v>
      </c>
      <c r="I71" s="9" t="s">
        <v>134</v>
      </c>
      <c r="J71" s="9"/>
      <c r="K71" s="9" t="str">
        <f>IF(B71&lt;&gt;0,"buy "&amp;B71&amp;" "&amp;A71&amp;" @ $"&amp;G71,"")</f>
        <v>buy 56 FOR @ $40.33</v>
      </c>
      <c r="L71" s="10">
        <f>L65-(G71*B71)</f>
        <v>27430.129999999997</v>
      </c>
      <c r="M71" s="38">
        <f>L62-(G71*B71)</f>
        <v>20657.39</v>
      </c>
      <c r="N71" s="9"/>
      <c r="O71" s="9"/>
      <c r="P71" s="9"/>
      <c r="Q71" s="11"/>
    </row>
    <row r="72" spans="1:17">
      <c r="A72" s="14" t="s">
        <v>222</v>
      </c>
      <c r="B72" s="9">
        <v>57</v>
      </c>
      <c r="C72" s="10">
        <v>39.64</v>
      </c>
      <c r="D72" s="10">
        <f>C72*B72</f>
        <v>2259.48</v>
      </c>
      <c r="E72" s="38" t="s">
        <v>17</v>
      </c>
      <c r="F72" s="9"/>
      <c r="G72" s="10">
        <v>39.31</v>
      </c>
      <c r="H72" s="10">
        <f>(B72*G72)-D72</f>
        <v>-18.809999999999945</v>
      </c>
      <c r="I72" s="9" t="s">
        <v>134</v>
      </c>
      <c r="J72" s="9"/>
      <c r="K72" s="9" t="str">
        <f>IF(B72&lt;&gt;0,"buy "&amp;B72&amp;" "&amp;A72&amp;" @ $"&amp;G72,"")</f>
        <v>buy 57 ALPN @ $39.31</v>
      </c>
      <c r="L72" s="10">
        <f>L71-(G72*B72)</f>
        <v>25189.46</v>
      </c>
      <c r="M72" s="38">
        <f>M71-(G72*B72)</f>
        <v>18416.72</v>
      </c>
      <c r="N72" s="9"/>
      <c r="O72" s="9"/>
      <c r="P72" s="9"/>
      <c r="Q72" s="11"/>
    </row>
    <row r="73" spans="1:17">
      <c r="A73" s="28" t="s">
        <v>223</v>
      </c>
      <c r="B73" s="29">
        <v>29</v>
      </c>
      <c r="C73" s="30">
        <v>76.8</v>
      </c>
      <c r="D73" s="30">
        <f>C73*B73</f>
        <v>2227.1999999999998</v>
      </c>
      <c r="E73" s="38" t="s">
        <v>17</v>
      </c>
      <c r="F73" s="29"/>
      <c r="G73" s="30">
        <v>77.09</v>
      </c>
      <c r="H73" s="30">
        <f>(B73*G73)-D73</f>
        <v>8.4100000000003092</v>
      </c>
      <c r="I73" s="9" t="s">
        <v>134</v>
      </c>
      <c r="J73" s="9"/>
      <c r="K73" s="9" t="str">
        <f>IF(B73&lt;&gt;0,"buy "&amp;B73&amp;" "&amp;A73&amp;" @ $"&amp;G73,"")</f>
        <v>buy 29 HWKN @ $77.09</v>
      </c>
      <c r="L73" s="10">
        <f>L72-(G73*B73)</f>
        <v>22953.85</v>
      </c>
      <c r="M73" s="46">
        <f>M72-(G73*B73)</f>
        <v>16181.11</v>
      </c>
      <c r="N73" s="47"/>
      <c r="O73" s="47"/>
      <c r="P73" s="47"/>
      <c r="Q73" s="48"/>
    </row>
    <row r="74" spans="1:17">
      <c r="A74" s="14"/>
      <c r="B74" s="9"/>
      <c r="C74" s="10" t="s">
        <v>20</v>
      </c>
      <c r="D74" s="10">
        <f>SUM(D71:D73)</f>
        <v>6737.32</v>
      </c>
      <c r="E74" s="9"/>
      <c r="F74" s="9"/>
      <c r="G74" s="10" t="s">
        <v>28</v>
      </c>
      <c r="H74" s="10">
        <f>SUM(H71:H73)</f>
        <v>-2.5599999999994907</v>
      </c>
      <c r="I74" s="9"/>
      <c r="J74" s="9"/>
      <c r="K74" s="9"/>
      <c r="L74" s="10"/>
      <c r="M74" s="9"/>
      <c r="N74" s="9"/>
      <c r="O74" s="9"/>
      <c r="P74" s="9"/>
      <c r="Q74" s="11"/>
    </row>
    <row r="75" spans="1:17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12" t="str">
        <f>IF(J66+M73&gt;0,"Credit Surplus","Credit Shortage")</f>
        <v>Credit Surplus</v>
      </c>
      <c r="N75" s="38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9"/>
      <c r="N76" s="9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17">
      <c r="A78" s="14" t="s">
        <v>23</v>
      </c>
      <c r="B78" s="9"/>
      <c r="C78" s="10"/>
      <c r="D78" s="22">
        <v>789.91</v>
      </c>
      <c r="E78" s="9" t="s">
        <v>111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24</v>
      </c>
      <c r="B79" s="9"/>
      <c r="C79" s="10"/>
      <c r="D79" s="49">
        <f>H66</f>
        <v>-4.3200000000001637</v>
      </c>
      <c r="E79" s="9" t="s">
        <v>36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25</v>
      </c>
      <c r="B80" s="9"/>
      <c r="C80" s="10"/>
      <c r="D80" s="10">
        <f>D78+D79</f>
        <v>785.5899999999998</v>
      </c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27</v>
      </c>
      <c r="B81" s="9"/>
      <c r="C81" s="10"/>
      <c r="D81" s="10">
        <f>H74</f>
        <v>-2.5599999999994907</v>
      </c>
      <c r="E81" s="9" t="s">
        <v>37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25</v>
      </c>
      <c r="B82" s="9"/>
      <c r="C82" s="10"/>
      <c r="D82" s="32">
        <f>D80-D81</f>
        <v>788.1499999999993</v>
      </c>
      <c r="E82" s="20" t="s">
        <v>38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ht="14.65" thickBot="1">
      <c r="A83" s="16"/>
      <c r="B83" s="17"/>
      <c r="C83" s="18"/>
      <c r="D83" s="18"/>
      <c r="E83" s="17"/>
      <c r="F83" s="17"/>
      <c r="G83" s="18"/>
      <c r="H83" s="18"/>
      <c r="I83" s="17"/>
      <c r="J83" s="17"/>
      <c r="K83" s="17"/>
      <c r="L83" s="17"/>
      <c r="M83" s="17"/>
      <c r="N83" s="17"/>
      <c r="O83" s="17"/>
      <c r="P83" s="17"/>
      <c r="Q83" s="19"/>
    </row>
    <row r="84" spans="1:17" ht="14.65" thickTop="1"/>
    <row r="87" spans="1:17" ht="14.65" thickBot="1"/>
    <row r="88" spans="1:17" ht="14.65" thickTop="1">
      <c r="A88" s="3"/>
      <c r="B88" s="4"/>
      <c r="C88" s="5">
        <v>45351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24190.880000000001</v>
      </c>
      <c r="M90" s="9" t="s">
        <v>135</v>
      </c>
      <c r="N90" s="9"/>
      <c r="O90" s="9"/>
      <c r="P90" s="9"/>
      <c r="Q90" s="11"/>
    </row>
    <row r="91" spans="1:17">
      <c r="A91" s="14" t="s">
        <v>209</v>
      </c>
      <c r="B91" s="9">
        <v>129</v>
      </c>
      <c r="C91" s="10">
        <v>15.86</v>
      </c>
      <c r="D91" s="10">
        <f>C91*B91</f>
        <v>2045.9399999999998</v>
      </c>
      <c r="E91" s="38" t="s">
        <v>17</v>
      </c>
      <c r="F91" s="9"/>
      <c r="G91" s="10">
        <v>15.97</v>
      </c>
      <c r="H91" s="10">
        <f>(B91*G91)-D91</f>
        <v>14.190000000000282</v>
      </c>
      <c r="I91" s="9" t="s">
        <v>134</v>
      </c>
      <c r="J91" s="38">
        <f>G91*B91</f>
        <v>2060.13</v>
      </c>
      <c r="K91" s="9" t="str">
        <f>IF(B91&lt;&gt;0,"sell "&amp;B91&amp;" "&amp;A91&amp;" @ $"&amp;G91,"")</f>
        <v>sell 129 CCL @ $15.97</v>
      </c>
      <c r="L91" s="50">
        <f>L90+(G91*B91)</f>
        <v>26251.010000000002</v>
      </c>
      <c r="M91" s="9"/>
      <c r="N91" s="9"/>
      <c r="O91" s="9"/>
      <c r="P91" s="9"/>
      <c r="Q91" s="11"/>
    </row>
    <row r="92" spans="1:17">
      <c r="A92" s="14" t="s">
        <v>210</v>
      </c>
      <c r="B92" s="9">
        <v>152</v>
      </c>
      <c r="C92" s="10">
        <v>11.09</v>
      </c>
      <c r="D92" s="10">
        <f t="shared" ref="D92:D93" si="3">C92*B92</f>
        <v>1685.68</v>
      </c>
      <c r="E92" s="38" t="s">
        <v>17</v>
      </c>
      <c r="F92" s="9"/>
      <c r="G92" s="10">
        <v>11.3</v>
      </c>
      <c r="H92" s="10">
        <f>(B92*G92)-D92</f>
        <v>31.920000000000073</v>
      </c>
      <c r="I92" s="9" t="s">
        <v>134</v>
      </c>
      <c r="J92" s="38">
        <f>G92*B92</f>
        <v>1717.6000000000001</v>
      </c>
      <c r="K92" s="9" t="str">
        <f t="shared" ref="K92:K93" si="4">IF(B92&lt;&gt;0,"sell "&amp;B92&amp;" "&amp;A92&amp;" @ $"&amp;G92,"")</f>
        <v>sell 152 DO @ $11.3</v>
      </c>
      <c r="L92" s="50">
        <f>L91+(G92*B92)</f>
        <v>27968.61</v>
      </c>
      <c r="M92" s="9"/>
      <c r="N92" s="9"/>
      <c r="O92" s="9"/>
      <c r="P92" s="9"/>
      <c r="Q92" s="11"/>
    </row>
    <row r="93" spans="1:17">
      <c r="A93" s="14" t="s">
        <v>211</v>
      </c>
      <c r="B93" s="9">
        <v>6</v>
      </c>
      <c r="C93" s="10">
        <v>270.64999999999998</v>
      </c>
      <c r="D93" s="10">
        <f t="shared" si="3"/>
        <v>1623.8999999999999</v>
      </c>
      <c r="E93" s="38" t="s">
        <v>17</v>
      </c>
      <c r="F93" s="9"/>
      <c r="G93" s="10">
        <v>268.88</v>
      </c>
      <c r="H93" s="10">
        <f>(B93*G93)-D93</f>
        <v>-10.619999999999891</v>
      </c>
      <c r="I93" s="9" t="s">
        <v>134</v>
      </c>
      <c r="J93" s="38">
        <f>G93*B93</f>
        <v>1613.28</v>
      </c>
      <c r="K93" s="9" t="str">
        <f t="shared" si="4"/>
        <v>sell 6 GPI @ $268.88</v>
      </c>
      <c r="L93" s="10">
        <f>L92+(G93*B93)</f>
        <v>29581.89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5355.5199999999995</v>
      </c>
      <c r="E94" s="9"/>
      <c r="F94" s="9"/>
      <c r="G94" s="41"/>
      <c r="H94" s="10">
        <f>SUM(H91:H93)</f>
        <v>35.490000000000464</v>
      </c>
      <c r="I94" s="9"/>
      <c r="J94" s="38">
        <f>SUM(J91:J93)</f>
        <v>5391.01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24190.880000000001</v>
      </c>
      <c r="N98" s="9"/>
      <c r="O98" s="9"/>
      <c r="P98" s="9"/>
      <c r="Q98" s="11"/>
    </row>
    <row r="99" spans="1:17">
      <c r="A99" s="14" t="s">
        <v>218</v>
      </c>
      <c r="B99" s="9">
        <v>60</v>
      </c>
      <c r="C99" s="10">
        <v>36.799999999999997</v>
      </c>
      <c r="D99" s="10">
        <f>C99*B99</f>
        <v>2208</v>
      </c>
      <c r="E99" s="38" t="s">
        <v>17</v>
      </c>
      <c r="F99" s="9"/>
      <c r="G99" s="10">
        <v>37.28</v>
      </c>
      <c r="H99" s="10">
        <f>(B99*G99)-D99</f>
        <v>28.800000000000182</v>
      </c>
      <c r="I99" s="9" t="s">
        <v>134</v>
      </c>
      <c r="J99" s="9"/>
      <c r="K99" s="9" t="str">
        <f>IF(B99&lt;&gt;0,"buy "&amp;B99&amp;" "&amp;A99&amp;" @ $"&amp;G99,"")</f>
        <v>buy 60 VIST @ $37.28</v>
      </c>
      <c r="L99" s="10">
        <f>L93-(G99*B99)</f>
        <v>27345.09</v>
      </c>
      <c r="M99" s="38">
        <f>L90-(G99*B99)</f>
        <v>21954.080000000002</v>
      </c>
      <c r="N99" s="9"/>
      <c r="O99" s="9"/>
      <c r="P99" s="9"/>
      <c r="Q99" s="11"/>
    </row>
    <row r="100" spans="1:17">
      <c r="A100" s="14" t="s">
        <v>219</v>
      </c>
      <c r="B100" s="9">
        <v>121</v>
      </c>
      <c r="C100" s="10">
        <v>18.27</v>
      </c>
      <c r="D100" s="10">
        <f>C100*B100</f>
        <v>2210.67</v>
      </c>
      <c r="E100" s="38" t="s">
        <v>17</v>
      </c>
      <c r="F100" s="9"/>
      <c r="G100" s="10">
        <v>18.420000000000002</v>
      </c>
      <c r="H100" s="10">
        <f>(B100*G100)-D100</f>
        <v>18.150000000000091</v>
      </c>
      <c r="I100" s="9" t="s">
        <v>134</v>
      </c>
      <c r="J100" s="9"/>
      <c r="K100" s="9" t="str">
        <f>IF(B100&lt;&gt;0,"buy "&amp;B100&amp;" "&amp;A100&amp;" @ $"&amp;G100,"")</f>
        <v>buy 121 AROC @ $18.42</v>
      </c>
      <c r="L100" s="10">
        <f>L99-(G100*B100)</f>
        <v>25116.27</v>
      </c>
      <c r="M100" s="38">
        <f>M99-(G100*B100)</f>
        <v>19725.260000000002</v>
      </c>
      <c r="N100" s="9"/>
      <c r="O100" s="9"/>
      <c r="P100" s="9"/>
      <c r="Q100" s="11"/>
    </row>
    <row r="101" spans="1:17">
      <c r="A101" s="28" t="s">
        <v>220</v>
      </c>
      <c r="B101" s="29">
        <v>161</v>
      </c>
      <c r="C101" s="30">
        <v>13.74</v>
      </c>
      <c r="D101" s="30">
        <f>C101*B101</f>
        <v>2212.14</v>
      </c>
      <c r="E101" s="38" t="s">
        <v>17</v>
      </c>
      <c r="F101" s="29"/>
      <c r="G101" s="30">
        <v>13.71</v>
      </c>
      <c r="H101" s="30">
        <f>(B101*G101)-D101</f>
        <v>-4.8299999999999272</v>
      </c>
      <c r="I101" s="9" t="s">
        <v>134</v>
      </c>
      <c r="J101" s="9"/>
      <c r="K101" s="9" t="str">
        <f>IF(B101&lt;&gt;0,"buy "&amp;B101&amp;" "&amp;A101&amp;" @ $"&amp;G101,"")</f>
        <v>buy 161 SCS @ $13.71</v>
      </c>
      <c r="L101" s="10">
        <f>L100-(G101*B101)</f>
        <v>22908.959999999999</v>
      </c>
      <c r="M101" s="46">
        <f>M100-(G101*B101)</f>
        <v>17517.95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6630.8099999999995</v>
      </c>
      <c r="E102" s="9"/>
      <c r="F102" s="9"/>
      <c r="G102" s="10" t="s">
        <v>28</v>
      </c>
      <c r="H102" s="10">
        <f>SUM(H99:H101)</f>
        <v>42.120000000000346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756.8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35.490000000000464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792.29000000000042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42.120000000000346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750.17000000000007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5" spans="1:17" ht="14.65" thickBot="1"/>
    <row r="116" spans="1:17" ht="14.65" thickTop="1">
      <c r="A116" s="3"/>
      <c r="B116" s="4"/>
      <c r="C116" s="5">
        <v>45322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23003.71</v>
      </c>
      <c r="M118" s="9" t="s">
        <v>135</v>
      </c>
      <c r="N118" s="9"/>
      <c r="O118" s="9"/>
      <c r="P118" s="9"/>
      <c r="Q118" s="11"/>
    </row>
    <row r="119" spans="1:17">
      <c r="A119" s="14" t="s">
        <v>207</v>
      </c>
      <c r="B119" s="9">
        <v>20</v>
      </c>
      <c r="C119" s="10">
        <v>98.68</v>
      </c>
      <c r="D119" s="10">
        <f>C119*B119</f>
        <v>1973.6000000000001</v>
      </c>
      <c r="E119" s="38" t="s">
        <v>46</v>
      </c>
      <c r="F119" s="9"/>
      <c r="G119" s="10">
        <v>98.95</v>
      </c>
      <c r="H119" s="10">
        <f>(B119*G119)-D119</f>
        <v>5.3999999999998636</v>
      </c>
      <c r="I119" s="9" t="s">
        <v>134</v>
      </c>
      <c r="J119" s="38">
        <f>G119*B119</f>
        <v>1979</v>
      </c>
      <c r="K119" s="9" t="str">
        <f>IF(B119&lt;&gt;0,"sell "&amp;B119&amp;" "&amp;A119&amp;" @ $"&amp;G119,"")</f>
        <v>sell 20 MSM @ $98.95</v>
      </c>
      <c r="L119" s="50">
        <f>L118+(G119*B119)</f>
        <v>24982.71</v>
      </c>
      <c r="M119" s="9"/>
      <c r="N119" s="9"/>
      <c r="O119" s="9"/>
      <c r="P119" s="9"/>
      <c r="Q119" s="11"/>
    </row>
    <row r="120" spans="1:17">
      <c r="A120" s="14" t="s">
        <v>99</v>
      </c>
      <c r="B120" s="9">
        <v>36</v>
      </c>
      <c r="C120" s="10">
        <v>56.81</v>
      </c>
      <c r="D120" s="10">
        <f t="shared" ref="D120:D121" si="5">C120*B120</f>
        <v>2045.16</v>
      </c>
      <c r="E120" s="38" t="s">
        <v>46</v>
      </c>
      <c r="F120" s="9"/>
      <c r="G120" s="10">
        <v>56.81</v>
      </c>
      <c r="H120" s="10">
        <f>(B120*G120)-D120</f>
        <v>0</v>
      </c>
      <c r="I120" s="9" t="s">
        <v>134</v>
      </c>
      <c r="J120" s="38">
        <f>G120*B120</f>
        <v>2045.16</v>
      </c>
      <c r="K120" s="9" t="str">
        <f t="shared" ref="K120:K121" si="6">IF(B120&lt;&gt;0,"sell "&amp;B120&amp;" "&amp;A120&amp;" @ $"&amp;G120,"")</f>
        <v>sell 36 PRGS @ $56.81</v>
      </c>
      <c r="L120" s="50">
        <f>L119+(G120*B120)</f>
        <v>27027.87</v>
      </c>
      <c r="M120" s="9"/>
      <c r="N120" s="9"/>
      <c r="O120" s="9"/>
      <c r="P120" s="9"/>
      <c r="Q120" s="11"/>
    </row>
    <row r="121" spans="1:17">
      <c r="A121" s="14" t="s">
        <v>208</v>
      </c>
      <c r="B121" s="9">
        <v>63</v>
      </c>
      <c r="C121" s="10">
        <v>41.31</v>
      </c>
      <c r="D121" s="10">
        <f t="shared" si="5"/>
        <v>2602.5300000000002</v>
      </c>
      <c r="E121" s="38" t="s">
        <v>46</v>
      </c>
      <c r="F121" s="9"/>
      <c r="G121" s="10">
        <v>41.67</v>
      </c>
      <c r="H121" s="10">
        <f>(B121*G121)-D121</f>
        <v>22.679999999999836</v>
      </c>
      <c r="I121" s="9" t="s">
        <v>134</v>
      </c>
      <c r="J121" s="38">
        <f>G121*B121</f>
        <v>2625.21</v>
      </c>
      <c r="K121" s="9" t="str">
        <f t="shared" si="6"/>
        <v>sell 63 CNM @ $41.67</v>
      </c>
      <c r="L121" s="10">
        <f>L120+(G121*B121)</f>
        <v>29653.079999999998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6621.2900000000009</v>
      </c>
      <c r="E122" s="9"/>
      <c r="F122" s="9"/>
      <c r="G122" s="41"/>
      <c r="H122" s="10">
        <f>SUM(H119:H121)</f>
        <v>28.0799999999997</v>
      </c>
      <c r="I122" s="9"/>
      <c r="J122" s="38">
        <f>SUM(J119:J121)</f>
        <v>6649.37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23003.71</v>
      </c>
      <c r="N126" s="9"/>
      <c r="O126" s="9"/>
      <c r="P126" s="9"/>
      <c r="Q126" s="11"/>
    </row>
    <row r="127" spans="1:17">
      <c r="A127" s="14" t="s">
        <v>215</v>
      </c>
      <c r="B127" s="9">
        <v>32</v>
      </c>
      <c r="C127" s="10">
        <v>69.09</v>
      </c>
      <c r="D127" s="10">
        <f>C127*B127</f>
        <v>2210.88</v>
      </c>
      <c r="E127" s="38" t="s">
        <v>46</v>
      </c>
      <c r="F127" s="9"/>
      <c r="G127" s="10">
        <v>70</v>
      </c>
      <c r="H127" s="10">
        <f>(B127*G127)-D127</f>
        <v>29.119999999999891</v>
      </c>
      <c r="I127" s="9" t="s">
        <v>134</v>
      </c>
      <c r="J127" s="9"/>
      <c r="K127" s="9" t="str">
        <f>IF(B127&lt;&gt;0,"buy "&amp;B127&amp;" "&amp;A127&amp;" @ $"&amp;G127,"")</f>
        <v>buy 32 MOD @ $70</v>
      </c>
      <c r="L127" s="10">
        <f>L121-(G127*B127)</f>
        <v>27413.079999999998</v>
      </c>
      <c r="M127" s="38">
        <f>L118-(G127*B127)</f>
        <v>20763.71</v>
      </c>
      <c r="N127" s="9"/>
      <c r="O127" s="9"/>
      <c r="P127" s="9"/>
      <c r="Q127" s="11"/>
    </row>
    <row r="128" spans="1:17">
      <c r="A128" s="14" t="s">
        <v>216</v>
      </c>
      <c r="B128" s="9">
        <v>4</v>
      </c>
      <c r="C128" s="10">
        <v>499.89</v>
      </c>
      <c r="D128" s="10">
        <f>C128*B128</f>
        <v>1999.56</v>
      </c>
      <c r="E128" s="38" t="s">
        <v>46</v>
      </c>
      <c r="F128" s="9"/>
      <c r="G128" s="10">
        <v>495</v>
      </c>
      <c r="H128" s="10">
        <f>(B128*G128)-D128</f>
        <v>-19.559999999999945</v>
      </c>
      <c r="I128" s="9" t="s">
        <v>134</v>
      </c>
      <c r="J128" s="9"/>
      <c r="K128" s="9" t="str">
        <f>IF(B128&lt;&gt;0,"buy "&amp;B128&amp;" "&amp;A128&amp;" @ $"&amp;G128,"")</f>
        <v>buy 4 MCK @ $495</v>
      </c>
      <c r="L128" s="10">
        <f>L127-(G128*B128)</f>
        <v>25433.079999999998</v>
      </c>
      <c r="M128" s="38">
        <f>M127-(G128*B128)</f>
        <v>18783.71</v>
      </c>
      <c r="N128" s="9"/>
      <c r="O128" s="9"/>
      <c r="P128" s="9"/>
      <c r="Q128" s="11"/>
    </row>
    <row r="129" spans="1:17">
      <c r="A129" s="28" t="s">
        <v>217</v>
      </c>
      <c r="B129" s="29">
        <v>6</v>
      </c>
      <c r="C129" s="30">
        <v>356.44</v>
      </c>
      <c r="D129" s="30">
        <f>C129*B129</f>
        <v>2138.64</v>
      </c>
      <c r="E129" s="38" t="s">
        <v>46</v>
      </c>
      <c r="F129" s="29"/>
      <c r="G129" s="30">
        <v>354.67</v>
      </c>
      <c r="H129" s="30">
        <f>(B129*G129)-D129</f>
        <v>-10.619999999999891</v>
      </c>
      <c r="I129" s="9" t="s">
        <v>134</v>
      </c>
      <c r="J129" s="9"/>
      <c r="K129" s="9" t="str">
        <f>IF(B129&lt;&gt;0,"buy "&amp;B129&amp;" "&amp;A129&amp;" @ $"&amp;G129,"")</f>
        <v>buy 6 MOH @ $354.67</v>
      </c>
      <c r="L129" s="10">
        <f>L128-(G129*B129)</f>
        <v>23305.059999999998</v>
      </c>
      <c r="M129" s="46">
        <f>M128-(G129*B129)</f>
        <v>16655.689999999999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6349.08</v>
      </c>
      <c r="E130" s="9"/>
      <c r="F130" s="9"/>
      <c r="G130" s="10" t="s">
        <v>28</v>
      </c>
      <c r="H130" s="10">
        <f>SUM(H127:H129)</f>
        <v>-1.0599999999999454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2002.95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28.0799999999997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2031.0299999999997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-1.0599999999999454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2032.0899999999997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3" spans="1:17" ht="14.65" thickBot="1"/>
    <row r="144" spans="1:17" ht="14.65" thickTop="1">
      <c r="A144" s="3"/>
      <c r="B144" s="4"/>
      <c r="C144" s="5">
        <v>45290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23026.27</v>
      </c>
      <c r="M146" s="9" t="s">
        <v>135</v>
      </c>
      <c r="N146" s="9"/>
      <c r="O146" s="9"/>
      <c r="P146" s="9"/>
      <c r="Q146" s="11"/>
    </row>
    <row r="147" spans="1:17">
      <c r="A147" s="14" t="s">
        <v>204</v>
      </c>
      <c r="B147" s="9">
        <v>26</v>
      </c>
      <c r="C147" s="10">
        <v>76.73</v>
      </c>
      <c r="D147" s="10">
        <f>C147*B147</f>
        <v>1994.98</v>
      </c>
      <c r="E147" s="38" t="s">
        <v>46</v>
      </c>
      <c r="F147" s="9"/>
      <c r="G147" s="10">
        <v>76.58</v>
      </c>
      <c r="H147" s="10">
        <f>(B147*G147)-D147</f>
        <v>-3.9000000000000909</v>
      </c>
      <c r="I147" s="9" t="s">
        <v>134</v>
      </c>
      <c r="J147" s="38">
        <f>G147*B147</f>
        <v>1991.08</v>
      </c>
      <c r="K147" s="9" t="str">
        <f>IF(B147&lt;&gt;0,"sell "&amp;B147&amp;" "&amp;A147&amp;" @ $"&amp;G147,"")</f>
        <v>sell 26 BWXT @ $76.58</v>
      </c>
      <c r="L147" s="50">
        <f>L146+(G147*B147)</f>
        <v>25017.35</v>
      </c>
      <c r="M147" s="9"/>
      <c r="N147" s="9"/>
      <c r="O147" s="9"/>
      <c r="P147" s="9"/>
      <c r="Q147" s="11"/>
    </row>
    <row r="148" spans="1:17">
      <c r="A148" s="14" t="s">
        <v>205</v>
      </c>
      <c r="B148" s="9">
        <v>233</v>
      </c>
      <c r="C148" s="10">
        <v>15.24</v>
      </c>
      <c r="D148" s="10">
        <f t="shared" ref="D148:D149" si="7">C148*B148</f>
        <v>3550.92</v>
      </c>
      <c r="E148" s="38" t="s">
        <v>46</v>
      </c>
      <c r="F148" s="9"/>
      <c r="G148" s="10">
        <v>15.07</v>
      </c>
      <c r="H148" s="10">
        <f>(B148*G148)-D148</f>
        <v>-39.610000000000127</v>
      </c>
      <c r="I148" s="9" t="s">
        <v>134</v>
      </c>
      <c r="J148" s="38">
        <f>G148*B148</f>
        <v>3511.31</v>
      </c>
      <c r="K148" s="9" t="str">
        <f t="shared" ref="K148:K149" si="8">IF(B148&lt;&gt;0,"sell "&amp;B148&amp;" "&amp;A148&amp;" @ $"&amp;G148,"")</f>
        <v>sell 233 BVN @ $15.07</v>
      </c>
      <c r="L148" s="50">
        <f>L147+(G148*B148)</f>
        <v>28528.66</v>
      </c>
      <c r="M148" s="9"/>
      <c r="N148" s="9"/>
      <c r="O148" s="9"/>
      <c r="P148" s="9"/>
      <c r="Q148" s="11"/>
    </row>
    <row r="149" spans="1:17">
      <c r="A149" s="14" t="s">
        <v>206</v>
      </c>
      <c r="B149" s="9">
        <v>282</v>
      </c>
      <c r="C149" s="10">
        <v>7.01</v>
      </c>
      <c r="D149" s="10">
        <f t="shared" si="7"/>
        <v>1976.82</v>
      </c>
      <c r="E149" s="38" t="s">
        <v>46</v>
      </c>
      <c r="F149" s="9"/>
      <c r="G149" s="10">
        <v>6.9</v>
      </c>
      <c r="H149" s="10">
        <f>(B149*G149)-D149</f>
        <v>-31.019999999999754</v>
      </c>
      <c r="I149" s="9" t="s">
        <v>134</v>
      </c>
      <c r="J149" s="38">
        <f>G149*B149</f>
        <v>1945.8000000000002</v>
      </c>
      <c r="K149" s="9" t="str">
        <f t="shared" si="8"/>
        <v>sell 282 YMM @ $6.9</v>
      </c>
      <c r="L149" s="10">
        <f>L148+(G149*B149)</f>
        <v>30474.46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7522.7199999999993</v>
      </c>
      <c r="E150" s="9"/>
      <c r="F150" s="9"/>
      <c r="G150" s="41"/>
      <c r="H150" s="10">
        <f>SUM(H147:H149)</f>
        <v>-74.529999999999973</v>
      </c>
      <c r="I150" s="9"/>
      <c r="J150" s="38">
        <f>SUM(J147:J149)</f>
        <v>7448.19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23026.27</v>
      </c>
      <c r="N154" s="9"/>
      <c r="O154" s="9"/>
      <c r="P154" s="9"/>
      <c r="Q154" s="11"/>
    </row>
    <row r="155" spans="1:17">
      <c r="A155" s="14" t="s">
        <v>212</v>
      </c>
      <c r="B155" s="9">
        <v>8</v>
      </c>
      <c r="C155" s="10">
        <v>252.97</v>
      </c>
      <c r="D155" s="10">
        <f>C155*B155</f>
        <v>2023.76</v>
      </c>
      <c r="E155" s="38" t="s">
        <v>46</v>
      </c>
      <c r="F155" s="9"/>
      <c r="G155" s="10">
        <v>251.75</v>
      </c>
      <c r="H155" s="10">
        <f>(B155*G155)-D155</f>
        <v>-9.7599999999999909</v>
      </c>
      <c r="I155" s="9" t="s">
        <v>134</v>
      </c>
      <c r="J155" s="9"/>
      <c r="K155" s="9" t="str">
        <f>IF(B155&lt;&gt;0,"buy "&amp;B155&amp;" "&amp;A155&amp;" @ $"&amp;G155,"")</f>
        <v>buy 8 FDX @ $251.75</v>
      </c>
      <c r="L155" s="10">
        <f>L149-(G155*B155)</f>
        <v>28460.46</v>
      </c>
      <c r="M155" s="38">
        <f>L146-(G155*B155)</f>
        <v>21012.27</v>
      </c>
      <c r="N155" s="9"/>
      <c r="O155" s="9"/>
      <c r="P155" s="9"/>
      <c r="Q155" s="11"/>
    </row>
    <row r="156" spans="1:17">
      <c r="A156" s="14" t="s">
        <v>213</v>
      </c>
      <c r="B156" s="9">
        <v>120</v>
      </c>
      <c r="C156" s="10">
        <v>17.760000000000002</v>
      </c>
      <c r="D156" s="10">
        <f>C156*B156</f>
        <v>2131.2000000000003</v>
      </c>
      <c r="E156" s="38" t="s">
        <v>46</v>
      </c>
      <c r="F156" s="9"/>
      <c r="G156" s="10">
        <v>17.36</v>
      </c>
      <c r="H156" s="10">
        <f>(B156*G156)-D156</f>
        <v>-48.000000000000455</v>
      </c>
      <c r="I156" s="9" t="s">
        <v>134</v>
      </c>
      <c r="J156" s="9"/>
      <c r="K156" s="9" t="str">
        <f>IF(B156&lt;&gt;0,"buy "&amp;B156&amp;" "&amp;A156&amp;" @ $"&amp;G156,"")</f>
        <v>buy 120 VIPS @ $17.36</v>
      </c>
      <c r="L156" s="10">
        <f>L155-(G156*B156)</f>
        <v>26377.26</v>
      </c>
      <c r="M156" s="38">
        <f>M155-(G156*B156)</f>
        <v>18929.07</v>
      </c>
      <c r="N156" s="9"/>
      <c r="O156" s="9"/>
      <c r="P156" s="9"/>
      <c r="Q156" s="11"/>
    </row>
    <row r="157" spans="1:17">
      <c r="A157" s="28" t="s">
        <v>214</v>
      </c>
      <c r="B157" s="29">
        <v>94</v>
      </c>
      <c r="C157" s="30">
        <v>22.52</v>
      </c>
      <c r="D157" s="30">
        <f>C157*B157</f>
        <v>2116.88</v>
      </c>
      <c r="E157" s="38" t="s">
        <v>46</v>
      </c>
      <c r="F157" s="29"/>
      <c r="G157" s="30">
        <v>22.26</v>
      </c>
      <c r="H157" s="30">
        <f>(B157*G157)-D157</f>
        <v>-24.440000000000055</v>
      </c>
      <c r="I157" s="9" t="s">
        <v>134</v>
      </c>
      <c r="J157" s="9"/>
      <c r="K157" s="9" t="str">
        <f>IF(B157&lt;&gt;0,"buy "&amp;B157&amp;" "&amp;A157&amp;" @ $"&amp;G157,"")</f>
        <v>buy 94 BASE @ $22.26</v>
      </c>
      <c r="L157" s="10">
        <f>L156-(G157*B157)</f>
        <v>24284.82</v>
      </c>
      <c r="M157" s="46">
        <f>M156-(G157*B157)</f>
        <v>16836.63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6271.84</v>
      </c>
      <c r="E158" s="9"/>
      <c r="F158" s="9"/>
      <c r="G158" s="10" t="s">
        <v>28</v>
      </c>
      <c r="H158" s="10">
        <f>SUM(H155:H157)</f>
        <v>-82.2000000000005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1723.07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-74.529999999999973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1648.54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-82.2000000000005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1730.7400000000005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1" spans="1:17" ht="14.65" thickBot="1"/>
    <row r="172" spans="1:17" ht="14.65" thickTop="1">
      <c r="A172" s="3"/>
      <c r="B172" s="4"/>
      <c r="C172" s="5">
        <v>45260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24472.82</v>
      </c>
      <c r="M174" s="9" t="s">
        <v>135</v>
      </c>
      <c r="N174" s="9"/>
      <c r="O174" s="9"/>
      <c r="P174" s="9"/>
      <c r="Q174" s="11"/>
    </row>
    <row r="175" spans="1:17">
      <c r="A175" s="14" t="s">
        <v>91</v>
      </c>
      <c r="B175" s="9">
        <v>2</v>
      </c>
      <c r="C175" s="10">
        <v>734.52</v>
      </c>
      <c r="D175" s="10">
        <f>C175*B175</f>
        <v>1469.04</v>
      </c>
      <c r="E175" s="38" t="s">
        <v>17</v>
      </c>
      <c r="F175" s="9"/>
      <c r="G175" s="10">
        <v>733.26</v>
      </c>
      <c r="H175" s="10">
        <f>(B175*G175)-D175</f>
        <v>-2.5199999999999818</v>
      </c>
      <c r="I175" s="9" t="s">
        <v>134</v>
      </c>
      <c r="J175" s="38">
        <f>G175*B175</f>
        <v>1466.52</v>
      </c>
      <c r="K175" s="9" t="str">
        <f>IF(B175&lt;&gt;0,"sell "&amp;B175&amp;" "&amp;A175&amp;" @ $"&amp;G175,"")</f>
        <v>sell 2 COKE @ $733.26</v>
      </c>
      <c r="L175" s="50">
        <f>L174+(G175*B175)</f>
        <v>25939.34</v>
      </c>
      <c r="M175" s="9"/>
      <c r="N175" s="9"/>
      <c r="O175" s="9"/>
      <c r="P175" s="9"/>
      <c r="Q175" s="11"/>
    </row>
    <row r="176" spans="1:17">
      <c r="A176" s="14" t="s">
        <v>181</v>
      </c>
      <c r="B176" s="9">
        <v>11</v>
      </c>
      <c r="C176" s="10">
        <v>169.99</v>
      </c>
      <c r="D176" s="10">
        <f t="shared" ref="D176:D177" si="9">C176*B176</f>
        <v>1869.89</v>
      </c>
      <c r="E176" s="38" t="s">
        <v>69</v>
      </c>
      <c r="F176" s="9"/>
      <c r="G176" s="10">
        <v>170</v>
      </c>
      <c r="H176" s="10">
        <f>(B176*G176)-D176</f>
        <v>0.10999999999989996</v>
      </c>
      <c r="I176" s="9" t="s">
        <v>134</v>
      </c>
      <c r="J176" s="38">
        <f>G176*B176</f>
        <v>1870</v>
      </c>
      <c r="K176" s="9" t="str">
        <f t="shared" ref="K176:K177" si="10">IF(B176&lt;&gt;0,"sell "&amp;B176&amp;" "&amp;A176&amp;" @ $"&amp;G176,"")</f>
        <v>sell 11 VRTV @ $170</v>
      </c>
      <c r="L176" s="50">
        <f>L175+(G176*B176)</f>
        <v>27809.34</v>
      </c>
      <c r="M176" s="9"/>
      <c r="N176" s="9"/>
      <c r="O176" s="9"/>
      <c r="P176" s="9"/>
      <c r="Q176" s="11"/>
    </row>
    <row r="177" spans="1:17">
      <c r="A177" s="14" t="s">
        <v>184</v>
      </c>
      <c r="B177" s="9">
        <v>23</v>
      </c>
      <c r="C177" s="10">
        <v>106.67</v>
      </c>
      <c r="D177" s="10">
        <f t="shared" si="9"/>
        <v>2453.41</v>
      </c>
      <c r="E177" s="38" t="s">
        <v>17</v>
      </c>
      <c r="F177" s="9"/>
      <c r="G177" s="10">
        <v>106.06</v>
      </c>
      <c r="H177" s="10">
        <f>(B177*G177)-D177</f>
        <v>-14.029999999999745</v>
      </c>
      <c r="I177" s="9" t="s">
        <v>134</v>
      </c>
      <c r="J177" s="38">
        <f>G177*B177</f>
        <v>2439.38</v>
      </c>
      <c r="K177" s="9" t="str">
        <f t="shared" si="10"/>
        <v>sell 23 CEIX @ $106.06</v>
      </c>
      <c r="L177" s="10">
        <f>L176+(G177*B177)</f>
        <v>30248.720000000001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5792.34</v>
      </c>
      <c r="E178" s="9"/>
      <c r="F178" s="9"/>
      <c r="G178" s="41"/>
      <c r="H178" s="10">
        <f>SUM(H175:H177)</f>
        <v>-16.439999999999827</v>
      </c>
      <c r="I178" s="9"/>
      <c r="J178" s="38">
        <f>SUM(J175:J177)</f>
        <v>5775.9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24472.82</v>
      </c>
      <c r="N182" s="9"/>
      <c r="O182" s="9"/>
      <c r="P182" s="9"/>
      <c r="Q182" s="11"/>
    </row>
    <row r="183" spans="1:17">
      <c r="A183" s="14" t="s">
        <v>209</v>
      </c>
      <c r="B183" s="9">
        <v>129</v>
      </c>
      <c r="C183" s="10">
        <v>15.06</v>
      </c>
      <c r="D183" s="10">
        <f>C183*B183</f>
        <v>1942.74</v>
      </c>
      <c r="E183" s="38" t="s">
        <v>17</v>
      </c>
      <c r="F183" s="9"/>
      <c r="G183" s="10">
        <v>15.12</v>
      </c>
      <c r="H183" s="10">
        <f>(B183*G183)-D183</f>
        <v>7.7399999999997817</v>
      </c>
      <c r="I183" s="9" t="s">
        <v>134</v>
      </c>
      <c r="J183" s="9"/>
      <c r="K183" s="9" t="str">
        <f>IF(B183&lt;&gt;0,"buy "&amp;B183&amp;" "&amp;A183&amp;" @ $"&amp;G183,"")</f>
        <v>buy 129 CCL @ $15.12</v>
      </c>
      <c r="L183" s="10">
        <f>L177-(G183*B183)</f>
        <v>28298.240000000002</v>
      </c>
      <c r="M183" s="38">
        <f>L174-(G183*B183)</f>
        <v>22522.34</v>
      </c>
      <c r="N183" s="9"/>
      <c r="O183" s="9"/>
      <c r="P183" s="9"/>
      <c r="Q183" s="11"/>
    </row>
    <row r="184" spans="1:17">
      <c r="A184" s="14" t="s">
        <v>210</v>
      </c>
      <c r="B184" s="9">
        <v>152</v>
      </c>
      <c r="C184" s="10">
        <v>12.87</v>
      </c>
      <c r="D184" s="10">
        <f>C184*B184</f>
        <v>1956.2399999999998</v>
      </c>
      <c r="E184" s="38" t="s">
        <v>17</v>
      </c>
      <c r="F184" s="9"/>
      <c r="G184" s="10">
        <v>12.87</v>
      </c>
      <c r="H184" s="10">
        <f>(B184*G184)-D184</f>
        <v>0</v>
      </c>
      <c r="I184" s="9" t="s">
        <v>134</v>
      </c>
      <c r="J184" s="9"/>
      <c r="K184" s="9" t="str">
        <f>IF(B184&lt;&gt;0,"buy "&amp;B184&amp;" "&amp;A184&amp;" @ $"&amp;G184,"")</f>
        <v>buy 152 DO @ $12.87</v>
      </c>
      <c r="L184" s="10">
        <f>L183-(G184*B184)</f>
        <v>26342</v>
      </c>
      <c r="M184" s="38">
        <f>M183-(G184*B184)</f>
        <v>20566.099999999999</v>
      </c>
      <c r="N184" s="9"/>
      <c r="O184" s="9"/>
      <c r="P184" s="9"/>
      <c r="Q184" s="11"/>
    </row>
    <row r="185" spans="1:17">
      <c r="A185" s="28" t="s">
        <v>211</v>
      </c>
      <c r="B185" s="29">
        <v>6</v>
      </c>
      <c r="C185" s="30">
        <v>282.10000000000002</v>
      </c>
      <c r="D185" s="30">
        <f>C185*B185</f>
        <v>1692.6000000000001</v>
      </c>
      <c r="E185" s="38" t="s">
        <v>17</v>
      </c>
      <c r="F185" s="29"/>
      <c r="G185" s="30">
        <v>281.47000000000003</v>
      </c>
      <c r="H185" s="30">
        <f>(B185*G185)-D185</f>
        <v>-3.7799999999999727</v>
      </c>
      <c r="I185" s="9" t="s">
        <v>134</v>
      </c>
      <c r="J185" s="9"/>
      <c r="K185" s="9" t="str">
        <f>IF(B185&lt;&gt;0,"buy "&amp;B185&amp;" "&amp;A185&amp;" @ $"&amp;G185,"")</f>
        <v>buy 6 GPI @ $281.47</v>
      </c>
      <c r="L185" s="10">
        <f>L184-(G185*B185)</f>
        <v>24653.18</v>
      </c>
      <c r="M185" s="46">
        <f>M184-(G185*B185)</f>
        <v>18877.28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5591.58</v>
      </c>
      <c r="E186" s="9"/>
      <c r="F186" s="9"/>
      <c r="G186" s="10" t="s">
        <v>28</v>
      </c>
      <c r="H186" s="10">
        <f>SUM(H183:H185)</f>
        <v>3.959999999999809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492.59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-16.439999999999827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476.15000000000015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3.959999999999809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472.19000000000034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/>
    <row r="199" spans="1:17" ht="14.65" thickBot="1"/>
    <row r="200" spans="1:17" ht="14.65" thickTop="1">
      <c r="A200" s="3"/>
      <c r="B200" s="4"/>
      <c r="C200" s="5">
        <v>45230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26341.919999999998</v>
      </c>
      <c r="M202" s="9" t="s">
        <v>135</v>
      </c>
      <c r="N202" s="9"/>
      <c r="O202" s="9"/>
      <c r="P202" s="9"/>
      <c r="Q202" s="11"/>
    </row>
    <row r="203" spans="1:17">
      <c r="A203" s="14" t="s">
        <v>194</v>
      </c>
      <c r="B203" s="9">
        <v>212</v>
      </c>
      <c r="C203" s="10">
        <v>6.13</v>
      </c>
      <c r="D203" s="10">
        <f>C203*B203</f>
        <v>1299.56</v>
      </c>
      <c r="E203" s="38" t="s">
        <v>46</v>
      </c>
      <c r="F203" s="9"/>
      <c r="G203" s="10">
        <v>6.17</v>
      </c>
      <c r="H203" s="10">
        <f>(B203*G203)-D203</f>
        <v>8.4800000000000182</v>
      </c>
      <c r="I203" s="9" t="s">
        <v>134</v>
      </c>
      <c r="J203" s="38">
        <f>G203*B203</f>
        <v>1308.04</v>
      </c>
      <c r="K203" s="9" t="str">
        <f>IF(B203&lt;&gt;0,"sell "&amp;B203&amp;" "&amp;A203&amp;" @ $"&amp;G203,"")</f>
        <v>sell 212 BORR @ $6.17</v>
      </c>
      <c r="L203" s="50">
        <f>L202+(G203*B203)</f>
        <v>27649.96</v>
      </c>
      <c r="M203" s="9"/>
      <c r="N203" s="9"/>
      <c r="O203" s="9"/>
      <c r="P203" s="9"/>
      <c r="Q203" s="11"/>
    </row>
    <row r="204" spans="1:17">
      <c r="A204" s="14" t="s">
        <v>152</v>
      </c>
      <c r="B204" s="9">
        <v>11</v>
      </c>
      <c r="C204" s="10">
        <v>124.28</v>
      </c>
      <c r="D204" s="10">
        <f t="shared" ref="D204:D205" si="11">C204*B204</f>
        <v>1367.08</v>
      </c>
      <c r="E204" s="38" t="s">
        <v>46</v>
      </c>
      <c r="F204" s="9"/>
      <c r="G204" s="10">
        <v>123.77</v>
      </c>
      <c r="H204" s="10">
        <f>(B204*G204)-D204</f>
        <v>-5.6099999999999</v>
      </c>
      <c r="I204" s="9" t="s">
        <v>134</v>
      </c>
      <c r="J204" s="38">
        <f>G204*B204</f>
        <v>1361.47</v>
      </c>
      <c r="K204" s="9" t="str">
        <f t="shared" ref="K204:K205" si="12">IF(B204&lt;&gt;0,"sell "&amp;B204&amp;" "&amp;A204&amp;" @ $"&amp;G204,"")</f>
        <v>sell 11 ATKR @ $123.77</v>
      </c>
      <c r="L204" s="50">
        <f>L203+(G204*B204)</f>
        <v>29011.43</v>
      </c>
      <c r="M204" s="9"/>
      <c r="N204" s="9"/>
      <c r="O204" s="9"/>
      <c r="P204" s="9"/>
      <c r="Q204" s="11"/>
    </row>
    <row r="205" spans="1:17">
      <c r="A205" s="14" t="s">
        <v>203</v>
      </c>
      <c r="B205" s="9">
        <v>4</v>
      </c>
      <c r="C205" s="10">
        <v>482.15</v>
      </c>
      <c r="D205" s="10">
        <f t="shared" si="11"/>
        <v>1928.6</v>
      </c>
      <c r="E205" s="38" t="s">
        <v>46</v>
      </c>
      <c r="F205" s="9"/>
      <c r="G205" s="10">
        <v>483</v>
      </c>
      <c r="H205" s="10">
        <f>(B205*G205)-D205</f>
        <v>3.4000000000000909</v>
      </c>
      <c r="I205" s="9" t="s">
        <v>134</v>
      </c>
      <c r="J205" s="38">
        <f>G205*B205</f>
        <v>1932</v>
      </c>
      <c r="K205" s="9" t="str">
        <f t="shared" si="12"/>
        <v>sell 4 NEU @ $483</v>
      </c>
      <c r="L205" s="10">
        <f>L204+(G205*B205)</f>
        <v>30943.43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4595.24</v>
      </c>
      <c r="E206" s="9"/>
      <c r="F206" s="9"/>
      <c r="G206" s="41"/>
      <c r="H206" s="10">
        <f>SUM(H203:H205)</f>
        <v>6.2700000000002092</v>
      </c>
      <c r="I206" s="9"/>
      <c r="J206" s="38">
        <f>SUM(J203:J205)</f>
        <v>4601.51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26341.919999999998</v>
      </c>
      <c r="N210" s="9"/>
      <c r="O210" s="9"/>
      <c r="P210" s="9"/>
      <c r="Q210" s="11"/>
    </row>
    <row r="211" spans="1:17">
      <c r="A211" s="14" t="s">
        <v>207</v>
      </c>
      <c r="B211" s="9">
        <v>20</v>
      </c>
      <c r="C211" s="10">
        <v>94.75</v>
      </c>
      <c r="D211" s="10">
        <f>C211*B211</f>
        <v>1895</v>
      </c>
      <c r="E211" s="38" t="s">
        <v>46</v>
      </c>
      <c r="F211" s="9"/>
      <c r="G211" s="10">
        <v>94.57</v>
      </c>
      <c r="H211" s="10">
        <f>(B211*G211)-D211</f>
        <v>-3.6000000000001364</v>
      </c>
      <c r="I211" s="9" t="s">
        <v>134</v>
      </c>
      <c r="J211" s="9"/>
      <c r="K211" s="9" t="str">
        <f>IF(B211&lt;&gt;0,"buy "&amp;B211&amp;" "&amp;A211&amp;" @ $"&amp;G211,"")</f>
        <v>buy 20 MSM @ $94.57</v>
      </c>
      <c r="L211" s="10">
        <f>L205-(G211*B211)</f>
        <v>29052.03</v>
      </c>
      <c r="M211" s="38">
        <f>L202-(G211*B211)</f>
        <v>24450.519999999997</v>
      </c>
      <c r="N211" s="9"/>
      <c r="O211" s="9"/>
      <c r="P211" s="9"/>
      <c r="Q211" s="11"/>
    </row>
    <row r="212" spans="1:17">
      <c r="A212" s="14" t="s">
        <v>99</v>
      </c>
      <c r="B212" s="9">
        <v>36</v>
      </c>
      <c r="C212" s="10">
        <v>51.38</v>
      </c>
      <c r="D212" s="10">
        <f>C212*B212</f>
        <v>1849.68</v>
      </c>
      <c r="E212" s="38" t="s">
        <v>46</v>
      </c>
      <c r="F212" s="9"/>
      <c r="G212" s="10">
        <v>51.16</v>
      </c>
      <c r="H212" s="10">
        <f>(B212*G212)-D212</f>
        <v>-7.9200000000003001</v>
      </c>
      <c r="I212" s="9" t="s">
        <v>134</v>
      </c>
      <c r="J212" s="9"/>
      <c r="K212" s="9" t="str">
        <f>IF(B212&lt;&gt;0,"buy "&amp;B212&amp;" "&amp;A212&amp;" @ $"&amp;G212,"")</f>
        <v>buy 36 PRGS @ $51.16</v>
      </c>
      <c r="L212" s="10">
        <f>L211-(G212*B212)</f>
        <v>27210.27</v>
      </c>
      <c r="M212" s="38">
        <f>M211-(G212*B212)</f>
        <v>22608.76</v>
      </c>
      <c r="N212" s="9"/>
      <c r="O212" s="9"/>
      <c r="P212" s="9"/>
      <c r="Q212" s="11"/>
    </row>
    <row r="213" spans="1:17">
      <c r="A213" s="28" t="s">
        <v>208</v>
      </c>
      <c r="B213" s="29">
        <v>63</v>
      </c>
      <c r="C213" s="30">
        <v>30.08</v>
      </c>
      <c r="D213" s="30">
        <f>C213*B213</f>
        <v>1895.04</v>
      </c>
      <c r="E213" s="38" t="s">
        <v>46</v>
      </c>
      <c r="F213" s="29"/>
      <c r="G213" s="30">
        <v>30.2</v>
      </c>
      <c r="H213" s="30">
        <f>(B213*G213)-D213</f>
        <v>7.5599999999999454</v>
      </c>
      <c r="I213" s="9" t="s">
        <v>134</v>
      </c>
      <c r="J213" s="9"/>
      <c r="K213" s="9" t="str">
        <f>IF(B213&lt;&gt;0,"buy "&amp;B213&amp;" "&amp;A213&amp;" @ $"&amp;G213,"")</f>
        <v>buy 63 CNM @ $30.2</v>
      </c>
      <c r="L213" s="10">
        <f>L212-(G213*B213)</f>
        <v>25307.670000000002</v>
      </c>
      <c r="M213" s="46">
        <f>M212-(G213*B213)</f>
        <v>20706.16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5639.72</v>
      </c>
      <c r="E214" s="9"/>
      <c r="F214" s="9"/>
      <c r="G214" s="10" t="s">
        <v>28</v>
      </c>
      <c r="H214" s="10">
        <f>SUM(H211:H213)</f>
        <v>-3.9600000000004911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281.60000000000002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6.2700000000002092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287.87000000000023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-3.9600000000004911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291.83000000000072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/>
    <row r="227" spans="1:17" ht="14.65" thickBot="1"/>
    <row r="228" spans="1:17" ht="14.65" thickTop="1">
      <c r="A228" s="3"/>
      <c r="B228" s="4"/>
      <c r="C228" s="5">
        <v>45201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25935.17</v>
      </c>
      <c r="M230" s="9" t="s">
        <v>135</v>
      </c>
      <c r="N230" s="9"/>
      <c r="O230" s="9"/>
      <c r="P230" s="9"/>
      <c r="Q230" s="11"/>
    </row>
    <row r="231" spans="1:17">
      <c r="A231" s="14" t="s">
        <v>160</v>
      </c>
      <c r="B231" s="9">
        <v>12</v>
      </c>
      <c r="C231" s="10">
        <v>134.34</v>
      </c>
      <c r="D231" s="10">
        <f>C231*B231</f>
        <v>1612.08</v>
      </c>
      <c r="E231" s="38" t="s">
        <v>46</v>
      </c>
      <c r="F231" s="9"/>
      <c r="G231" s="10">
        <v>133.53</v>
      </c>
      <c r="H231" s="10">
        <f>(B231*G231)-D231</f>
        <v>-9.7199999999997999</v>
      </c>
      <c r="I231" s="9" t="s">
        <v>134</v>
      </c>
      <c r="J231" s="38">
        <f>G231*B231</f>
        <v>1602.3600000000001</v>
      </c>
      <c r="K231" s="9" t="str">
        <f>IF(B231&lt;&gt;0,"sell "&amp;B231&amp;" "&amp;A231&amp;" @ $"&amp;G231,"")</f>
        <v>sell 12 IPAR @ $133.53</v>
      </c>
      <c r="L231" s="10">
        <f>L230+(G231*B231)</f>
        <v>27537.53</v>
      </c>
      <c r="M231" s="9"/>
      <c r="N231" s="9"/>
      <c r="O231" s="9"/>
      <c r="P231" s="9"/>
      <c r="Q231" s="11"/>
    </row>
    <row r="232" spans="1:17">
      <c r="A232" s="14" t="s">
        <v>202</v>
      </c>
      <c r="B232" s="9">
        <v>15</v>
      </c>
      <c r="C232" s="10">
        <v>110.55</v>
      </c>
      <c r="D232" s="10">
        <f t="shared" ref="D232:D233" si="13">C232*B232</f>
        <v>1658.25</v>
      </c>
      <c r="E232" s="38" t="s">
        <v>46</v>
      </c>
      <c r="F232" s="9"/>
      <c r="G232" s="10">
        <v>110.45</v>
      </c>
      <c r="H232" s="10">
        <f>(B232*G232)-D232</f>
        <v>-1.5</v>
      </c>
      <c r="I232" s="9" t="s">
        <v>134</v>
      </c>
      <c r="J232" s="38">
        <f>G232*B232</f>
        <v>1656.75</v>
      </c>
      <c r="K232" s="9" t="str">
        <f t="shared" ref="K232:K233" si="14">IF(B232&lt;&gt;0,"sell "&amp;B232&amp;" "&amp;A232&amp;" @ $"&amp;G232,"")</f>
        <v>sell 15 GE @ $110.45</v>
      </c>
      <c r="L232" s="10">
        <f>L231+(G232*B232)</f>
        <v>29194.28</v>
      </c>
      <c r="M232" s="9"/>
      <c r="N232" s="9"/>
      <c r="O232" s="9"/>
      <c r="P232" s="9"/>
      <c r="Q232" s="11"/>
    </row>
    <row r="233" spans="1:17">
      <c r="A233" s="14" t="s">
        <v>74</v>
      </c>
      <c r="B233" s="9">
        <v>17</v>
      </c>
      <c r="C233" s="10">
        <v>92.93</v>
      </c>
      <c r="D233" s="10">
        <f t="shared" si="13"/>
        <v>1579.8100000000002</v>
      </c>
      <c r="E233" s="38" t="s">
        <v>46</v>
      </c>
      <c r="F233" s="9"/>
      <c r="G233" s="10">
        <v>92.23</v>
      </c>
      <c r="H233" s="10">
        <f>(B233*G233)-D233</f>
        <v>-11.900000000000091</v>
      </c>
      <c r="I233" s="9" t="s">
        <v>134</v>
      </c>
      <c r="J233" s="38">
        <f>G233*B233</f>
        <v>1567.91</v>
      </c>
      <c r="K233" s="9" t="str">
        <f t="shared" si="14"/>
        <v>sell 17 ENSG @ $92.23</v>
      </c>
      <c r="L233" s="10">
        <f>L232+(G233*B233)</f>
        <v>30762.19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4850.1400000000003</v>
      </c>
      <c r="E234" s="9"/>
      <c r="F234" s="9"/>
      <c r="G234" s="41"/>
      <c r="H234" s="10">
        <f>SUM(H231:H233)</f>
        <v>-23.119999999999891</v>
      </c>
      <c r="I234" s="9"/>
      <c r="J234" s="38">
        <f>SUM(J231:J233)</f>
        <v>4827.0200000000004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25935.17</v>
      </c>
      <c r="N238" s="9"/>
      <c r="O238" s="9"/>
      <c r="P238" s="9"/>
      <c r="Q238" s="11"/>
    </row>
    <row r="239" spans="1:17">
      <c r="A239" s="14" t="s">
        <v>204</v>
      </c>
      <c r="B239" s="9">
        <v>26</v>
      </c>
      <c r="C239" s="10">
        <v>74.98</v>
      </c>
      <c r="D239" s="10">
        <f>C239*B239</f>
        <v>1949.48</v>
      </c>
      <c r="E239" s="38" t="s">
        <v>46</v>
      </c>
      <c r="F239" s="9"/>
      <c r="G239" s="10">
        <v>74.91</v>
      </c>
      <c r="H239" s="10">
        <f>(B239*G239)-D239</f>
        <v>-1.8200000000001637</v>
      </c>
      <c r="I239" s="9" t="s">
        <v>134</v>
      </c>
      <c r="J239" s="9"/>
      <c r="K239" s="9" t="str">
        <f>IF(B239&lt;&gt;0,"buy "&amp;B239&amp;" "&amp;A239&amp;" @ $"&amp;G239,"")</f>
        <v>buy 26 BWXT @ $74.91</v>
      </c>
      <c r="L239" s="10">
        <f>L233-(G239*B239)</f>
        <v>28814.53</v>
      </c>
      <c r="M239" s="38">
        <f>L230-(G239*B239)</f>
        <v>23987.51</v>
      </c>
      <c r="N239" s="9"/>
      <c r="O239" s="9"/>
      <c r="P239" s="9"/>
      <c r="Q239" s="11"/>
    </row>
    <row r="240" spans="1:17">
      <c r="A240" s="14" t="s">
        <v>205</v>
      </c>
      <c r="B240" s="9">
        <v>233</v>
      </c>
      <c r="C240" s="10">
        <v>8.52</v>
      </c>
      <c r="D240" s="10">
        <f>C240*B240</f>
        <v>1985.1599999999999</v>
      </c>
      <c r="E240" s="38" t="s">
        <v>46</v>
      </c>
      <c r="F240" s="9"/>
      <c r="G240" s="10">
        <v>8.49</v>
      </c>
      <c r="H240" s="10">
        <f>(B240*G240)-D240</f>
        <v>-6.9899999999997817</v>
      </c>
      <c r="I240" s="9" t="s">
        <v>134</v>
      </c>
      <c r="J240" s="9"/>
      <c r="K240" s="9" t="str">
        <f>IF(B240&lt;&gt;0,"buy "&amp;B240&amp;" "&amp;A240&amp;" @ $"&amp;G240,"")</f>
        <v>buy 233 BVN @ $8.49</v>
      </c>
      <c r="L240" s="10">
        <f>L239-(G240*B240)</f>
        <v>26836.36</v>
      </c>
      <c r="M240" s="38">
        <f>M239-(G240*B240)</f>
        <v>22009.339999999997</v>
      </c>
      <c r="N240" s="9"/>
      <c r="O240" s="9"/>
      <c r="P240" s="9"/>
      <c r="Q240" s="11"/>
    </row>
    <row r="241" spans="1:17">
      <c r="A241" s="28" t="s">
        <v>206</v>
      </c>
      <c r="B241" s="29">
        <v>282</v>
      </c>
      <c r="C241" s="30">
        <v>7.04</v>
      </c>
      <c r="D241" s="30">
        <f>C241*B241</f>
        <v>1985.28</v>
      </c>
      <c r="E241" s="38" t="s">
        <v>46</v>
      </c>
      <c r="F241" s="29"/>
      <c r="G241" s="30">
        <v>6.97</v>
      </c>
      <c r="H241" s="30">
        <f>(B241*G241)-D241</f>
        <v>-19.740000000000009</v>
      </c>
      <c r="I241" s="9" t="s">
        <v>134</v>
      </c>
      <c r="J241" s="9"/>
      <c r="K241" s="9" t="str">
        <f>IF(B241&lt;&gt;0,"buy "&amp;B241&amp;" "&amp;A241&amp;" @ $"&amp;G241,"")</f>
        <v>buy 282 YMM @ $6.97</v>
      </c>
      <c r="L241" s="10">
        <f>L240-(G241*B241)</f>
        <v>24870.82</v>
      </c>
      <c r="M241" s="46">
        <f>M240-(G241*B241)</f>
        <v>20043.799999999996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5919.92</v>
      </c>
      <c r="E242" s="9"/>
      <c r="F242" s="9"/>
      <c r="G242" s="10" t="s">
        <v>28</v>
      </c>
      <c r="H242" s="10">
        <f>SUM(H239:H241)</f>
        <v>-28.549999999999955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1320.65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-23.119999999999891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1297.5300000000002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-28.549999999999955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1326.0800000000002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/>
    <row r="254" spans="1:17" ht="14.65" thickBot="1"/>
    <row r="255" spans="1:17" ht="14.65" thickTop="1">
      <c r="A255" s="3"/>
      <c r="B255" s="4"/>
      <c r="C255" s="5">
        <v>45169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46489.43</v>
      </c>
      <c r="M257" s="9" t="s">
        <v>135</v>
      </c>
      <c r="N257" s="9"/>
      <c r="O257" s="9"/>
      <c r="P257" s="9"/>
      <c r="Q257" s="11"/>
    </row>
    <row r="258" spans="1:17">
      <c r="A258" s="14" t="s">
        <v>199</v>
      </c>
      <c r="B258" s="9">
        <v>16</v>
      </c>
      <c r="C258" s="10">
        <v>89.73</v>
      </c>
      <c r="D258" s="10">
        <f>C258*B258</f>
        <v>1435.68</v>
      </c>
      <c r="E258" s="38" t="s">
        <v>69</v>
      </c>
      <c r="F258" s="9"/>
      <c r="G258" s="10">
        <v>88</v>
      </c>
      <c r="H258" s="10">
        <f>(B258*G258)-D258</f>
        <v>-27.680000000000064</v>
      </c>
      <c r="I258" s="9" t="s">
        <v>134</v>
      </c>
      <c r="J258" s="38">
        <f>G258*B258</f>
        <v>1408</v>
      </c>
      <c r="K258" s="9" t="str">
        <f>IF(B258&lt;&gt;0,"sell "&amp;B258&amp;" "&amp;A258&amp;" @ $"&amp;G258,"")</f>
        <v>sell 16 HAE @ $88</v>
      </c>
      <c r="L258" s="10">
        <f>L257+(G258*B258)</f>
        <v>47897.43</v>
      </c>
      <c r="M258" s="9"/>
      <c r="N258" s="9"/>
      <c r="O258" s="9"/>
      <c r="P258" s="9"/>
      <c r="Q258" s="11"/>
    </row>
    <row r="259" spans="1:17">
      <c r="A259" s="14" t="s">
        <v>200</v>
      </c>
      <c r="B259" s="9">
        <v>12</v>
      </c>
      <c r="C259" s="10">
        <v>135.06</v>
      </c>
      <c r="D259" s="10">
        <f>C259*B259</f>
        <v>1620.72</v>
      </c>
      <c r="E259" s="38" t="s">
        <v>69</v>
      </c>
      <c r="F259" s="9"/>
      <c r="G259" s="10">
        <v>134.66999999999999</v>
      </c>
      <c r="H259" s="10">
        <f>(B259*G259)-D259</f>
        <v>-4.6800000000000637</v>
      </c>
      <c r="I259" s="9" t="s">
        <v>134</v>
      </c>
      <c r="J259" s="38">
        <f>G259*B259</f>
        <v>1616.04</v>
      </c>
      <c r="K259" s="9" t="str">
        <f t="shared" ref="K259:K260" si="15">IF(B259&lt;&gt;0,"sell "&amp;B259&amp;" "&amp;A259&amp;" @ $"&amp;G259,"")</f>
        <v>sell 12 ICFI @ $134.67</v>
      </c>
      <c r="L259" s="10">
        <f>L258+(G259*B259)</f>
        <v>49513.47</v>
      </c>
      <c r="M259" s="9"/>
      <c r="N259" s="9"/>
      <c r="O259" s="9"/>
      <c r="P259" s="9"/>
      <c r="Q259" s="11"/>
    </row>
    <row r="260" spans="1:17">
      <c r="A260" s="14" t="s">
        <v>201</v>
      </c>
      <c r="B260" s="9">
        <v>175</v>
      </c>
      <c r="C260" s="10">
        <v>7.61</v>
      </c>
      <c r="D260" s="10">
        <f>C260*B260</f>
        <v>1331.75</v>
      </c>
      <c r="E260" s="38" t="s">
        <v>69</v>
      </c>
      <c r="F260" s="9"/>
      <c r="G260" s="10">
        <v>7.51</v>
      </c>
      <c r="H260" s="10">
        <f>(B260*G260)-D260</f>
        <v>-17.5</v>
      </c>
      <c r="I260" s="9" t="s">
        <v>134</v>
      </c>
      <c r="J260" s="38">
        <f>G260*B260</f>
        <v>1314.25</v>
      </c>
      <c r="K260" s="9" t="str">
        <f t="shared" si="15"/>
        <v>sell 175 AIV @ $7.51</v>
      </c>
      <c r="L260" s="10">
        <f>L259+(G260*B260)</f>
        <v>50827.72</v>
      </c>
      <c r="M260" s="9" t="s">
        <v>44</v>
      </c>
      <c r="N260" s="9"/>
      <c r="O260" s="9"/>
      <c r="P260" s="9"/>
      <c r="Q260" s="11"/>
    </row>
    <row r="261" spans="1:17">
      <c r="A261" s="14"/>
      <c r="B261" s="9"/>
      <c r="C261" s="10" t="s">
        <v>20</v>
      </c>
      <c r="D261" s="10">
        <f>SUM(D258:D260)</f>
        <v>4388.1499999999996</v>
      </c>
      <c r="E261" s="9"/>
      <c r="F261" s="9"/>
      <c r="G261" s="41"/>
      <c r="H261" s="10">
        <f>SUM(H258:H260)</f>
        <v>-49.860000000000127</v>
      </c>
      <c r="I261" s="9"/>
      <c r="J261" s="38">
        <f>SUM(J258:J260)</f>
        <v>4338.29</v>
      </c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46489.43</v>
      </c>
      <c r="N265" s="9"/>
      <c r="O265" s="9"/>
      <c r="P265" s="9"/>
      <c r="Q265" s="11"/>
    </row>
    <row r="266" spans="1:17">
      <c r="A266" s="14" t="s">
        <v>91</v>
      </c>
      <c r="B266" s="9">
        <v>2</v>
      </c>
      <c r="C266" s="10">
        <v>698.9</v>
      </c>
      <c r="D266" s="10">
        <f>C266*B266</f>
        <v>1397.8</v>
      </c>
      <c r="E266" s="38" t="s">
        <v>69</v>
      </c>
      <c r="F266" s="9"/>
      <c r="G266" s="10">
        <v>716.13</v>
      </c>
      <c r="H266" s="10">
        <f>(B266*G266)-D266</f>
        <v>34.460000000000036</v>
      </c>
      <c r="I266" s="9" t="s">
        <v>134</v>
      </c>
      <c r="J266" s="9"/>
      <c r="K266" s="9" t="str">
        <f>IF(B266&lt;&gt;0,"buy "&amp;B266&amp;" "&amp;A266&amp;" @ $"&amp;G266,"")</f>
        <v>buy 2 COKE @ $716.13</v>
      </c>
      <c r="L266" s="10">
        <f>L260-(G266*B266)</f>
        <v>49395.46</v>
      </c>
      <c r="M266" s="38">
        <f>L257-(G266*B266)</f>
        <v>45057.17</v>
      </c>
      <c r="N266" s="9"/>
      <c r="O266" s="9"/>
      <c r="P266" s="9"/>
      <c r="Q266" s="11"/>
    </row>
    <row r="267" spans="1:17">
      <c r="A267" s="14" t="s">
        <v>181</v>
      </c>
      <c r="B267" s="9">
        <v>11</v>
      </c>
      <c r="C267" s="10">
        <v>168.33</v>
      </c>
      <c r="D267" s="10">
        <f>C267*B267</f>
        <v>1851.63</v>
      </c>
      <c r="E267" s="38" t="s">
        <v>69</v>
      </c>
      <c r="F267" s="9"/>
      <c r="G267" s="10">
        <v>168.97</v>
      </c>
      <c r="H267" s="10">
        <f>(B267*G267)-D267</f>
        <v>7.0399999999999636</v>
      </c>
      <c r="I267" s="9" t="s">
        <v>134</v>
      </c>
      <c r="J267" s="9"/>
      <c r="K267" s="9" t="str">
        <f>IF(B267&lt;&gt;0,"buy "&amp;B267&amp;" "&amp;A267&amp;" @ $"&amp;G267,"")</f>
        <v>buy 11 VRTV @ $168.97</v>
      </c>
      <c r="L267" s="10">
        <f>L266-(G267*B267)</f>
        <v>47536.79</v>
      </c>
      <c r="M267" s="38">
        <f>M266-(G267*B267)</f>
        <v>43198.5</v>
      </c>
      <c r="N267" s="9"/>
      <c r="O267" s="9"/>
      <c r="P267" s="9"/>
      <c r="Q267" s="11"/>
    </row>
    <row r="268" spans="1:17">
      <c r="A268" s="28" t="s">
        <v>184</v>
      </c>
      <c r="B268" s="29">
        <v>23</v>
      </c>
      <c r="C268" s="30">
        <v>86.04</v>
      </c>
      <c r="D268" s="30">
        <f>C268*B268</f>
        <v>1978.92</v>
      </c>
      <c r="E268" s="38" t="s">
        <v>69</v>
      </c>
      <c r="F268" s="29"/>
      <c r="G268" s="30">
        <v>86.38</v>
      </c>
      <c r="H268" s="30">
        <f>(B268*G268)-D268</f>
        <v>7.819999999999709</v>
      </c>
      <c r="I268" s="9" t="s">
        <v>134</v>
      </c>
      <c r="J268" s="9"/>
      <c r="K268" s="9" t="str">
        <f>IF(B268&lt;&gt;0,"buy "&amp;B268&amp;" "&amp;A268&amp;" @ $"&amp;G268,"")</f>
        <v>buy 23 CEIX @ $86.38</v>
      </c>
      <c r="L268" s="10">
        <f>L267-(G268*B268)</f>
        <v>45550.05</v>
      </c>
      <c r="M268" s="46">
        <f>M267-(G268*B268)</f>
        <v>41211.760000000002</v>
      </c>
      <c r="N268" s="47"/>
      <c r="O268" s="47"/>
      <c r="P268" s="47"/>
      <c r="Q268" s="48"/>
    </row>
    <row r="269" spans="1:17">
      <c r="A269" s="14"/>
      <c r="B269" s="9"/>
      <c r="C269" s="10" t="s">
        <v>20</v>
      </c>
      <c r="D269" s="10">
        <f>SUM(D266:D268)</f>
        <v>5228.3500000000004</v>
      </c>
      <c r="E269" s="9"/>
      <c r="F269" s="9"/>
      <c r="G269" s="10" t="s">
        <v>28</v>
      </c>
      <c r="H269" s="10">
        <f>SUM(H266:H268)</f>
        <v>49.319999999999709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23</v>
      </c>
      <c r="B273" s="9"/>
      <c r="C273" s="10"/>
      <c r="D273" s="22">
        <v>2489.61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24</v>
      </c>
      <c r="B274" s="9"/>
      <c r="C274" s="10"/>
      <c r="D274" s="49">
        <f>H261</f>
        <v>-49.860000000000127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25</v>
      </c>
      <c r="B275" s="9"/>
      <c r="C275" s="10"/>
      <c r="D275" s="10">
        <f>D273+D274</f>
        <v>2439.75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27</v>
      </c>
      <c r="B276" s="9"/>
      <c r="C276" s="10"/>
      <c r="D276" s="10">
        <f>H269</f>
        <v>49.319999999999709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25</v>
      </c>
      <c r="B277" s="9"/>
      <c r="C277" s="10"/>
      <c r="D277" s="32">
        <f>D275-D276</f>
        <v>2390.4300000000003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/>
    <row r="282" spans="1:17" ht="14.65" thickBot="1"/>
    <row r="283" spans="1:17" ht="14.65" thickTop="1">
      <c r="A283" s="3"/>
      <c r="B283" s="4"/>
      <c r="C283" s="5">
        <v>45138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20818.02</v>
      </c>
      <c r="M285" s="9" t="s">
        <v>135</v>
      </c>
      <c r="N285" s="9"/>
      <c r="O285" s="9"/>
      <c r="P285" s="9"/>
      <c r="Q285" s="11"/>
    </row>
    <row r="286" spans="1:17">
      <c r="A286" s="14" t="s">
        <v>183</v>
      </c>
      <c r="B286" s="9">
        <v>128</v>
      </c>
      <c r="C286" s="10">
        <v>12.4</v>
      </c>
      <c r="D286" s="10">
        <f>C286*B286</f>
        <v>1587.2</v>
      </c>
      <c r="E286" s="38" t="s">
        <v>69</v>
      </c>
      <c r="F286" s="9"/>
      <c r="G286" s="10">
        <v>12.06</v>
      </c>
      <c r="H286" s="10">
        <f>(B286*G286)-D286</f>
        <v>-43.519999999999982</v>
      </c>
      <c r="I286" s="9" t="s">
        <v>134</v>
      </c>
      <c r="J286" s="38">
        <f>G286*B286</f>
        <v>1543.68</v>
      </c>
      <c r="K286" s="9" t="str">
        <f>IF(B286&lt;&gt;0,"sell "&amp;B286&amp;" "&amp;A286&amp;" @ $"&amp;G286,"")</f>
        <v>sell 128 TGS @ $12.06</v>
      </c>
      <c r="L286" s="10">
        <f>L285+(G286*B286)</f>
        <v>22361.7</v>
      </c>
      <c r="M286" s="9"/>
      <c r="N286" s="9"/>
      <c r="O286" s="9"/>
      <c r="P286" s="9"/>
      <c r="Q286" s="11"/>
    </row>
    <row r="287" spans="1:17">
      <c r="A287" s="14" t="s">
        <v>85</v>
      </c>
      <c r="B287" s="9">
        <v>17</v>
      </c>
      <c r="C287" s="10">
        <v>94.57</v>
      </c>
      <c r="D287" s="10">
        <f>C287*B287</f>
        <v>1607.6899999999998</v>
      </c>
      <c r="E287" s="38" t="s">
        <v>69</v>
      </c>
      <c r="F287" s="9"/>
      <c r="G287" s="10">
        <v>93</v>
      </c>
      <c r="H287" s="10">
        <f>(B287*G287)-D287</f>
        <v>-26.689999999999827</v>
      </c>
      <c r="I287" s="9" t="s">
        <v>134</v>
      </c>
      <c r="J287" s="38">
        <f>G287*B287</f>
        <v>1581</v>
      </c>
      <c r="K287" s="9" t="str">
        <f t="shared" ref="K287:K288" si="16">IF(B287&lt;&gt;0,"sell "&amp;B287&amp;" "&amp;A287&amp;" @ $"&amp;G287,"")</f>
        <v>sell 17 HURN @ $93</v>
      </c>
      <c r="L287" s="10">
        <f>L286+(G287*B287)</f>
        <v>23942.7</v>
      </c>
      <c r="M287" s="9"/>
      <c r="N287" s="9"/>
      <c r="O287" s="9"/>
      <c r="P287" s="9"/>
      <c r="Q287" s="11"/>
    </row>
    <row r="288" spans="1:17">
      <c r="A288" s="14" t="s">
        <v>117</v>
      </c>
      <c r="B288" s="9">
        <v>27</v>
      </c>
      <c r="C288" s="10">
        <v>52.89</v>
      </c>
      <c r="D288" s="10">
        <f>C288*B288</f>
        <v>1428.03</v>
      </c>
      <c r="E288" s="38" t="s">
        <v>69</v>
      </c>
      <c r="F288" s="9"/>
      <c r="G288" s="10">
        <v>52.72</v>
      </c>
      <c r="H288" s="10">
        <f>(B288*G288)-D288</f>
        <v>-4.5899999999999181</v>
      </c>
      <c r="I288" s="9" t="s">
        <v>134</v>
      </c>
      <c r="J288" s="38">
        <f>G288*B288</f>
        <v>1423.44</v>
      </c>
      <c r="K288" s="9" t="str">
        <f t="shared" si="16"/>
        <v>sell 27 CBZ @ $52.72</v>
      </c>
      <c r="L288" s="10">
        <f>L287+(G288*B288)</f>
        <v>25366.14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4622.92</v>
      </c>
      <c r="E289" s="9"/>
      <c r="F289" s="9"/>
      <c r="G289" s="41"/>
      <c r="H289" s="10">
        <f>SUM(H286:H288)</f>
        <v>-74.799999999999727</v>
      </c>
      <c r="I289" s="9"/>
      <c r="J289" s="38">
        <f>SUM(J286:J288)</f>
        <v>4548.1200000000008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20818.02</v>
      </c>
      <c r="N293" s="9"/>
      <c r="O293" s="9"/>
      <c r="P293" s="9"/>
      <c r="Q293" s="11"/>
    </row>
    <row r="294" spans="1:17">
      <c r="A294" s="14" t="s">
        <v>194</v>
      </c>
      <c r="B294" s="9">
        <v>212</v>
      </c>
      <c r="C294" s="10">
        <v>8.7799999999999994</v>
      </c>
      <c r="D294" s="10">
        <f>C294*B294</f>
        <v>1861.36</v>
      </c>
      <c r="E294" s="38" t="s">
        <v>69</v>
      </c>
      <c r="F294" s="9"/>
      <c r="G294" s="10">
        <v>8.68</v>
      </c>
      <c r="H294" s="10">
        <f>(B294*G294)-D294</f>
        <v>-21.200000000000045</v>
      </c>
      <c r="I294" s="9" t="s">
        <v>134</v>
      </c>
      <c r="J294" s="9"/>
      <c r="K294" s="9" t="str">
        <f>IF(B294&lt;&gt;0,"buy "&amp;B294&amp;" "&amp;A294&amp;" @ $"&amp;G294,"")</f>
        <v>buy 212 BORR @ $8.68</v>
      </c>
      <c r="L294" s="10">
        <f>L288-(G294*B294)</f>
        <v>23525.98</v>
      </c>
      <c r="M294" s="38">
        <f>L285-(G294*B294)</f>
        <v>18977.86</v>
      </c>
      <c r="N294" s="9"/>
      <c r="O294" s="9"/>
      <c r="P294" s="9"/>
      <c r="Q294" s="11"/>
    </row>
    <row r="295" spans="1:17">
      <c r="A295" s="14" t="s">
        <v>152</v>
      </c>
      <c r="B295" s="9">
        <v>11</v>
      </c>
      <c r="C295" s="10">
        <v>158.66999999999999</v>
      </c>
      <c r="D295" s="10">
        <f>C295*B295</f>
        <v>1745.37</v>
      </c>
      <c r="E295" s="38" t="s">
        <v>69</v>
      </c>
      <c r="F295" s="9"/>
      <c r="G295" s="10">
        <v>157.43</v>
      </c>
      <c r="H295" s="10">
        <f>(B295*G295)-D295</f>
        <v>-13.639999999999873</v>
      </c>
      <c r="I295" s="9" t="s">
        <v>134</v>
      </c>
      <c r="J295" s="9"/>
      <c r="K295" s="9" t="str">
        <f>IF(B295&lt;&gt;0,"buy "&amp;B295&amp;" "&amp;A295&amp;" @ $"&amp;G295,"")</f>
        <v>buy 11 ATKR @ $157.43</v>
      </c>
      <c r="L295" s="10">
        <f>L294-(G295*B295)</f>
        <v>21794.25</v>
      </c>
      <c r="M295" s="38">
        <f>M294-(G295*B295)</f>
        <v>17246.13</v>
      </c>
      <c r="N295" s="9"/>
      <c r="O295" s="9"/>
      <c r="P295" s="9"/>
      <c r="Q295" s="11"/>
    </row>
    <row r="296" spans="1:17">
      <c r="A296" s="28" t="s">
        <v>203</v>
      </c>
      <c r="B296" s="29">
        <v>4</v>
      </c>
      <c r="C296" s="30">
        <v>451.7</v>
      </c>
      <c r="D296" s="30">
        <f>C296*B296</f>
        <v>1806.8</v>
      </c>
      <c r="E296" s="38" t="s">
        <v>69</v>
      </c>
      <c r="F296" s="29"/>
      <c r="G296" s="30">
        <v>450.68</v>
      </c>
      <c r="H296" s="30">
        <f>(B296*G296)-D296</f>
        <v>-4.0799999999999272</v>
      </c>
      <c r="I296" s="9" t="s">
        <v>134</v>
      </c>
      <c r="J296" s="9"/>
      <c r="K296" s="9" t="str">
        <f>IF(B296&lt;&gt;0,"buy "&amp;B296&amp;" "&amp;A296&amp;" @ $"&amp;G296,"")</f>
        <v>buy 4 NEU @ $450.68</v>
      </c>
      <c r="L296" s="10">
        <f>L295-(G296*B296)</f>
        <v>19991.53</v>
      </c>
      <c r="M296" s="46">
        <f>M295-(G296*B296)</f>
        <v>15443.410000000002</v>
      </c>
      <c r="N296" s="47"/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5413.53</v>
      </c>
      <c r="E297" s="9"/>
      <c r="F297" s="9"/>
      <c r="G297" s="10" t="s">
        <v>28</v>
      </c>
      <c r="H297" s="10">
        <f>SUM(H294:H296)</f>
        <v>-38.919999999999845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2365.69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-74.799999999999727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2290.8900000000003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-38.919999999999845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2329.8100000000004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/>
    <row r="310" spans="1:17" ht="14.65" thickBot="1"/>
    <row r="311" spans="1:17" ht="14.65" thickTop="1">
      <c r="A311" s="3"/>
      <c r="B311" s="4"/>
      <c r="C311" s="5">
        <v>45107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19441</v>
      </c>
      <c r="M313" s="9" t="s">
        <v>135</v>
      </c>
      <c r="N313" s="9"/>
      <c r="O313" s="9"/>
      <c r="P313" s="9"/>
      <c r="Q313" s="11"/>
    </row>
    <row r="314" spans="1:17">
      <c r="A314" s="14" t="s">
        <v>196</v>
      </c>
      <c r="B314" s="9">
        <v>7</v>
      </c>
      <c r="C314" s="10">
        <v>240.17</v>
      </c>
      <c r="D314" s="10">
        <f>C314*B314</f>
        <v>1681.1899999999998</v>
      </c>
      <c r="E314" s="38" t="s">
        <v>46</v>
      </c>
      <c r="F314" s="9"/>
      <c r="G314" s="10">
        <v>241.97</v>
      </c>
      <c r="H314" s="10">
        <f>(B314*G314)-D314</f>
        <v>12.600000000000136</v>
      </c>
      <c r="I314" s="9" t="s">
        <v>134</v>
      </c>
      <c r="J314" s="38">
        <f>G314*B314</f>
        <v>1693.79</v>
      </c>
      <c r="K314" s="9" t="str">
        <f>IF(B314&lt;&gt;0,"sell "&amp;B314&amp;" "&amp;A314&amp;" @ $"&amp;G314,"")</f>
        <v>sell 7 MEDP @ $241.97</v>
      </c>
      <c r="L314" s="10">
        <f>L313+(G314*B314)</f>
        <v>21134.79</v>
      </c>
      <c r="M314" s="9"/>
      <c r="N314" s="9"/>
      <c r="O314" s="9"/>
      <c r="P314" s="9"/>
      <c r="Q314" s="11"/>
    </row>
    <row r="315" spans="1:17">
      <c r="A315" s="14" t="s">
        <v>197</v>
      </c>
      <c r="B315" s="9">
        <v>13</v>
      </c>
      <c r="C315" s="10">
        <v>110.77</v>
      </c>
      <c r="D315" s="10">
        <f>C315*B315</f>
        <v>1440.01</v>
      </c>
      <c r="E315" s="38" t="s">
        <v>46</v>
      </c>
      <c r="F315" s="9"/>
      <c r="G315" s="10">
        <v>109.73</v>
      </c>
      <c r="H315" s="10">
        <f>(B315*G315)-D315</f>
        <v>-13.519999999999982</v>
      </c>
      <c r="I315" s="9" t="s">
        <v>134</v>
      </c>
      <c r="J315" s="38">
        <f>G315*B315</f>
        <v>1426.49</v>
      </c>
      <c r="K315" s="9" t="str">
        <f t="shared" ref="K315:K316" si="17">IF(B315&lt;&gt;0,"sell "&amp;B315&amp;" "&amp;A315&amp;" @ $"&amp;G315,"")</f>
        <v>sell 13 NVEE @ $109.73</v>
      </c>
      <c r="L315" s="10">
        <f>L314+(G315*B315)</f>
        <v>22561.280000000002</v>
      </c>
      <c r="M315" s="9"/>
      <c r="N315" s="9"/>
      <c r="O315" s="9"/>
      <c r="P315" s="9"/>
      <c r="Q315" s="11"/>
    </row>
    <row r="316" spans="1:17">
      <c r="A316" s="14" t="s">
        <v>198</v>
      </c>
      <c r="B316" s="9">
        <v>54</v>
      </c>
      <c r="C316" s="10">
        <v>29.75</v>
      </c>
      <c r="D316" s="10">
        <f>C316*B316</f>
        <v>1606.5</v>
      </c>
      <c r="E316" s="38" t="s">
        <v>46</v>
      </c>
      <c r="F316" s="9"/>
      <c r="G316" s="10">
        <v>29.86</v>
      </c>
      <c r="H316" s="10">
        <f>(B316*G316)-D316</f>
        <v>5.9400000000000546</v>
      </c>
      <c r="I316" s="9" t="s">
        <v>134</v>
      </c>
      <c r="J316" s="38">
        <f>G316*B316</f>
        <v>1612.44</v>
      </c>
      <c r="K316" s="9" t="str">
        <f t="shared" si="17"/>
        <v>sell 54 AMKR @ $29.86</v>
      </c>
      <c r="L316" s="10">
        <f>L315+(G316*B316)</f>
        <v>24173.72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4727.7</v>
      </c>
      <c r="E317" s="9"/>
      <c r="F317" s="9"/>
      <c r="G317" s="41"/>
      <c r="H317" s="10">
        <f>SUM(H314:H316)</f>
        <v>5.0200000000002092</v>
      </c>
      <c r="I317" s="9"/>
      <c r="J317" s="38">
        <f>SUM(J314:J316)</f>
        <v>4732.7199999999993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19441</v>
      </c>
      <c r="N321" s="9"/>
      <c r="O321" s="9"/>
      <c r="P321" s="9"/>
      <c r="Q321" s="11"/>
    </row>
    <row r="322" spans="1:17">
      <c r="A322" s="14" t="s">
        <v>160</v>
      </c>
      <c r="B322" s="9">
        <v>12</v>
      </c>
      <c r="C322" s="10">
        <v>135.22999999999999</v>
      </c>
      <c r="D322" s="10">
        <f>C322*B322</f>
        <v>1622.7599999999998</v>
      </c>
      <c r="E322" s="38" t="s">
        <v>46</v>
      </c>
      <c r="F322" s="9"/>
      <c r="G322" s="10">
        <v>135.15</v>
      </c>
      <c r="H322" s="10">
        <f>(B322*G322)-D322</f>
        <v>-0.95999999999958163</v>
      </c>
      <c r="I322" s="9" t="s">
        <v>134</v>
      </c>
      <c r="J322" s="9"/>
      <c r="K322" s="9" t="str">
        <f>IF(B322&lt;&gt;0,"buy "&amp;B322&amp;" "&amp;A322&amp;" @ $"&amp;G322,"")</f>
        <v>buy 12 IPAR @ $135.15</v>
      </c>
      <c r="L322" s="10">
        <f>L316-(G322*B322)</f>
        <v>22551.920000000002</v>
      </c>
      <c r="M322" s="38">
        <f>L313-(G322*B322)</f>
        <v>17819.2</v>
      </c>
      <c r="N322" s="9"/>
      <c r="O322" s="9"/>
      <c r="P322" s="9"/>
      <c r="Q322" s="11"/>
    </row>
    <row r="323" spans="1:17">
      <c r="A323" s="14" t="s">
        <v>202</v>
      </c>
      <c r="B323" s="9">
        <v>15</v>
      </c>
      <c r="C323" s="10">
        <v>109.85</v>
      </c>
      <c r="D323" s="10">
        <f>C323*B323</f>
        <v>1647.75</v>
      </c>
      <c r="E323" s="38" t="s">
        <v>46</v>
      </c>
      <c r="F323" s="9"/>
      <c r="G323" s="10">
        <v>109.01</v>
      </c>
      <c r="H323" s="10">
        <f>(B323*G323)-D323</f>
        <v>-12.599999999999909</v>
      </c>
      <c r="I323" s="9" t="s">
        <v>134</v>
      </c>
      <c r="J323" s="9"/>
      <c r="K323" s="9" t="str">
        <f>IF(B323&lt;&gt;0,"buy "&amp;B323&amp;" "&amp;A323&amp;" @ $"&amp;G323,"")</f>
        <v>buy 15 GE @ $109.01</v>
      </c>
      <c r="L323" s="10">
        <f>L322-(G323*B323)</f>
        <v>20916.77</v>
      </c>
      <c r="M323" s="38">
        <f>M322-(G323*B323)</f>
        <v>16184.050000000001</v>
      </c>
      <c r="N323" s="9"/>
      <c r="O323" s="9"/>
      <c r="P323" s="9"/>
      <c r="Q323" s="11"/>
    </row>
    <row r="324" spans="1:17">
      <c r="A324" s="28" t="s">
        <v>74</v>
      </c>
      <c r="B324" s="29">
        <v>17</v>
      </c>
      <c r="C324" s="30">
        <v>95.46</v>
      </c>
      <c r="D324" s="30">
        <f>C324*B324</f>
        <v>1622.82</v>
      </c>
      <c r="E324" s="38" t="s">
        <v>46</v>
      </c>
      <c r="F324" s="29"/>
      <c r="G324" s="30">
        <v>94.86</v>
      </c>
      <c r="H324" s="30">
        <f>(B324*G324)-D324</f>
        <v>-10.200000000000045</v>
      </c>
      <c r="I324" s="9" t="s">
        <v>134</v>
      </c>
      <c r="J324" s="9"/>
      <c r="K324" s="9" t="str">
        <f>IF(B324&lt;&gt;0,"buy "&amp;B324&amp;" "&amp;A324&amp;" @ $"&amp;G324,"")</f>
        <v>buy 17 ENSG @ $94.86</v>
      </c>
      <c r="L324" s="10">
        <f>L323-(G324*B324)</f>
        <v>19304.150000000001</v>
      </c>
      <c r="M324" s="46">
        <f>M323-(G324*B324)</f>
        <v>14571.43</v>
      </c>
      <c r="N324" s="47"/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4893.33</v>
      </c>
      <c r="E325" s="9"/>
      <c r="F325" s="9"/>
      <c r="G325" s="10" t="s">
        <v>28</v>
      </c>
      <c r="H325" s="10">
        <f>SUM(H322:H324)</f>
        <v>-23.759999999999536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1627.52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5.0200000000002092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1632.5400000000002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-23.759999999999536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1656.2999999999997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/>
    <row r="338" spans="1:17" ht="14.65" thickBot="1"/>
    <row r="339" spans="1:17" ht="14.65" thickTop="1">
      <c r="A339" s="3"/>
      <c r="B339" s="4"/>
      <c r="C339" s="5">
        <v>45077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20976.03</v>
      </c>
      <c r="M341" s="9" t="s">
        <v>135</v>
      </c>
      <c r="N341" s="9"/>
      <c r="O341" s="9"/>
      <c r="P341" s="9"/>
      <c r="Q341" s="11"/>
    </row>
    <row r="342" spans="1:17">
      <c r="A342" s="14" t="s">
        <v>194</v>
      </c>
      <c r="B342" s="9">
        <v>199</v>
      </c>
      <c r="C342" s="10">
        <v>6.85</v>
      </c>
      <c r="D342" s="10">
        <f>C342*B342</f>
        <v>1363.1499999999999</v>
      </c>
      <c r="E342" s="38" t="s">
        <v>46</v>
      </c>
      <c r="F342" s="9"/>
      <c r="G342" s="10">
        <v>6.95</v>
      </c>
      <c r="H342" s="10">
        <f>(B342*G342)-D342</f>
        <v>19.900000000000091</v>
      </c>
      <c r="I342" s="9" t="s">
        <v>134</v>
      </c>
      <c r="J342" s="38">
        <f>G342*B342</f>
        <v>1383.05</v>
      </c>
      <c r="K342" s="9" t="str">
        <f>IF(B342&lt;&gt;0,"sell "&amp;B342&amp;" "&amp;A342&amp;" @ $"&amp;G342,"")</f>
        <v>sell 199 BORR @ $6.95</v>
      </c>
      <c r="L342" s="10">
        <f>L341+(G342*B342)</f>
        <v>22359.079999999998</v>
      </c>
      <c r="M342" s="9"/>
      <c r="N342" s="9"/>
      <c r="O342" s="9"/>
      <c r="P342" s="9"/>
      <c r="Q342" s="11"/>
    </row>
    <row r="343" spans="1:17">
      <c r="A343" s="14" t="s">
        <v>195</v>
      </c>
      <c r="B343" s="9">
        <v>22</v>
      </c>
      <c r="C343" s="10">
        <v>54.8</v>
      </c>
      <c r="D343" s="10">
        <f>C343*B343</f>
        <v>1205.5999999999999</v>
      </c>
      <c r="E343" s="38" t="s">
        <v>46</v>
      </c>
      <c r="F343" s="9"/>
      <c r="G343" s="10">
        <v>54.71</v>
      </c>
      <c r="H343" s="10">
        <f>(B343*G343)-D343</f>
        <v>-1.9799999999997908</v>
      </c>
      <c r="I343" s="9" t="s">
        <v>134</v>
      </c>
      <c r="J343" s="38">
        <f>G343*B343</f>
        <v>1203.6200000000001</v>
      </c>
      <c r="K343" s="9" t="str">
        <f t="shared" ref="K343:K344" si="18">IF(B343&lt;&gt;0,"sell "&amp;B343&amp;" "&amp;A343&amp;" @ $"&amp;G343,"")</f>
        <v>sell 22 HQY @ $54.71</v>
      </c>
      <c r="L343" s="10">
        <f>L342+(G343*B343)</f>
        <v>23562.699999999997</v>
      </c>
      <c r="M343" s="9"/>
      <c r="N343" s="9"/>
      <c r="O343" s="9"/>
      <c r="P343" s="9"/>
      <c r="Q343" s="11"/>
    </row>
    <row r="344" spans="1:17">
      <c r="A344" s="14"/>
      <c r="B344" s="9"/>
      <c r="C344" s="10"/>
      <c r="D344" s="10">
        <f>C344*B344</f>
        <v>0</v>
      </c>
      <c r="E344" s="38" t="s">
        <v>46</v>
      </c>
      <c r="F344" s="9"/>
      <c r="G344" s="10"/>
      <c r="H344" s="10">
        <f>(B344*G344)-D344</f>
        <v>0</v>
      </c>
      <c r="I344" s="9" t="s">
        <v>134</v>
      </c>
      <c r="J344" s="38">
        <f>G344*B344</f>
        <v>0</v>
      </c>
      <c r="K344" s="9" t="str">
        <f t="shared" si="18"/>
        <v/>
      </c>
      <c r="L344" s="10">
        <f>L343+(G344*B344)</f>
        <v>23562.699999999997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2568.75</v>
      </c>
      <c r="E345" s="9"/>
      <c r="F345" s="9"/>
      <c r="G345" s="41"/>
      <c r="H345" s="10">
        <f>SUM(H342:H344)</f>
        <v>17.9200000000003</v>
      </c>
      <c r="I345" s="9"/>
      <c r="J345" s="38">
        <f>SUM(J342:J344)</f>
        <v>2586.67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20976.03</v>
      </c>
      <c r="N349" s="9"/>
      <c r="O349" s="9"/>
      <c r="P349" s="9"/>
      <c r="Q349" s="11"/>
    </row>
    <row r="350" spans="1:17">
      <c r="A350" s="14" t="s">
        <v>199</v>
      </c>
      <c r="B350" s="9">
        <v>16</v>
      </c>
      <c r="C350" s="10">
        <v>84.6</v>
      </c>
      <c r="D350" s="10">
        <f>C350*B350</f>
        <v>1353.6</v>
      </c>
      <c r="E350" s="38" t="s">
        <v>46</v>
      </c>
      <c r="F350" s="9"/>
      <c r="G350" s="10">
        <v>84.96</v>
      </c>
      <c r="H350" s="10">
        <f>(B350*G350)-D350</f>
        <v>5.7599999999999909</v>
      </c>
      <c r="I350" s="9" t="s">
        <v>134</v>
      </c>
      <c r="J350" s="9"/>
      <c r="K350" s="9" t="str">
        <f>IF(B350&lt;&gt;0,"buy "&amp;B350&amp;" "&amp;A350&amp;" @ $"&amp;G350,"")</f>
        <v>buy 16 HAE @ $84.96</v>
      </c>
      <c r="L350" s="10">
        <f>L344-(G350*B350)</f>
        <v>22203.339999999997</v>
      </c>
      <c r="M350" s="38">
        <f>L341-(G350*B350)</f>
        <v>19616.669999999998</v>
      </c>
      <c r="N350" s="9"/>
      <c r="O350" s="9"/>
      <c r="P350" s="9"/>
      <c r="Q350" s="11"/>
    </row>
    <row r="351" spans="1:17">
      <c r="A351" s="14" t="s">
        <v>200</v>
      </c>
      <c r="B351" s="9">
        <v>12</v>
      </c>
      <c r="C351" s="10">
        <v>111.99</v>
      </c>
      <c r="D351" s="10">
        <f>C351*B351</f>
        <v>1343.8799999999999</v>
      </c>
      <c r="E351" s="38" t="s">
        <v>46</v>
      </c>
      <c r="F351" s="9"/>
      <c r="G351" s="10">
        <v>112.24</v>
      </c>
      <c r="H351" s="10">
        <f>(B351*G351)-D351</f>
        <v>3</v>
      </c>
      <c r="I351" s="9" t="s">
        <v>134</v>
      </c>
      <c r="J351" s="9"/>
      <c r="K351" s="9" t="str">
        <f>IF(B351&lt;&gt;0,"buy "&amp;B351&amp;" "&amp;A351&amp;" @ $"&amp;G351,"")</f>
        <v>buy 12 ICFI @ $112.24</v>
      </c>
      <c r="L351" s="10">
        <f>L350-(G351*B351)</f>
        <v>20856.459999999995</v>
      </c>
      <c r="M351" s="38">
        <f>M350-(G351*B351)</f>
        <v>18269.789999999997</v>
      </c>
      <c r="N351" s="9"/>
      <c r="O351" s="9"/>
      <c r="P351" s="9"/>
      <c r="Q351" s="11"/>
    </row>
    <row r="352" spans="1:17">
      <c r="A352" s="28" t="s">
        <v>201</v>
      </c>
      <c r="B352" s="29">
        <v>175</v>
      </c>
      <c r="C352" s="30">
        <v>8.11</v>
      </c>
      <c r="D352" s="30">
        <f>C352*B352</f>
        <v>1419.25</v>
      </c>
      <c r="E352" s="38" t="s">
        <v>46</v>
      </c>
      <c r="F352" s="29"/>
      <c r="G352" s="30">
        <v>8.14</v>
      </c>
      <c r="H352" s="30">
        <f>(B352*G352)-D352</f>
        <v>5.25</v>
      </c>
      <c r="I352" s="9" t="s">
        <v>134</v>
      </c>
      <c r="J352" s="9"/>
      <c r="K352" s="9" t="str">
        <f>IF(B352&lt;&gt;0,"buy "&amp;B352&amp;" "&amp;A352&amp;" @ $"&amp;G352,"")</f>
        <v>buy 175 AIV @ $8.14</v>
      </c>
      <c r="L352" s="10">
        <f>L351-(G352*B352)</f>
        <v>19431.959999999995</v>
      </c>
      <c r="M352" s="46">
        <f>M351-(G352*B352)</f>
        <v>16845.289999999997</v>
      </c>
      <c r="N352" s="47"/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4116.7299999999996</v>
      </c>
      <c r="E353" s="9"/>
      <c r="F353" s="9"/>
      <c r="G353" s="10" t="s">
        <v>28</v>
      </c>
      <c r="H353" s="10">
        <f>SUM(H350:H352)</f>
        <v>14.009999999999991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289.24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17.9200000000003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307.16000000000031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14.009999999999991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293.15000000000032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/>
    <row r="365" spans="1:17" ht="14.65" thickBot="1"/>
    <row r="366" spans="1:17" ht="14.65" thickTop="1">
      <c r="A366" s="3"/>
      <c r="B366" s="4"/>
      <c r="C366" s="5">
        <v>45046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17417.12</v>
      </c>
      <c r="M368" s="9" t="s">
        <v>135</v>
      </c>
      <c r="N368" s="9"/>
      <c r="O368" s="9"/>
      <c r="P368" s="9"/>
      <c r="Q368" s="11"/>
    </row>
    <row r="369" spans="1:17">
      <c r="A369" s="14" t="s">
        <v>191</v>
      </c>
      <c r="B369" s="9">
        <v>63</v>
      </c>
      <c r="C369" s="10">
        <v>22.7</v>
      </c>
      <c r="D369" s="10">
        <f>C369*B369</f>
        <v>1430.1</v>
      </c>
      <c r="E369" s="38" t="s">
        <v>69</v>
      </c>
      <c r="F369" s="9"/>
      <c r="G369" s="10">
        <v>22.51</v>
      </c>
      <c r="H369" s="10">
        <f>(B369*G369)-D369</f>
        <v>-11.9699999999998</v>
      </c>
      <c r="I369" s="9" t="s">
        <v>134</v>
      </c>
      <c r="J369" s="38">
        <f>G369*B369</f>
        <v>1418.13</v>
      </c>
      <c r="K369" s="9" t="str">
        <f>IF(B369&lt;&gt;0,"sell "&amp;B369&amp;" "&amp;A369&amp;" @ $"&amp;G369,"")</f>
        <v>sell 63 GLNG @ $22.51</v>
      </c>
      <c r="L369" s="10">
        <f>L368+(G369*B369)</f>
        <v>18835.25</v>
      </c>
      <c r="M369" s="9"/>
      <c r="N369" s="9"/>
      <c r="O369" s="9"/>
      <c r="P369" s="9"/>
      <c r="Q369" s="11"/>
    </row>
    <row r="370" spans="1:17">
      <c r="A370" s="14" t="s">
        <v>192</v>
      </c>
      <c r="B370" s="9">
        <v>175</v>
      </c>
      <c r="C370" s="10">
        <v>9.49</v>
      </c>
      <c r="D370" s="10">
        <f>C370*B370</f>
        <v>1660.75</v>
      </c>
      <c r="E370" s="38" t="s">
        <v>69</v>
      </c>
      <c r="F370" s="9"/>
      <c r="G370" s="10">
        <v>9.52</v>
      </c>
      <c r="H370" s="10">
        <f>(B370*G370)-D370</f>
        <v>5.25</v>
      </c>
      <c r="I370" s="9" t="s">
        <v>134</v>
      </c>
      <c r="J370" s="38">
        <f>G370*B370</f>
        <v>1666</v>
      </c>
      <c r="K370" s="9" t="str">
        <f t="shared" ref="K370:K371" si="19">IF(B370&lt;&gt;0,"sell "&amp;B370&amp;" "&amp;A370&amp;" @ $"&amp;G370,"")</f>
        <v>sell 175 DHT @ $9.52</v>
      </c>
      <c r="L370" s="10">
        <f>L369+(G370*B370)</f>
        <v>20501.25</v>
      </c>
      <c r="M370" s="9"/>
      <c r="N370" s="9"/>
      <c r="O370" s="9"/>
      <c r="P370" s="9"/>
      <c r="Q370" s="11"/>
    </row>
    <row r="371" spans="1:17">
      <c r="A371" s="14" t="s">
        <v>193</v>
      </c>
      <c r="B371" s="9">
        <v>14</v>
      </c>
      <c r="C371" s="10">
        <v>111.81</v>
      </c>
      <c r="D371" s="10">
        <f>C371*B371</f>
        <v>1565.3400000000001</v>
      </c>
      <c r="E371" s="38" t="s">
        <v>69</v>
      </c>
      <c r="F371" s="9"/>
      <c r="G371" s="10">
        <v>111.93</v>
      </c>
      <c r="H371" s="10">
        <f>(B371*G371)-D371</f>
        <v>1.6799999999998363</v>
      </c>
      <c r="I371" s="9" t="s">
        <v>134</v>
      </c>
      <c r="J371" s="38">
        <f>G371*B371</f>
        <v>1567.02</v>
      </c>
      <c r="K371" s="9" t="str">
        <f t="shared" si="19"/>
        <v>sell 14 LW @ $111.93</v>
      </c>
      <c r="L371" s="10">
        <f>L370+(G371*B371)</f>
        <v>22068.27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4656.1900000000005</v>
      </c>
      <c r="E372" s="9"/>
      <c r="F372" s="9"/>
      <c r="G372" s="41"/>
      <c r="H372" s="10">
        <f>SUM(H369:H371)</f>
        <v>-5.0399999999999636</v>
      </c>
      <c r="I372" s="9"/>
      <c r="J372" s="38">
        <f>SUM(J369:J371)</f>
        <v>4651.1499999999996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17417.12</v>
      </c>
      <c r="N376" s="9" t="s">
        <v>45</v>
      </c>
      <c r="O376" s="9"/>
      <c r="P376" s="9"/>
      <c r="Q376" s="11"/>
    </row>
    <row r="377" spans="1:17">
      <c r="A377" s="14" t="s">
        <v>183</v>
      </c>
      <c r="B377" s="9">
        <v>128</v>
      </c>
      <c r="C377" s="10">
        <v>11.38</v>
      </c>
      <c r="D377" s="10">
        <f>C377*B377</f>
        <v>1456.64</v>
      </c>
      <c r="E377" s="38" t="s">
        <v>69</v>
      </c>
      <c r="F377" s="9"/>
      <c r="G377" s="10">
        <v>11.6</v>
      </c>
      <c r="H377" s="10">
        <f>(B377*G377)-D377</f>
        <v>28.159999999999854</v>
      </c>
      <c r="I377" s="9" t="s">
        <v>134</v>
      </c>
      <c r="J377" s="9"/>
      <c r="K377" s="9" t="str">
        <f>IF(B377&lt;&gt;0,"buy "&amp;B377&amp;" "&amp;A377&amp;" @ $"&amp;G377,"")</f>
        <v>buy 128 TGS @ $11.6</v>
      </c>
      <c r="L377" s="10">
        <f>L371-(G377*B377)</f>
        <v>20583.47</v>
      </c>
      <c r="M377" s="38">
        <f>L368-(G377*B377)</f>
        <v>15932.32</v>
      </c>
      <c r="N377" s="9"/>
      <c r="O377" s="9"/>
      <c r="P377" s="9"/>
      <c r="Q377" s="11"/>
    </row>
    <row r="378" spans="1:17">
      <c r="A378" s="14" t="s">
        <v>85</v>
      </c>
      <c r="B378" s="9">
        <v>17</v>
      </c>
      <c r="C378" s="10">
        <v>84.79</v>
      </c>
      <c r="D378" s="10">
        <f>C378*B378</f>
        <v>1441.43</v>
      </c>
      <c r="E378" s="38" t="s">
        <v>69</v>
      </c>
      <c r="F378" s="9"/>
      <c r="G378" s="10">
        <v>84.66</v>
      </c>
      <c r="H378" s="10">
        <f>(B378*G378)-D378</f>
        <v>-2.2100000000000364</v>
      </c>
      <c r="I378" s="9" t="s">
        <v>134</v>
      </c>
      <c r="J378" s="9"/>
      <c r="K378" s="9" t="str">
        <f>IF(B378&lt;&gt;0,"buy "&amp;B378&amp;" "&amp;A378&amp;" @ $"&amp;G378,"")</f>
        <v>buy 17 HURN @ $84.66</v>
      </c>
      <c r="L378" s="10">
        <f>L377-(G378*B378)</f>
        <v>19144.25</v>
      </c>
      <c r="M378" s="38">
        <f>M377-(G378*B378)</f>
        <v>14493.1</v>
      </c>
      <c r="N378" s="9"/>
      <c r="O378" s="9"/>
      <c r="P378" s="9"/>
      <c r="Q378" s="11"/>
    </row>
    <row r="379" spans="1:17">
      <c r="A379" s="28" t="s">
        <v>117</v>
      </c>
      <c r="B379" s="29">
        <v>27</v>
      </c>
      <c r="C379" s="30">
        <v>52.69</v>
      </c>
      <c r="D379" s="30">
        <f>C379*B379</f>
        <v>1422.6299999999999</v>
      </c>
      <c r="E379" s="38" t="s">
        <v>69</v>
      </c>
      <c r="F379" s="29"/>
      <c r="G379" s="30">
        <v>52.48</v>
      </c>
      <c r="H379" s="30">
        <f>(B379*G379)-D379</f>
        <v>-5.6700000000000728</v>
      </c>
      <c r="I379" s="9" t="s">
        <v>134</v>
      </c>
      <c r="J379" s="9"/>
      <c r="K379" s="9" t="str">
        <f>IF(B379&lt;&gt;0,"buy "&amp;B379&amp;" "&amp;A379&amp;" @ $"&amp;G379,"")</f>
        <v>buy 27 CBZ @ $52.48</v>
      </c>
      <c r="L379" s="10">
        <f>L378-(G379*B379)</f>
        <v>17727.29</v>
      </c>
      <c r="M379" s="46">
        <f>M378-(G379*B379)</f>
        <v>13076.140000000001</v>
      </c>
      <c r="N379" s="47" t="str">
        <f>"$"&amp;TEXT(M379,"#,##0.00")&amp;" will be the balance in the account after purchases.  "</f>
        <v xml:space="preserve">$13,076.14 will be the balance in the account after purchases.  </v>
      </c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4320.7</v>
      </c>
      <c r="E380" s="9"/>
      <c r="F380" s="9"/>
      <c r="G380" s="10" t="s">
        <v>28</v>
      </c>
      <c r="H380" s="10">
        <f>SUM(H377:H379)</f>
        <v>20.279999999999745</v>
      </c>
      <c r="I380" s="9"/>
      <c r="J380" s="9"/>
      <c r="K380" s="9"/>
      <c r="L380" s="10"/>
      <c r="M380" s="9"/>
      <c r="N380" s="9" t="s">
        <v>84</v>
      </c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>
        <f>J372+M379</f>
        <v>17727.29</v>
      </c>
      <c r="O381" s="9" t="s">
        <v>121</v>
      </c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1862.54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-5.0399999999999636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1857.5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20.279999999999745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1837.2200000000003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45016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26257.46</v>
      </c>
      <c r="M396" s="9" t="s">
        <v>135</v>
      </c>
      <c r="N396" s="9"/>
      <c r="O396" s="9"/>
      <c r="P396" s="9"/>
      <c r="Q396" s="11"/>
    </row>
    <row r="397" spans="1:17">
      <c r="A397" s="14" t="s">
        <v>190</v>
      </c>
      <c r="B397" s="9">
        <v>14</v>
      </c>
      <c r="C397" s="10">
        <v>97.24</v>
      </c>
      <c r="D397" s="10">
        <f>C397*B397</f>
        <v>1361.36</v>
      </c>
      <c r="E397" s="38" t="s">
        <v>69</v>
      </c>
      <c r="F397" s="9"/>
      <c r="G397" s="10">
        <v>97.09</v>
      </c>
      <c r="H397" s="10">
        <f>(B397*G397)-D397</f>
        <v>-2.0999999999999091</v>
      </c>
      <c r="I397" s="9" t="s">
        <v>134</v>
      </c>
      <c r="J397" s="38">
        <f>G397*B397</f>
        <v>1359.26</v>
      </c>
      <c r="K397" s="9" t="str">
        <f>IF(B397&lt;&gt;0,"sell "&amp;B397&amp;" "&amp;A397&amp;" @ $"&amp;G397,"")</f>
        <v>sell 14 BMRN @ $97.09</v>
      </c>
      <c r="L397" s="10">
        <f>L396+(G397*B397)</f>
        <v>27616.719999999998</v>
      </c>
      <c r="M397" s="9"/>
      <c r="N397" s="9"/>
      <c r="O397" s="9"/>
      <c r="P397" s="9"/>
      <c r="Q397" s="11"/>
    </row>
    <row r="398" spans="1:17">
      <c r="A398" s="14"/>
      <c r="B398" s="9"/>
      <c r="C398" s="10"/>
      <c r="D398" s="10">
        <f>C398*B398</f>
        <v>0</v>
      </c>
      <c r="E398" s="38"/>
      <c r="F398" s="9"/>
      <c r="G398" s="10"/>
      <c r="H398" s="10">
        <f>(B398*G398)-D398</f>
        <v>0</v>
      </c>
      <c r="I398" s="9" t="s">
        <v>134</v>
      </c>
      <c r="J398" s="38">
        <f>G398*B398</f>
        <v>0</v>
      </c>
      <c r="K398" s="9" t="str">
        <f t="shared" ref="K398:K399" si="20">IF(B398&lt;&gt;0,"sell "&amp;B398&amp;" "&amp;A398&amp;" @ $"&amp;G398,"")</f>
        <v/>
      </c>
      <c r="L398" s="10">
        <f>L397+(G398*B398)</f>
        <v>27616.719999999998</v>
      </c>
      <c r="M398" s="9"/>
      <c r="N398" s="9"/>
      <c r="O398" s="9"/>
      <c r="P398" s="9"/>
      <c r="Q398" s="11"/>
    </row>
    <row r="399" spans="1:17">
      <c r="A399" s="14"/>
      <c r="B399" s="9"/>
      <c r="C399" s="10"/>
      <c r="D399" s="10">
        <f>C399*B399</f>
        <v>0</v>
      </c>
      <c r="E399" s="38"/>
      <c r="F399" s="9"/>
      <c r="G399" s="10"/>
      <c r="H399" s="10">
        <f>(B399*G399)-D399</f>
        <v>0</v>
      </c>
      <c r="I399" s="9" t="s">
        <v>134</v>
      </c>
      <c r="J399" s="38">
        <f>G399*B399</f>
        <v>0</v>
      </c>
      <c r="K399" s="9" t="str">
        <f t="shared" si="20"/>
        <v/>
      </c>
      <c r="L399" s="10">
        <f>L398+(G399*B399)</f>
        <v>27616.719999999998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1361.36</v>
      </c>
      <c r="E400" s="9"/>
      <c r="F400" s="9"/>
      <c r="G400" s="41"/>
      <c r="H400" s="10">
        <f>SUM(H397:H399)</f>
        <v>-2.0999999999999091</v>
      </c>
      <c r="I400" s="9"/>
      <c r="J400" s="38">
        <f>SUM(J397:J399)</f>
        <v>1359.26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26257.46</v>
      </c>
      <c r="N404" s="9" t="s">
        <v>45</v>
      </c>
      <c r="O404" s="9"/>
      <c r="P404" s="9"/>
      <c r="Q404" s="11"/>
    </row>
    <row r="405" spans="1:17">
      <c r="A405" s="14" t="s">
        <v>196</v>
      </c>
      <c r="B405" s="9">
        <v>7</v>
      </c>
      <c r="C405" s="10">
        <v>188.05</v>
      </c>
      <c r="D405" s="10">
        <f>C405*B405</f>
        <v>1316.3500000000001</v>
      </c>
      <c r="E405" s="38" t="s">
        <v>69</v>
      </c>
      <c r="F405" s="9"/>
      <c r="G405" s="10">
        <v>187.26</v>
      </c>
      <c r="H405" s="10">
        <f>(B405*G405)-D405</f>
        <v>-5.5300000000002001</v>
      </c>
      <c r="I405" s="9" t="s">
        <v>134</v>
      </c>
      <c r="J405" s="9"/>
      <c r="K405" s="9" t="str">
        <f>IF(B405&lt;&gt;0,"buy "&amp;B405&amp;" "&amp;A405&amp;" @ $"&amp;G405,"")</f>
        <v>buy 7 MEDP @ $187.26</v>
      </c>
      <c r="L405" s="10">
        <f>L399-(G405*B405)</f>
        <v>26305.899999999998</v>
      </c>
      <c r="M405" s="38">
        <f>L396-(G405*B405)</f>
        <v>24946.639999999999</v>
      </c>
      <c r="N405" s="9"/>
      <c r="O405" s="9"/>
      <c r="P405" s="9"/>
      <c r="Q405" s="11"/>
    </row>
    <row r="406" spans="1:17">
      <c r="A406" s="14" t="s">
        <v>197</v>
      </c>
      <c r="B406" s="9">
        <v>13</v>
      </c>
      <c r="C406" s="10">
        <v>103.97</v>
      </c>
      <c r="D406" s="10">
        <f>C406*B406</f>
        <v>1351.61</v>
      </c>
      <c r="E406" s="38" t="s">
        <v>69</v>
      </c>
      <c r="F406" s="9"/>
      <c r="G406" s="10">
        <v>104.12</v>
      </c>
      <c r="H406" s="10">
        <f>(B406*G406)-D406</f>
        <v>1.9500000000000455</v>
      </c>
      <c r="I406" s="9" t="s">
        <v>134</v>
      </c>
      <c r="J406" s="9"/>
      <c r="K406" s="9" t="str">
        <f>IF(B406&lt;&gt;0,"buy "&amp;B406&amp;" "&amp;A406&amp;" @ $"&amp;G406,"")</f>
        <v>buy 13 NVEE @ $104.12</v>
      </c>
      <c r="L406" s="10">
        <f>L405-(G406*B406)</f>
        <v>24952.339999999997</v>
      </c>
      <c r="M406" s="38">
        <f>M405-(G406*B406)</f>
        <v>23593.079999999998</v>
      </c>
      <c r="N406" s="9"/>
      <c r="O406" s="9"/>
      <c r="P406" s="9"/>
      <c r="Q406" s="11"/>
    </row>
    <row r="407" spans="1:17">
      <c r="A407" s="28" t="s">
        <v>198</v>
      </c>
      <c r="B407" s="29">
        <v>54</v>
      </c>
      <c r="C407" s="30">
        <v>26.02</v>
      </c>
      <c r="D407" s="30">
        <f>C407*B407</f>
        <v>1405.08</v>
      </c>
      <c r="E407" s="38" t="s">
        <v>69</v>
      </c>
      <c r="F407" s="29"/>
      <c r="G407" s="30">
        <v>25.82</v>
      </c>
      <c r="H407" s="30">
        <f>(B407*G407)-D407</f>
        <v>-10.799999999999955</v>
      </c>
      <c r="I407" s="9" t="s">
        <v>134</v>
      </c>
      <c r="J407" s="9"/>
      <c r="K407" s="9" t="str">
        <f>IF(B407&lt;&gt;0,"buy "&amp;B407&amp;" "&amp;A407&amp;" @ $"&amp;G407,"")</f>
        <v>buy 54 AMKR @ $25.82</v>
      </c>
      <c r="L407" s="10">
        <f>L406-(G407*B407)</f>
        <v>23558.059999999998</v>
      </c>
      <c r="M407" s="46">
        <f>M406-(G407*B407)</f>
        <v>22198.799999999999</v>
      </c>
      <c r="N407" s="47" t="str">
        <f>"$"&amp;TEXT(M407,"#,##0.00")&amp;" will be the balance in the account after purchases.  "</f>
        <v xml:space="preserve">$22,198.80 will be the balance in the account after purchases.  </v>
      </c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4073.04</v>
      </c>
      <c r="E408" s="9"/>
      <c r="F408" s="9"/>
      <c r="G408" s="10" t="s">
        <v>28</v>
      </c>
      <c r="H408" s="10">
        <f>SUM(H405:H407)</f>
        <v>-14.380000000000109</v>
      </c>
      <c r="I408" s="9"/>
      <c r="J408" s="9"/>
      <c r="K408" s="9"/>
      <c r="L408" s="10"/>
      <c r="M408" s="9"/>
      <c r="N408" s="9" t="s">
        <v>84</v>
      </c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>
        <f>J400+M407</f>
        <v>23558.059999999998</v>
      </c>
      <c r="O409" s="9" t="s">
        <v>121</v>
      </c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1531.99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-2.0999999999999091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1529.89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-14.380000000000109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1544.2700000000002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0" spans="1:17" ht="14.65" thickBot="1"/>
    <row r="421" spans="1:17" ht="14.65" thickTop="1">
      <c r="A421" s="3"/>
      <c r="B421" s="4"/>
      <c r="C421" s="5">
        <v>44985</v>
      </c>
      <c r="D421" s="6"/>
      <c r="E421" s="4"/>
      <c r="F421" s="4"/>
      <c r="G421" s="6"/>
      <c r="H421" s="6"/>
      <c r="I421" s="4"/>
      <c r="J421" s="4"/>
      <c r="K421" s="4"/>
      <c r="L421" s="21" t="s">
        <v>40</v>
      </c>
      <c r="M421" s="4"/>
      <c r="N421" s="4"/>
      <c r="O421" s="4"/>
      <c r="P421" s="4"/>
      <c r="Q421" s="7"/>
    </row>
    <row r="422" spans="1:17">
      <c r="A422" s="8" t="s">
        <v>11</v>
      </c>
      <c r="B422" s="9"/>
      <c r="C422" s="10"/>
      <c r="D422" s="10"/>
      <c r="E422" s="9"/>
      <c r="F422" s="9"/>
      <c r="G422" s="10"/>
      <c r="H422" s="10"/>
      <c r="I422" s="9"/>
      <c r="J422" s="12" t="s">
        <v>68</v>
      </c>
      <c r="K422" s="9"/>
      <c r="L422" s="12" t="s">
        <v>21</v>
      </c>
      <c r="M422" s="12"/>
      <c r="N422" s="9"/>
      <c r="O422" s="9"/>
      <c r="P422" s="9"/>
      <c r="Q422" s="11"/>
    </row>
    <row r="423" spans="1:17">
      <c r="A423" s="8" t="s">
        <v>3</v>
      </c>
      <c r="B423" s="12" t="s">
        <v>6</v>
      </c>
      <c r="C423" s="13" t="s">
        <v>4</v>
      </c>
      <c r="D423" s="13" t="s">
        <v>7</v>
      </c>
      <c r="E423" s="12" t="s">
        <v>16</v>
      </c>
      <c r="F423" s="9"/>
      <c r="G423" s="13" t="s">
        <v>18</v>
      </c>
      <c r="H423" s="13" t="s">
        <v>19</v>
      </c>
      <c r="I423" s="43" t="s">
        <v>133</v>
      </c>
      <c r="J423" s="12" t="s">
        <v>67</v>
      </c>
      <c r="K423" s="9"/>
      <c r="L423" s="22">
        <v>18338.580000000002</v>
      </c>
      <c r="M423" s="9" t="s">
        <v>135</v>
      </c>
      <c r="N423" s="9"/>
      <c r="O423" s="9"/>
      <c r="P423" s="9"/>
      <c r="Q423" s="11"/>
    </row>
    <row r="424" spans="1:17">
      <c r="A424" s="14" t="s">
        <v>187</v>
      </c>
      <c r="B424" s="9">
        <v>97</v>
      </c>
      <c r="C424" s="10">
        <v>14.83</v>
      </c>
      <c r="D424" s="10">
        <f>C424*B424</f>
        <v>1438.51</v>
      </c>
      <c r="E424" s="38" t="s">
        <v>69</v>
      </c>
      <c r="F424" s="9"/>
      <c r="G424" s="10">
        <v>14.74</v>
      </c>
      <c r="H424" s="10">
        <f>(B424*G424)-D424</f>
        <v>-8.7300000000000182</v>
      </c>
      <c r="I424" s="9" t="s">
        <v>134</v>
      </c>
      <c r="J424" s="38">
        <f>G424*B424</f>
        <v>1429.78</v>
      </c>
      <c r="K424" s="9" t="str">
        <f>IF(B424&lt;&gt;0,"sell "&amp;B424&amp;" "&amp;A424&amp;" @ $"&amp;G424,"")</f>
        <v>sell 97 TH @ $14.74</v>
      </c>
      <c r="L424" s="10">
        <f>L423+(G424*B424)</f>
        <v>19768.36</v>
      </c>
      <c r="M424" s="9"/>
      <c r="N424" s="9"/>
      <c r="O424" s="9"/>
      <c r="P424" s="9"/>
      <c r="Q424" s="11"/>
    </row>
    <row r="425" spans="1:17">
      <c r="A425" s="14" t="s">
        <v>85</v>
      </c>
      <c r="B425" s="9">
        <v>18</v>
      </c>
      <c r="C425" s="10">
        <v>70.19</v>
      </c>
      <c r="D425" s="10">
        <f>C425*B425</f>
        <v>1263.42</v>
      </c>
      <c r="E425" s="38" t="s">
        <v>69</v>
      </c>
      <c r="F425" s="9"/>
      <c r="G425" s="10">
        <v>70.56</v>
      </c>
      <c r="H425" s="10">
        <f>(B425*G425)-D425</f>
        <v>6.6599999999998545</v>
      </c>
      <c r="I425" s="9" t="s">
        <v>134</v>
      </c>
      <c r="J425" s="38">
        <f>G425*B425</f>
        <v>1270.08</v>
      </c>
      <c r="K425" s="9" t="str">
        <f t="shared" ref="K425:K426" si="21">IF(B425&lt;&gt;0,"sell "&amp;B425&amp;" "&amp;A425&amp;" @ $"&amp;G425,"")</f>
        <v>sell 18 HURN @ $70.56</v>
      </c>
      <c r="L425" s="10">
        <f>L424+(G425*B425)</f>
        <v>21038.440000000002</v>
      </c>
      <c r="M425" s="9"/>
      <c r="N425" s="9"/>
      <c r="O425" s="9"/>
      <c r="P425" s="9"/>
      <c r="Q425" s="11"/>
    </row>
    <row r="426" spans="1:17">
      <c r="A426" s="14" t="s">
        <v>188</v>
      </c>
      <c r="B426" s="9">
        <v>32</v>
      </c>
      <c r="C426" s="10">
        <v>35.85</v>
      </c>
      <c r="D426" s="10">
        <f>C426*B426</f>
        <v>1147.2</v>
      </c>
      <c r="E426" s="38" t="s">
        <v>69</v>
      </c>
      <c r="F426" s="9"/>
      <c r="G426" s="10">
        <v>35.78</v>
      </c>
      <c r="H426" s="10">
        <f>(B426*G426)-D426</f>
        <v>-2.2400000000000091</v>
      </c>
      <c r="I426" s="9" t="s">
        <v>134</v>
      </c>
      <c r="J426" s="38">
        <f>G426*B426</f>
        <v>1144.96</v>
      </c>
      <c r="K426" s="9" t="str">
        <f t="shared" si="21"/>
        <v>sell 32 RPRX @ $35.78</v>
      </c>
      <c r="L426" s="10">
        <f>L425+(G426*B426)</f>
        <v>22183.4</v>
      </c>
      <c r="M426" s="9" t="s">
        <v>44</v>
      </c>
      <c r="N426" s="9"/>
      <c r="O426" s="9"/>
      <c r="P426" s="9"/>
      <c r="Q426" s="11"/>
    </row>
    <row r="427" spans="1:17">
      <c r="A427" s="14"/>
      <c r="B427" s="9"/>
      <c r="C427" s="10" t="s">
        <v>20</v>
      </c>
      <c r="D427" s="10">
        <f>SUM(D424:D426)</f>
        <v>3849.13</v>
      </c>
      <c r="E427" s="9"/>
      <c r="F427" s="9"/>
      <c r="G427" s="41"/>
      <c r="H427" s="10">
        <f>SUM(H424:H426)</f>
        <v>-4.3100000000001728</v>
      </c>
      <c r="I427" s="9"/>
      <c r="J427" s="38">
        <f>SUM(J424:J426)</f>
        <v>3844.8199999999997</v>
      </c>
      <c r="K427" s="9"/>
      <c r="L427" s="10"/>
      <c r="M427" s="9"/>
      <c r="N427" s="9"/>
      <c r="O427" s="9"/>
      <c r="P427" s="9"/>
      <c r="Q427" s="11"/>
    </row>
    <row r="428" spans="1:17">
      <c r="A428" s="14"/>
      <c r="B428" s="9"/>
      <c r="C428" s="10"/>
      <c r="D428" s="10"/>
      <c r="E428" s="9"/>
      <c r="F428" s="9"/>
      <c r="G428" s="42"/>
      <c r="H428" s="39"/>
      <c r="I428" s="9"/>
      <c r="J428" s="9"/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20"/>
      <c r="F429" s="9"/>
      <c r="G429" s="41"/>
      <c r="H429" s="10"/>
      <c r="I429" s="9"/>
      <c r="J429" s="9"/>
      <c r="K429" s="9"/>
      <c r="L429" s="10"/>
      <c r="M429" s="12" t="s">
        <v>41</v>
      </c>
      <c r="N429" s="9"/>
      <c r="O429" s="9"/>
      <c r="P429" s="9"/>
      <c r="Q429" s="11"/>
    </row>
    <row r="430" spans="1:17">
      <c r="A430" s="8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42</v>
      </c>
      <c r="N430" s="9"/>
      <c r="O430" s="9"/>
      <c r="P430" s="9"/>
      <c r="Q430" s="11"/>
    </row>
    <row r="431" spans="1:17">
      <c r="A431" s="8"/>
      <c r="B431" s="12" t="s">
        <v>6</v>
      </c>
      <c r="C431" s="13" t="s">
        <v>4</v>
      </c>
      <c r="D431" s="13" t="s">
        <v>5</v>
      </c>
      <c r="E431" s="23" t="s">
        <v>16</v>
      </c>
      <c r="F431" s="9"/>
      <c r="G431" s="43" t="s">
        <v>18</v>
      </c>
      <c r="H431" s="13" t="s">
        <v>19</v>
      </c>
      <c r="I431" s="9"/>
      <c r="J431" s="9"/>
      <c r="K431" s="9"/>
      <c r="L431" s="10"/>
      <c r="M431" s="38">
        <f>L423</f>
        <v>18338.580000000002</v>
      </c>
      <c r="N431" s="9" t="s">
        <v>45</v>
      </c>
      <c r="O431" s="9"/>
      <c r="P431" s="9"/>
      <c r="Q431" s="11"/>
    </row>
    <row r="432" spans="1:17">
      <c r="A432" s="14" t="s">
        <v>194</v>
      </c>
      <c r="B432" s="9">
        <v>199</v>
      </c>
      <c r="C432" s="10">
        <v>7.23</v>
      </c>
      <c r="D432" s="10">
        <f>C432*B432</f>
        <v>1438.77</v>
      </c>
      <c r="E432" s="38" t="s">
        <v>69</v>
      </c>
      <c r="F432" s="9"/>
      <c r="G432" s="10">
        <v>7.29</v>
      </c>
      <c r="H432" s="10">
        <f>(B432*G432)-D432</f>
        <v>11.940000000000055</v>
      </c>
      <c r="I432" s="9" t="s">
        <v>134</v>
      </c>
      <c r="J432" s="9"/>
      <c r="K432" s="9" t="str">
        <f>IF(B432&lt;&gt;0,"buy "&amp;B432&amp;" "&amp;A432&amp;" @ $"&amp;G432,"")</f>
        <v>buy 199 BORR @ $7.29</v>
      </c>
      <c r="L432" s="10">
        <f>L426-(G432*B432)</f>
        <v>20732.690000000002</v>
      </c>
      <c r="M432" s="38">
        <f>L423-(G432*B432)</f>
        <v>16887.870000000003</v>
      </c>
      <c r="N432" s="9"/>
      <c r="O432" s="9"/>
      <c r="P432" s="9"/>
      <c r="Q432" s="11"/>
    </row>
    <row r="433" spans="1:17">
      <c r="A433" s="14" t="s">
        <v>195</v>
      </c>
      <c r="B433" s="9">
        <v>22</v>
      </c>
      <c r="C433" s="10">
        <v>65.17</v>
      </c>
      <c r="D433" s="10">
        <f>C433*B433</f>
        <v>1433.74</v>
      </c>
      <c r="E433" s="38" t="s">
        <v>69</v>
      </c>
      <c r="F433" s="9"/>
      <c r="G433" s="10">
        <v>64.91</v>
      </c>
      <c r="H433" s="10">
        <f>(B433*G433)-D433</f>
        <v>-5.7200000000000273</v>
      </c>
      <c r="I433" s="9" t="s">
        <v>134</v>
      </c>
      <c r="J433" s="9"/>
      <c r="K433" s="9" t="str">
        <f>IF(B433&lt;&gt;0,"buy "&amp;B433&amp;" "&amp;A433&amp;" @ $"&amp;G433,"")</f>
        <v>buy 22 HQY @ $64.91</v>
      </c>
      <c r="L433" s="10">
        <f>L432-(G433*B433)</f>
        <v>19304.670000000002</v>
      </c>
      <c r="M433" s="38">
        <f>M432-(G433*B433)</f>
        <v>15459.850000000002</v>
      </c>
      <c r="N433" s="9"/>
      <c r="O433" s="9"/>
      <c r="P433" s="9"/>
      <c r="Q433" s="11"/>
    </row>
    <row r="434" spans="1:17">
      <c r="A434" s="28"/>
      <c r="B434" s="29"/>
      <c r="C434" s="30"/>
      <c r="D434" s="30">
        <f>C434*B434</f>
        <v>0</v>
      </c>
      <c r="E434" s="38"/>
      <c r="F434" s="29"/>
      <c r="G434" s="30"/>
      <c r="H434" s="30">
        <f>(B434*G434)-D434</f>
        <v>0</v>
      </c>
      <c r="I434" s="9" t="s">
        <v>134</v>
      </c>
      <c r="J434" s="9"/>
      <c r="K434" s="9" t="str">
        <f>IF(B434&lt;&gt;0,"buy "&amp;B434&amp;" "&amp;A434&amp;" @ $"&amp;G434,"")</f>
        <v/>
      </c>
      <c r="L434" s="10">
        <f>L433-(G434*B434)</f>
        <v>19304.670000000002</v>
      </c>
      <c r="M434" s="46">
        <f>M433-(G434*B434)</f>
        <v>15459.850000000002</v>
      </c>
      <c r="N434" s="47" t="str">
        <f>"$"&amp;TEXT(M434,"#,##0.00")&amp;" will be the balance in the account after purchases.  "</f>
        <v xml:space="preserve">$15,459.85 will be the balance in the account after purchases.  </v>
      </c>
      <c r="O434" s="47"/>
      <c r="P434" s="47"/>
      <c r="Q434" s="48"/>
    </row>
    <row r="435" spans="1:17">
      <c r="A435" s="14"/>
      <c r="B435" s="9"/>
      <c r="C435" s="10" t="s">
        <v>20</v>
      </c>
      <c r="D435" s="10">
        <f>SUM(D432:D434)</f>
        <v>2872.51</v>
      </c>
      <c r="E435" s="9"/>
      <c r="F435" s="9"/>
      <c r="G435" s="10" t="s">
        <v>28</v>
      </c>
      <c r="H435" s="10">
        <f>SUM(H432:H434)</f>
        <v>6.2200000000000273</v>
      </c>
      <c r="I435" s="9"/>
      <c r="J435" s="9"/>
      <c r="K435" s="9"/>
      <c r="L435" s="10"/>
      <c r="M435" s="9"/>
      <c r="N435" s="9" t="s">
        <v>84</v>
      </c>
      <c r="O435" s="9"/>
      <c r="P435" s="9"/>
      <c r="Q435" s="11"/>
    </row>
    <row r="436" spans="1:17">
      <c r="A436" s="14"/>
      <c r="B436" s="9"/>
      <c r="C436" s="10"/>
      <c r="D436" s="10"/>
      <c r="E436" s="9"/>
      <c r="F436" s="9"/>
      <c r="G436" s="10"/>
      <c r="H436" s="10"/>
      <c r="I436" s="9"/>
      <c r="J436" s="9"/>
      <c r="K436" s="9"/>
      <c r="L436" s="10"/>
      <c r="M436" s="12" t="str">
        <f>IF(J427+M434&gt;0,"Credit Surplus","Credit Shortage")</f>
        <v>Credit Surplus</v>
      </c>
      <c r="N436" s="38">
        <f>J427+M434</f>
        <v>19304.670000000002</v>
      </c>
      <c r="O436" s="9" t="s">
        <v>121</v>
      </c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9"/>
      <c r="N437" s="9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23</v>
      </c>
      <c r="B439" s="9"/>
      <c r="C439" s="10"/>
      <c r="D439" s="22">
        <v>2735.63</v>
      </c>
      <c r="E439" s="9" t="s">
        <v>111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24</v>
      </c>
      <c r="B440" s="9"/>
      <c r="C440" s="10"/>
      <c r="D440" s="49">
        <f>H427</f>
        <v>-4.3100000000001728</v>
      </c>
      <c r="E440" s="9" t="s">
        <v>36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25</v>
      </c>
      <c r="B441" s="9"/>
      <c r="C441" s="10"/>
      <c r="D441" s="10">
        <f>D439+D440</f>
        <v>2731.3199999999997</v>
      </c>
      <c r="E441" s="9"/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27</v>
      </c>
      <c r="B442" s="9"/>
      <c r="C442" s="10"/>
      <c r="D442" s="10">
        <f>H435</f>
        <v>6.2200000000000273</v>
      </c>
      <c r="E442" s="9" t="s">
        <v>37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25</v>
      </c>
      <c r="B443" s="9"/>
      <c r="C443" s="10"/>
      <c r="D443" s="32">
        <f>D441-D442</f>
        <v>2725.0999999999995</v>
      </c>
      <c r="E443" s="20" t="s">
        <v>38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ht="14.65" thickBot="1">
      <c r="A444" s="16"/>
      <c r="B444" s="17"/>
      <c r="C444" s="18"/>
      <c r="D444" s="18"/>
      <c r="E444" s="17"/>
      <c r="F444" s="17"/>
      <c r="G444" s="18"/>
      <c r="H444" s="18"/>
      <c r="I444" s="17"/>
      <c r="J444" s="17"/>
      <c r="K444" s="17"/>
      <c r="L444" s="17"/>
      <c r="M444" s="17"/>
      <c r="N444" s="17"/>
      <c r="O444" s="17"/>
      <c r="P444" s="17"/>
      <c r="Q444" s="19"/>
    </row>
    <row r="445" spans="1:17" ht="14.65" thickTop="1"/>
    <row r="447" spans="1:17" ht="14.65" thickBot="1">
      <c r="C447" s="1"/>
      <c r="D447" s="1"/>
      <c r="G447" s="1"/>
      <c r="H447" s="1"/>
    </row>
    <row r="448" spans="1:17" ht="14.65" thickTop="1">
      <c r="A448" s="3"/>
      <c r="B448" s="4"/>
      <c r="C448" s="5">
        <v>44957</v>
      </c>
      <c r="D448" s="6"/>
      <c r="E448" s="4"/>
      <c r="F448" s="4"/>
      <c r="G448" s="6"/>
      <c r="H448" s="6"/>
      <c r="I448" s="4"/>
      <c r="J448" s="4"/>
      <c r="K448" s="4"/>
      <c r="L448" s="21" t="s">
        <v>40</v>
      </c>
      <c r="M448" s="4"/>
      <c r="N448" s="4"/>
      <c r="O448" s="4"/>
      <c r="P448" s="4"/>
      <c r="Q448" s="7"/>
    </row>
    <row r="449" spans="1:17">
      <c r="A449" s="8" t="s">
        <v>11</v>
      </c>
      <c r="B449" s="9"/>
      <c r="C449" s="10"/>
      <c r="D449" s="10"/>
      <c r="E449" s="9"/>
      <c r="F449" s="9"/>
      <c r="G449" s="10"/>
      <c r="H449" s="10"/>
      <c r="I449" s="9"/>
      <c r="J449" s="12" t="s">
        <v>68</v>
      </c>
      <c r="K449" s="9"/>
      <c r="L449" s="12" t="s">
        <v>21</v>
      </c>
      <c r="M449" s="12"/>
      <c r="N449" s="9"/>
      <c r="O449" s="9"/>
      <c r="P449" s="9"/>
      <c r="Q449" s="11"/>
    </row>
    <row r="450" spans="1:17">
      <c r="A450" s="8" t="s">
        <v>3</v>
      </c>
      <c r="B450" s="12" t="s">
        <v>6</v>
      </c>
      <c r="C450" s="13" t="s">
        <v>4</v>
      </c>
      <c r="D450" s="13" t="s">
        <v>7</v>
      </c>
      <c r="E450" s="12" t="s">
        <v>16</v>
      </c>
      <c r="F450" s="9"/>
      <c r="G450" s="13" t="s">
        <v>18</v>
      </c>
      <c r="H450" s="13" t="s">
        <v>19</v>
      </c>
      <c r="I450" s="43" t="s">
        <v>133</v>
      </c>
      <c r="J450" s="12" t="s">
        <v>67</v>
      </c>
      <c r="K450" s="9"/>
      <c r="L450" s="22">
        <v>18314.939999999999</v>
      </c>
      <c r="M450" s="9" t="s">
        <v>135</v>
      </c>
      <c r="N450" s="9"/>
      <c r="O450" s="9"/>
      <c r="P450" s="9"/>
      <c r="Q450" s="11"/>
    </row>
    <row r="451" spans="1:17">
      <c r="A451" s="14" t="s">
        <v>184</v>
      </c>
      <c r="B451" s="9">
        <v>22</v>
      </c>
      <c r="C451" s="10">
        <v>57.83</v>
      </c>
      <c r="D451" s="10">
        <f>C451*B451</f>
        <v>1272.26</v>
      </c>
      <c r="E451" s="38" t="s">
        <v>17</v>
      </c>
      <c r="F451" s="9"/>
      <c r="G451" s="10">
        <v>57.82</v>
      </c>
      <c r="H451" s="10">
        <f>(B451*G451)-D451</f>
        <v>-0.22000000000002728</v>
      </c>
      <c r="I451" s="9" t="s">
        <v>134</v>
      </c>
      <c r="J451" s="38">
        <f>G451*B451</f>
        <v>1272.04</v>
      </c>
      <c r="K451" s="9" t="str">
        <f>IF(B451&lt;&gt;0,"sell "&amp;B451&amp;" "&amp;A451&amp;" @ $"&amp;G451,"")</f>
        <v>sell 22 CEIX @ $57.82</v>
      </c>
      <c r="L451" s="10">
        <f>L450+(G451*B451)</f>
        <v>19586.98</v>
      </c>
      <c r="M451" s="9"/>
      <c r="N451" s="9"/>
      <c r="O451" s="9"/>
      <c r="P451" s="9"/>
      <c r="Q451" s="11"/>
    </row>
    <row r="452" spans="1:17">
      <c r="A452" s="14" t="s">
        <v>185</v>
      </c>
      <c r="B452" s="9">
        <v>18</v>
      </c>
      <c r="C452" s="10">
        <v>75.33</v>
      </c>
      <c r="D452" s="10">
        <f>C452*B452</f>
        <v>1355.94</v>
      </c>
      <c r="E452" s="38" t="s">
        <v>17</v>
      </c>
      <c r="F452" s="9"/>
      <c r="G452" s="10">
        <v>75.150000000000006</v>
      </c>
      <c r="H452" s="10">
        <f>(B452*G452)-D452</f>
        <v>-3.2400000000000091</v>
      </c>
      <c r="I452" s="9" t="s">
        <v>134</v>
      </c>
      <c r="J452" s="38">
        <f>G452*B452</f>
        <v>1352.7</v>
      </c>
      <c r="K452" s="9" t="str">
        <f t="shared" ref="K452:K453" si="22">IF(B452&lt;&gt;0,"sell "&amp;B452&amp;" "&amp;A452&amp;" @ $"&amp;G452,"")</f>
        <v>sell 18 CBT @ $75.15</v>
      </c>
      <c r="L452" s="10">
        <f>L451+(G452*B452)</f>
        <v>20939.68</v>
      </c>
      <c r="M452" s="9"/>
      <c r="N452" s="9"/>
      <c r="O452" s="9"/>
      <c r="P452" s="9"/>
      <c r="Q452" s="11"/>
    </row>
    <row r="453" spans="1:17">
      <c r="A453" s="14" t="s">
        <v>186</v>
      </c>
      <c r="B453" s="9">
        <v>75</v>
      </c>
      <c r="C453" s="10">
        <v>16.28</v>
      </c>
      <c r="D453" s="10">
        <f>C453*B453</f>
        <v>1221</v>
      </c>
      <c r="E453" s="38" t="s">
        <v>17</v>
      </c>
      <c r="F453" s="9"/>
      <c r="G453" s="10">
        <v>16.2</v>
      </c>
      <c r="H453" s="10">
        <f>(B453*G453)-D453</f>
        <v>-6</v>
      </c>
      <c r="I453" s="9" t="s">
        <v>134</v>
      </c>
      <c r="J453" s="38">
        <f>G453*B453</f>
        <v>1215</v>
      </c>
      <c r="K453" s="9" t="str">
        <f t="shared" si="22"/>
        <v>sell 75 BSM @ $16.2</v>
      </c>
      <c r="L453" s="10">
        <f>L452+(G453*B453)</f>
        <v>22154.68</v>
      </c>
      <c r="M453" s="9" t="s">
        <v>44</v>
      </c>
      <c r="N453" s="9"/>
      <c r="O453" s="9"/>
      <c r="P453" s="9"/>
      <c r="Q453" s="11"/>
    </row>
    <row r="454" spans="1:17">
      <c r="A454" s="14"/>
      <c r="B454" s="9"/>
      <c r="C454" s="10" t="s">
        <v>20</v>
      </c>
      <c r="D454" s="10">
        <f>SUM(D451:D453)</f>
        <v>3849.2</v>
      </c>
      <c r="E454" s="9"/>
      <c r="F454" s="9"/>
      <c r="G454" s="41"/>
      <c r="H454" s="10">
        <f>SUM(H451:H453)</f>
        <v>-9.4600000000000364</v>
      </c>
      <c r="I454" s="9"/>
      <c r="J454" s="38">
        <f>SUM(J451:J453)</f>
        <v>3839.74</v>
      </c>
      <c r="K454" s="9"/>
      <c r="L454" s="10"/>
      <c r="M454" s="9"/>
      <c r="N454" s="9"/>
      <c r="O454" s="9"/>
      <c r="P454" s="9"/>
      <c r="Q454" s="11"/>
    </row>
    <row r="455" spans="1:17">
      <c r="A455" s="14"/>
      <c r="B455" s="9"/>
      <c r="C455" s="10"/>
      <c r="D455" s="10"/>
      <c r="E455" s="9"/>
      <c r="F455" s="9"/>
      <c r="G455" s="42"/>
      <c r="H455" s="39"/>
      <c r="I455" s="9"/>
      <c r="J455" s="9"/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20"/>
      <c r="F456" s="9"/>
      <c r="G456" s="41"/>
      <c r="H456" s="10"/>
      <c r="I456" s="9"/>
      <c r="J456" s="9"/>
      <c r="K456" s="9"/>
      <c r="L456" s="10"/>
      <c r="M456" s="12" t="s">
        <v>41</v>
      </c>
      <c r="N456" s="9"/>
      <c r="O456" s="9"/>
      <c r="P456" s="9"/>
      <c r="Q456" s="11"/>
    </row>
    <row r="457" spans="1:17">
      <c r="A457" s="8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42</v>
      </c>
      <c r="N457" s="9"/>
      <c r="O457" s="9"/>
      <c r="P457" s="9"/>
      <c r="Q457" s="11"/>
    </row>
    <row r="458" spans="1:17">
      <c r="A458" s="8"/>
      <c r="B458" s="12" t="s">
        <v>6</v>
      </c>
      <c r="C458" s="13" t="s">
        <v>4</v>
      </c>
      <c r="D458" s="13" t="s">
        <v>5</v>
      </c>
      <c r="E458" s="23" t="s">
        <v>16</v>
      </c>
      <c r="F458" s="9"/>
      <c r="G458" s="43" t="s">
        <v>18</v>
      </c>
      <c r="H458" s="13" t="s">
        <v>19</v>
      </c>
      <c r="I458" s="9"/>
      <c r="J458" s="9"/>
      <c r="K458" s="9"/>
      <c r="L458" s="10"/>
      <c r="M458" s="38">
        <f>L450</f>
        <v>18314.939999999999</v>
      </c>
      <c r="N458" s="9" t="s">
        <v>45</v>
      </c>
      <c r="O458" s="9"/>
      <c r="P458" s="9"/>
      <c r="Q458" s="11"/>
    </row>
    <row r="459" spans="1:17">
      <c r="A459" s="14" t="s">
        <v>191</v>
      </c>
      <c r="B459" s="9">
        <v>63</v>
      </c>
      <c r="C459" s="10">
        <v>23.44</v>
      </c>
      <c r="D459" s="10">
        <f>C459*B459</f>
        <v>1476.72</v>
      </c>
      <c r="E459" s="38" t="s">
        <v>17</v>
      </c>
      <c r="F459" s="9"/>
      <c r="G459" s="10">
        <v>23.5</v>
      </c>
      <c r="H459" s="10">
        <f>(B459*G459)-D459</f>
        <v>3.7799999999999727</v>
      </c>
      <c r="I459" s="9" t="s">
        <v>134</v>
      </c>
      <c r="J459" s="9"/>
      <c r="K459" s="9" t="str">
        <f>IF(B459&lt;&gt;0,"buy "&amp;B459&amp;" "&amp;A459&amp;" @ $"&amp;G459,"")</f>
        <v>buy 63 GLNG @ $23.5</v>
      </c>
      <c r="L459" s="10">
        <f>L453-(G459*B459)</f>
        <v>20674.18</v>
      </c>
      <c r="M459" s="38">
        <f>L450-(G459*B459)</f>
        <v>16834.439999999999</v>
      </c>
      <c r="N459" s="9"/>
      <c r="O459" s="9"/>
      <c r="P459" s="9"/>
      <c r="Q459" s="11"/>
    </row>
    <row r="460" spans="1:17">
      <c r="A460" s="14" t="s">
        <v>192</v>
      </c>
      <c r="B460" s="9">
        <v>173</v>
      </c>
      <c r="C460" s="10">
        <v>8.57</v>
      </c>
      <c r="D460" s="10">
        <f>C460*B460</f>
        <v>1482.6100000000001</v>
      </c>
      <c r="E460" s="38" t="s">
        <v>17</v>
      </c>
      <c r="F460" s="9"/>
      <c r="G460" s="10">
        <v>8.61</v>
      </c>
      <c r="H460" s="10">
        <f>(B460*G460)-D460</f>
        <v>6.9199999999998454</v>
      </c>
      <c r="I460" s="9" t="s">
        <v>134</v>
      </c>
      <c r="J460" s="9"/>
      <c r="K460" s="9" t="str">
        <f>IF(B460&lt;&gt;0,"buy "&amp;B460&amp;" "&amp;A460&amp;" @ $"&amp;G460,"")</f>
        <v>buy 173 DHT @ $8.61</v>
      </c>
      <c r="L460" s="10">
        <f>L459-(G460*B460)</f>
        <v>19184.650000000001</v>
      </c>
      <c r="M460" s="38">
        <f>M459-(G460*B460)</f>
        <v>15344.909999999998</v>
      </c>
      <c r="N460" s="9"/>
      <c r="O460" s="9"/>
      <c r="P460" s="9"/>
      <c r="Q460" s="11"/>
    </row>
    <row r="461" spans="1:17">
      <c r="A461" s="28" t="s">
        <v>193</v>
      </c>
      <c r="B461" s="29">
        <v>14</v>
      </c>
      <c r="C461" s="30">
        <v>99.89</v>
      </c>
      <c r="D461" s="30">
        <f>C461*B461</f>
        <v>1398.46</v>
      </c>
      <c r="E461" s="38" t="s">
        <v>17</v>
      </c>
      <c r="F461" s="29"/>
      <c r="G461" s="30">
        <v>99.51</v>
      </c>
      <c r="H461" s="30">
        <f>(B461*G461)-D461</f>
        <v>-5.3199999999999363</v>
      </c>
      <c r="I461" s="9" t="s">
        <v>134</v>
      </c>
      <c r="J461" s="9"/>
      <c r="K461" s="9" t="str">
        <f>IF(B461&lt;&gt;0,"buy "&amp;B461&amp;" "&amp;A461&amp;" @ $"&amp;G461,"")</f>
        <v>buy 14 LW @ $99.51</v>
      </c>
      <c r="L461" s="10">
        <f>L460-(G461*B461)</f>
        <v>17791.510000000002</v>
      </c>
      <c r="M461" s="46">
        <f>M460-(G461*B461)</f>
        <v>13951.769999999999</v>
      </c>
      <c r="N461" s="47" t="str">
        <f>"$"&amp;TEXT(M461,"#,##0.00")&amp;" will be the balance in the account after purchases.  "</f>
        <v xml:space="preserve">$13,951.77 will be the balance in the account after purchases.  </v>
      </c>
      <c r="O461" s="47"/>
      <c r="P461" s="47"/>
      <c r="Q461" s="48"/>
    </row>
    <row r="462" spans="1:17">
      <c r="A462" s="14"/>
      <c r="B462" s="9"/>
      <c r="C462" s="10" t="s">
        <v>20</v>
      </c>
      <c r="D462" s="10">
        <f>SUM(D459:D461)</f>
        <v>4357.79</v>
      </c>
      <c r="E462" s="9"/>
      <c r="F462" s="9"/>
      <c r="G462" s="10" t="s">
        <v>28</v>
      </c>
      <c r="H462" s="10">
        <f>SUM(H459:H461)</f>
        <v>5.3799999999998818</v>
      </c>
      <c r="I462" s="9"/>
      <c r="J462" s="9"/>
      <c r="K462" s="9"/>
      <c r="L462" s="10"/>
      <c r="M462" s="9"/>
      <c r="N462" s="9" t="s">
        <v>84</v>
      </c>
      <c r="O462" s="9"/>
      <c r="P462" s="9"/>
      <c r="Q462" s="11"/>
    </row>
    <row r="463" spans="1:17">
      <c r="A463" s="14"/>
      <c r="B463" s="9"/>
      <c r="C463" s="10"/>
      <c r="D463" s="10"/>
      <c r="E463" s="9"/>
      <c r="F463" s="9"/>
      <c r="G463" s="10"/>
      <c r="H463" s="10"/>
      <c r="I463" s="9"/>
      <c r="J463" s="9"/>
      <c r="K463" s="9"/>
      <c r="L463" s="10"/>
      <c r="M463" s="12" t="str">
        <f>IF(J454+M461&gt;0,"Credit Surplus","Credit Shortage")</f>
        <v>Credit Surplus</v>
      </c>
      <c r="N463" s="38">
        <f>J454+M461</f>
        <v>17791.509999999998</v>
      </c>
      <c r="O463" s="9" t="s">
        <v>121</v>
      </c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9"/>
      <c r="N464" s="9"/>
      <c r="O464" s="9"/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9"/>
      <c r="M465" s="9"/>
      <c r="N465" s="9"/>
      <c r="O465" s="9"/>
      <c r="P465" s="9"/>
      <c r="Q465" s="11"/>
    </row>
    <row r="466" spans="1:17">
      <c r="A466" s="14" t="s">
        <v>23</v>
      </c>
      <c r="B466" s="9"/>
      <c r="C466" s="10"/>
      <c r="D466" s="22">
        <v>1773.85</v>
      </c>
      <c r="E466" s="9" t="s">
        <v>111</v>
      </c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24</v>
      </c>
      <c r="B467" s="9"/>
      <c r="C467" s="10"/>
      <c r="D467" s="49">
        <f>H454</f>
        <v>-9.4600000000000364</v>
      </c>
      <c r="E467" s="9" t="s">
        <v>36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25</v>
      </c>
      <c r="B468" s="9"/>
      <c r="C468" s="10"/>
      <c r="D468" s="10">
        <f>D466+D467</f>
        <v>1764.3899999999999</v>
      </c>
      <c r="E468" s="9"/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27</v>
      </c>
      <c r="B469" s="9"/>
      <c r="C469" s="10"/>
      <c r="D469" s="10">
        <f>H462</f>
        <v>5.3799999999998818</v>
      </c>
      <c r="E469" s="9" t="s">
        <v>37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25</v>
      </c>
      <c r="B470" s="9"/>
      <c r="C470" s="10"/>
      <c r="D470" s="32">
        <f>D468-D469</f>
        <v>1759.01</v>
      </c>
      <c r="E470" s="20" t="s">
        <v>38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ht="14.65" thickBot="1">
      <c r="A471" s="16"/>
      <c r="B471" s="17"/>
      <c r="C471" s="18"/>
      <c r="D471" s="18"/>
      <c r="E471" s="17"/>
      <c r="F471" s="17"/>
      <c r="G471" s="18"/>
      <c r="H471" s="18"/>
      <c r="I471" s="17"/>
      <c r="J471" s="17"/>
      <c r="K471" s="17"/>
      <c r="L471" s="17"/>
      <c r="M471" s="17"/>
      <c r="N471" s="17"/>
      <c r="O471" s="17"/>
      <c r="P471" s="17"/>
      <c r="Q471" s="19"/>
    </row>
    <row r="472" spans="1:17" ht="14.65" thickTop="1"/>
    <row r="473" spans="1:17" ht="14.65" thickBot="1"/>
    <row r="474" spans="1:17" ht="14.65" thickTop="1">
      <c r="A474" s="3"/>
      <c r="B474" s="4"/>
      <c r="C474" s="5">
        <v>44925</v>
      </c>
      <c r="D474" s="6"/>
      <c r="E474" s="4"/>
      <c r="F474" s="4"/>
      <c r="G474" s="6"/>
      <c r="H474" s="6"/>
      <c r="I474" s="4"/>
      <c r="J474" s="4"/>
      <c r="K474" s="4"/>
      <c r="L474" s="21" t="s">
        <v>40</v>
      </c>
      <c r="M474" s="4"/>
      <c r="N474" s="4"/>
      <c r="O474" s="4"/>
      <c r="P474" s="4"/>
      <c r="Q474" s="7"/>
    </row>
    <row r="475" spans="1:17">
      <c r="A475" s="8" t="s">
        <v>11</v>
      </c>
      <c r="B475" s="9"/>
      <c r="C475" s="10"/>
      <c r="D475" s="10"/>
      <c r="E475" s="9"/>
      <c r="F475" s="9"/>
      <c r="G475" s="10"/>
      <c r="H475" s="10"/>
      <c r="I475" s="9"/>
      <c r="J475" s="12" t="s">
        <v>68</v>
      </c>
      <c r="K475" s="9"/>
      <c r="L475" s="12" t="s">
        <v>21</v>
      </c>
      <c r="M475" s="12"/>
      <c r="N475" s="9"/>
      <c r="O475" s="9"/>
      <c r="P475" s="9"/>
      <c r="Q475" s="11"/>
    </row>
    <row r="476" spans="1:17">
      <c r="A476" s="8" t="s">
        <v>3</v>
      </c>
      <c r="B476" s="12" t="s">
        <v>6</v>
      </c>
      <c r="C476" s="13" t="s">
        <v>4</v>
      </c>
      <c r="D476" s="13" t="s">
        <v>7</v>
      </c>
      <c r="E476" s="12" t="s">
        <v>16</v>
      </c>
      <c r="F476" s="9"/>
      <c r="G476" s="13" t="s">
        <v>18</v>
      </c>
      <c r="H476" s="13" t="s">
        <v>19</v>
      </c>
      <c r="I476" s="43" t="s">
        <v>133</v>
      </c>
      <c r="J476" s="12" t="s">
        <v>67</v>
      </c>
      <c r="K476" s="9"/>
      <c r="L476" s="22">
        <v>25506.89</v>
      </c>
      <c r="M476" s="9" t="s">
        <v>135</v>
      </c>
      <c r="N476" s="9"/>
      <c r="O476" s="9"/>
      <c r="P476" s="9"/>
      <c r="Q476" s="11"/>
    </row>
    <row r="477" spans="1:17">
      <c r="A477" s="14" t="s">
        <v>182</v>
      </c>
      <c r="B477" s="9">
        <v>52</v>
      </c>
      <c r="C477" s="10">
        <v>28.25</v>
      </c>
      <c r="D477" s="10">
        <f>C477*B477</f>
        <v>1469</v>
      </c>
      <c r="E477" s="38" t="s">
        <v>17</v>
      </c>
      <c r="F477" s="9"/>
      <c r="G477" s="10">
        <v>28.12</v>
      </c>
      <c r="H477" s="10">
        <f>(B477*G477)-D477</f>
        <v>-6.7599999999999909</v>
      </c>
      <c r="I477" s="9" t="s">
        <v>134</v>
      </c>
      <c r="J477" s="38">
        <f>G477*B477</f>
        <v>1462.24</v>
      </c>
      <c r="K477" s="9" t="str">
        <f>IF(B477&lt;&gt;0,"sell "&amp;B477&amp;" "&amp;A477&amp;" @ $"&amp;G477,"")</f>
        <v>sell 52 NTTYY @ $28.12</v>
      </c>
      <c r="L477" s="10">
        <f>L476+(G477*B477)</f>
        <v>26969.13</v>
      </c>
      <c r="M477" s="9"/>
      <c r="N477" s="9"/>
      <c r="O477" s="9"/>
      <c r="P477" s="9"/>
      <c r="Q477" s="11"/>
    </row>
    <row r="478" spans="1:17">
      <c r="A478" s="14" t="s">
        <v>183</v>
      </c>
      <c r="B478" s="9">
        <v>191</v>
      </c>
      <c r="C478" s="10">
        <v>11.8</v>
      </c>
      <c r="D478" s="10">
        <f>C478*B478</f>
        <v>2253.8000000000002</v>
      </c>
      <c r="E478" s="38" t="s">
        <v>17</v>
      </c>
      <c r="F478" s="9"/>
      <c r="G478" s="10">
        <v>11.95</v>
      </c>
      <c r="H478" s="10">
        <f>(B478*G478)-D478</f>
        <v>28.649999999999636</v>
      </c>
      <c r="I478" s="9" t="s">
        <v>134</v>
      </c>
      <c r="J478" s="38">
        <f>G478*B478</f>
        <v>2282.4499999999998</v>
      </c>
      <c r="K478" s="9" t="str">
        <f t="shared" ref="K478:K479" si="23">IF(B478&lt;&gt;0,"sell "&amp;B478&amp;" "&amp;A478&amp;" @ $"&amp;G478,"")</f>
        <v>sell 191 TGS @ $11.95</v>
      </c>
      <c r="L478" s="10">
        <f>L477+(G478*B478)</f>
        <v>29251.58</v>
      </c>
      <c r="M478" s="9"/>
      <c r="N478" s="9"/>
      <c r="O478" s="9"/>
      <c r="P478" s="9"/>
      <c r="Q478" s="11"/>
    </row>
    <row r="479" spans="1:17">
      <c r="A479" s="14"/>
      <c r="B479" s="9"/>
      <c r="C479" s="10"/>
      <c r="D479" s="10">
        <f>C479*B479</f>
        <v>0</v>
      </c>
      <c r="E479" s="38"/>
      <c r="F479" s="9"/>
      <c r="G479" s="10"/>
      <c r="H479" s="10">
        <f>(B479*G479)-D479</f>
        <v>0</v>
      </c>
      <c r="I479" s="9"/>
      <c r="J479" s="38">
        <f>G479*B479</f>
        <v>0</v>
      </c>
      <c r="K479" s="9" t="str">
        <f t="shared" si="23"/>
        <v/>
      </c>
      <c r="L479" s="10">
        <f>L478+(G479*B479)</f>
        <v>29251.58</v>
      </c>
      <c r="M479" s="9" t="s">
        <v>44</v>
      </c>
      <c r="N479" s="9"/>
      <c r="O479" s="9"/>
      <c r="P479" s="9"/>
      <c r="Q479" s="11"/>
    </row>
    <row r="480" spans="1:17">
      <c r="A480" s="14"/>
      <c r="B480" s="9"/>
      <c r="C480" s="10" t="s">
        <v>20</v>
      </c>
      <c r="D480" s="10">
        <f>SUM(D477:D479)</f>
        <v>3722.8</v>
      </c>
      <c r="E480" s="9"/>
      <c r="F480" s="9"/>
      <c r="G480" s="41"/>
      <c r="H480" s="10">
        <f>SUM(H477:H479)</f>
        <v>21.889999999999645</v>
      </c>
      <c r="I480" s="9"/>
      <c r="J480" s="38">
        <f>SUM(J477:J479)</f>
        <v>3744.6899999999996</v>
      </c>
      <c r="K480" s="9"/>
      <c r="L480" s="10"/>
      <c r="M480" s="9"/>
      <c r="N480" s="9"/>
      <c r="O480" s="9"/>
      <c r="P480" s="9"/>
      <c r="Q480" s="11"/>
    </row>
    <row r="481" spans="1:17">
      <c r="A481" s="14"/>
      <c r="B481" s="9"/>
      <c r="C481" s="10"/>
      <c r="D481" s="10"/>
      <c r="E481" s="9"/>
      <c r="F481" s="9"/>
      <c r="G481" s="42"/>
      <c r="H481" s="39"/>
      <c r="I481" s="9"/>
      <c r="J481" s="9"/>
      <c r="K481" s="9"/>
      <c r="L481" s="10"/>
      <c r="M481" s="9"/>
      <c r="N481" s="9"/>
      <c r="O481" s="9"/>
      <c r="P481" s="9"/>
      <c r="Q481" s="11"/>
    </row>
    <row r="482" spans="1:17">
      <c r="A482" s="14"/>
      <c r="B482" s="9"/>
      <c r="C482" s="10"/>
      <c r="D482" s="10"/>
      <c r="E482" s="20"/>
      <c r="F482" s="9"/>
      <c r="G482" s="41"/>
      <c r="H482" s="10"/>
      <c r="I482" s="9"/>
      <c r="J482" s="9"/>
      <c r="K482" s="9"/>
      <c r="L482" s="10"/>
      <c r="M482" s="12" t="s">
        <v>41</v>
      </c>
      <c r="N482" s="9"/>
      <c r="O482" s="9"/>
      <c r="P482" s="9"/>
      <c r="Q482" s="11"/>
    </row>
    <row r="483" spans="1:17">
      <c r="A483" s="8"/>
      <c r="B483" s="9"/>
      <c r="C483" s="10"/>
      <c r="D483" s="10"/>
      <c r="E483" s="20"/>
      <c r="F483" s="9"/>
      <c r="G483" s="41"/>
      <c r="H483" s="10"/>
      <c r="I483" s="9"/>
      <c r="J483" s="9"/>
      <c r="K483" s="9"/>
      <c r="L483" s="10"/>
      <c r="M483" s="12" t="s">
        <v>42</v>
      </c>
      <c r="N483" s="9"/>
      <c r="O483" s="9"/>
      <c r="P483" s="9"/>
      <c r="Q483" s="11"/>
    </row>
    <row r="484" spans="1:17">
      <c r="A484" s="8"/>
      <c r="B484" s="12" t="s">
        <v>6</v>
      </c>
      <c r="C484" s="13" t="s">
        <v>4</v>
      </c>
      <c r="D484" s="13" t="s">
        <v>5</v>
      </c>
      <c r="E484" s="23" t="s">
        <v>16</v>
      </c>
      <c r="F484" s="9"/>
      <c r="G484" s="43" t="s">
        <v>18</v>
      </c>
      <c r="H484" s="13" t="s">
        <v>19</v>
      </c>
      <c r="I484" s="9"/>
      <c r="J484" s="9"/>
      <c r="K484" s="9"/>
      <c r="L484" s="10"/>
      <c r="M484" s="38">
        <f>L476</f>
        <v>25506.89</v>
      </c>
      <c r="N484" s="9" t="s">
        <v>45</v>
      </c>
      <c r="O484" s="9"/>
      <c r="P484" s="9"/>
      <c r="Q484" s="11"/>
    </row>
    <row r="485" spans="1:17">
      <c r="A485" s="14" t="s">
        <v>189</v>
      </c>
      <c r="B485" s="9">
        <v>141</v>
      </c>
      <c r="C485" s="10">
        <v>10.73</v>
      </c>
      <c r="D485" s="10">
        <f>C485*B485</f>
        <v>1512.93</v>
      </c>
      <c r="E485" s="38" t="s">
        <v>17</v>
      </c>
      <c r="F485" s="9"/>
      <c r="G485" s="10">
        <v>10.9</v>
      </c>
      <c r="H485" s="10">
        <f>(B485*G485)-D485</f>
        <v>23.970000000000027</v>
      </c>
      <c r="I485" s="9" t="s">
        <v>134</v>
      </c>
      <c r="J485" s="9"/>
      <c r="K485" s="9" t="str">
        <f>IF(B485&lt;&gt;0,"buy "&amp;B485&amp;" "&amp;A485&amp;" @ $"&amp;G485,"")</f>
        <v>buy 141 SWMAY @ $10.9</v>
      </c>
      <c r="L485" s="10">
        <f>L479-(G485*B485)</f>
        <v>27714.68</v>
      </c>
      <c r="M485" s="38">
        <f>L476-(G485*B485)</f>
        <v>23969.989999999998</v>
      </c>
      <c r="N485" s="9"/>
      <c r="O485" s="9"/>
      <c r="P485" s="9"/>
      <c r="Q485" s="11"/>
    </row>
    <row r="486" spans="1:17">
      <c r="A486" s="14" t="s">
        <v>190</v>
      </c>
      <c r="B486" s="9">
        <v>14</v>
      </c>
      <c r="C486" s="10">
        <v>103.49</v>
      </c>
      <c r="D486" s="10">
        <f>C486*B486</f>
        <v>1448.86</v>
      </c>
      <c r="E486" s="38" t="s">
        <v>17</v>
      </c>
      <c r="F486" s="9"/>
      <c r="G486" s="10">
        <v>103</v>
      </c>
      <c r="H486" s="10">
        <f>(B486*G486)-D486</f>
        <v>-6.8599999999999</v>
      </c>
      <c r="I486" s="9" t="s">
        <v>134</v>
      </c>
      <c r="J486" s="9"/>
      <c r="K486" s="9" t="str">
        <f>IF(B486&lt;&gt;0,"buy "&amp;B486&amp;" "&amp;A486&amp;" @ $"&amp;G486,"")</f>
        <v>buy 14 BMRN @ $103</v>
      </c>
      <c r="L486" s="10">
        <f>L485-(G486*B486)</f>
        <v>26272.68</v>
      </c>
      <c r="M486" s="38">
        <f>M485-(G486*B486)</f>
        <v>22527.989999999998</v>
      </c>
      <c r="N486" s="9"/>
      <c r="O486" s="9"/>
      <c r="P486" s="9"/>
      <c r="Q486" s="11"/>
    </row>
    <row r="487" spans="1:17">
      <c r="A487" s="28"/>
      <c r="B487" s="29"/>
      <c r="C487" s="30">
        <v>0</v>
      </c>
      <c r="D487" s="30">
        <f>C487*B487</f>
        <v>0</v>
      </c>
      <c r="E487" s="38"/>
      <c r="F487" s="29"/>
      <c r="G487" s="30">
        <v>0</v>
      </c>
      <c r="H487" s="30">
        <f>(B487*G487)-D487</f>
        <v>0</v>
      </c>
      <c r="I487" s="9"/>
      <c r="J487" s="9"/>
      <c r="K487" s="9" t="str">
        <f>IF(B487&lt;&gt;0,"buy "&amp;B487&amp;" "&amp;A487&amp;" @ $"&amp;G487,"")</f>
        <v/>
      </c>
      <c r="L487" s="10">
        <f>L486-(G487*B487)</f>
        <v>26272.68</v>
      </c>
      <c r="M487" s="46">
        <f>M486-(G487*B487)</f>
        <v>22527.989999999998</v>
      </c>
      <c r="N487" s="47" t="str">
        <f>"$"&amp;TEXT(M487,"#,##0.00")&amp;" will be the balance in the account after purchases.  "</f>
        <v xml:space="preserve">$22,527.99 will be the balance in the account after purchases.  </v>
      </c>
      <c r="O487" s="47"/>
      <c r="P487" s="47"/>
      <c r="Q487" s="48"/>
    </row>
    <row r="488" spans="1:17">
      <c r="A488" s="14"/>
      <c r="B488" s="9"/>
      <c r="C488" s="10" t="s">
        <v>20</v>
      </c>
      <c r="D488" s="10">
        <f>SUM(D485:D487)</f>
        <v>2961.79</v>
      </c>
      <c r="E488" s="9"/>
      <c r="F488" s="9"/>
      <c r="G488" s="10" t="s">
        <v>28</v>
      </c>
      <c r="H488" s="10">
        <f>SUM(H485:H487)</f>
        <v>17.110000000000127</v>
      </c>
      <c r="I488" s="9"/>
      <c r="J488" s="9"/>
      <c r="K488" s="9"/>
      <c r="L488" s="10"/>
      <c r="M488" s="9"/>
      <c r="N488" s="9" t="s">
        <v>84</v>
      </c>
      <c r="O488" s="9"/>
      <c r="P488" s="9"/>
      <c r="Q488" s="11"/>
    </row>
    <row r="489" spans="1:17">
      <c r="A489" s="14"/>
      <c r="B489" s="9"/>
      <c r="C489" s="10"/>
      <c r="D489" s="10"/>
      <c r="E489" s="9"/>
      <c r="F489" s="9"/>
      <c r="G489" s="10"/>
      <c r="H489" s="10"/>
      <c r="I489" s="9"/>
      <c r="J489" s="9"/>
      <c r="K489" s="9"/>
      <c r="L489" s="10"/>
      <c r="M489" s="12" t="str">
        <f>IF(J480+M487&gt;0,"Credit Surplus","Credit Shortage")</f>
        <v>Credit Surplus</v>
      </c>
      <c r="N489" s="38">
        <f>J480+M487</f>
        <v>26272.679999999997</v>
      </c>
      <c r="O489" s="9" t="s">
        <v>121</v>
      </c>
      <c r="P489" s="9"/>
      <c r="Q489" s="11"/>
    </row>
    <row r="490" spans="1:17">
      <c r="A490" s="14"/>
      <c r="B490" s="9"/>
      <c r="C490" s="10"/>
      <c r="D490" s="10"/>
      <c r="E490" s="9"/>
      <c r="F490" s="9"/>
      <c r="G490" s="10"/>
      <c r="H490" s="10"/>
      <c r="I490" s="9"/>
      <c r="J490" s="9"/>
      <c r="K490" s="9"/>
      <c r="L490" s="10"/>
      <c r="M490" s="9"/>
      <c r="N490" s="9"/>
      <c r="O490" s="9"/>
      <c r="P490" s="9"/>
      <c r="Q490" s="11"/>
    </row>
    <row r="491" spans="1:17">
      <c r="A491" s="14"/>
      <c r="B491" s="9"/>
      <c r="C491" s="10"/>
      <c r="D491" s="10"/>
      <c r="E491" s="9"/>
      <c r="F491" s="9"/>
      <c r="G491" s="10"/>
      <c r="H491" s="10"/>
      <c r="I491" s="9"/>
      <c r="J491" s="9"/>
      <c r="K491" s="9"/>
      <c r="L491" s="9"/>
      <c r="M491" s="9"/>
      <c r="N491" s="9"/>
      <c r="O491" s="9"/>
      <c r="P491" s="9"/>
      <c r="Q491" s="11"/>
    </row>
    <row r="492" spans="1:17">
      <c r="A492" s="14" t="s">
        <v>23</v>
      </c>
      <c r="B492" s="9"/>
      <c r="C492" s="10"/>
      <c r="D492" s="22">
        <v>2277.66</v>
      </c>
      <c r="E492" s="9" t="s">
        <v>111</v>
      </c>
      <c r="F492" s="9"/>
      <c r="G492" s="10"/>
      <c r="H492" s="10"/>
      <c r="I492" s="9"/>
      <c r="J492" s="9"/>
      <c r="K492" s="9"/>
      <c r="L492" s="9"/>
      <c r="M492" s="9"/>
      <c r="N492" s="9"/>
      <c r="O492" s="9"/>
      <c r="P492" s="9"/>
      <c r="Q492" s="11"/>
    </row>
    <row r="493" spans="1:17">
      <c r="A493" s="14" t="s">
        <v>24</v>
      </c>
      <c r="B493" s="9"/>
      <c r="C493" s="10"/>
      <c r="D493" s="49">
        <f>H480</f>
        <v>21.889999999999645</v>
      </c>
      <c r="E493" s="9" t="s">
        <v>36</v>
      </c>
      <c r="F493" s="9"/>
      <c r="G493" s="10"/>
      <c r="H493" s="10"/>
      <c r="I493" s="9"/>
      <c r="J493" s="9"/>
      <c r="K493" s="9"/>
      <c r="L493" s="9"/>
      <c r="M493" s="9"/>
      <c r="N493" s="9"/>
      <c r="O493" s="9"/>
      <c r="P493" s="9"/>
      <c r="Q493" s="11"/>
    </row>
    <row r="494" spans="1:17">
      <c r="A494" s="14" t="s">
        <v>25</v>
      </c>
      <c r="B494" s="9"/>
      <c r="C494" s="10"/>
      <c r="D494" s="10">
        <f>D492+D493</f>
        <v>2299.5499999999993</v>
      </c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27</v>
      </c>
      <c r="B495" s="9"/>
      <c r="C495" s="10"/>
      <c r="D495" s="10">
        <f>H488</f>
        <v>17.110000000000127</v>
      </c>
      <c r="E495" s="9" t="s">
        <v>37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25</v>
      </c>
      <c r="B496" s="9"/>
      <c r="C496" s="10"/>
      <c r="D496" s="32">
        <f>D494-D495</f>
        <v>2282.4399999999991</v>
      </c>
      <c r="E496" s="20" t="s">
        <v>38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ht="14.65" thickBot="1">
      <c r="A497" s="16"/>
      <c r="B497" s="17"/>
      <c r="C497" s="18"/>
      <c r="D497" s="18"/>
      <c r="E497" s="17"/>
      <c r="F497" s="17"/>
      <c r="G497" s="18"/>
      <c r="H497" s="18"/>
      <c r="I497" s="17"/>
      <c r="J497" s="17"/>
      <c r="K497" s="17"/>
      <c r="L497" s="17"/>
      <c r="M497" s="17"/>
      <c r="N497" s="17"/>
      <c r="O497" s="17"/>
      <c r="P497" s="17"/>
      <c r="Q497" s="19"/>
    </row>
    <row r="498" spans="1:17" ht="14.65" thickTop="1"/>
    <row r="499" spans="1:17" ht="14.65" thickBot="1"/>
    <row r="500" spans="1:17" ht="14.65" thickTop="1">
      <c r="A500" s="3"/>
      <c r="B500" s="4"/>
      <c r="C500" s="5">
        <v>44895</v>
      </c>
      <c r="D500" s="6"/>
      <c r="E500" s="4"/>
      <c r="F500" s="4"/>
      <c r="G500" s="6"/>
      <c r="H500" s="6"/>
      <c r="I500" s="4"/>
      <c r="J500" s="4"/>
      <c r="K500" s="4"/>
      <c r="L500" s="21" t="s">
        <v>40</v>
      </c>
      <c r="M500" s="4"/>
      <c r="N500" s="4"/>
      <c r="O500" s="4"/>
      <c r="P500" s="4"/>
      <c r="Q500" s="7"/>
    </row>
    <row r="501" spans="1:17">
      <c r="A501" s="8" t="s">
        <v>11</v>
      </c>
      <c r="B501" s="9"/>
      <c r="C501" s="10"/>
      <c r="D501" s="10"/>
      <c r="E501" s="9"/>
      <c r="F501" s="9"/>
      <c r="G501" s="10"/>
      <c r="H501" s="10"/>
      <c r="I501" s="9"/>
      <c r="J501" s="12" t="s">
        <v>68</v>
      </c>
      <c r="K501" s="9"/>
      <c r="L501" s="12" t="s">
        <v>21</v>
      </c>
      <c r="M501" s="12"/>
      <c r="N501" s="9"/>
      <c r="O501" s="9"/>
      <c r="P501" s="9"/>
      <c r="Q501" s="11"/>
    </row>
    <row r="502" spans="1:17">
      <c r="A502" s="8" t="s">
        <v>3</v>
      </c>
      <c r="B502" s="12" t="s">
        <v>6</v>
      </c>
      <c r="C502" s="13" t="s">
        <v>4</v>
      </c>
      <c r="D502" s="13" t="s">
        <v>7</v>
      </c>
      <c r="E502" s="12" t="s">
        <v>16</v>
      </c>
      <c r="F502" s="9"/>
      <c r="G502" s="13" t="s">
        <v>18</v>
      </c>
      <c r="H502" s="13" t="s">
        <v>19</v>
      </c>
      <c r="I502" s="43" t="s">
        <v>133</v>
      </c>
      <c r="J502" s="12" t="s">
        <v>67</v>
      </c>
      <c r="K502" s="9"/>
      <c r="L502" s="22">
        <v>28146.19</v>
      </c>
      <c r="M502" s="9" t="s">
        <v>135</v>
      </c>
      <c r="N502" s="9"/>
      <c r="O502" s="9"/>
      <c r="P502" s="9"/>
      <c r="Q502" s="11"/>
    </row>
    <row r="503" spans="1:17">
      <c r="A503" s="14" t="s">
        <v>117</v>
      </c>
      <c r="B503" s="9">
        <v>32</v>
      </c>
      <c r="C503" s="10">
        <v>49.65</v>
      </c>
      <c r="D503" s="10">
        <f>C503*B503</f>
        <v>1588.8</v>
      </c>
      <c r="E503" s="38" t="s">
        <v>17</v>
      </c>
      <c r="F503" s="9"/>
      <c r="G503" s="10">
        <v>50</v>
      </c>
      <c r="H503" s="10">
        <f>(B503*G503)-D503</f>
        <v>11.200000000000045</v>
      </c>
      <c r="I503" s="9" t="s">
        <v>134</v>
      </c>
      <c r="J503" s="38">
        <f>G503*B503</f>
        <v>1600</v>
      </c>
      <c r="K503" s="9" t="str">
        <f>IF(B503&lt;&gt;0,"sell "&amp;B503&amp;" "&amp;A503&amp;" @ $"&amp;G503,"")</f>
        <v>sell 32 CBZ @ $50</v>
      </c>
      <c r="L503" s="10">
        <f>L502+(G503*B503)</f>
        <v>29746.19</v>
      </c>
      <c r="M503" s="9"/>
      <c r="N503" s="9"/>
      <c r="O503" s="9"/>
      <c r="P503" s="9"/>
      <c r="Q503" s="11"/>
    </row>
    <row r="504" spans="1:17">
      <c r="A504" s="14"/>
      <c r="B504" s="9"/>
      <c r="C504" s="10"/>
      <c r="D504" s="10">
        <f>C504*B504</f>
        <v>0</v>
      </c>
      <c r="E504" s="38"/>
      <c r="F504" s="9"/>
      <c r="G504" s="10"/>
      <c r="H504" s="10">
        <f>(B504*G504)-D504</f>
        <v>0</v>
      </c>
      <c r="I504" s="9" t="s">
        <v>134</v>
      </c>
      <c r="J504" s="38">
        <f>G504*B504</f>
        <v>0</v>
      </c>
      <c r="K504" s="9" t="str">
        <f t="shared" ref="K504:K505" si="24">IF(B504&lt;&gt;0,"sell "&amp;B504&amp;" "&amp;A504&amp;" @ $"&amp;G504,"")</f>
        <v/>
      </c>
      <c r="L504" s="10">
        <f>L503+(G504*B504)</f>
        <v>29746.19</v>
      </c>
      <c r="M504" s="9"/>
      <c r="N504" s="9"/>
      <c r="O504" s="9"/>
      <c r="P504" s="9"/>
      <c r="Q504" s="11"/>
    </row>
    <row r="505" spans="1:17">
      <c r="A505" s="14"/>
      <c r="B505" s="9"/>
      <c r="C505" s="10"/>
      <c r="D505" s="10">
        <f>C505*B505</f>
        <v>0</v>
      </c>
      <c r="E505" s="38"/>
      <c r="F505" s="9"/>
      <c r="G505" s="10"/>
      <c r="H505" s="10">
        <f>(B505*G505)-D505</f>
        <v>0</v>
      </c>
      <c r="I505" s="9" t="s">
        <v>134</v>
      </c>
      <c r="J505" s="38">
        <f>G505*B505</f>
        <v>0</v>
      </c>
      <c r="K505" s="9" t="str">
        <f t="shared" si="24"/>
        <v/>
      </c>
      <c r="L505" s="10">
        <f>L504+(G505*B505)</f>
        <v>29746.19</v>
      </c>
      <c r="M505" s="9" t="s">
        <v>44</v>
      </c>
      <c r="N505" s="9"/>
      <c r="O505" s="9"/>
      <c r="P505" s="9"/>
      <c r="Q505" s="11"/>
    </row>
    <row r="506" spans="1:17">
      <c r="A506" s="14"/>
      <c r="B506" s="9"/>
      <c r="C506" s="10" t="s">
        <v>20</v>
      </c>
      <c r="D506" s="10">
        <f>SUM(D503:D505)</f>
        <v>1588.8</v>
      </c>
      <c r="E506" s="9"/>
      <c r="F506" s="9"/>
      <c r="G506" s="41"/>
      <c r="H506" s="10">
        <f>SUM(H503:H505)</f>
        <v>11.200000000000045</v>
      </c>
      <c r="I506" s="9"/>
      <c r="J506" s="38">
        <f>SUM(J503:J505)</f>
        <v>1600</v>
      </c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42"/>
      <c r="H507" s="39"/>
      <c r="I507" s="9"/>
      <c r="J507" s="9"/>
      <c r="K507" s="9"/>
      <c r="L507" s="10"/>
      <c r="M507" s="9"/>
      <c r="N507" s="9"/>
      <c r="O507" s="9"/>
      <c r="P507" s="9"/>
      <c r="Q507" s="11"/>
    </row>
    <row r="508" spans="1:17">
      <c r="A508" s="14"/>
      <c r="B508" s="9"/>
      <c r="C508" s="10"/>
      <c r="D508" s="10"/>
      <c r="E508" s="20"/>
      <c r="F508" s="9"/>
      <c r="G508" s="41"/>
      <c r="H508" s="10"/>
      <c r="I508" s="9"/>
      <c r="J508" s="9"/>
      <c r="K508" s="9"/>
      <c r="L508" s="10"/>
      <c r="M508" s="12" t="s">
        <v>41</v>
      </c>
      <c r="N508" s="9"/>
      <c r="O508" s="9"/>
      <c r="P508" s="9"/>
      <c r="Q508" s="11"/>
    </row>
    <row r="509" spans="1:17">
      <c r="A509" s="8"/>
      <c r="B509" s="9"/>
      <c r="C509" s="10"/>
      <c r="D509" s="10"/>
      <c r="E509" s="20"/>
      <c r="F509" s="9"/>
      <c r="G509" s="41"/>
      <c r="H509" s="10"/>
      <c r="I509" s="9"/>
      <c r="J509" s="9"/>
      <c r="K509" s="9"/>
      <c r="L509" s="10"/>
      <c r="M509" s="12" t="s">
        <v>42</v>
      </c>
      <c r="N509" s="9"/>
      <c r="O509" s="9"/>
      <c r="P509" s="9"/>
      <c r="Q509" s="11"/>
    </row>
    <row r="510" spans="1:17">
      <c r="A510" s="8"/>
      <c r="B510" s="12" t="s">
        <v>6</v>
      </c>
      <c r="C510" s="13" t="s">
        <v>4</v>
      </c>
      <c r="D510" s="13" t="s">
        <v>5</v>
      </c>
      <c r="E510" s="23" t="s">
        <v>16</v>
      </c>
      <c r="F510" s="9"/>
      <c r="G510" s="43" t="s">
        <v>18</v>
      </c>
      <c r="H510" s="13" t="s">
        <v>19</v>
      </c>
      <c r="I510" s="9"/>
      <c r="J510" s="9"/>
      <c r="K510" s="9"/>
      <c r="L510" s="10"/>
      <c r="M510" s="38">
        <f>L502</f>
        <v>28146.19</v>
      </c>
      <c r="N510" s="9" t="s">
        <v>45</v>
      </c>
      <c r="O510" s="9"/>
      <c r="P510" s="9"/>
      <c r="Q510" s="11"/>
    </row>
    <row r="511" spans="1:17">
      <c r="A511" s="14" t="s">
        <v>187</v>
      </c>
      <c r="B511" s="9">
        <v>97</v>
      </c>
      <c r="C511" s="10">
        <v>14.46</v>
      </c>
      <c r="D511" s="10">
        <f>C511*B511</f>
        <v>1402.6200000000001</v>
      </c>
      <c r="E511" s="38" t="s">
        <v>17</v>
      </c>
      <c r="F511" s="9"/>
      <c r="G511" s="10">
        <v>14.82</v>
      </c>
      <c r="H511" s="10">
        <f>(B511*G511)-D511</f>
        <v>34.919999999999845</v>
      </c>
      <c r="I511" s="9" t="s">
        <v>134</v>
      </c>
      <c r="J511" s="9"/>
      <c r="K511" s="9" t="str">
        <f>IF(B511&lt;&gt;0,"buy "&amp;B511&amp;" "&amp;A511&amp;" @ $"&amp;G511,"")</f>
        <v>buy 97 TH @ $14.82</v>
      </c>
      <c r="L511" s="10">
        <f>L505-(G511*B511)</f>
        <v>28308.649999999998</v>
      </c>
      <c r="M511" s="38">
        <f>L502-(G511*B511)</f>
        <v>26708.649999999998</v>
      </c>
      <c r="N511" s="9"/>
      <c r="O511" s="9"/>
      <c r="P511" s="9"/>
      <c r="Q511" s="11"/>
    </row>
    <row r="512" spans="1:17">
      <c r="A512" s="14" t="s">
        <v>85</v>
      </c>
      <c r="B512" s="9">
        <v>18</v>
      </c>
      <c r="C512" s="10">
        <v>77.86</v>
      </c>
      <c r="D512" s="10">
        <f>C512*B512</f>
        <v>1401.48</v>
      </c>
      <c r="E512" s="38" t="s">
        <v>69</v>
      </c>
      <c r="F512" s="9"/>
      <c r="G512" s="10">
        <v>77.959999999999994</v>
      </c>
      <c r="H512" s="10">
        <f>(B512*G512)-D512</f>
        <v>1.7999999999999545</v>
      </c>
      <c r="I512" s="9" t="s">
        <v>134</v>
      </c>
      <c r="J512" s="9"/>
      <c r="K512" s="9" t="str">
        <f>IF(B512&lt;&gt;0,"buy "&amp;B512&amp;" "&amp;A512&amp;" @ $"&amp;G512,"")</f>
        <v>buy 18 HURN @ $77.96</v>
      </c>
      <c r="L512" s="10">
        <f>L511-(G512*B512)</f>
        <v>26905.37</v>
      </c>
      <c r="M512" s="38">
        <f>M511-(G512*B512)</f>
        <v>25305.37</v>
      </c>
      <c r="N512" s="9"/>
      <c r="O512" s="9"/>
      <c r="P512" s="9"/>
      <c r="Q512" s="11"/>
    </row>
    <row r="513" spans="1:17">
      <c r="A513" s="28" t="s">
        <v>188</v>
      </c>
      <c r="B513" s="29">
        <v>32</v>
      </c>
      <c r="C513" s="30">
        <v>43.97</v>
      </c>
      <c r="D513" s="30">
        <f>C513*B513</f>
        <v>1407.04</v>
      </c>
      <c r="E513" s="38" t="s">
        <v>69</v>
      </c>
      <c r="F513" s="29"/>
      <c r="G513" s="30">
        <v>43.91</v>
      </c>
      <c r="H513" s="30">
        <f>(B513*G513)-D513</f>
        <v>-1.9200000000000728</v>
      </c>
      <c r="I513" s="9" t="s">
        <v>134</v>
      </c>
      <c r="J513" s="9"/>
      <c r="K513" s="9" t="str">
        <f>IF(B513&lt;&gt;0,"buy "&amp;B513&amp;" "&amp;A513&amp;" @ $"&amp;G513,"")</f>
        <v>buy 32 RPRX @ $43.91</v>
      </c>
      <c r="L513" s="10">
        <f>L512-(G513*B513)</f>
        <v>25500.25</v>
      </c>
      <c r="M513" s="46">
        <f>M512-(G513*B513)</f>
        <v>23900.25</v>
      </c>
      <c r="N513" s="47" t="str">
        <f>"$"&amp;TEXT(M513,"#,##0.00")&amp;" will be the balance in the account after purchases.  "</f>
        <v xml:space="preserve">$23,900.25 will be the balance in the account after purchases.  </v>
      </c>
      <c r="O513" s="47"/>
      <c r="P513" s="47"/>
      <c r="Q513" s="48"/>
    </row>
    <row r="514" spans="1:17">
      <c r="A514" s="14"/>
      <c r="B514" s="9"/>
      <c r="C514" s="10" t="s">
        <v>20</v>
      </c>
      <c r="D514" s="10">
        <f>SUM(D511:D513)</f>
        <v>4211.1400000000003</v>
      </c>
      <c r="E514" s="9"/>
      <c r="F514" s="9"/>
      <c r="G514" s="10" t="s">
        <v>28</v>
      </c>
      <c r="H514" s="10">
        <f>SUM(H511:H513)</f>
        <v>34.799999999999727</v>
      </c>
      <c r="I514" s="9"/>
      <c r="J514" s="9"/>
      <c r="K514" s="9"/>
      <c r="L514" s="10"/>
      <c r="M514" s="9"/>
      <c r="N514" s="9" t="s">
        <v>84</v>
      </c>
      <c r="O514" s="9"/>
      <c r="P514" s="9"/>
      <c r="Q514" s="11"/>
    </row>
    <row r="515" spans="1:17">
      <c r="A515" s="14"/>
      <c r="B515" s="9"/>
      <c r="C515" s="10"/>
      <c r="D515" s="10"/>
      <c r="E515" s="9"/>
      <c r="F515" s="9"/>
      <c r="G515" s="10"/>
      <c r="H515" s="10"/>
      <c r="I515" s="9"/>
      <c r="J515" s="9"/>
      <c r="K515" s="9"/>
      <c r="L515" s="10"/>
      <c r="M515" s="12" t="str">
        <f>IF(J506+M513&gt;0,"Credit Surplus","Credit Shortage")</f>
        <v>Credit Surplus</v>
      </c>
      <c r="N515" s="38">
        <f>J506+M513</f>
        <v>25500.25</v>
      </c>
      <c r="O515" s="9" t="s">
        <v>121</v>
      </c>
      <c r="P515" s="9"/>
      <c r="Q515" s="11"/>
    </row>
    <row r="516" spans="1:17">
      <c r="A516" s="14"/>
      <c r="B516" s="9"/>
      <c r="C516" s="10"/>
      <c r="D516" s="10"/>
      <c r="E516" s="9"/>
      <c r="F516" s="9"/>
      <c r="G516" s="10"/>
      <c r="H516" s="10"/>
      <c r="I516" s="9"/>
      <c r="J516" s="9"/>
      <c r="K516" s="9"/>
      <c r="L516" s="10"/>
      <c r="M516" s="9"/>
      <c r="N516" s="9"/>
      <c r="O516" s="9"/>
      <c r="P516" s="9"/>
      <c r="Q516" s="11"/>
    </row>
    <row r="517" spans="1:17">
      <c r="A517" s="14"/>
      <c r="B517" s="9"/>
      <c r="C517" s="10"/>
      <c r="D517" s="10"/>
      <c r="E517" s="9"/>
      <c r="F517" s="9"/>
      <c r="G517" s="10"/>
      <c r="H517" s="10"/>
      <c r="I517" s="9"/>
      <c r="J517" s="9"/>
      <c r="K517" s="9"/>
      <c r="L517" s="9"/>
      <c r="M517" s="9"/>
      <c r="N517" s="9"/>
      <c r="O517" s="9"/>
      <c r="P517" s="9"/>
      <c r="Q517" s="11"/>
    </row>
    <row r="518" spans="1:17">
      <c r="A518" s="14" t="s">
        <v>23</v>
      </c>
      <c r="B518" s="9"/>
      <c r="C518" s="10"/>
      <c r="D518" s="22">
        <v>1516.65</v>
      </c>
      <c r="E518" s="9" t="s">
        <v>111</v>
      </c>
      <c r="F518" s="9"/>
      <c r="G518" s="10"/>
      <c r="H518" s="10"/>
      <c r="I518" s="9"/>
      <c r="J518" s="9"/>
      <c r="K518" s="9"/>
      <c r="L518" s="9"/>
      <c r="M518" s="9"/>
      <c r="N518" s="9"/>
      <c r="O518" s="9"/>
      <c r="P518" s="9"/>
      <c r="Q518" s="11"/>
    </row>
    <row r="519" spans="1:17">
      <c r="A519" s="14" t="s">
        <v>24</v>
      </c>
      <c r="B519" s="9"/>
      <c r="C519" s="10"/>
      <c r="D519" s="49">
        <f>H506</f>
        <v>11.200000000000045</v>
      </c>
      <c r="E519" s="9" t="s">
        <v>36</v>
      </c>
      <c r="F519" s="9"/>
      <c r="G519" s="10"/>
      <c r="H519" s="10"/>
      <c r="I519" s="9"/>
      <c r="J519" s="9"/>
      <c r="K519" s="9"/>
      <c r="L519" s="9"/>
      <c r="M519" s="9"/>
      <c r="N519" s="9"/>
      <c r="O519" s="9"/>
      <c r="P519" s="9"/>
      <c r="Q519" s="11"/>
    </row>
    <row r="520" spans="1:17">
      <c r="A520" s="14" t="s">
        <v>25</v>
      </c>
      <c r="B520" s="9"/>
      <c r="C520" s="10"/>
      <c r="D520" s="10">
        <f>D518+D519</f>
        <v>1527.8500000000001</v>
      </c>
      <c r="E520" s="9"/>
      <c r="F520" s="9"/>
      <c r="G520" s="10"/>
      <c r="H520" s="10"/>
      <c r="I520" s="9"/>
      <c r="J520" s="9"/>
      <c r="K520" s="9"/>
      <c r="L520" s="9"/>
      <c r="M520" s="9"/>
      <c r="N520" s="9"/>
      <c r="O520" s="9"/>
      <c r="P520" s="9"/>
      <c r="Q520" s="11"/>
    </row>
    <row r="521" spans="1:17">
      <c r="A521" s="14" t="s">
        <v>27</v>
      </c>
      <c r="B521" s="9"/>
      <c r="C521" s="10"/>
      <c r="D521" s="10">
        <f>H514</f>
        <v>34.799999999999727</v>
      </c>
      <c r="E521" s="9" t="s">
        <v>37</v>
      </c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>
      <c r="A522" s="14" t="s">
        <v>25</v>
      </c>
      <c r="B522" s="9"/>
      <c r="C522" s="10"/>
      <c r="D522" s="32">
        <f>D520-D521</f>
        <v>1493.0500000000004</v>
      </c>
      <c r="E522" s="20" t="s">
        <v>38</v>
      </c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 ht="14.65" thickBot="1">
      <c r="A523" s="16"/>
      <c r="B523" s="17"/>
      <c r="C523" s="18"/>
      <c r="D523" s="18"/>
      <c r="E523" s="17"/>
      <c r="F523" s="17"/>
      <c r="G523" s="18"/>
      <c r="H523" s="18"/>
      <c r="I523" s="17"/>
      <c r="J523" s="17"/>
      <c r="K523" s="17"/>
      <c r="L523" s="17"/>
      <c r="M523" s="17"/>
      <c r="N523" s="17"/>
      <c r="O523" s="17"/>
      <c r="P523" s="17"/>
      <c r="Q523" s="19"/>
    </row>
    <row r="524" spans="1:17" ht="14.65" thickTop="1"/>
    <row r="525" spans="1:17" ht="14.65" thickBot="1"/>
    <row r="526" spans="1:17" ht="14.65" thickTop="1">
      <c r="A526" s="3"/>
      <c r="B526" s="4"/>
      <c r="C526" s="5">
        <v>44865</v>
      </c>
      <c r="D526" s="6"/>
      <c r="E526" s="4"/>
      <c r="F526" s="4"/>
      <c r="G526" s="6"/>
      <c r="H526" s="6"/>
      <c r="I526" s="4"/>
      <c r="J526" s="4"/>
      <c r="K526" s="4"/>
      <c r="L526" s="21" t="s">
        <v>40</v>
      </c>
      <c r="M526" s="4"/>
      <c r="N526" s="4"/>
      <c r="O526" s="4"/>
      <c r="P526" s="4"/>
      <c r="Q526" s="7"/>
    </row>
    <row r="527" spans="1:17">
      <c r="A527" s="8" t="s">
        <v>11</v>
      </c>
      <c r="B527" s="9"/>
      <c r="C527" s="10"/>
      <c r="D527" s="10"/>
      <c r="E527" s="9"/>
      <c r="F527" s="9"/>
      <c r="G527" s="10"/>
      <c r="H527" s="10"/>
      <c r="I527" s="9"/>
      <c r="J527" s="12" t="s">
        <v>68</v>
      </c>
      <c r="K527" s="9"/>
      <c r="L527" s="12" t="s">
        <v>21</v>
      </c>
      <c r="M527" s="12"/>
      <c r="N527" s="9"/>
      <c r="O527" s="9"/>
      <c r="P527" s="9"/>
      <c r="Q527" s="11"/>
    </row>
    <row r="528" spans="1:17">
      <c r="A528" s="8" t="s">
        <v>3</v>
      </c>
      <c r="B528" s="12" t="s">
        <v>6</v>
      </c>
      <c r="C528" s="13" t="s">
        <v>4</v>
      </c>
      <c r="D528" s="13" t="s">
        <v>7</v>
      </c>
      <c r="E528" s="12" t="s">
        <v>16</v>
      </c>
      <c r="F528" s="9"/>
      <c r="G528" s="13" t="s">
        <v>18</v>
      </c>
      <c r="H528" s="13" t="s">
        <v>19</v>
      </c>
      <c r="I528" s="43" t="s">
        <v>133</v>
      </c>
      <c r="J528" s="12" t="s">
        <v>67</v>
      </c>
      <c r="K528" s="9"/>
      <c r="L528" s="22">
        <v>28369.95</v>
      </c>
      <c r="M528" s="9" t="s">
        <v>135</v>
      </c>
      <c r="N528" s="9"/>
      <c r="O528" s="9"/>
      <c r="P528" s="9"/>
      <c r="Q528" s="11"/>
    </row>
    <row r="529" spans="1:17">
      <c r="A529" s="14" t="s">
        <v>180</v>
      </c>
      <c r="B529" s="9">
        <v>37</v>
      </c>
      <c r="C529" s="10">
        <v>30.9</v>
      </c>
      <c r="D529" s="10">
        <f>C529*B529</f>
        <v>1143.3</v>
      </c>
      <c r="E529" s="38" t="s">
        <v>46</v>
      </c>
      <c r="F529" s="9"/>
      <c r="G529" s="10">
        <v>30.99</v>
      </c>
      <c r="H529" s="10">
        <f>(B529*G529)-D529</f>
        <v>3.3299999999999272</v>
      </c>
      <c r="I529" s="9" t="s">
        <v>134</v>
      </c>
      <c r="J529" s="38">
        <f>G529*B529</f>
        <v>1146.6299999999999</v>
      </c>
      <c r="K529" s="9" t="str">
        <f>IF(B529&lt;&gt;0,"sell "&amp;B529&amp;" "&amp;A529&amp;" @ $"&amp;G529,"")</f>
        <v>sell 37 AMPH @ $30.99</v>
      </c>
      <c r="L529" s="10">
        <f>L528+(G529*B529)</f>
        <v>29516.58</v>
      </c>
      <c r="M529" s="9"/>
      <c r="N529" s="9"/>
      <c r="O529" s="9"/>
      <c r="P529" s="9"/>
      <c r="Q529" s="11"/>
    </row>
    <row r="530" spans="1:17">
      <c r="A530" s="14" t="s">
        <v>181</v>
      </c>
      <c r="B530" s="9">
        <v>11</v>
      </c>
      <c r="C530" s="10">
        <v>116.26</v>
      </c>
      <c r="D530" s="10">
        <f>C530*B530</f>
        <v>1278.8600000000001</v>
      </c>
      <c r="E530" s="38" t="s">
        <v>46</v>
      </c>
      <c r="F530" s="9"/>
      <c r="G530" s="10">
        <v>117.83</v>
      </c>
      <c r="H530" s="10">
        <f>(B530*G530)-D530</f>
        <v>17.269999999999754</v>
      </c>
      <c r="I530" s="9" t="s">
        <v>134</v>
      </c>
      <c r="J530" s="38">
        <f>G530*B530</f>
        <v>1296.1299999999999</v>
      </c>
      <c r="K530" s="9" t="str">
        <f t="shared" ref="K530:K531" si="25">IF(B530&lt;&gt;0,"sell "&amp;B530&amp;" "&amp;A530&amp;" @ $"&amp;G530,"")</f>
        <v>sell 11 VRTV @ $117.83</v>
      </c>
      <c r="L530" s="10">
        <f>L529+(G530*B530)</f>
        <v>30812.710000000003</v>
      </c>
      <c r="M530" s="9"/>
      <c r="N530" s="9"/>
      <c r="O530" s="9"/>
      <c r="P530" s="9"/>
      <c r="Q530" s="11"/>
    </row>
    <row r="531" spans="1:17">
      <c r="A531" s="14" t="s">
        <v>48</v>
      </c>
      <c r="B531" s="9">
        <v>13</v>
      </c>
      <c r="C531" s="10">
        <v>112.05</v>
      </c>
      <c r="D531" s="10">
        <f>C531*B531</f>
        <v>1456.6499999999999</v>
      </c>
      <c r="E531" s="38" t="s">
        <v>46</v>
      </c>
      <c r="F531" s="9"/>
      <c r="G531" s="10">
        <v>112.52</v>
      </c>
      <c r="H531" s="10">
        <f>(B531*G531)-D531</f>
        <v>6.1100000000001273</v>
      </c>
      <c r="I531" s="9" t="s">
        <v>134</v>
      </c>
      <c r="J531" s="38">
        <f>G531*B531</f>
        <v>1462.76</v>
      </c>
      <c r="K531" s="9" t="str">
        <f t="shared" si="25"/>
        <v>sell 13 MGPI @ $112.52</v>
      </c>
      <c r="L531" s="10">
        <f>L530+(G531*B531)</f>
        <v>32275.47</v>
      </c>
      <c r="M531" s="9" t="s">
        <v>44</v>
      </c>
      <c r="N531" s="9"/>
      <c r="O531" s="9"/>
      <c r="P531" s="9"/>
      <c r="Q531" s="11"/>
    </row>
    <row r="532" spans="1:17">
      <c r="A532" s="14"/>
      <c r="B532" s="9"/>
      <c r="C532" s="10" t="s">
        <v>20</v>
      </c>
      <c r="D532" s="10">
        <f>SUM(D529:D531)</f>
        <v>3878.8099999999995</v>
      </c>
      <c r="E532" s="9"/>
      <c r="F532" s="9"/>
      <c r="G532" s="41"/>
      <c r="H532" s="10">
        <f>SUM(H529:H531)</f>
        <v>26.709999999999809</v>
      </c>
      <c r="I532" s="9"/>
      <c r="J532" s="38">
        <f>SUM(J529:J531)</f>
        <v>3905.5199999999995</v>
      </c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42"/>
      <c r="H533" s="39"/>
      <c r="I533" s="9"/>
      <c r="J533" s="9"/>
      <c r="K533" s="9"/>
      <c r="L533" s="10"/>
      <c r="M533" s="9"/>
      <c r="N533" s="9"/>
      <c r="O533" s="9"/>
      <c r="P533" s="9"/>
      <c r="Q533" s="11"/>
    </row>
    <row r="534" spans="1:17">
      <c r="A534" s="14"/>
      <c r="B534" s="9"/>
      <c r="C534" s="10"/>
      <c r="D534" s="10"/>
      <c r="E534" s="20"/>
      <c r="F534" s="9"/>
      <c r="G534" s="41"/>
      <c r="H534" s="10"/>
      <c r="I534" s="9"/>
      <c r="J534" s="9"/>
      <c r="K534" s="9"/>
      <c r="L534" s="10"/>
      <c r="M534" s="12" t="s">
        <v>41</v>
      </c>
      <c r="N534" s="9"/>
      <c r="O534" s="9"/>
      <c r="P534" s="9"/>
      <c r="Q534" s="11"/>
    </row>
    <row r="535" spans="1:17">
      <c r="A535" s="8"/>
      <c r="B535" s="9"/>
      <c r="C535" s="10"/>
      <c r="D535" s="10"/>
      <c r="E535" s="20"/>
      <c r="F535" s="9"/>
      <c r="G535" s="41"/>
      <c r="H535" s="10"/>
      <c r="I535" s="9"/>
      <c r="J535" s="9"/>
      <c r="K535" s="9"/>
      <c r="L535" s="10"/>
      <c r="M535" s="12" t="s">
        <v>42</v>
      </c>
      <c r="N535" s="9"/>
      <c r="O535" s="9"/>
      <c r="P535" s="9"/>
      <c r="Q535" s="11"/>
    </row>
    <row r="536" spans="1:17">
      <c r="A536" s="8"/>
      <c r="B536" s="12" t="s">
        <v>6</v>
      </c>
      <c r="C536" s="13" t="s">
        <v>4</v>
      </c>
      <c r="D536" s="13" t="s">
        <v>5</v>
      </c>
      <c r="E536" s="23" t="s">
        <v>16</v>
      </c>
      <c r="F536" s="9"/>
      <c r="G536" s="43" t="s">
        <v>18</v>
      </c>
      <c r="H536" s="13" t="s">
        <v>19</v>
      </c>
      <c r="I536" s="9"/>
      <c r="J536" s="9"/>
      <c r="K536" s="9"/>
      <c r="L536" s="10"/>
      <c r="M536" s="38">
        <f>L528</f>
        <v>28369.95</v>
      </c>
      <c r="N536" s="9" t="s">
        <v>45</v>
      </c>
      <c r="O536" s="9"/>
      <c r="P536" s="9"/>
      <c r="Q536" s="11"/>
    </row>
    <row r="537" spans="1:17">
      <c r="A537" s="14" t="s">
        <v>184</v>
      </c>
      <c r="B537" s="9">
        <v>22</v>
      </c>
      <c r="C537" s="10">
        <v>63.02</v>
      </c>
      <c r="D537" s="10">
        <f>C537*B537</f>
        <v>1386.44</v>
      </c>
      <c r="E537" s="38" t="s">
        <v>46</v>
      </c>
      <c r="F537" s="9"/>
      <c r="G537" s="10">
        <v>63.37</v>
      </c>
      <c r="H537" s="10">
        <f>(B537*G537)-D537</f>
        <v>7.6999999999998181</v>
      </c>
      <c r="I537" s="9" t="s">
        <v>134</v>
      </c>
      <c r="J537" s="9"/>
      <c r="K537" s="9" t="str">
        <f>IF(B537&lt;&gt;0,"buy "&amp;B537&amp;" "&amp;A537&amp;" @ $"&amp;G537,"")</f>
        <v>buy 22 CEIX @ $63.37</v>
      </c>
      <c r="L537" s="10">
        <f>L531-(G537*B537)</f>
        <v>30881.33</v>
      </c>
      <c r="M537" s="38">
        <f>L528-(G537*B537)</f>
        <v>26975.81</v>
      </c>
      <c r="N537" s="9"/>
      <c r="O537" s="9"/>
      <c r="P537" s="9"/>
      <c r="Q537" s="11"/>
    </row>
    <row r="538" spans="1:17">
      <c r="A538" s="14" t="s">
        <v>185</v>
      </c>
      <c r="B538" s="9">
        <v>18</v>
      </c>
      <c r="C538" s="10">
        <v>73.48</v>
      </c>
      <c r="D538" s="10">
        <f>C538*B538</f>
        <v>1322.64</v>
      </c>
      <c r="E538" s="38" t="s">
        <v>46</v>
      </c>
      <c r="F538" s="9"/>
      <c r="G538" s="10">
        <v>74.23</v>
      </c>
      <c r="H538" s="10">
        <f>(B538*G538)-D538</f>
        <v>13.5</v>
      </c>
      <c r="I538" s="9" t="s">
        <v>134</v>
      </c>
      <c r="J538" s="9"/>
      <c r="K538" s="9" t="str">
        <f>IF(B538&lt;&gt;0,"buy "&amp;B538&amp;" "&amp;A538&amp;" @ $"&amp;G538,"")</f>
        <v>buy 18 CBT @ $74.23</v>
      </c>
      <c r="L538" s="10">
        <f>L537-(G538*B538)</f>
        <v>29545.190000000002</v>
      </c>
      <c r="M538" s="38">
        <f>M537-(G538*B538)</f>
        <v>25639.670000000002</v>
      </c>
      <c r="N538" s="9"/>
      <c r="O538" s="9"/>
      <c r="P538" s="9"/>
      <c r="Q538" s="11"/>
    </row>
    <row r="539" spans="1:17">
      <c r="A539" s="28" t="s">
        <v>186</v>
      </c>
      <c r="B539" s="29">
        <v>75</v>
      </c>
      <c r="C539" s="30">
        <v>18.37</v>
      </c>
      <c r="D539" s="30">
        <f>C539*B539</f>
        <v>1377.75</v>
      </c>
      <c r="E539" s="38" t="s">
        <v>46</v>
      </c>
      <c r="F539" s="29"/>
      <c r="G539" s="30">
        <v>19.41</v>
      </c>
      <c r="H539" s="30">
        <f>(B539*G539)-D539</f>
        <v>78</v>
      </c>
      <c r="I539" s="9" t="s">
        <v>134</v>
      </c>
      <c r="J539" s="9"/>
      <c r="K539" s="9" t="str">
        <f>IF(B539&lt;&gt;0,"buy "&amp;B539&amp;" "&amp;A539&amp;" @ $"&amp;G539,"")</f>
        <v>buy 75 BSM @ $19.41</v>
      </c>
      <c r="L539" s="10">
        <f>L538-(G539*B539)</f>
        <v>28089.440000000002</v>
      </c>
      <c r="M539" s="46">
        <f>M538-(G539*B539)</f>
        <v>24183.920000000002</v>
      </c>
      <c r="N539" s="47" t="str">
        <f>"$"&amp;TEXT(M539,"#,##0.00")&amp;" will be the balance in the account after purchases.  "</f>
        <v xml:space="preserve">$24,183.92 will be the balance in the account after purchases.  </v>
      </c>
      <c r="O539" s="47"/>
      <c r="P539" s="47"/>
      <c r="Q539" s="48"/>
    </row>
    <row r="540" spans="1:17">
      <c r="A540" s="14"/>
      <c r="B540" s="9"/>
      <c r="C540" s="10" t="s">
        <v>20</v>
      </c>
      <c r="D540" s="10">
        <f>SUM(D537:D539)</f>
        <v>4086.83</v>
      </c>
      <c r="E540" s="9"/>
      <c r="F540" s="9"/>
      <c r="G540" s="10" t="s">
        <v>28</v>
      </c>
      <c r="H540" s="10">
        <f>SUM(H537:H539)</f>
        <v>99.199999999999818</v>
      </c>
      <c r="I540" s="9"/>
      <c r="J540" s="9"/>
      <c r="K540" s="9"/>
      <c r="L540" s="10"/>
      <c r="M540" s="9"/>
      <c r="N540" s="9" t="s">
        <v>84</v>
      </c>
      <c r="O540" s="9"/>
      <c r="P540" s="9"/>
      <c r="Q540" s="11"/>
    </row>
    <row r="541" spans="1:17">
      <c r="A541" s="14"/>
      <c r="B541" s="9"/>
      <c r="C541" s="10"/>
      <c r="D541" s="10"/>
      <c r="E541" s="9"/>
      <c r="F541" s="9"/>
      <c r="G541" s="10"/>
      <c r="H541" s="10"/>
      <c r="I541" s="9"/>
      <c r="J541" s="9"/>
      <c r="K541" s="9"/>
      <c r="L541" s="10"/>
      <c r="M541" s="12" t="str">
        <f>IF(J532+M539&gt;0,"Credit Surplus","Credit Shortage")</f>
        <v>Credit Surplus</v>
      </c>
      <c r="N541" s="38">
        <f>J532+M539</f>
        <v>28089.440000000002</v>
      </c>
      <c r="O541" s="9" t="s">
        <v>121</v>
      </c>
      <c r="P541" s="9"/>
      <c r="Q541" s="11"/>
    </row>
    <row r="542" spans="1:17">
      <c r="A542" s="14"/>
      <c r="B542" s="9"/>
      <c r="C542" s="10"/>
      <c r="D542" s="10"/>
      <c r="E542" s="9"/>
      <c r="F542" s="9"/>
      <c r="G542" s="10"/>
      <c r="H542" s="10"/>
      <c r="I542" s="9"/>
      <c r="J542" s="9"/>
      <c r="K542" s="9"/>
      <c r="L542" s="10"/>
      <c r="M542" s="9"/>
      <c r="N542" s="9"/>
      <c r="O542" s="9"/>
      <c r="P542" s="9"/>
      <c r="Q542" s="11"/>
    </row>
    <row r="543" spans="1:17">
      <c r="A543" s="14"/>
      <c r="B543" s="9"/>
      <c r="C543" s="10"/>
      <c r="D543" s="10"/>
      <c r="E543" s="9"/>
      <c r="F543" s="9"/>
      <c r="G543" s="10"/>
      <c r="H543" s="10"/>
      <c r="I543" s="9"/>
      <c r="J543" s="9"/>
      <c r="K543" s="9"/>
      <c r="L543" s="9"/>
      <c r="M543" s="9"/>
      <c r="N543" s="9"/>
      <c r="O543" s="9"/>
      <c r="P543" s="9"/>
      <c r="Q543" s="11"/>
    </row>
    <row r="544" spans="1:17">
      <c r="A544" s="14" t="s">
        <v>23</v>
      </c>
      <c r="B544" s="9"/>
      <c r="C544" s="10"/>
      <c r="D544" s="22">
        <v>4211.4799999999996</v>
      </c>
      <c r="E544" s="9" t="s">
        <v>111</v>
      </c>
      <c r="F544" s="9"/>
      <c r="G544" s="10"/>
      <c r="H544" s="10"/>
      <c r="I544" s="9"/>
      <c r="J544" s="9"/>
      <c r="K544" s="9"/>
      <c r="L544" s="9"/>
      <c r="M544" s="9"/>
      <c r="N544" s="9"/>
      <c r="O544" s="9"/>
      <c r="P544" s="9"/>
      <c r="Q544" s="11"/>
    </row>
    <row r="545" spans="1:17">
      <c r="A545" s="14" t="s">
        <v>24</v>
      </c>
      <c r="B545" s="9"/>
      <c r="C545" s="10"/>
      <c r="D545" s="49">
        <f>H532</f>
        <v>26.709999999999809</v>
      </c>
      <c r="E545" s="9" t="s">
        <v>36</v>
      </c>
      <c r="F545" s="9"/>
      <c r="G545" s="10"/>
      <c r="H545" s="10"/>
      <c r="I545" s="9"/>
      <c r="J545" s="9"/>
      <c r="K545" s="9"/>
      <c r="L545" s="9"/>
      <c r="M545" s="9"/>
      <c r="N545" s="9"/>
      <c r="O545" s="9"/>
      <c r="P545" s="9"/>
      <c r="Q545" s="11"/>
    </row>
    <row r="546" spans="1:17">
      <c r="A546" s="14" t="s">
        <v>25</v>
      </c>
      <c r="B546" s="9"/>
      <c r="C546" s="10"/>
      <c r="D546" s="10">
        <f>D544+D545</f>
        <v>4238.1899999999996</v>
      </c>
      <c r="E546" s="9"/>
      <c r="F546" s="9"/>
      <c r="G546" s="10"/>
      <c r="H546" s="10"/>
      <c r="I546" s="9"/>
      <c r="J546" s="9"/>
      <c r="K546" s="9"/>
      <c r="L546" s="9"/>
      <c r="M546" s="9"/>
      <c r="N546" s="9"/>
      <c r="O546" s="9"/>
      <c r="P546" s="9"/>
      <c r="Q546" s="11"/>
    </row>
    <row r="547" spans="1:17">
      <c r="A547" s="14" t="s">
        <v>27</v>
      </c>
      <c r="B547" s="9"/>
      <c r="C547" s="10"/>
      <c r="D547" s="10">
        <f>H540</f>
        <v>99.199999999999818</v>
      </c>
      <c r="E547" s="9" t="s">
        <v>37</v>
      </c>
      <c r="F547" s="9"/>
      <c r="G547" s="10"/>
      <c r="H547" s="10"/>
      <c r="I547" s="9"/>
      <c r="J547" s="9"/>
      <c r="K547" s="9"/>
      <c r="L547" s="9"/>
      <c r="M547" s="9"/>
      <c r="N547" s="9"/>
      <c r="O547" s="9"/>
      <c r="P547" s="9"/>
      <c r="Q547" s="11"/>
    </row>
    <row r="548" spans="1:17">
      <c r="A548" s="14" t="s">
        <v>25</v>
      </c>
      <c r="B548" s="9"/>
      <c r="C548" s="10"/>
      <c r="D548" s="32">
        <f>D546-D547</f>
        <v>4138.99</v>
      </c>
      <c r="E548" s="20" t="s">
        <v>38</v>
      </c>
      <c r="F548" s="9"/>
      <c r="G548" s="10"/>
      <c r="H548" s="10"/>
      <c r="I548" s="9"/>
      <c r="J548" s="9"/>
      <c r="K548" s="9"/>
      <c r="L548" s="9"/>
      <c r="M548" s="9"/>
      <c r="N548" s="9"/>
      <c r="O548" s="9"/>
      <c r="P548" s="9"/>
      <c r="Q548" s="11"/>
    </row>
    <row r="549" spans="1:17" ht="14.65" thickBot="1">
      <c r="A549" s="16"/>
      <c r="B549" s="17"/>
      <c r="C549" s="18"/>
      <c r="D549" s="18"/>
      <c r="E549" s="17"/>
      <c r="F549" s="17"/>
      <c r="G549" s="18"/>
      <c r="H549" s="18"/>
      <c r="I549" s="17"/>
      <c r="J549" s="17"/>
      <c r="K549" s="17"/>
      <c r="L549" s="17"/>
      <c r="M549" s="17"/>
      <c r="N549" s="17"/>
      <c r="O549" s="17"/>
      <c r="P549" s="17"/>
      <c r="Q549" s="19"/>
    </row>
    <row r="550" spans="1:17" ht="14.65" thickTop="1"/>
    <row r="551" spans="1:17" ht="14.65" thickBot="1"/>
    <row r="552" spans="1:17" ht="14.65" thickTop="1">
      <c r="A552" s="3"/>
      <c r="B552" s="4"/>
      <c r="C552" s="5">
        <v>44834</v>
      </c>
      <c r="D552" s="6"/>
      <c r="E552" s="4"/>
      <c r="F552" s="4"/>
      <c r="G552" s="6"/>
      <c r="H552" s="6"/>
      <c r="I552" s="4"/>
      <c r="J552" s="4"/>
      <c r="K552" s="4"/>
      <c r="L552" s="21" t="s">
        <v>40</v>
      </c>
      <c r="M552" s="4"/>
      <c r="N552" s="4"/>
      <c r="O552" s="4"/>
      <c r="P552" s="4"/>
      <c r="Q552" s="7"/>
    </row>
    <row r="553" spans="1:17">
      <c r="A553" s="8" t="s">
        <v>11</v>
      </c>
      <c r="B553" s="9"/>
      <c r="C553" s="10"/>
      <c r="D553" s="10"/>
      <c r="E553" s="9"/>
      <c r="F553" s="9"/>
      <c r="G553" s="10"/>
      <c r="H553" s="10"/>
      <c r="I553" s="9"/>
      <c r="J553" s="12" t="s">
        <v>68</v>
      </c>
      <c r="K553" s="9"/>
      <c r="L553" s="12" t="s">
        <v>21</v>
      </c>
      <c r="M553" s="12"/>
      <c r="N553" s="9"/>
      <c r="O553" s="9"/>
      <c r="P553" s="9"/>
      <c r="Q553" s="11"/>
    </row>
    <row r="554" spans="1:17">
      <c r="A554" s="8" t="s">
        <v>3</v>
      </c>
      <c r="B554" s="12" t="s">
        <v>6</v>
      </c>
      <c r="C554" s="13" t="s">
        <v>4</v>
      </c>
      <c r="D554" s="13" t="s">
        <v>7</v>
      </c>
      <c r="E554" s="12" t="s">
        <v>16</v>
      </c>
      <c r="F554" s="9"/>
      <c r="G554" s="13" t="s">
        <v>18</v>
      </c>
      <c r="H554" s="13" t="s">
        <v>19</v>
      </c>
      <c r="I554" s="43" t="s">
        <v>133</v>
      </c>
      <c r="J554" s="12" t="s">
        <v>67</v>
      </c>
      <c r="K554" s="9"/>
      <c r="L554" s="22">
        <v>27228.01</v>
      </c>
      <c r="M554" s="9" t="s">
        <v>135</v>
      </c>
      <c r="N554" s="9"/>
      <c r="O554" s="9"/>
      <c r="P554" s="9"/>
      <c r="Q554" s="11"/>
    </row>
    <row r="555" spans="1:17">
      <c r="A555" s="14" t="s">
        <v>179</v>
      </c>
      <c r="B555" s="9">
        <v>43</v>
      </c>
      <c r="C555" s="10">
        <v>91.6</v>
      </c>
      <c r="D555" s="10">
        <f>C555*B555</f>
        <v>3938.7999999999997</v>
      </c>
      <c r="E555" s="38" t="s">
        <v>46</v>
      </c>
      <c r="F555" s="9"/>
      <c r="G555" s="10">
        <v>91.45</v>
      </c>
      <c r="H555" s="10">
        <f>(B555*G555)-D555</f>
        <v>-6.4499999999998181</v>
      </c>
      <c r="I555" s="9" t="s">
        <v>134</v>
      </c>
      <c r="J555" s="38">
        <f>G555*B555</f>
        <v>3932.35</v>
      </c>
      <c r="K555" s="9" t="str">
        <f>IF(B555&lt;&gt;0,"sell "&amp;B555&amp;" "&amp;A555&amp;" @ $"&amp;G555,"")</f>
        <v>sell 43 BIL @ $91.45</v>
      </c>
      <c r="L555" s="10">
        <f>L554+(G555*B555)</f>
        <v>31160.359999999997</v>
      </c>
      <c r="M555" s="9"/>
      <c r="N555" s="9"/>
      <c r="O555" s="9"/>
      <c r="P555" s="9"/>
      <c r="Q555" s="11"/>
    </row>
    <row r="556" spans="1:17">
      <c r="A556" s="14"/>
      <c r="B556" s="9"/>
      <c r="C556" s="10"/>
      <c r="D556" s="10">
        <f>C556*B556</f>
        <v>0</v>
      </c>
      <c r="E556" s="38" t="s">
        <v>46</v>
      </c>
      <c r="F556" s="9"/>
      <c r="G556" s="10"/>
      <c r="H556" s="10">
        <f>(B556*G556)-D556</f>
        <v>0</v>
      </c>
      <c r="I556" s="9" t="s">
        <v>134</v>
      </c>
      <c r="J556" s="38">
        <f>G556*B556</f>
        <v>0</v>
      </c>
      <c r="K556" s="9" t="str">
        <f t="shared" ref="K556:K557" si="26">IF(B556&lt;&gt;0,"sell "&amp;B556&amp;" "&amp;A556&amp;" @ $"&amp;G556,"")</f>
        <v/>
      </c>
      <c r="L556" s="10">
        <f>L555+(G556*B556)</f>
        <v>31160.359999999997</v>
      </c>
      <c r="M556" s="9"/>
      <c r="N556" s="9"/>
      <c r="O556" s="9"/>
      <c r="P556" s="9"/>
      <c r="Q556" s="11"/>
    </row>
    <row r="557" spans="1:17">
      <c r="A557" s="14"/>
      <c r="B557" s="9"/>
      <c r="C557" s="10"/>
      <c r="D557" s="10">
        <f>C557*B557</f>
        <v>0</v>
      </c>
      <c r="E557" s="38" t="s">
        <v>46</v>
      </c>
      <c r="F557" s="9"/>
      <c r="G557" s="10"/>
      <c r="H557" s="10">
        <f>(B557*G557)-D557</f>
        <v>0</v>
      </c>
      <c r="I557" s="9" t="s">
        <v>134</v>
      </c>
      <c r="J557" s="38">
        <f>G557*B557</f>
        <v>0</v>
      </c>
      <c r="K557" s="9" t="str">
        <f t="shared" si="26"/>
        <v/>
      </c>
      <c r="L557" s="10">
        <f>L556+(G557*B557)</f>
        <v>31160.359999999997</v>
      </c>
      <c r="M557" s="9" t="s">
        <v>44</v>
      </c>
      <c r="N557" s="9"/>
      <c r="O557" s="9"/>
      <c r="P557" s="9"/>
      <c r="Q557" s="11"/>
    </row>
    <row r="558" spans="1:17">
      <c r="A558" s="14"/>
      <c r="B558" s="9"/>
      <c r="C558" s="10" t="s">
        <v>20</v>
      </c>
      <c r="D558" s="10">
        <f>SUM(D555:D557)</f>
        <v>3938.7999999999997</v>
      </c>
      <c r="E558" s="9"/>
      <c r="F558" s="9"/>
      <c r="G558" s="41"/>
      <c r="H558" s="10">
        <f>SUM(H555:H557)</f>
        <v>-6.4499999999998181</v>
      </c>
      <c r="I558" s="9"/>
      <c r="J558" s="38">
        <f>SUM(J555:J557)</f>
        <v>3932.35</v>
      </c>
      <c r="K558" s="9"/>
      <c r="L558" s="10"/>
      <c r="M558" s="9"/>
      <c r="N558" s="9"/>
      <c r="O558" s="9"/>
      <c r="P558" s="9"/>
      <c r="Q558" s="11"/>
    </row>
    <row r="559" spans="1:17">
      <c r="A559" s="14"/>
      <c r="B559" s="9"/>
      <c r="C559" s="10"/>
      <c r="D559" s="10"/>
      <c r="E559" s="9"/>
      <c r="F559" s="9"/>
      <c r="G559" s="42"/>
      <c r="H559" s="39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20"/>
      <c r="F560" s="9"/>
      <c r="G560" s="41"/>
      <c r="H560" s="10"/>
      <c r="I560" s="9"/>
      <c r="J560" s="9"/>
      <c r="K560" s="9"/>
      <c r="L560" s="10"/>
      <c r="M560" s="12" t="s">
        <v>41</v>
      </c>
      <c r="N560" s="9"/>
      <c r="O560" s="9"/>
      <c r="P560" s="9"/>
      <c r="Q560" s="11"/>
    </row>
    <row r="561" spans="1:17">
      <c r="A561" s="8"/>
      <c r="B561" s="9"/>
      <c r="C561" s="10"/>
      <c r="D561" s="10"/>
      <c r="E561" s="20"/>
      <c r="F561" s="9"/>
      <c r="G561" s="41"/>
      <c r="H561" s="10"/>
      <c r="I561" s="9"/>
      <c r="J561" s="9"/>
      <c r="K561" s="9"/>
      <c r="L561" s="10"/>
      <c r="M561" s="12" t="s">
        <v>42</v>
      </c>
      <c r="N561" s="9"/>
      <c r="O561" s="9"/>
      <c r="P561" s="9"/>
      <c r="Q561" s="11"/>
    </row>
    <row r="562" spans="1:17">
      <c r="A562" s="8"/>
      <c r="B562" s="12" t="s">
        <v>6</v>
      </c>
      <c r="C562" s="13" t="s">
        <v>4</v>
      </c>
      <c r="D562" s="13" t="s">
        <v>5</v>
      </c>
      <c r="E562" s="23" t="s">
        <v>16</v>
      </c>
      <c r="F562" s="9"/>
      <c r="G562" s="43" t="s">
        <v>18</v>
      </c>
      <c r="H562" s="13" t="s">
        <v>19</v>
      </c>
      <c r="I562" s="9"/>
      <c r="J562" s="9"/>
      <c r="K562" s="9"/>
      <c r="L562" s="10"/>
      <c r="M562" s="38">
        <f>L554</f>
        <v>27228.01</v>
      </c>
      <c r="N562" s="9" t="s">
        <v>45</v>
      </c>
      <c r="O562" s="9"/>
      <c r="P562" s="9"/>
      <c r="Q562" s="11"/>
    </row>
    <row r="563" spans="1:17">
      <c r="A563" s="14" t="s">
        <v>182</v>
      </c>
      <c r="B563" s="9">
        <v>52</v>
      </c>
      <c r="C563" s="10">
        <v>27.1</v>
      </c>
      <c r="D563" s="10">
        <f>C563*B563</f>
        <v>1409.2</v>
      </c>
      <c r="E563" s="38" t="s">
        <v>46</v>
      </c>
      <c r="F563" s="9"/>
      <c r="G563" s="10">
        <v>26.86</v>
      </c>
      <c r="H563" s="10">
        <f>(B563*G563)-D563</f>
        <v>-12.480000000000018</v>
      </c>
      <c r="I563" s="9" t="s">
        <v>134</v>
      </c>
      <c r="J563" s="9"/>
      <c r="K563" s="9" t="str">
        <f>IF(B563&lt;&gt;0,"buy "&amp;B563&amp;" "&amp;A563&amp;" @ $"&amp;G563,"")</f>
        <v>buy 52 NTTYY @ $26.86</v>
      </c>
      <c r="L563" s="10">
        <f>L557-(G563*B563)</f>
        <v>29763.639999999996</v>
      </c>
      <c r="M563" s="38">
        <f>L554-(G563*B563)</f>
        <v>25831.289999999997</v>
      </c>
      <c r="N563" s="9"/>
      <c r="O563" s="9"/>
      <c r="P563" s="9"/>
      <c r="Q563" s="11"/>
    </row>
    <row r="564" spans="1:17">
      <c r="A564" s="14" t="s">
        <v>183</v>
      </c>
      <c r="B564" s="9">
        <v>191</v>
      </c>
      <c r="C564" s="10">
        <v>7.38</v>
      </c>
      <c r="D564" s="10">
        <f>C564*B564</f>
        <v>1409.58</v>
      </c>
      <c r="E564" s="38" t="s">
        <v>46</v>
      </c>
      <c r="F564" s="9"/>
      <c r="G564" s="10">
        <v>7.47</v>
      </c>
      <c r="H564" s="10">
        <f>(B564*G564)-D564</f>
        <v>17.190000000000055</v>
      </c>
      <c r="I564" s="9" t="s">
        <v>134</v>
      </c>
      <c r="J564" s="9"/>
      <c r="K564" s="9" t="str">
        <f>IF(B564&lt;&gt;0,"buy "&amp;B564&amp;" "&amp;A564&amp;" @ $"&amp;G564,"")</f>
        <v>buy 191 TGS @ $7.47</v>
      </c>
      <c r="L564" s="10">
        <f>L563-(G564*B564)</f>
        <v>28336.869999999995</v>
      </c>
      <c r="M564" s="38">
        <f>M563-(G564*B564)</f>
        <v>24404.519999999997</v>
      </c>
      <c r="N564" s="9"/>
      <c r="O564" s="9"/>
      <c r="P564" s="9"/>
      <c r="Q564" s="11"/>
    </row>
    <row r="565" spans="1:17">
      <c r="A565" s="28"/>
      <c r="B565" s="29">
        <v>0</v>
      </c>
      <c r="C565" s="30">
        <v>0</v>
      </c>
      <c r="D565" s="30">
        <f>C565*B565</f>
        <v>0</v>
      </c>
      <c r="E565" s="38" t="s">
        <v>46</v>
      </c>
      <c r="F565" s="29"/>
      <c r="G565" s="30">
        <v>0</v>
      </c>
      <c r="H565" s="30">
        <f>(B565*G565)-D565</f>
        <v>0</v>
      </c>
      <c r="I565" s="9" t="s">
        <v>134</v>
      </c>
      <c r="J565" s="9"/>
      <c r="K565" s="9" t="str">
        <f>IF(B565&lt;&gt;0,"buy "&amp;B565&amp;" "&amp;A565&amp;" @ $"&amp;G565,"")</f>
        <v/>
      </c>
      <c r="L565" s="10">
        <f>L564-(G565*B565)</f>
        <v>28336.869999999995</v>
      </c>
      <c r="M565" s="46">
        <f>M564-(G565*B565)</f>
        <v>24404.519999999997</v>
      </c>
      <c r="N565" s="47" t="str">
        <f>"$"&amp;TEXT(M565,"#,##0.00")&amp;" will be the balance in the account after purchases.  "</f>
        <v xml:space="preserve">$24,404.52 will be the balance in the account after purchases.  </v>
      </c>
      <c r="O565" s="47"/>
      <c r="P565" s="47"/>
      <c r="Q565" s="48"/>
    </row>
    <row r="566" spans="1:17">
      <c r="A566" s="14"/>
      <c r="B566" s="9"/>
      <c r="C566" s="10" t="s">
        <v>20</v>
      </c>
      <c r="D566" s="10">
        <f>SUM(D563:D565)</f>
        <v>2818.7799999999997</v>
      </c>
      <c r="E566" s="9"/>
      <c r="F566" s="9"/>
      <c r="G566" s="10" t="s">
        <v>28</v>
      </c>
      <c r="H566" s="10">
        <f>SUM(H563:H565)</f>
        <v>4.7100000000000364</v>
      </c>
      <c r="I566" s="9"/>
      <c r="J566" s="9"/>
      <c r="K566" s="9"/>
      <c r="L566" s="10"/>
      <c r="M566" s="9"/>
      <c r="N566" s="9" t="s">
        <v>84</v>
      </c>
      <c r="O566" s="9"/>
      <c r="P566" s="9"/>
      <c r="Q566" s="11"/>
    </row>
    <row r="567" spans="1:17">
      <c r="A567" s="14"/>
      <c r="B567" s="9"/>
      <c r="C567" s="10"/>
      <c r="D567" s="10"/>
      <c r="E567" s="9"/>
      <c r="F567" s="9"/>
      <c r="G567" s="10"/>
      <c r="H567" s="10"/>
      <c r="I567" s="9"/>
      <c r="J567" s="9"/>
      <c r="K567" s="9"/>
      <c r="L567" s="10"/>
      <c r="M567" s="12" t="str">
        <f>IF(J558+M565&gt;0,"Credit Surplus","Credit Shortage")</f>
        <v>Credit Surplus</v>
      </c>
      <c r="N567" s="38">
        <f>J558+M565</f>
        <v>28336.869999999995</v>
      </c>
      <c r="O567" s="9" t="s">
        <v>121</v>
      </c>
      <c r="P567" s="9"/>
      <c r="Q567" s="11"/>
    </row>
    <row r="568" spans="1:17">
      <c r="A568" s="14"/>
      <c r="B568" s="9"/>
      <c r="C568" s="10"/>
      <c r="D568" s="10"/>
      <c r="E568" s="9"/>
      <c r="F568" s="9"/>
      <c r="G568" s="10"/>
      <c r="H568" s="10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>
      <c r="A569" s="14"/>
      <c r="B569" s="9"/>
      <c r="C569" s="10"/>
      <c r="D569" s="10"/>
      <c r="E569" s="9"/>
      <c r="F569" s="9"/>
      <c r="G569" s="10"/>
      <c r="H569" s="10"/>
      <c r="I569" s="9"/>
      <c r="J569" s="9"/>
      <c r="K569" s="9"/>
      <c r="L569" s="9"/>
      <c r="M569" s="9"/>
      <c r="N569" s="9"/>
      <c r="O569" s="9"/>
      <c r="P569" s="9"/>
      <c r="Q569" s="11"/>
    </row>
    <row r="570" spans="1:17">
      <c r="A570" s="14" t="s">
        <v>23</v>
      </c>
      <c r="B570" s="9"/>
      <c r="C570" s="10"/>
      <c r="D570" s="22">
        <v>4430.66</v>
      </c>
      <c r="E570" s="9" t="s">
        <v>111</v>
      </c>
      <c r="F570" s="9"/>
      <c r="G570" s="10"/>
      <c r="H570" s="10"/>
      <c r="I570" s="9"/>
      <c r="J570" s="9"/>
      <c r="K570" s="9"/>
      <c r="L570" s="9"/>
      <c r="M570" s="9"/>
      <c r="N570" s="9"/>
      <c r="O570" s="9"/>
      <c r="P570" s="9"/>
      <c r="Q570" s="11"/>
    </row>
    <row r="571" spans="1:17">
      <c r="A571" s="14" t="s">
        <v>24</v>
      </c>
      <c r="B571" s="9"/>
      <c r="C571" s="10"/>
      <c r="D571" s="49">
        <f>H558</f>
        <v>-6.4499999999998181</v>
      </c>
      <c r="E571" s="9" t="s">
        <v>36</v>
      </c>
      <c r="F571" s="9"/>
      <c r="G571" s="10"/>
      <c r="H571" s="10"/>
      <c r="I571" s="9"/>
      <c r="J571" s="9"/>
      <c r="K571" s="9"/>
      <c r="L571" s="9"/>
      <c r="M571" s="9"/>
      <c r="N571" s="9"/>
      <c r="O571" s="9"/>
      <c r="P571" s="9"/>
      <c r="Q571" s="11"/>
    </row>
    <row r="572" spans="1:17">
      <c r="A572" s="14" t="s">
        <v>25</v>
      </c>
      <c r="B572" s="9"/>
      <c r="C572" s="10"/>
      <c r="D572" s="10">
        <f>D570+D571</f>
        <v>4424.21</v>
      </c>
      <c r="E572" s="9"/>
      <c r="F572" s="9"/>
      <c r="G572" s="10"/>
      <c r="H572" s="10"/>
      <c r="I572" s="9"/>
      <c r="J572" s="9"/>
      <c r="K572" s="9"/>
      <c r="L572" s="9"/>
      <c r="M572" s="9"/>
      <c r="N572" s="9"/>
      <c r="O572" s="9"/>
      <c r="P572" s="9"/>
      <c r="Q572" s="11"/>
    </row>
    <row r="573" spans="1:17">
      <c r="A573" s="14" t="s">
        <v>27</v>
      </c>
      <c r="B573" s="9"/>
      <c r="C573" s="10"/>
      <c r="D573" s="10">
        <f>H566</f>
        <v>4.7100000000000364</v>
      </c>
      <c r="E573" s="9" t="s">
        <v>37</v>
      </c>
      <c r="F573" s="9"/>
      <c r="G573" s="10"/>
      <c r="H573" s="10"/>
      <c r="I573" s="9"/>
      <c r="J573" s="9"/>
      <c r="K573" s="9"/>
      <c r="L573" s="9"/>
      <c r="M573" s="9"/>
      <c r="N573" s="9"/>
      <c r="O573" s="9"/>
      <c r="P573" s="9"/>
      <c r="Q573" s="11"/>
    </row>
    <row r="574" spans="1:17">
      <c r="A574" s="14" t="s">
        <v>25</v>
      </c>
      <c r="B574" s="9"/>
      <c r="C574" s="10"/>
      <c r="D574" s="32">
        <f>D572-D573</f>
        <v>4419.5</v>
      </c>
      <c r="E574" s="20" t="s">
        <v>38</v>
      </c>
      <c r="F574" s="9"/>
      <c r="G574" s="10"/>
      <c r="H574" s="10"/>
      <c r="I574" s="9"/>
      <c r="J574" s="9"/>
      <c r="K574" s="9"/>
      <c r="L574" s="9"/>
      <c r="M574" s="9"/>
      <c r="N574" s="9"/>
      <c r="O574" s="9"/>
      <c r="P574" s="9"/>
      <c r="Q574" s="11"/>
    </row>
    <row r="575" spans="1:17" ht="14.65" thickBot="1">
      <c r="A575" s="16"/>
      <c r="B575" s="17"/>
      <c r="C575" s="18"/>
      <c r="D575" s="18"/>
      <c r="E575" s="17"/>
      <c r="F575" s="17"/>
      <c r="G575" s="18"/>
      <c r="H575" s="18"/>
      <c r="I575" s="17"/>
      <c r="J575" s="17"/>
      <c r="K575" s="17"/>
      <c r="L575" s="17"/>
      <c r="M575" s="17"/>
      <c r="N575" s="17"/>
      <c r="O575" s="17"/>
      <c r="P575" s="17"/>
      <c r="Q575" s="19"/>
    </row>
    <row r="576" spans="1:17" ht="14.65" thickTop="1"/>
    <row r="577" spans="1:17" ht="14.65" thickBot="1"/>
    <row r="578" spans="1:17" ht="14.65" thickTop="1">
      <c r="A578" s="3"/>
      <c r="B578" s="4"/>
      <c r="C578" s="5">
        <v>44804</v>
      </c>
      <c r="D578" s="6"/>
      <c r="E578" s="4"/>
      <c r="F578" s="4"/>
      <c r="G578" s="6"/>
      <c r="H578" s="6"/>
      <c r="I578" s="4"/>
      <c r="J578" s="4"/>
      <c r="K578" s="4"/>
      <c r="L578" s="21" t="s">
        <v>40</v>
      </c>
      <c r="M578" s="4"/>
      <c r="N578" s="4"/>
      <c r="O578" s="4"/>
      <c r="P578" s="4"/>
      <c r="Q578" s="7"/>
    </row>
    <row r="579" spans="1:17">
      <c r="A579" s="8" t="s">
        <v>11</v>
      </c>
      <c r="B579" s="9"/>
      <c r="C579" s="10"/>
      <c r="D579" s="10"/>
      <c r="E579" s="9"/>
      <c r="F579" s="9"/>
      <c r="G579" s="10"/>
      <c r="H579" s="10"/>
      <c r="I579" s="9"/>
      <c r="J579" s="12" t="s">
        <v>68</v>
      </c>
      <c r="K579" s="9"/>
      <c r="L579" s="12" t="s">
        <v>21</v>
      </c>
      <c r="M579" s="12"/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7</v>
      </c>
      <c r="E580" s="12" t="s">
        <v>16</v>
      </c>
      <c r="F580" s="9"/>
      <c r="G580" s="13" t="s">
        <v>18</v>
      </c>
      <c r="H580" s="13" t="s">
        <v>19</v>
      </c>
      <c r="I580" s="43" t="s">
        <v>133</v>
      </c>
      <c r="J580" s="12" t="s">
        <v>67</v>
      </c>
      <c r="K580" s="9"/>
      <c r="L580" s="22">
        <v>27228.01</v>
      </c>
      <c r="M580" s="9" t="s">
        <v>135</v>
      </c>
      <c r="N580" s="9"/>
      <c r="O580" s="9"/>
      <c r="P580" s="9"/>
      <c r="Q580" s="11"/>
    </row>
    <row r="581" spans="1:17">
      <c r="A581" s="14" t="s">
        <v>177</v>
      </c>
      <c r="B581" s="9">
        <v>59</v>
      </c>
      <c r="C581" s="10">
        <v>26.34</v>
      </c>
      <c r="D581" s="10">
        <f>C581*B581</f>
        <v>1554.06</v>
      </c>
      <c r="E581" s="38" t="s">
        <v>46</v>
      </c>
      <c r="F581" s="9"/>
      <c r="G581" s="10">
        <v>26.01</v>
      </c>
      <c r="H581" s="10">
        <f>(B581*G581)-D581</f>
        <v>-19.4699999999998</v>
      </c>
      <c r="I581" s="9" t="s">
        <v>134</v>
      </c>
      <c r="J581" s="38">
        <f>G581*B581</f>
        <v>1534.5900000000001</v>
      </c>
      <c r="K581" s="9" t="str">
        <f>IF(B581&lt;&gt;0,"sell "&amp;B581&amp;" "&amp;A581&amp;" @ $"&amp;G581,"")</f>
        <v>sell 59 ARLP @ $26.01</v>
      </c>
      <c r="L581" s="10">
        <f>L580+(G581*B581)</f>
        <v>28762.6</v>
      </c>
      <c r="M581" s="9"/>
      <c r="N581" s="9"/>
      <c r="O581" s="9"/>
      <c r="P581" s="9"/>
      <c r="Q581" s="11"/>
    </row>
    <row r="582" spans="1:17">
      <c r="A582" s="14" t="s">
        <v>10</v>
      </c>
      <c r="B582" s="9">
        <v>25</v>
      </c>
      <c r="C582" s="10">
        <v>36.26</v>
      </c>
      <c r="D582" s="10">
        <f>C582*B582</f>
        <v>906.5</v>
      </c>
      <c r="E582" s="38" t="s">
        <v>46</v>
      </c>
      <c r="F582" s="9"/>
      <c r="G582" s="10">
        <v>35.6</v>
      </c>
      <c r="H582" s="10">
        <f>(B582*G582)-D582</f>
        <v>-16.5</v>
      </c>
      <c r="I582" s="9" t="s">
        <v>134</v>
      </c>
      <c r="J582" s="38">
        <f>G582*B582</f>
        <v>890</v>
      </c>
      <c r="K582" s="9" t="str">
        <f t="shared" ref="K582:K583" si="27">IF(B582&lt;&gt;0,"sell "&amp;B582&amp;" "&amp;A582&amp;" @ $"&amp;G582,"")</f>
        <v>sell 25 ASIX @ $35.6</v>
      </c>
      <c r="L582" s="10">
        <f>L581+(G582*B582)</f>
        <v>29652.6</v>
      </c>
      <c r="M582" s="9"/>
      <c r="N582" s="9"/>
      <c r="O582" s="9"/>
      <c r="P582" s="9"/>
      <c r="Q582" s="11"/>
    </row>
    <row r="583" spans="1:17">
      <c r="A583" s="14" t="s">
        <v>178</v>
      </c>
      <c r="B583" s="9">
        <v>4</v>
      </c>
      <c r="C583" s="10">
        <v>290.17</v>
      </c>
      <c r="D583" s="10">
        <f>C583*B583</f>
        <v>1160.68</v>
      </c>
      <c r="E583" s="38" t="s">
        <v>46</v>
      </c>
      <c r="F583" s="9"/>
      <c r="G583" s="10">
        <v>289.24</v>
      </c>
      <c r="H583" s="10">
        <f>(B583*G583)-D583</f>
        <v>-3.7200000000000273</v>
      </c>
      <c r="I583" s="9" t="s">
        <v>134</v>
      </c>
      <c r="J583" s="38">
        <f>G583*B583</f>
        <v>1156.96</v>
      </c>
      <c r="K583" s="9" t="str">
        <f t="shared" si="27"/>
        <v>sell 4 MUSA @ $289.24</v>
      </c>
      <c r="L583" s="10">
        <f>L582+(G583*B583)</f>
        <v>30809.559999999998</v>
      </c>
      <c r="M583" s="9" t="s">
        <v>44</v>
      </c>
      <c r="N583" s="9"/>
      <c r="O583" s="9"/>
      <c r="P583" s="9"/>
      <c r="Q583" s="11"/>
    </row>
    <row r="584" spans="1:17">
      <c r="A584" s="14"/>
      <c r="B584" s="9"/>
      <c r="C584" s="10" t="s">
        <v>20</v>
      </c>
      <c r="D584" s="10">
        <f>SUM(D581:D583)</f>
        <v>3621.24</v>
      </c>
      <c r="E584" s="9"/>
      <c r="F584" s="9"/>
      <c r="G584" s="41"/>
      <c r="H584" s="10">
        <f>SUM(H581:H583)</f>
        <v>-39.689999999999827</v>
      </c>
      <c r="I584" s="9"/>
      <c r="J584" s="38">
        <f>SUM(J581:J583)</f>
        <v>3581.55</v>
      </c>
      <c r="K584" s="9"/>
      <c r="L584" s="10"/>
      <c r="M584" s="9"/>
      <c r="N584" s="9"/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42"/>
      <c r="H585" s="39"/>
      <c r="I585" s="9"/>
      <c r="J585" s="9"/>
      <c r="K585" s="9"/>
      <c r="L585" s="10"/>
      <c r="M585" s="9"/>
      <c r="N585" s="9"/>
      <c r="O585" s="9"/>
      <c r="P585" s="9"/>
      <c r="Q585" s="11"/>
    </row>
    <row r="586" spans="1:17">
      <c r="A586" s="14"/>
      <c r="B586" s="9"/>
      <c r="C586" s="10"/>
      <c r="D586" s="10"/>
      <c r="E586" s="20"/>
      <c r="F586" s="9"/>
      <c r="G586" s="41"/>
      <c r="H586" s="10"/>
      <c r="I586" s="9"/>
      <c r="J586" s="9"/>
      <c r="K586" s="9"/>
      <c r="L586" s="10"/>
      <c r="M586" s="12" t="s">
        <v>41</v>
      </c>
      <c r="N586" s="9"/>
      <c r="O586" s="9"/>
      <c r="P586" s="9"/>
      <c r="Q586" s="11"/>
    </row>
    <row r="587" spans="1:17">
      <c r="A587" s="8"/>
      <c r="B587" s="9"/>
      <c r="C587" s="10"/>
      <c r="D587" s="10"/>
      <c r="E587" s="20"/>
      <c r="F587" s="9"/>
      <c r="G587" s="41"/>
      <c r="H587" s="10"/>
      <c r="I587" s="9"/>
      <c r="J587" s="9"/>
      <c r="K587" s="9"/>
      <c r="L587" s="10"/>
      <c r="M587" s="12" t="s">
        <v>42</v>
      </c>
      <c r="N587" s="9"/>
      <c r="O587" s="9"/>
      <c r="P587" s="9"/>
      <c r="Q587" s="11"/>
    </row>
    <row r="588" spans="1:17">
      <c r="A588" s="8"/>
      <c r="B588" s="12" t="s">
        <v>6</v>
      </c>
      <c r="C588" s="13" t="s">
        <v>4</v>
      </c>
      <c r="D588" s="13" t="s">
        <v>5</v>
      </c>
      <c r="E588" s="23" t="s">
        <v>16</v>
      </c>
      <c r="F588" s="9"/>
      <c r="G588" s="43" t="s">
        <v>18</v>
      </c>
      <c r="H588" s="13" t="s">
        <v>19</v>
      </c>
      <c r="I588" s="9"/>
      <c r="J588" s="9"/>
      <c r="K588" s="9"/>
      <c r="L588" s="10"/>
      <c r="M588" s="38">
        <f>L580</f>
        <v>27228.01</v>
      </c>
      <c r="N588" s="9" t="s">
        <v>45</v>
      </c>
      <c r="O588" s="9"/>
      <c r="P588" s="9"/>
      <c r="Q588" s="11"/>
    </row>
    <row r="589" spans="1:17">
      <c r="A589" s="14" t="s">
        <v>117</v>
      </c>
      <c r="B589" s="9">
        <v>32</v>
      </c>
      <c r="C589" s="10">
        <v>43.66</v>
      </c>
      <c r="D589" s="10">
        <f>C589*B589</f>
        <v>1397.12</v>
      </c>
      <c r="E589" s="38" t="s">
        <v>46</v>
      </c>
      <c r="F589" s="9"/>
      <c r="G589" s="10">
        <v>43.22</v>
      </c>
      <c r="H589" s="10">
        <f>(B589*G589)-D589</f>
        <v>-14.079999999999927</v>
      </c>
      <c r="I589" s="9" t="s">
        <v>134</v>
      </c>
      <c r="J589" s="9"/>
      <c r="K589" s="9" t="str">
        <f>IF(B589&lt;&gt;0,"buy "&amp;B589&amp;" "&amp;A589&amp;" @ $"&amp;G589,"")</f>
        <v>buy 32 CBZ @ $43.22</v>
      </c>
      <c r="L589" s="10">
        <f>L583-(G589*B589)</f>
        <v>29426.519999999997</v>
      </c>
      <c r="M589" s="38">
        <f>L580-(G589*B589)</f>
        <v>25844.969999999998</v>
      </c>
      <c r="N589" s="9"/>
      <c r="O589" s="9"/>
      <c r="P589" s="9"/>
      <c r="Q589" s="11"/>
    </row>
    <row r="590" spans="1:17">
      <c r="A590" s="14"/>
      <c r="B590" s="9">
        <v>0</v>
      </c>
      <c r="C590" s="10">
        <v>0</v>
      </c>
      <c r="D590" s="10">
        <f>C590*B590</f>
        <v>0</v>
      </c>
      <c r="E590" s="38" t="s">
        <v>46</v>
      </c>
      <c r="F590" s="9"/>
      <c r="G590" s="10">
        <v>0</v>
      </c>
      <c r="H590" s="10">
        <f>(B590*G590)-D590</f>
        <v>0</v>
      </c>
      <c r="I590" s="9" t="s">
        <v>134</v>
      </c>
      <c r="J590" s="9"/>
      <c r="K590" s="9" t="str">
        <f>IF(B590&lt;&gt;0,"buy "&amp;B590&amp;" "&amp;A590&amp;" @ $"&amp;G590,"")</f>
        <v/>
      </c>
      <c r="L590" s="10">
        <f>L589-(G590*B590)</f>
        <v>29426.519999999997</v>
      </c>
      <c r="M590" s="38">
        <f>M589-(G590*B590)</f>
        <v>25844.969999999998</v>
      </c>
      <c r="N590" s="9"/>
      <c r="O590" s="9"/>
      <c r="P590" s="9"/>
      <c r="Q590" s="11"/>
    </row>
    <row r="591" spans="1:17">
      <c r="A591" s="28"/>
      <c r="B591" s="29">
        <v>0</v>
      </c>
      <c r="C591" s="30">
        <v>0</v>
      </c>
      <c r="D591" s="30">
        <f>C591*B591</f>
        <v>0</v>
      </c>
      <c r="E591" s="38" t="s">
        <v>46</v>
      </c>
      <c r="F591" s="29"/>
      <c r="G591" s="30">
        <v>0</v>
      </c>
      <c r="H591" s="30">
        <f>(B591*G591)-D591</f>
        <v>0</v>
      </c>
      <c r="I591" s="9" t="s">
        <v>134</v>
      </c>
      <c r="J591" s="9"/>
      <c r="K591" s="9" t="str">
        <f>IF(B591&lt;&gt;0,"buy "&amp;B591&amp;" "&amp;A591&amp;" @ $"&amp;G591,"")</f>
        <v/>
      </c>
      <c r="L591" s="10">
        <f>L590-(G591*B591)</f>
        <v>29426.519999999997</v>
      </c>
      <c r="M591" s="46">
        <f>M590-(G591*B591)</f>
        <v>25844.969999999998</v>
      </c>
      <c r="N591" s="47" t="str">
        <f>"$"&amp;TEXT(M591,"#,##0.00")&amp;" will be the balance in the account after purchases.  "</f>
        <v xml:space="preserve">$25,844.97 will be the balance in the account after purchases.  </v>
      </c>
      <c r="O591" s="47"/>
      <c r="P591" s="47"/>
      <c r="Q591" s="48"/>
    </row>
    <row r="592" spans="1:17">
      <c r="A592" s="14"/>
      <c r="B592" s="9"/>
      <c r="C592" s="10" t="s">
        <v>20</v>
      </c>
      <c r="D592" s="10">
        <f>SUM(D589:D591)</f>
        <v>1397.12</v>
      </c>
      <c r="E592" s="9"/>
      <c r="F592" s="9"/>
      <c r="G592" s="10" t="s">
        <v>28</v>
      </c>
      <c r="H592" s="10">
        <f>SUM(H589:H591)</f>
        <v>-14.079999999999927</v>
      </c>
      <c r="I592" s="9"/>
      <c r="J592" s="9"/>
      <c r="K592" s="9"/>
      <c r="L592" s="10"/>
      <c r="M592" s="9"/>
      <c r="N592" s="9" t="s">
        <v>84</v>
      </c>
      <c r="O592" s="9"/>
      <c r="P592" s="9"/>
      <c r="Q592" s="11"/>
    </row>
    <row r="593" spans="1:17">
      <c r="A593" s="14"/>
      <c r="B593" s="9"/>
      <c r="C593" s="10"/>
      <c r="D593" s="10"/>
      <c r="E593" s="9"/>
      <c r="F593" s="9"/>
      <c r="G593" s="10"/>
      <c r="H593" s="10"/>
      <c r="I593" s="9"/>
      <c r="J593" s="9"/>
      <c r="K593" s="9"/>
      <c r="L593" s="10"/>
      <c r="M593" s="12" t="str">
        <f>IF(J584+M591&gt;0,"Credit Surplus","Credit Shortage")</f>
        <v>Credit Surplus</v>
      </c>
      <c r="N593" s="38">
        <f>J584+M591</f>
        <v>29426.519999999997</v>
      </c>
      <c r="O593" s="9" t="s">
        <v>121</v>
      </c>
      <c r="P593" s="9"/>
      <c r="Q593" s="11"/>
    </row>
    <row r="594" spans="1:17">
      <c r="A594" s="14"/>
      <c r="B594" s="9"/>
      <c r="C594" s="10"/>
      <c r="D594" s="10"/>
      <c r="E594" s="9"/>
      <c r="F594" s="9"/>
      <c r="G594" s="10"/>
      <c r="H594" s="10"/>
      <c r="I594" s="9"/>
      <c r="J594" s="9"/>
      <c r="K594" s="9"/>
      <c r="L594" s="10"/>
      <c r="M594" s="9"/>
      <c r="N594" s="9"/>
      <c r="O594" s="9"/>
      <c r="P594" s="9"/>
      <c r="Q594" s="11"/>
    </row>
    <row r="595" spans="1:17">
      <c r="A595" s="14"/>
      <c r="B595" s="9"/>
      <c r="C595" s="10"/>
      <c r="D595" s="10"/>
      <c r="E595" s="9"/>
      <c r="F595" s="9"/>
      <c r="G595" s="10"/>
      <c r="H595" s="10"/>
      <c r="I595" s="9"/>
      <c r="J595" s="9"/>
      <c r="K595" s="9"/>
      <c r="L595" s="9"/>
      <c r="M595" s="9"/>
      <c r="N595" s="9"/>
      <c r="O595" s="9"/>
      <c r="P595" s="9"/>
      <c r="Q595" s="11"/>
    </row>
    <row r="596" spans="1:17">
      <c r="A596" s="14" t="s">
        <v>23</v>
      </c>
      <c r="B596" s="9"/>
      <c r="C596" s="10"/>
      <c r="D596" s="22">
        <v>3336.25</v>
      </c>
      <c r="E596" s="9" t="s">
        <v>111</v>
      </c>
      <c r="F596" s="9"/>
      <c r="G596" s="10"/>
      <c r="H596" s="10"/>
      <c r="I596" s="9"/>
      <c r="J596" s="9"/>
      <c r="K596" s="9"/>
      <c r="L596" s="9"/>
      <c r="M596" s="9"/>
      <c r="N596" s="9"/>
      <c r="O596" s="9"/>
      <c r="P596" s="9"/>
      <c r="Q596" s="11"/>
    </row>
    <row r="597" spans="1:17">
      <c r="A597" s="14" t="s">
        <v>24</v>
      </c>
      <c r="B597" s="9"/>
      <c r="C597" s="10"/>
      <c r="D597" s="49">
        <f>H584</f>
        <v>-39.689999999999827</v>
      </c>
      <c r="E597" s="9" t="s">
        <v>36</v>
      </c>
      <c r="F597" s="9"/>
      <c r="G597" s="10"/>
      <c r="H597" s="10"/>
      <c r="I597" s="9"/>
      <c r="J597" s="9"/>
      <c r="K597" s="9"/>
      <c r="L597" s="9"/>
      <c r="M597" s="9"/>
      <c r="N597" s="9"/>
      <c r="O597" s="9"/>
      <c r="P597" s="9"/>
      <c r="Q597" s="11"/>
    </row>
    <row r="598" spans="1:17">
      <c r="A598" s="14" t="s">
        <v>25</v>
      </c>
      <c r="B598" s="9"/>
      <c r="C598" s="10"/>
      <c r="D598" s="10">
        <f>D596+D597</f>
        <v>3296.5600000000004</v>
      </c>
      <c r="E598" s="9"/>
      <c r="F598" s="9"/>
      <c r="G598" s="10"/>
      <c r="H598" s="10"/>
      <c r="I598" s="9"/>
      <c r="J598" s="9"/>
      <c r="K598" s="9"/>
      <c r="L598" s="9"/>
      <c r="M598" s="9"/>
      <c r="N598" s="9"/>
      <c r="O598" s="9"/>
      <c r="P598" s="9"/>
      <c r="Q598" s="11"/>
    </row>
    <row r="599" spans="1:17">
      <c r="A599" s="14" t="s">
        <v>27</v>
      </c>
      <c r="B599" s="9"/>
      <c r="C599" s="10"/>
      <c r="D599" s="10">
        <f>H592</f>
        <v>-14.079999999999927</v>
      </c>
      <c r="E599" s="9" t="s">
        <v>37</v>
      </c>
      <c r="F599" s="9"/>
      <c r="G599" s="10"/>
      <c r="H599" s="10"/>
      <c r="I599" s="9"/>
      <c r="J599" s="9"/>
      <c r="K599" s="9"/>
      <c r="L599" s="9"/>
      <c r="M599" s="9"/>
      <c r="N599" s="9"/>
      <c r="O599" s="9"/>
      <c r="P599" s="9"/>
      <c r="Q599" s="11"/>
    </row>
    <row r="600" spans="1:17">
      <c r="A600" s="14" t="s">
        <v>25</v>
      </c>
      <c r="B600" s="9"/>
      <c r="C600" s="10"/>
      <c r="D600" s="32">
        <f>D598-D599</f>
        <v>3310.6400000000003</v>
      </c>
      <c r="E600" s="20" t="s">
        <v>38</v>
      </c>
      <c r="F600" s="9"/>
      <c r="G600" s="10"/>
      <c r="H600" s="10"/>
      <c r="I600" s="9"/>
      <c r="J600" s="9"/>
      <c r="K600" s="9"/>
      <c r="L600" s="9"/>
      <c r="M600" s="9"/>
      <c r="N600" s="9"/>
      <c r="O600" s="9"/>
      <c r="P600" s="9"/>
      <c r="Q600" s="11"/>
    </row>
    <row r="601" spans="1:17" ht="14.65" thickBot="1">
      <c r="A601" s="16"/>
      <c r="B601" s="17"/>
      <c r="C601" s="18"/>
      <c r="D601" s="18"/>
      <c r="E601" s="17"/>
      <c r="F601" s="17"/>
      <c r="G601" s="18"/>
      <c r="H601" s="18"/>
      <c r="I601" s="17"/>
      <c r="J601" s="17"/>
      <c r="K601" s="17"/>
      <c r="L601" s="17"/>
      <c r="M601" s="17"/>
      <c r="N601" s="17"/>
      <c r="O601" s="17"/>
      <c r="P601" s="17"/>
      <c r="Q601" s="19"/>
    </row>
    <row r="602" spans="1:17" ht="14.65" thickTop="1"/>
    <row r="603" spans="1:17" ht="14.65" thickBot="1"/>
    <row r="604" spans="1:17" ht="14.65" thickTop="1">
      <c r="A604" s="3"/>
      <c r="B604" s="4"/>
      <c r="C604" s="5">
        <v>44771</v>
      </c>
      <c r="D604" s="6"/>
      <c r="E604" s="4"/>
      <c r="F604" s="4"/>
      <c r="G604" s="6"/>
      <c r="H604" s="6"/>
      <c r="I604" s="4"/>
      <c r="J604" s="4"/>
      <c r="K604" s="4"/>
      <c r="L604" s="21" t="s">
        <v>40</v>
      </c>
      <c r="M604" s="4"/>
      <c r="N604" s="4"/>
      <c r="O604" s="4"/>
      <c r="P604" s="4"/>
      <c r="Q604" s="7"/>
    </row>
    <row r="605" spans="1:17">
      <c r="A605" s="8" t="s">
        <v>11</v>
      </c>
      <c r="B605" s="9"/>
      <c r="C605" s="10"/>
      <c r="D605" s="10"/>
      <c r="E605" s="9"/>
      <c r="F605" s="9"/>
      <c r="G605" s="10"/>
      <c r="H605" s="10"/>
      <c r="I605" s="9"/>
      <c r="J605" s="12" t="s">
        <v>68</v>
      </c>
      <c r="K605" s="9"/>
      <c r="L605" s="12" t="s">
        <v>21</v>
      </c>
      <c r="M605" s="12"/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7</v>
      </c>
      <c r="E606" s="12" t="s">
        <v>16</v>
      </c>
      <c r="F606" s="9"/>
      <c r="G606" s="13" t="s">
        <v>18</v>
      </c>
      <c r="H606" s="13" t="s">
        <v>19</v>
      </c>
      <c r="I606" s="43" t="s">
        <v>133</v>
      </c>
      <c r="J606" s="12" t="s">
        <v>67</v>
      </c>
      <c r="K606" s="9"/>
      <c r="L606" s="22">
        <v>23908.35</v>
      </c>
      <c r="M606" s="9" t="s">
        <v>135</v>
      </c>
      <c r="N606" s="9"/>
      <c r="O606" s="9"/>
      <c r="P606" s="9"/>
      <c r="Q606" s="11"/>
    </row>
    <row r="607" spans="1:17">
      <c r="A607" s="14" t="s">
        <v>174</v>
      </c>
      <c r="B607" s="9">
        <v>28</v>
      </c>
      <c r="C607" s="10">
        <v>60.31</v>
      </c>
      <c r="D607" s="10">
        <f>C607*B607</f>
        <v>1688.68</v>
      </c>
      <c r="E607" s="38" t="s">
        <v>46</v>
      </c>
      <c r="F607" s="9"/>
      <c r="G607" s="10">
        <v>60.08</v>
      </c>
      <c r="H607" s="10">
        <f>(B607*G607)-D607</f>
        <v>-6.4400000000000546</v>
      </c>
      <c r="I607" s="9" t="s">
        <v>134</v>
      </c>
      <c r="J607" s="38">
        <f>G607*B607</f>
        <v>1682.24</v>
      </c>
      <c r="K607" s="9" t="str">
        <f>IF(B607&lt;&gt;0,"sell "&amp;B607&amp;" "&amp;A607&amp;" @ $"&amp;G607,"")</f>
        <v>sell 28 PBH @ $60.08</v>
      </c>
      <c r="L607" s="10">
        <f>L606+(G607*B607)</f>
        <v>25590.59</v>
      </c>
      <c r="M607" s="9"/>
      <c r="N607" s="9"/>
      <c r="O607" s="9"/>
      <c r="P607" s="9"/>
      <c r="Q607" s="11"/>
    </row>
    <row r="608" spans="1:17">
      <c r="A608" s="14" t="s">
        <v>175</v>
      </c>
      <c r="B608" s="9">
        <v>72</v>
      </c>
      <c r="C608" s="10">
        <v>21.99</v>
      </c>
      <c r="D608" s="10">
        <f>C608*B608</f>
        <v>1583.28</v>
      </c>
      <c r="E608" s="38" t="s">
        <v>46</v>
      </c>
      <c r="F608" s="9"/>
      <c r="G608" s="10">
        <v>22.18</v>
      </c>
      <c r="H608" s="10">
        <f>(B608*G608)-D608</f>
        <v>13.680000000000064</v>
      </c>
      <c r="I608" s="9" t="s">
        <v>134</v>
      </c>
      <c r="J608" s="38">
        <f>G608*B608</f>
        <v>1596.96</v>
      </c>
      <c r="K608" s="9" t="str">
        <f t="shared" ref="K608:K609" si="28">IF(B608&lt;&gt;0,"sell "&amp;B608&amp;" "&amp;A608&amp;" @ $"&amp;G608,"")</f>
        <v>sell 72 IMBBY @ $22.18</v>
      </c>
      <c r="L608" s="10">
        <f>L607+(G608*B608)</f>
        <v>27187.55</v>
      </c>
      <c r="M608" s="9"/>
      <c r="N608" s="9"/>
      <c r="O608" s="9"/>
      <c r="P608" s="9"/>
      <c r="Q608" s="11"/>
    </row>
    <row r="609" spans="1:17">
      <c r="A609" s="14" t="s">
        <v>140</v>
      </c>
      <c r="B609" s="9">
        <v>60</v>
      </c>
      <c r="C609" s="10">
        <v>31.66</v>
      </c>
      <c r="D609" s="10">
        <f>C609*B609</f>
        <v>1899.6</v>
      </c>
      <c r="E609" s="38" t="s">
        <v>46</v>
      </c>
      <c r="F609" s="9"/>
      <c r="G609" s="10">
        <v>31.59</v>
      </c>
      <c r="H609" s="10">
        <f>(B609*G609)-D609</f>
        <v>-4.1999999999998181</v>
      </c>
      <c r="I609" s="9" t="s">
        <v>134</v>
      </c>
      <c r="J609" s="38">
        <f>G609*B609</f>
        <v>1895.4</v>
      </c>
      <c r="K609" s="9" t="str">
        <f t="shared" si="28"/>
        <v>sell 60 VIVO @ $31.59</v>
      </c>
      <c r="L609" s="10">
        <f>L608+(G609*B609)</f>
        <v>29082.95</v>
      </c>
      <c r="M609" s="9" t="s">
        <v>44</v>
      </c>
      <c r="N609" s="9"/>
      <c r="O609" s="9"/>
      <c r="P609" s="9"/>
      <c r="Q609" s="11"/>
    </row>
    <row r="610" spans="1:17">
      <c r="A610" s="14"/>
      <c r="B610" s="9"/>
      <c r="C610" s="10" t="s">
        <v>20</v>
      </c>
      <c r="D610" s="10">
        <f>SUM(D607:D609)</f>
        <v>5171.5599999999995</v>
      </c>
      <c r="E610" s="9"/>
      <c r="F610" s="9"/>
      <c r="G610" s="41"/>
      <c r="H610" s="10">
        <f>SUM(H607:H609)</f>
        <v>3.040000000000191</v>
      </c>
      <c r="I610" s="9"/>
      <c r="J610" s="38">
        <f>SUM(J607:J609)</f>
        <v>5174.6000000000004</v>
      </c>
      <c r="K610" s="9"/>
      <c r="L610" s="10"/>
      <c r="M610" s="9"/>
      <c r="N610" s="9"/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42"/>
      <c r="H611" s="39"/>
      <c r="I611" s="9"/>
      <c r="J611" s="9"/>
      <c r="K611" s="9"/>
      <c r="L611" s="10"/>
      <c r="M611" s="9"/>
      <c r="N611" s="9"/>
      <c r="O611" s="9"/>
      <c r="P611" s="9"/>
      <c r="Q611" s="11"/>
    </row>
    <row r="612" spans="1:17">
      <c r="A612" s="14"/>
      <c r="B612" s="9"/>
      <c r="C612" s="10"/>
      <c r="D612" s="10"/>
      <c r="E612" s="20"/>
      <c r="F612" s="9"/>
      <c r="G612" s="41"/>
      <c r="H612" s="10"/>
      <c r="I612" s="9"/>
      <c r="J612" s="9"/>
      <c r="K612" s="9"/>
      <c r="L612" s="10"/>
      <c r="M612" s="12" t="s">
        <v>41</v>
      </c>
      <c r="N612" s="9"/>
      <c r="O612" s="9"/>
      <c r="P612" s="9"/>
      <c r="Q612" s="11"/>
    </row>
    <row r="613" spans="1:17">
      <c r="A613" s="8"/>
      <c r="B613" s="9"/>
      <c r="C613" s="10"/>
      <c r="D613" s="10"/>
      <c r="E613" s="20"/>
      <c r="F613" s="9"/>
      <c r="G613" s="41"/>
      <c r="H613" s="10"/>
      <c r="I613" s="9"/>
      <c r="J613" s="9"/>
      <c r="K613" s="9"/>
      <c r="L613" s="10"/>
      <c r="M613" s="12" t="s">
        <v>42</v>
      </c>
      <c r="N613" s="9"/>
      <c r="O613" s="9"/>
      <c r="P613" s="9"/>
      <c r="Q613" s="11"/>
    </row>
    <row r="614" spans="1:17">
      <c r="A614" s="8"/>
      <c r="B614" s="12" t="s">
        <v>6</v>
      </c>
      <c r="C614" s="13" t="s">
        <v>4</v>
      </c>
      <c r="D614" s="13" t="s">
        <v>5</v>
      </c>
      <c r="E614" s="23" t="s">
        <v>16</v>
      </c>
      <c r="F614" s="9"/>
      <c r="G614" s="43" t="s">
        <v>18</v>
      </c>
      <c r="H614" s="13" t="s">
        <v>19</v>
      </c>
      <c r="I614" s="9"/>
      <c r="J614" s="9"/>
      <c r="K614" s="9"/>
      <c r="L614" s="10"/>
      <c r="M614" s="38">
        <f>L606</f>
        <v>23908.35</v>
      </c>
      <c r="N614" s="9" t="s">
        <v>45</v>
      </c>
      <c r="O614" s="9"/>
      <c r="P614" s="9"/>
      <c r="Q614" s="11"/>
    </row>
    <row r="615" spans="1:17">
      <c r="A615" s="14" t="s">
        <v>180</v>
      </c>
      <c r="B615" s="9">
        <v>37</v>
      </c>
      <c r="C615" s="10">
        <v>37.39</v>
      </c>
      <c r="D615" s="10">
        <f>C615*B615</f>
        <v>1383.43</v>
      </c>
      <c r="E615" s="38" t="s">
        <v>46</v>
      </c>
      <c r="F615" s="9"/>
      <c r="G615" s="10">
        <v>37.18</v>
      </c>
      <c r="H615" s="10">
        <f>(B615*G615)-D615</f>
        <v>-7.7699999999999818</v>
      </c>
      <c r="I615" s="9" t="s">
        <v>134</v>
      </c>
      <c r="J615" s="9"/>
      <c r="K615" s="9" t="str">
        <f>IF(B615&lt;&gt;0,"buy "&amp;B615&amp;" "&amp;A615&amp;" @ $"&amp;G615,"")</f>
        <v>buy 37 AMPH @ $37.18</v>
      </c>
      <c r="L615" s="10">
        <f>L609-(G615*B615)</f>
        <v>27707.29</v>
      </c>
      <c r="M615" s="38">
        <f>L606-(G615*B615)</f>
        <v>22532.69</v>
      </c>
      <c r="N615" s="9"/>
      <c r="O615" s="9"/>
      <c r="P615" s="9"/>
      <c r="Q615" s="11"/>
    </row>
    <row r="616" spans="1:17">
      <c r="A616" s="14" t="s">
        <v>181</v>
      </c>
      <c r="B616" s="9">
        <v>11</v>
      </c>
      <c r="C616" s="10">
        <v>124.02</v>
      </c>
      <c r="D616" s="10">
        <f>C616*B616</f>
        <v>1364.22</v>
      </c>
      <c r="E616" s="38" t="s">
        <v>46</v>
      </c>
      <c r="F616" s="9"/>
      <c r="G616" s="10">
        <v>122.36</v>
      </c>
      <c r="H616" s="10">
        <f>(B616*G616)-D616</f>
        <v>-18.259999999999991</v>
      </c>
      <c r="I616" s="9" t="s">
        <v>134</v>
      </c>
      <c r="J616" s="9"/>
      <c r="K616" s="9" t="str">
        <f>IF(B616&lt;&gt;0,"buy "&amp;B616&amp;" "&amp;A616&amp;" @ $"&amp;G616,"")</f>
        <v>buy 11 VRTV @ $122.36</v>
      </c>
      <c r="L616" s="10">
        <f>L615-(G616*B616)</f>
        <v>26361.33</v>
      </c>
      <c r="M616" s="38">
        <f>M615-(G616*B616)</f>
        <v>21186.73</v>
      </c>
      <c r="N616" s="9"/>
      <c r="O616" s="9"/>
      <c r="P616" s="9"/>
      <c r="Q616" s="11"/>
    </row>
    <row r="617" spans="1:17">
      <c r="A617" s="28" t="s">
        <v>48</v>
      </c>
      <c r="B617" s="29">
        <v>13</v>
      </c>
      <c r="C617" s="30">
        <v>105.18</v>
      </c>
      <c r="D617" s="30">
        <f>C617*B617</f>
        <v>1367.3400000000001</v>
      </c>
      <c r="E617" s="38" t="s">
        <v>46</v>
      </c>
      <c r="F617" s="29"/>
      <c r="G617" s="30">
        <v>105.52</v>
      </c>
      <c r="H617" s="30">
        <f>(B617*G617)-D617</f>
        <v>4.4199999999998454</v>
      </c>
      <c r="I617" s="9" t="s">
        <v>134</v>
      </c>
      <c r="J617" s="9"/>
      <c r="K617" s="9" t="str">
        <f>IF(B617&lt;&gt;0,"buy "&amp;B617&amp;" "&amp;A617&amp;" @ $"&amp;G617,"")</f>
        <v>buy 13 MGPI @ $105.52</v>
      </c>
      <c r="L617" s="10">
        <f>L616-(G617*B617)</f>
        <v>24989.570000000003</v>
      </c>
      <c r="M617" s="46">
        <f>M616-(G617*B617)</f>
        <v>19814.97</v>
      </c>
      <c r="N617" s="47" t="str">
        <f>"$"&amp;TEXT(M617,"#,##0.00")&amp;" will be the balance in the account after purchases.  "</f>
        <v xml:space="preserve">$19,814.97 will be the balance in the account after purchases.  </v>
      </c>
      <c r="O617" s="47"/>
      <c r="P617" s="47"/>
      <c r="Q617" s="48"/>
    </row>
    <row r="618" spans="1:17">
      <c r="A618" s="14"/>
      <c r="B618" s="9"/>
      <c r="C618" s="10" t="s">
        <v>20</v>
      </c>
      <c r="D618" s="10">
        <f>SUM(D615:D617)</f>
        <v>4114.99</v>
      </c>
      <c r="E618" s="9"/>
      <c r="F618" s="9"/>
      <c r="G618" s="10" t="s">
        <v>28</v>
      </c>
      <c r="H618" s="10">
        <f>SUM(H615:H617)</f>
        <v>-21.610000000000127</v>
      </c>
      <c r="I618" s="9"/>
      <c r="J618" s="9"/>
      <c r="K618" s="9"/>
      <c r="L618" s="10"/>
      <c r="M618" s="9"/>
      <c r="N618" s="9" t="s">
        <v>84</v>
      </c>
      <c r="O618" s="9"/>
      <c r="P618" s="9"/>
      <c r="Q618" s="11"/>
    </row>
    <row r="619" spans="1:17">
      <c r="A619" s="14"/>
      <c r="B619" s="9"/>
      <c r="C619" s="10"/>
      <c r="D619" s="10"/>
      <c r="E619" s="9"/>
      <c r="F619" s="9"/>
      <c r="G619" s="10"/>
      <c r="H619" s="10"/>
      <c r="I619" s="9"/>
      <c r="J619" s="9"/>
      <c r="K619" s="9"/>
      <c r="L619" s="10"/>
      <c r="M619" s="12" t="str">
        <f>IF(J610+M617&gt;0,"Credit Surplus","Credit Shortage")</f>
        <v>Credit Surplus</v>
      </c>
      <c r="N619" s="38">
        <f>J610+M617</f>
        <v>24989.57</v>
      </c>
      <c r="O619" s="9" t="s">
        <v>121</v>
      </c>
      <c r="P619" s="9"/>
      <c r="Q619" s="11"/>
    </row>
    <row r="620" spans="1:17">
      <c r="A620" s="14"/>
      <c r="B620" s="9"/>
      <c r="C620" s="10"/>
      <c r="D620" s="10"/>
      <c r="E620" s="9"/>
      <c r="F620" s="9"/>
      <c r="G620" s="10"/>
      <c r="H620" s="10"/>
      <c r="I620" s="9"/>
      <c r="J620" s="9"/>
      <c r="K620" s="9"/>
      <c r="L620" s="10"/>
      <c r="M620" s="9"/>
      <c r="N620" s="9"/>
      <c r="O620" s="9"/>
      <c r="P620" s="9"/>
      <c r="Q620" s="11"/>
    </row>
    <row r="621" spans="1:17">
      <c r="A621" s="14"/>
      <c r="B621" s="9"/>
      <c r="C621" s="10"/>
      <c r="D621" s="10"/>
      <c r="E621" s="9"/>
      <c r="F621" s="9"/>
      <c r="G621" s="10"/>
      <c r="H621" s="10"/>
      <c r="I621" s="9"/>
      <c r="J621" s="9"/>
      <c r="K621" s="9"/>
      <c r="L621" s="9"/>
      <c r="M621" s="9"/>
      <c r="N621" s="9"/>
      <c r="O621" s="9"/>
      <c r="P621" s="9"/>
      <c r="Q621" s="11"/>
    </row>
    <row r="622" spans="1:17">
      <c r="A622" s="14" t="s">
        <v>23</v>
      </c>
      <c r="B622" s="9"/>
      <c r="C622" s="10"/>
      <c r="D622" s="22">
        <v>1087.48</v>
      </c>
      <c r="E622" s="9" t="s">
        <v>111</v>
      </c>
      <c r="F622" s="9"/>
      <c r="G622" s="10"/>
      <c r="H622" s="10"/>
      <c r="I622" s="9"/>
      <c r="J622" s="9"/>
      <c r="K622" s="9"/>
      <c r="L622" s="9"/>
      <c r="M622" s="9"/>
      <c r="N622" s="9"/>
      <c r="O622" s="9"/>
      <c r="P622" s="9"/>
      <c r="Q622" s="11"/>
    </row>
    <row r="623" spans="1:17">
      <c r="A623" s="14" t="s">
        <v>24</v>
      </c>
      <c r="B623" s="9"/>
      <c r="C623" s="10"/>
      <c r="D623" s="49">
        <f>H610</f>
        <v>3.040000000000191</v>
      </c>
      <c r="E623" s="9" t="s">
        <v>36</v>
      </c>
      <c r="F623" s="9"/>
      <c r="G623" s="10"/>
      <c r="H623" s="10"/>
      <c r="I623" s="9"/>
      <c r="J623" s="9"/>
      <c r="K623" s="9"/>
      <c r="L623" s="9"/>
      <c r="M623" s="9"/>
      <c r="N623" s="9"/>
      <c r="O623" s="9"/>
      <c r="P623" s="9"/>
      <c r="Q623" s="11"/>
    </row>
    <row r="624" spans="1:17">
      <c r="A624" s="14" t="s">
        <v>25</v>
      </c>
      <c r="B624" s="9"/>
      <c r="C624" s="10"/>
      <c r="D624" s="10">
        <f>D622+D623</f>
        <v>1090.5200000000002</v>
      </c>
      <c r="E624" s="9"/>
      <c r="F624" s="9"/>
      <c r="G624" s="10"/>
      <c r="H624" s="10"/>
      <c r="I624" s="9"/>
      <c r="J624" s="9"/>
      <c r="K624" s="9"/>
      <c r="L624" s="9"/>
      <c r="M624" s="9"/>
      <c r="N624" s="9"/>
      <c r="O624" s="9"/>
      <c r="P624" s="9"/>
      <c r="Q624" s="11"/>
    </row>
    <row r="625" spans="1:17">
      <c r="A625" s="14" t="s">
        <v>27</v>
      </c>
      <c r="B625" s="9"/>
      <c r="C625" s="10"/>
      <c r="D625" s="10">
        <f>H618</f>
        <v>-21.610000000000127</v>
      </c>
      <c r="E625" s="9" t="s">
        <v>37</v>
      </c>
      <c r="F625" s="9"/>
      <c r="G625" s="10"/>
      <c r="H625" s="10"/>
      <c r="I625" s="9"/>
      <c r="J625" s="9"/>
      <c r="K625" s="9"/>
      <c r="L625" s="9"/>
      <c r="M625" s="9"/>
      <c r="N625" s="9"/>
      <c r="O625" s="9"/>
      <c r="P625" s="9"/>
      <c r="Q625" s="11"/>
    </row>
    <row r="626" spans="1:17">
      <c r="A626" s="14" t="s">
        <v>25</v>
      </c>
      <c r="B626" s="9"/>
      <c r="C626" s="10"/>
      <c r="D626" s="32">
        <f>D624-D625</f>
        <v>1112.1300000000003</v>
      </c>
      <c r="E626" s="20" t="s">
        <v>38</v>
      </c>
      <c r="F626" s="9"/>
      <c r="G626" s="10"/>
      <c r="H626" s="10"/>
      <c r="I626" s="9"/>
      <c r="J626" s="9"/>
      <c r="K626" s="9"/>
      <c r="L626" s="9"/>
      <c r="M626" s="9"/>
      <c r="N626" s="9"/>
      <c r="O626" s="9"/>
      <c r="P626" s="9"/>
      <c r="Q626" s="11"/>
    </row>
    <row r="627" spans="1:17" ht="14.65" thickBot="1">
      <c r="A627" s="16"/>
      <c r="B627" s="17"/>
      <c r="C627" s="18"/>
      <c r="D627" s="18"/>
      <c r="E627" s="17"/>
      <c r="F627" s="17"/>
      <c r="G627" s="18"/>
      <c r="H627" s="18"/>
      <c r="I627" s="17"/>
      <c r="J627" s="17"/>
      <c r="K627" s="17"/>
      <c r="L627" s="17"/>
      <c r="M627" s="17"/>
      <c r="N627" s="17"/>
      <c r="O627" s="17"/>
      <c r="P627" s="17"/>
      <c r="Q627" s="19"/>
    </row>
    <row r="628" spans="1:17" ht="14.65" thickTop="1">
      <c r="C628" s="1"/>
      <c r="D628" s="1"/>
      <c r="G628" s="1"/>
      <c r="H628" s="1"/>
    </row>
    <row r="629" spans="1:17" ht="14.65" thickBot="1">
      <c r="C629" s="1"/>
      <c r="D629" s="1"/>
      <c r="G629" s="1"/>
      <c r="H629" s="1"/>
    </row>
    <row r="630" spans="1:17" ht="14.65" thickTop="1">
      <c r="A630" s="3"/>
      <c r="B630" s="4"/>
      <c r="C630" s="5">
        <v>44742</v>
      </c>
      <c r="D630" s="6"/>
      <c r="E630" s="4"/>
      <c r="F630" s="4"/>
      <c r="G630" s="6"/>
      <c r="H630" s="6"/>
      <c r="I630" s="4"/>
      <c r="J630" s="4"/>
      <c r="K630" s="4"/>
      <c r="L630" s="21" t="s">
        <v>40</v>
      </c>
      <c r="M630" s="4"/>
      <c r="N630" s="4"/>
      <c r="O630" s="4"/>
      <c r="P630" s="4"/>
      <c r="Q630" s="7"/>
    </row>
    <row r="631" spans="1:17">
      <c r="A631" s="8" t="s">
        <v>11</v>
      </c>
      <c r="B631" s="9"/>
      <c r="C631" s="10"/>
      <c r="D631" s="10"/>
      <c r="E631" s="9"/>
      <c r="F631" s="9"/>
      <c r="G631" s="10"/>
      <c r="H631" s="10"/>
      <c r="I631" s="9"/>
      <c r="J631" s="12" t="s">
        <v>68</v>
      </c>
      <c r="K631" s="9"/>
      <c r="L631" s="12" t="s">
        <v>21</v>
      </c>
      <c r="M631" s="12"/>
      <c r="N631" s="9"/>
      <c r="O631" s="9"/>
      <c r="P631" s="9"/>
      <c r="Q631" s="11"/>
    </row>
    <row r="632" spans="1:17">
      <c r="A632" s="8" t="s">
        <v>3</v>
      </c>
      <c r="B632" s="12" t="s">
        <v>6</v>
      </c>
      <c r="C632" s="13" t="s">
        <v>4</v>
      </c>
      <c r="D632" s="13" t="s">
        <v>7</v>
      </c>
      <c r="E632" s="12" t="s">
        <v>16</v>
      </c>
      <c r="F632" s="9"/>
      <c r="G632" s="13" t="s">
        <v>18</v>
      </c>
      <c r="H632" s="13" t="s">
        <v>19</v>
      </c>
      <c r="I632" s="43" t="s">
        <v>133</v>
      </c>
      <c r="J632" s="12" t="s">
        <v>67</v>
      </c>
      <c r="K632" s="9"/>
      <c r="L632" s="22">
        <v>24137.85</v>
      </c>
      <c r="M632" s="9" t="s">
        <v>135</v>
      </c>
      <c r="N632" s="9"/>
      <c r="O632" s="9"/>
      <c r="P632" s="9"/>
      <c r="Q632" s="11"/>
    </row>
    <row r="633" spans="1:17">
      <c r="A633" s="14" t="s">
        <v>117</v>
      </c>
      <c r="B633" s="9">
        <v>33</v>
      </c>
      <c r="C633" s="10">
        <v>39.96</v>
      </c>
      <c r="D633" s="10">
        <f>C633*B633</f>
        <v>1318.68</v>
      </c>
      <c r="E633" s="38" t="s">
        <v>46</v>
      </c>
      <c r="F633" s="9"/>
      <c r="G633" s="10">
        <v>39.78</v>
      </c>
      <c r="H633" s="10">
        <f>(B633*G633)-D633</f>
        <v>-5.9400000000000546</v>
      </c>
      <c r="I633" s="9" t="s">
        <v>134</v>
      </c>
      <c r="J633" s="38">
        <f>G633*B633</f>
        <v>1312.74</v>
      </c>
      <c r="K633" s="9" t="str">
        <f>IF(B633&lt;&gt;0,"sell "&amp;B633&amp;" "&amp;A633&amp;" @ $"&amp;G633,"")</f>
        <v>sell 33 CBZ @ $39.78</v>
      </c>
      <c r="L633" s="10">
        <f>L632+(G633*B633)</f>
        <v>25450.59</v>
      </c>
      <c r="M633" s="9"/>
      <c r="N633" s="9"/>
      <c r="O633" s="9"/>
      <c r="P633" s="9"/>
      <c r="Q633" s="11"/>
    </row>
    <row r="634" spans="1:17">
      <c r="A634" s="14" t="s">
        <v>172</v>
      </c>
      <c r="B634" s="9">
        <v>13</v>
      </c>
      <c r="C634" s="10">
        <v>96.17</v>
      </c>
      <c r="D634" s="10">
        <f>C634*B634</f>
        <v>1250.21</v>
      </c>
      <c r="E634" s="38" t="s">
        <v>46</v>
      </c>
      <c r="F634" s="9"/>
      <c r="G634" s="10">
        <v>95.96</v>
      </c>
      <c r="H634" s="10">
        <f>(B634*G634)-D634</f>
        <v>-2.7300000000000182</v>
      </c>
      <c r="I634" s="9" t="s">
        <v>134</v>
      </c>
      <c r="J634" s="38">
        <f>G634*B634</f>
        <v>1247.48</v>
      </c>
      <c r="K634" s="9" t="str">
        <f t="shared" ref="K634:K635" si="29">IF(B634&lt;&gt;0,"sell "&amp;B634&amp;" "&amp;A634&amp;" @ $"&amp;G634,"")</f>
        <v>sell 13 AIT @ $95.96</v>
      </c>
      <c r="L634" s="10">
        <f>L633+(G634*B634)</f>
        <v>26698.07</v>
      </c>
      <c r="M634" s="9"/>
      <c r="N634" s="9"/>
      <c r="O634" s="9"/>
      <c r="P634" s="9"/>
      <c r="Q634" s="11"/>
    </row>
    <row r="635" spans="1:17">
      <c r="A635" s="14" t="s">
        <v>173</v>
      </c>
      <c r="B635" s="9">
        <v>126</v>
      </c>
      <c r="C635" s="10">
        <v>9.06</v>
      </c>
      <c r="D635" s="10">
        <f>C635*B635</f>
        <v>1141.5600000000002</v>
      </c>
      <c r="E635" s="38" t="s">
        <v>46</v>
      </c>
      <c r="F635" s="9"/>
      <c r="G635" s="10">
        <v>8.92</v>
      </c>
      <c r="H635" s="10">
        <f>(B635*G635)-D635</f>
        <v>-17.6400000000001</v>
      </c>
      <c r="I635" s="9" t="s">
        <v>134</v>
      </c>
      <c r="J635" s="38">
        <f>G635*B635</f>
        <v>1123.92</v>
      </c>
      <c r="K635" s="9" t="str">
        <f t="shared" si="29"/>
        <v>sell 126 VIV @ $8.92</v>
      </c>
      <c r="L635" s="10">
        <f>L634+(G635*B635)</f>
        <v>27821.989999999998</v>
      </c>
      <c r="M635" s="9" t="s">
        <v>44</v>
      </c>
      <c r="N635" s="9"/>
      <c r="O635" s="9"/>
      <c r="P635" s="9"/>
      <c r="Q635" s="11"/>
    </row>
    <row r="636" spans="1:17">
      <c r="A636" s="14"/>
      <c r="B636" s="9"/>
      <c r="C636" s="10" t="s">
        <v>20</v>
      </c>
      <c r="D636" s="10">
        <f>SUM(D633:D635)</f>
        <v>3710.4500000000007</v>
      </c>
      <c r="E636" s="9"/>
      <c r="F636" s="9"/>
      <c r="G636" s="41"/>
      <c r="H636" s="10">
        <f>SUM(H633:H635)</f>
        <v>-26.310000000000173</v>
      </c>
      <c r="I636" s="9"/>
      <c r="J636" s="38">
        <f>SUM(J633:J635)</f>
        <v>3684.1400000000003</v>
      </c>
      <c r="K636" s="9"/>
      <c r="L636" s="10"/>
      <c r="M636" s="9"/>
      <c r="N636" s="9"/>
      <c r="O636" s="9"/>
      <c r="P636" s="9"/>
      <c r="Q636" s="11"/>
    </row>
    <row r="637" spans="1:17">
      <c r="A637" s="14"/>
      <c r="B637" s="9"/>
      <c r="C637" s="10"/>
      <c r="D637" s="10"/>
      <c r="E637" s="9"/>
      <c r="F637" s="9"/>
      <c r="G637" s="42"/>
      <c r="H637" s="39"/>
      <c r="I637" s="9"/>
      <c r="J637" s="9"/>
      <c r="K637" s="9"/>
      <c r="L637" s="10"/>
      <c r="M637" s="9"/>
      <c r="N637" s="9"/>
      <c r="O637" s="9"/>
      <c r="P637" s="9"/>
      <c r="Q637" s="11"/>
    </row>
    <row r="638" spans="1:17">
      <c r="A638" s="14"/>
      <c r="B638" s="9"/>
      <c r="C638" s="10"/>
      <c r="D638" s="10"/>
      <c r="E638" s="20"/>
      <c r="F638" s="9"/>
      <c r="G638" s="41"/>
      <c r="H638" s="10"/>
      <c r="I638" s="9"/>
      <c r="J638" s="9"/>
      <c r="K638" s="9"/>
      <c r="L638" s="10"/>
      <c r="M638" s="12" t="s">
        <v>41</v>
      </c>
      <c r="N638" s="9"/>
      <c r="O638" s="9"/>
      <c r="P638" s="9"/>
      <c r="Q638" s="11"/>
    </row>
    <row r="639" spans="1:17">
      <c r="A639" s="8"/>
      <c r="B639" s="9"/>
      <c r="C639" s="10"/>
      <c r="D639" s="10"/>
      <c r="E639" s="20"/>
      <c r="F639" s="9"/>
      <c r="G639" s="41"/>
      <c r="H639" s="10"/>
      <c r="I639" s="9"/>
      <c r="J639" s="9"/>
      <c r="K639" s="9"/>
      <c r="L639" s="10"/>
      <c r="M639" s="12" t="s">
        <v>42</v>
      </c>
      <c r="N639" s="9"/>
      <c r="O639" s="9"/>
      <c r="P639" s="9"/>
      <c r="Q639" s="11"/>
    </row>
    <row r="640" spans="1:17">
      <c r="A640" s="8"/>
      <c r="B640" s="12" t="s">
        <v>6</v>
      </c>
      <c r="C640" s="13" t="s">
        <v>4</v>
      </c>
      <c r="D640" s="13" t="s">
        <v>5</v>
      </c>
      <c r="E640" s="23" t="s">
        <v>16</v>
      </c>
      <c r="F640" s="9"/>
      <c r="G640" s="43" t="s">
        <v>18</v>
      </c>
      <c r="H640" s="13" t="s">
        <v>19</v>
      </c>
      <c r="I640" s="9"/>
      <c r="J640" s="9"/>
      <c r="K640" s="9"/>
      <c r="L640" s="10"/>
      <c r="M640" s="38">
        <f>L632</f>
        <v>24137.85</v>
      </c>
      <c r="N640" s="9" t="s">
        <v>45</v>
      </c>
      <c r="O640" s="9"/>
      <c r="P640" s="9"/>
      <c r="Q640" s="11"/>
    </row>
    <row r="641" spans="1:17">
      <c r="A641" s="14" t="s">
        <v>179</v>
      </c>
      <c r="B641" s="9">
        <v>43</v>
      </c>
      <c r="C641" s="10">
        <v>91.49</v>
      </c>
      <c r="D641" s="10">
        <f>C641*B641</f>
        <v>3934.0699999999997</v>
      </c>
      <c r="E641" s="38" t="s">
        <v>46</v>
      </c>
      <c r="F641" s="9"/>
      <c r="G641" s="10">
        <v>91.43</v>
      </c>
      <c r="H641" s="10">
        <f>(B641*G641)-D641</f>
        <v>-2.5799999999994725</v>
      </c>
      <c r="I641" s="9" t="s">
        <v>134</v>
      </c>
      <c r="J641" s="9"/>
      <c r="K641" s="9" t="str">
        <f>IF(B641&lt;&gt;0,"buy "&amp;B641&amp;" "&amp;A641&amp;" @ $"&amp;G641,"")</f>
        <v>buy 43 BIL @ $91.43</v>
      </c>
      <c r="L641" s="10">
        <f>L635-(G641*B641)</f>
        <v>23890.499999999996</v>
      </c>
      <c r="M641" s="38">
        <f>L632-(G641*B641)</f>
        <v>20206.359999999997</v>
      </c>
      <c r="N641" s="9"/>
      <c r="O641" s="9"/>
      <c r="P641" s="9"/>
      <c r="Q641" s="11"/>
    </row>
    <row r="642" spans="1:17">
      <c r="A642" s="14"/>
      <c r="B642" s="9"/>
      <c r="C642" s="10"/>
      <c r="D642" s="10">
        <f>C642*B642</f>
        <v>0</v>
      </c>
      <c r="E642" s="38"/>
      <c r="F642" s="9"/>
      <c r="G642" s="10"/>
      <c r="H642" s="10">
        <f>(B642*G642)-D642</f>
        <v>0</v>
      </c>
      <c r="I642" s="9" t="s">
        <v>134</v>
      </c>
      <c r="J642" s="9"/>
      <c r="K642" s="9" t="str">
        <f>IF(B642&lt;&gt;0,"buy "&amp;B642&amp;" "&amp;A642&amp;" @ $"&amp;G642,"")</f>
        <v/>
      </c>
      <c r="L642" s="10">
        <f>L641-(G642*B642)</f>
        <v>23890.499999999996</v>
      </c>
      <c r="M642" s="38">
        <f>M641-(G642*B642)</f>
        <v>20206.359999999997</v>
      </c>
      <c r="N642" s="9"/>
      <c r="O642" s="9"/>
      <c r="P642" s="9"/>
      <c r="Q642" s="11"/>
    </row>
    <row r="643" spans="1:17">
      <c r="A643" s="28"/>
      <c r="B643" s="29"/>
      <c r="C643" s="30"/>
      <c r="D643" s="30">
        <f>C643*B643</f>
        <v>0</v>
      </c>
      <c r="E643" s="38"/>
      <c r="F643" s="29"/>
      <c r="G643" s="30"/>
      <c r="H643" s="30">
        <f>(B643*G643)-D643</f>
        <v>0</v>
      </c>
      <c r="I643" s="9" t="s">
        <v>134</v>
      </c>
      <c r="J643" s="9"/>
      <c r="K643" s="9" t="str">
        <f>IF(B643&lt;&gt;0,"buy "&amp;B643&amp;" "&amp;A643&amp;" @ $"&amp;G643,"")</f>
        <v/>
      </c>
      <c r="L643" s="10">
        <f>L642-(G643*B643)</f>
        <v>23890.499999999996</v>
      </c>
      <c r="M643" s="46">
        <f>M642-(G643*B643)</f>
        <v>20206.359999999997</v>
      </c>
      <c r="N643" s="47" t="str">
        <f>"$"&amp;TEXT(M643,"#,##0.00")&amp;" will be the balance in the account after purchases.  "</f>
        <v xml:space="preserve">$20,206.36 will be the balance in the account after purchases.  </v>
      </c>
      <c r="O643" s="47"/>
      <c r="P643" s="47"/>
      <c r="Q643" s="48"/>
    </row>
    <row r="644" spans="1:17">
      <c r="A644" s="14"/>
      <c r="B644" s="9"/>
      <c r="C644" s="10" t="s">
        <v>20</v>
      </c>
      <c r="D644" s="10">
        <f>SUM(D641:D643)</f>
        <v>3934.0699999999997</v>
      </c>
      <c r="E644" s="9"/>
      <c r="F644" s="9"/>
      <c r="G644" s="10" t="s">
        <v>28</v>
      </c>
      <c r="H644" s="10">
        <f>SUM(H641:H643)</f>
        <v>-2.5799999999994725</v>
      </c>
      <c r="I644" s="9"/>
      <c r="J644" s="9"/>
      <c r="K644" s="9"/>
      <c r="L644" s="10"/>
      <c r="M644" s="9"/>
      <c r="N644" s="9" t="s">
        <v>84</v>
      </c>
      <c r="O644" s="9"/>
      <c r="P644" s="9"/>
      <c r="Q644" s="11"/>
    </row>
    <row r="645" spans="1:17">
      <c r="A645" s="14"/>
      <c r="B645" s="9"/>
      <c r="C645" s="10"/>
      <c r="D645" s="10"/>
      <c r="E645" s="9"/>
      <c r="F645" s="9"/>
      <c r="G645" s="10"/>
      <c r="H645" s="10"/>
      <c r="I645" s="9"/>
      <c r="J645" s="9"/>
      <c r="K645" s="9"/>
      <c r="L645" s="10"/>
      <c r="M645" s="12" t="str">
        <f>IF(J636+M643&gt;0,"Credit Surplus","Credit Shortage")</f>
        <v>Credit Surplus</v>
      </c>
      <c r="N645" s="38">
        <f>J636+M643</f>
        <v>23890.499999999996</v>
      </c>
      <c r="O645" s="9" t="s">
        <v>121</v>
      </c>
      <c r="P645" s="9"/>
      <c r="Q645" s="11"/>
    </row>
    <row r="646" spans="1:17">
      <c r="A646" s="14"/>
      <c r="B646" s="9"/>
      <c r="C646" s="10"/>
      <c r="D646" s="10"/>
      <c r="E646" s="9"/>
      <c r="F646" s="9"/>
      <c r="G646" s="10"/>
      <c r="H646" s="10"/>
      <c r="I646" s="9"/>
      <c r="J646" s="9"/>
      <c r="K646" s="9"/>
      <c r="L646" s="10"/>
      <c r="M646" s="9"/>
      <c r="N646" s="9"/>
      <c r="O646" s="9"/>
      <c r="P646" s="9"/>
      <c r="Q646" s="11"/>
    </row>
    <row r="647" spans="1:17">
      <c r="A647" s="14"/>
      <c r="B647" s="9"/>
      <c r="C647" s="10"/>
      <c r="D647" s="10"/>
      <c r="E647" s="9"/>
      <c r="F647" s="9"/>
      <c r="G647" s="10"/>
      <c r="H647" s="10"/>
      <c r="I647" s="9"/>
      <c r="J647" s="9"/>
      <c r="K647" s="9"/>
      <c r="L647" s="9"/>
      <c r="M647" s="9"/>
      <c r="N647" s="9"/>
      <c r="O647" s="9"/>
      <c r="P647" s="9"/>
      <c r="Q647" s="11"/>
    </row>
    <row r="648" spans="1:17">
      <c r="A648" s="14" t="s">
        <v>23</v>
      </c>
      <c r="B648" s="9"/>
      <c r="C648" s="10"/>
      <c r="D648" s="22">
        <v>54.64</v>
      </c>
      <c r="E648" s="9" t="s">
        <v>111</v>
      </c>
      <c r="F648" s="9"/>
      <c r="G648" s="10"/>
      <c r="H648" s="10"/>
      <c r="I648" s="9"/>
      <c r="J648" s="9"/>
      <c r="K648" s="9"/>
      <c r="L648" s="9"/>
      <c r="M648" s="9"/>
      <c r="N648" s="9"/>
      <c r="O648" s="9"/>
      <c r="P648" s="9"/>
      <c r="Q648" s="11"/>
    </row>
    <row r="649" spans="1:17">
      <c r="A649" s="14" t="s">
        <v>24</v>
      </c>
      <c r="B649" s="9"/>
      <c r="C649" s="10"/>
      <c r="D649" s="49">
        <f>H636</f>
        <v>-26.310000000000173</v>
      </c>
      <c r="E649" s="9" t="s">
        <v>36</v>
      </c>
      <c r="F649" s="9"/>
      <c r="G649" s="10"/>
      <c r="H649" s="10"/>
      <c r="I649" s="9"/>
      <c r="J649" s="9"/>
      <c r="K649" s="9"/>
      <c r="L649" s="9"/>
      <c r="M649" s="9"/>
      <c r="N649" s="9"/>
      <c r="O649" s="9"/>
      <c r="P649" s="9"/>
      <c r="Q649" s="11"/>
    </row>
    <row r="650" spans="1:17">
      <c r="A650" s="14" t="s">
        <v>25</v>
      </c>
      <c r="B650" s="9"/>
      <c r="C650" s="10"/>
      <c r="D650" s="10">
        <f>D648+D649</f>
        <v>28.329999999999828</v>
      </c>
      <c r="E650" s="9"/>
      <c r="F650" s="9"/>
      <c r="G650" s="10"/>
      <c r="H650" s="10"/>
      <c r="I650" s="9"/>
      <c r="J650" s="9"/>
      <c r="K650" s="9"/>
      <c r="L650" s="9"/>
      <c r="M650" s="9"/>
      <c r="N650" s="9"/>
      <c r="O650" s="9"/>
      <c r="P650" s="9"/>
      <c r="Q650" s="11"/>
    </row>
    <row r="651" spans="1:17">
      <c r="A651" s="14" t="s">
        <v>27</v>
      </c>
      <c r="B651" s="9"/>
      <c r="C651" s="10"/>
      <c r="D651" s="10">
        <f>H644</f>
        <v>-2.5799999999994725</v>
      </c>
      <c r="E651" s="9" t="s">
        <v>37</v>
      </c>
      <c r="F651" s="9"/>
      <c r="G651" s="10"/>
      <c r="H651" s="10"/>
      <c r="I651" s="9"/>
      <c r="J651" s="9"/>
      <c r="K651" s="9"/>
      <c r="L651" s="9"/>
      <c r="M651" s="9"/>
      <c r="N651" s="9"/>
      <c r="O651" s="9"/>
      <c r="P651" s="9"/>
      <c r="Q651" s="11"/>
    </row>
    <row r="652" spans="1:17">
      <c r="A652" s="14" t="s">
        <v>25</v>
      </c>
      <c r="B652" s="9"/>
      <c r="C652" s="10"/>
      <c r="D652" s="32">
        <f>D650-D651</f>
        <v>30.9099999999993</v>
      </c>
      <c r="E652" s="20" t="s">
        <v>38</v>
      </c>
      <c r="F652" s="9"/>
      <c r="G652" s="10"/>
      <c r="H652" s="10"/>
      <c r="I652" s="9"/>
      <c r="J652" s="9"/>
      <c r="K652" s="9"/>
      <c r="L652" s="9"/>
      <c r="M652" s="9"/>
      <c r="N652" s="9"/>
      <c r="O652" s="9"/>
      <c r="P652" s="9"/>
      <c r="Q652" s="11"/>
    </row>
    <row r="653" spans="1:17" ht="14.65" thickBot="1">
      <c r="A653" s="16"/>
      <c r="B653" s="17"/>
      <c r="C653" s="18"/>
      <c r="D653" s="18"/>
      <c r="E653" s="17"/>
      <c r="F653" s="17"/>
      <c r="G653" s="18"/>
      <c r="H653" s="18"/>
      <c r="I653" s="17"/>
      <c r="J653" s="17"/>
      <c r="K653" s="17"/>
      <c r="L653" s="17"/>
      <c r="M653" s="17"/>
      <c r="N653" s="17"/>
      <c r="O653" s="17"/>
      <c r="P653" s="17"/>
      <c r="Q653" s="19"/>
    </row>
    <row r="654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2024-05-31T14:54:00Z</cp:lastPrinted>
  <dcterms:created xsi:type="dcterms:W3CDTF">2018-06-30T02:06:06Z</dcterms:created>
  <dcterms:modified xsi:type="dcterms:W3CDTF">2024-06-03T14:19:26Z</dcterms:modified>
</cp:coreProperties>
</file>