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8" yWindow="300" windowWidth="25103" windowHeight="12338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19" i="4"/>
  <c r="H19"/>
  <c r="D19"/>
  <c r="K18"/>
  <c r="D18"/>
  <c r="H18" s="1"/>
  <c r="M17"/>
  <c r="M18" s="1"/>
  <c r="M19" s="1"/>
  <c r="N19" s="1"/>
  <c r="K17"/>
  <c r="D17"/>
  <c r="K11"/>
  <c r="J11"/>
  <c r="D11"/>
  <c r="H11" s="1"/>
  <c r="K10"/>
  <c r="J10"/>
  <c r="D10"/>
  <c r="H10" s="1"/>
  <c r="L9"/>
  <c r="L10" s="1"/>
  <c r="L11" s="1"/>
  <c r="L17" s="1"/>
  <c r="L18" s="1"/>
  <c r="L19" s="1"/>
  <c r="K9"/>
  <c r="J9"/>
  <c r="H9"/>
  <c r="D9"/>
  <c r="K49"/>
  <c r="H49"/>
  <c r="D49"/>
  <c r="K48"/>
  <c r="D48"/>
  <c r="H48" s="1"/>
  <c r="M47"/>
  <c r="M48" s="1"/>
  <c r="M49" s="1"/>
  <c r="N49" s="1"/>
  <c r="K47"/>
  <c r="D47"/>
  <c r="H47" s="1"/>
  <c r="K41"/>
  <c r="J41"/>
  <c r="D41"/>
  <c r="H41" s="1"/>
  <c r="K40"/>
  <c r="J40"/>
  <c r="D40"/>
  <c r="H40" s="1"/>
  <c r="L39"/>
  <c r="L40" s="1"/>
  <c r="L41" s="1"/>
  <c r="L47" s="1"/>
  <c r="L48" s="1"/>
  <c r="L49" s="1"/>
  <c r="K39"/>
  <c r="J39"/>
  <c r="D39"/>
  <c r="K79"/>
  <c r="H79"/>
  <c r="D79"/>
  <c r="K78"/>
  <c r="D78"/>
  <c r="H78" s="1"/>
  <c r="M77"/>
  <c r="M78" s="1"/>
  <c r="M79" s="1"/>
  <c r="N79" s="1"/>
  <c r="K77"/>
  <c r="H77"/>
  <c r="D77"/>
  <c r="K71"/>
  <c r="J71"/>
  <c r="D71"/>
  <c r="H71" s="1"/>
  <c r="K70"/>
  <c r="J70"/>
  <c r="D70"/>
  <c r="H70" s="1"/>
  <c r="L69"/>
  <c r="L70" s="1"/>
  <c r="L71" s="1"/>
  <c r="L77" s="1"/>
  <c r="L78" s="1"/>
  <c r="L79" s="1"/>
  <c r="K69"/>
  <c r="J69"/>
  <c r="D69"/>
  <c r="H69" s="1"/>
  <c r="K109"/>
  <c r="D109"/>
  <c r="H109" s="1"/>
  <c r="K108"/>
  <c r="D108"/>
  <c r="H108" s="1"/>
  <c r="M107"/>
  <c r="M108" s="1"/>
  <c r="M109" s="1"/>
  <c r="N109" s="1"/>
  <c r="K107"/>
  <c r="D107"/>
  <c r="H107" s="1"/>
  <c r="K101"/>
  <c r="J101"/>
  <c r="D101"/>
  <c r="H101" s="1"/>
  <c r="K100"/>
  <c r="J100"/>
  <c r="H100"/>
  <c r="D100"/>
  <c r="L99"/>
  <c r="L100" s="1"/>
  <c r="L101" s="1"/>
  <c r="L107" s="1"/>
  <c r="L108" s="1"/>
  <c r="L109" s="1"/>
  <c r="K99"/>
  <c r="J99"/>
  <c r="D99"/>
  <c r="H99" s="1"/>
  <c r="K139"/>
  <c r="D139"/>
  <c r="K138"/>
  <c r="D138"/>
  <c r="H138" s="1"/>
  <c r="M137"/>
  <c r="M138" s="1"/>
  <c r="M139" s="1"/>
  <c r="N139" s="1"/>
  <c r="K137"/>
  <c r="D137"/>
  <c r="K131"/>
  <c r="J131"/>
  <c r="H131"/>
  <c r="D131"/>
  <c r="K130"/>
  <c r="J130"/>
  <c r="H130"/>
  <c r="D130"/>
  <c r="L129"/>
  <c r="L130" s="1"/>
  <c r="L131" s="1"/>
  <c r="L137" s="1"/>
  <c r="L138" s="1"/>
  <c r="L139" s="1"/>
  <c r="K129"/>
  <c r="J129"/>
  <c r="D129"/>
  <c r="H129" s="1"/>
  <c r="K169"/>
  <c r="D169"/>
  <c r="H169" s="1"/>
  <c r="K168"/>
  <c r="D168"/>
  <c r="H168" s="1"/>
  <c r="M167"/>
  <c r="M168" s="1"/>
  <c r="M169" s="1"/>
  <c r="N169" s="1"/>
  <c r="K167"/>
  <c r="D167"/>
  <c r="H167" s="1"/>
  <c r="K161"/>
  <c r="J161"/>
  <c r="H161"/>
  <c r="D161"/>
  <c r="K160"/>
  <c r="J160"/>
  <c r="D160"/>
  <c r="H160" s="1"/>
  <c r="L159"/>
  <c r="L160" s="1"/>
  <c r="L161" s="1"/>
  <c r="L167" s="1"/>
  <c r="L168" s="1"/>
  <c r="L169" s="1"/>
  <c r="K159"/>
  <c r="J159"/>
  <c r="D159"/>
  <c r="K199"/>
  <c r="D199"/>
  <c r="H199" s="1"/>
  <c r="K198"/>
  <c r="D198"/>
  <c r="H198" s="1"/>
  <c r="M197"/>
  <c r="M198" s="1"/>
  <c r="M199" s="1"/>
  <c r="N199" s="1"/>
  <c r="K197"/>
  <c r="D197"/>
  <c r="H197" s="1"/>
  <c r="K191"/>
  <c r="J191"/>
  <c r="D191"/>
  <c r="H191" s="1"/>
  <c r="K190"/>
  <c r="J190"/>
  <c r="D190"/>
  <c r="H190" s="1"/>
  <c r="L189"/>
  <c r="L190" s="1"/>
  <c r="L191" s="1"/>
  <c r="L197" s="1"/>
  <c r="L198" s="1"/>
  <c r="L199" s="1"/>
  <c r="K189"/>
  <c r="J189"/>
  <c r="D189"/>
  <c r="K229"/>
  <c r="D229"/>
  <c r="H229" s="1"/>
  <c r="K228"/>
  <c r="D228"/>
  <c r="H228" s="1"/>
  <c r="M227"/>
  <c r="M228" s="1"/>
  <c r="M229" s="1"/>
  <c r="N229" s="1"/>
  <c r="K227"/>
  <c r="D227"/>
  <c r="H227" s="1"/>
  <c r="K221"/>
  <c r="J221"/>
  <c r="D221"/>
  <c r="H221" s="1"/>
  <c r="K220"/>
  <c r="J220"/>
  <c r="D220"/>
  <c r="H220" s="1"/>
  <c r="L219"/>
  <c r="L220" s="1"/>
  <c r="L221" s="1"/>
  <c r="L227" s="1"/>
  <c r="L228" s="1"/>
  <c r="L229" s="1"/>
  <c r="K219"/>
  <c r="J219"/>
  <c r="D219"/>
  <c r="K259"/>
  <c r="D259"/>
  <c r="H259" s="1"/>
  <c r="K258"/>
  <c r="D258"/>
  <c r="H258" s="1"/>
  <c r="M257"/>
  <c r="M258" s="1"/>
  <c r="M259" s="1"/>
  <c r="N259" s="1"/>
  <c r="K257"/>
  <c r="D257"/>
  <c r="K251"/>
  <c r="J251"/>
  <c r="D251"/>
  <c r="H251" s="1"/>
  <c r="K250"/>
  <c r="J250"/>
  <c r="D250"/>
  <c r="H250" s="1"/>
  <c r="L249"/>
  <c r="L250" s="1"/>
  <c r="L251" s="1"/>
  <c r="L257" s="1"/>
  <c r="L258" s="1"/>
  <c r="L259" s="1"/>
  <c r="K249"/>
  <c r="J249"/>
  <c r="D249"/>
  <c r="K288"/>
  <c r="D288"/>
  <c r="H288" s="1"/>
  <c r="K287"/>
  <c r="D287"/>
  <c r="H287" s="1"/>
  <c r="M286"/>
  <c r="M287" s="1"/>
  <c r="M288" s="1"/>
  <c r="N288" s="1"/>
  <c r="K286"/>
  <c r="D286"/>
  <c r="K280"/>
  <c r="J280"/>
  <c r="D280"/>
  <c r="H280" s="1"/>
  <c r="K279"/>
  <c r="J279"/>
  <c r="D279"/>
  <c r="L278"/>
  <c r="L279" s="1"/>
  <c r="L280" s="1"/>
  <c r="L286" s="1"/>
  <c r="L287" s="1"/>
  <c r="L288" s="1"/>
  <c r="K278"/>
  <c r="J278"/>
  <c r="D278"/>
  <c r="K317"/>
  <c r="D317"/>
  <c r="H317" s="1"/>
  <c r="K316"/>
  <c r="D316"/>
  <c r="H316" s="1"/>
  <c r="M315"/>
  <c r="M316" s="1"/>
  <c r="M317" s="1"/>
  <c r="N317" s="1"/>
  <c r="K315"/>
  <c r="D315"/>
  <c r="H315" s="1"/>
  <c r="K309"/>
  <c r="J309"/>
  <c r="D309"/>
  <c r="H309" s="1"/>
  <c r="K308"/>
  <c r="J308"/>
  <c r="D308"/>
  <c r="H308" s="1"/>
  <c r="L307"/>
  <c r="L308" s="1"/>
  <c r="L309" s="1"/>
  <c r="L315" s="1"/>
  <c r="L316" s="1"/>
  <c r="L317" s="1"/>
  <c r="K307"/>
  <c r="J307"/>
  <c r="D307"/>
  <c r="K347"/>
  <c r="D347"/>
  <c r="H347" s="1"/>
  <c r="K346"/>
  <c r="D346"/>
  <c r="M345"/>
  <c r="M346" s="1"/>
  <c r="M347" s="1"/>
  <c r="N347" s="1"/>
  <c r="K345"/>
  <c r="D345"/>
  <c r="H345" s="1"/>
  <c r="K339"/>
  <c r="J339"/>
  <c r="D339"/>
  <c r="K338"/>
  <c r="J338"/>
  <c r="D338"/>
  <c r="H338" s="1"/>
  <c r="L337"/>
  <c r="L338" s="1"/>
  <c r="L339" s="1"/>
  <c r="L345" s="1"/>
  <c r="L346" s="1"/>
  <c r="L347" s="1"/>
  <c r="K337"/>
  <c r="J337"/>
  <c r="D337"/>
  <c r="K376"/>
  <c r="D376"/>
  <c r="K375"/>
  <c r="D375"/>
  <c r="M374"/>
  <c r="M375" s="1"/>
  <c r="M376" s="1"/>
  <c r="N376" s="1"/>
  <c r="K374"/>
  <c r="D374"/>
  <c r="H374" s="1"/>
  <c r="K368"/>
  <c r="J368"/>
  <c r="D368"/>
  <c r="K367"/>
  <c r="J367"/>
  <c r="D367"/>
  <c r="H367" s="1"/>
  <c r="L366"/>
  <c r="L367" s="1"/>
  <c r="L368" s="1"/>
  <c r="L374" s="1"/>
  <c r="L375" s="1"/>
  <c r="L376" s="1"/>
  <c r="K366"/>
  <c r="J366"/>
  <c r="D366"/>
  <c r="K403"/>
  <c r="D403"/>
  <c r="H403" s="1"/>
  <c r="K402"/>
  <c r="D402"/>
  <c r="H402" s="1"/>
  <c r="M401"/>
  <c r="M402" s="1"/>
  <c r="M403" s="1"/>
  <c r="N403" s="1"/>
  <c r="K401"/>
  <c r="D401"/>
  <c r="K395"/>
  <c r="J395"/>
  <c r="D395"/>
  <c r="H395" s="1"/>
  <c r="K394"/>
  <c r="J394"/>
  <c r="D394"/>
  <c r="L393"/>
  <c r="L394" s="1"/>
  <c r="L395" s="1"/>
  <c r="L401" s="1"/>
  <c r="L402" s="1"/>
  <c r="L403" s="1"/>
  <c r="K393"/>
  <c r="J393"/>
  <c r="D393"/>
  <c r="K430"/>
  <c r="D430"/>
  <c r="H430" s="1"/>
  <c r="K429"/>
  <c r="D429"/>
  <c r="H429" s="1"/>
  <c r="M428"/>
  <c r="M429" s="1"/>
  <c r="M430" s="1"/>
  <c r="N430" s="1"/>
  <c r="K428"/>
  <c r="D428"/>
  <c r="H428" s="1"/>
  <c r="K422"/>
  <c r="J422"/>
  <c r="D422"/>
  <c r="H422" s="1"/>
  <c r="K421"/>
  <c r="J421"/>
  <c r="D421"/>
  <c r="H421" s="1"/>
  <c r="L420"/>
  <c r="L421" s="1"/>
  <c r="L422" s="1"/>
  <c r="L428" s="1"/>
  <c r="L429" s="1"/>
  <c r="L430" s="1"/>
  <c r="K420"/>
  <c r="J420"/>
  <c r="D420"/>
  <c r="K808"/>
  <c r="D808"/>
  <c r="H808" s="1"/>
  <c r="K807"/>
  <c r="D807"/>
  <c r="H807" s="1"/>
  <c r="M806"/>
  <c r="M807" s="1"/>
  <c r="M808" s="1"/>
  <c r="N808" s="1"/>
  <c r="K806"/>
  <c r="D806"/>
  <c r="K800"/>
  <c r="J800"/>
  <c r="D800"/>
  <c r="H800" s="1"/>
  <c r="K799"/>
  <c r="J799"/>
  <c r="D799"/>
  <c r="L798"/>
  <c r="L799" s="1"/>
  <c r="L800" s="1"/>
  <c r="K798"/>
  <c r="J798"/>
  <c r="D798"/>
  <c r="K781"/>
  <c r="D781"/>
  <c r="H781" s="1"/>
  <c r="K780"/>
  <c r="D780"/>
  <c r="M779"/>
  <c r="M780" s="1"/>
  <c r="M781" s="1"/>
  <c r="N781" s="1"/>
  <c r="K779"/>
  <c r="D779"/>
  <c r="K773"/>
  <c r="J773"/>
  <c r="D773"/>
  <c r="H773" s="1"/>
  <c r="K772"/>
  <c r="J772"/>
  <c r="D772"/>
  <c r="H772" s="1"/>
  <c r="L771"/>
  <c r="L772" s="1"/>
  <c r="L773" s="1"/>
  <c r="K771"/>
  <c r="J771"/>
  <c r="D771"/>
  <c r="K754"/>
  <c r="D754"/>
  <c r="H754" s="1"/>
  <c r="K753"/>
  <c r="D753"/>
  <c r="H753" s="1"/>
  <c r="M752"/>
  <c r="M753" s="1"/>
  <c r="M754" s="1"/>
  <c r="N754" s="1"/>
  <c r="K752"/>
  <c r="D752"/>
  <c r="K746"/>
  <c r="J746"/>
  <c r="D746"/>
  <c r="K745"/>
  <c r="J745"/>
  <c r="D745"/>
  <c r="H745" s="1"/>
  <c r="L744"/>
  <c r="L745" s="1"/>
  <c r="L746" s="1"/>
  <c r="K744"/>
  <c r="J744"/>
  <c r="D744"/>
  <c r="K727"/>
  <c r="D727"/>
  <c r="K726"/>
  <c r="D726"/>
  <c r="M725"/>
  <c r="M726" s="1"/>
  <c r="M727" s="1"/>
  <c r="N727" s="1"/>
  <c r="K725"/>
  <c r="D725"/>
  <c r="K719"/>
  <c r="J719"/>
  <c r="D719"/>
  <c r="H719" s="1"/>
  <c r="K718"/>
  <c r="J718"/>
  <c r="D718"/>
  <c r="H718" s="1"/>
  <c r="L717"/>
  <c r="L718" s="1"/>
  <c r="L719" s="1"/>
  <c r="K717"/>
  <c r="J717"/>
  <c r="D717"/>
  <c r="K700"/>
  <c r="D700"/>
  <c r="H700" s="1"/>
  <c r="K699"/>
  <c r="D699"/>
  <c r="H699" s="1"/>
  <c r="M698"/>
  <c r="M699" s="1"/>
  <c r="M700" s="1"/>
  <c r="N700" s="1"/>
  <c r="K698"/>
  <c r="D698"/>
  <c r="H698" s="1"/>
  <c r="K692"/>
  <c r="J692"/>
  <c r="D692"/>
  <c r="H692" s="1"/>
  <c r="K691"/>
  <c r="J691"/>
  <c r="D691"/>
  <c r="L690"/>
  <c r="L691" s="1"/>
  <c r="L692" s="1"/>
  <c r="K690"/>
  <c r="J690"/>
  <c r="D690"/>
  <c r="K673"/>
  <c r="D673"/>
  <c r="K672"/>
  <c r="D672"/>
  <c r="M671"/>
  <c r="M672" s="1"/>
  <c r="M673" s="1"/>
  <c r="N673" s="1"/>
  <c r="K671"/>
  <c r="D671"/>
  <c r="H671" s="1"/>
  <c r="K665"/>
  <c r="J665"/>
  <c r="D665"/>
  <c r="H665" s="1"/>
  <c r="K664"/>
  <c r="J664"/>
  <c r="D664"/>
  <c r="H664" s="1"/>
  <c r="L663"/>
  <c r="L664" s="1"/>
  <c r="L665" s="1"/>
  <c r="K663"/>
  <c r="J663"/>
  <c r="D663"/>
  <c r="K646"/>
  <c r="D646"/>
  <c r="H646" s="1"/>
  <c r="K645"/>
  <c r="D645"/>
  <c r="H645" s="1"/>
  <c r="M644"/>
  <c r="M645" s="1"/>
  <c r="M646" s="1"/>
  <c r="K644"/>
  <c r="D644"/>
  <c r="H644" s="1"/>
  <c r="K638"/>
  <c r="J638"/>
  <c r="D638"/>
  <c r="K637"/>
  <c r="J637"/>
  <c r="D637"/>
  <c r="H637" s="1"/>
  <c r="L636"/>
  <c r="L637" s="1"/>
  <c r="L638" s="1"/>
  <c r="K636"/>
  <c r="J636"/>
  <c r="D636"/>
  <c r="K619"/>
  <c r="D619"/>
  <c r="K618"/>
  <c r="D618"/>
  <c r="H618" s="1"/>
  <c r="M617"/>
  <c r="M618" s="1"/>
  <c r="M619" s="1"/>
  <c r="N619" s="1"/>
  <c r="K617"/>
  <c r="D617"/>
  <c r="K611"/>
  <c r="J611"/>
  <c r="D611"/>
  <c r="H611" s="1"/>
  <c r="K610"/>
  <c r="J610"/>
  <c r="D610"/>
  <c r="H610" s="1"/>
  <c r="L609"/>
  <c r="L610" s="1"/>
  <c r="L611" s="1"/>
  <c r="K609"/>
  <c r="J609"/>
  <c r="D609"/>
  <c r="K592"/>
  <c r="D592"/>
  <c r="H592" s="1"/>
  <c r="K591"/>
  <c r="D591"/>
  <c r="H591" s="1"/>
  <c r="M590"/>
  <c r="M591" s="1"/>
  <c r="M592" s="1"/>
  <c r="N592" s="1"/>
  <c r="K590"/>
  <c r="D590"/>
  <c r="H590" s="1"/>
  <c r="K584"/>
  <c r="J584"/>
  <c r="D584"/>
  <c r="H584" s="1"/>
  <c r="K583"/>
  <c r="J583"/>
  <c r="D583"/>
  <c r="L582"/>
  <c r="L583" s="1"/>
  <c r="L584" s="1"/>
  <c r="K582"/>
  <c r="J582"/>
  <c r="D582"/>
  <c r="K565"/>
  <c r="D565"/>
  <c r="H565" s="1"/>
  <c r="K564"/>
  <c r="D564"/>
  <c r="M563"/>
  <c r="M564" s="1"/>
  <c r="M565" s="1"/>
  <c r="N565" s="1"/>
  <c r="K563"/>
  <c r="D563"/>
  <c r="H563" s="1"/>
  <c r="K557"/>
  <c r="J557"/>
  <c r="D557"/>
  <c r="H557" s="1"/>
  <c r="K556"/>
  <c r="J556"/>
  <c r="D556"/>
  <c r="H556" s="1"/>
  <c r="L555"/>
  <c r="L556" s="1"/>
  <c r="L557" s="1"/>
  <c r="K555"/>
  <c r="J555"/>
  <c r="D555"/>
  <c r="K538"/>
  <c r="D538"/>
  <c r="H538" s="1"/>
  <c r="K537"/>
  <c r="D537"/>
  <c r="H537" s="1"/>
  <c r="M536"/>
  <c r="M537" s="1"/>
  <c r="M538" s="1"/>
  <c r="N538" s="1"/>
  <c r="K536"/>
  <c r="D536"/>
  <c r="K530"/>
  <c r="J530"/>
  <c r="D530"/>
  <c r="K529"/>
  <c r="J529"/>
  <c r="D529"/>
  <c r="H529" s="1"/>
  <c r="L528"/>
  <c r="L529" s="1"/>
  <c r="L530" s="1"/>
  <c r="L536" s="1"/>
  <c r="L537" s="1"/>
  <c r="L538" s="1"/>
  <c r="K528"/>
  <c r="J528"/>
  <c r="D528"/>
  <c r="K511"/>
  <c r="D511"/>
  <c r="K510"/>
  <c r="D510"/>
  <c r="H510" s="1"/>
  <c r="M509"/>
  <c r="M510" s="1"/>
  <c r="M511" s="1"/>
  <c r="N511" s="1"/>
  <c r="K509"/>
  <c r="D509"/>
  <c r="K503"/>
  <c r="J503"/>
  <c r="D503"/>
  <c r="H503" s="1"/>
  <c r="K502"/>
  <c r="J502"/>
  <c r="D502"/>
  <c r="H502" s="1"/>
  <c r="L501"/>
  <c r="L502" s="1"/>
  <c r="L503" s="1"/>
  <c r="K501"/>
  <c r="J501"/>
  <c r="D501"/>
  <c r="K484"/>
  <c r="D484"/>
  <c r="H484" s="1"/>
  <c r="K483"/>
  <c r="D483"/>
  <c r="H483" s="1"/>
  <c r="M482"/>
  <c r="M483" s="1"/>
  <c r="M484" s="1"/>
  <c r="N484" s="1"/>
  <c r="K482"/>
  <c r="D482"/>
  <c r="H482" s="1"/>
  <c r="K476"/>
  <c r="J476"/>
  <c r="D476"/>
  <c r="H476" s="1"/>
  <c r="K475"/>
  <c r="J475"/>
  <c r="D475"/>
  <c r="L474"/>
  <c r="L475" s="1"/>
  <c r="L476" s="1"/>
  <c r="K474"/>
  <c r="J474"/>
  <c r="D474"/>
  <c r="H474" s="1"/>
  <c r="K458"/>
  <c r="D458"/>
  <c r="H458" s="1"/>
  <c r="K457"/>
  <c r="D457"/>
  <c r="H457" s="1"/>
  <c r="M456"/>
  <c r="M457" s="1"/>
  <c r="M458" s="1"/>
  <c r="N458" s="1"/>
  <c r="K456"/>
  <c r="D456"/>
  <c r="H456" s="1"/>
  <c r="K450"/>
  <c r="J450"/>
  <c r="D450"/>
  <c r="K449"/>
  <c r="J449"/>
  <c r="D449"/>
  <c r="H449" s="1"/>
  <c r="L448"/>
  <c r="L449" s="1"/>
  <c r="L450" s="1"/>
  <c r="K448"/>
  <c r="J448"/>
  <c r="D448"/>
  <c r="K17" i="1"/>
  <c r="H17"/>
  <c r="D17"/>
  <c r="K16"/>
  <c r="H16"/>
  <c r="D16"/>
  <c r="M15"/>
  <c r="M16" s="1"/>
  <c r="M17" s="1"/>
  <c r="N17" s="1"/>
  <c r="K15"/>
  <c r="D15"/>
  <c r="K9"/>
  <c r="J9"/>
  <c r="D9"/>
  <c r="K8"/>
  <c r="J8"/>
  <c r="H8"/>
  <c r="D8"/>
  <c r="L7"/>
  <c r="L8" s="1"/>
  <c r="L9" s="1"/>
  <c r="K7"/>
  <c r="J7"/>
  <c r="D7"/>
  <c r="K44"/>
  <c r="D44"/>
  <c r="H44" s="1"/>
  <c r="K43"/>
  <c r="D43"/>
  <c r="H43" s="1"/>
  <c r="M42"/>
  <c r="M43" s="1"/>
  <c r="M44" s="1"/>
  <c r="N44" s="1"/>
  <c r="K42"/>
  <c r="D42"/>
  <c r="H42" s="1"/>
  <c r="K36"/>
  <c r="J36"/>
  <c r="D36"/>
  <c r="K35"/>
  <c r="J35"/>
  <c r="D35"/>
  <c r="H35" s="1"/>
  <c r="L34"/>
  <c r="L35" s="1"/>
  <c r="L36" s="1"/>
  <c r="K34"/>
  <c r="J34"/>
  <c r="D34"/>
  <c r="K70"/>
  <c r="D70"/>
  <c r="H70" s="1"/>
  <c r="K69"/>
  <c r="D69"/>
  <c r="H69" s="1"/>
  <c r="M68"/>
  <c r="M69" s="1"/>
  <c r="M70" s="1"/>
  <c r="N70" s="1"/>
  <c r="K68"/>
  <c r="D68"/>
  <c r="K62"/>
  <c r="J62"/>
  <c r="D62"/>
  <c r="K61"/>
  <c r="J61"/>
  <c r="H61"/>
  <c r="D61"/>
  <c r="L60"/>
  <c r="L61" s="1"/>
  <c r="L62" s="1"/>
  <c r="L68" s="1"/>
  <c r="L69" s="1"/>
  <c r="L70" s="1"/>
  <c r="K60"/>
  <c r="J60"/>
  <c r="D60"/>
  <c r="K96"/>
  <c r="D96"/>
  <c r="H96" s="1"/>
  <c r="K95"/>
  <c r="D95"/>
  <c r="H95" s="1"/>
  <c r="M94"/>
  <c r="M95" s="1"/>
  <c r="M96" s="1"/>
  <c r="N96" s="1"/>
  <c r="K94"/>
  <c r="D94"/>
  <c r="K88"/>
  <c r="J88"/>
  <c r="D88"/>
  <c r="H88" s="1"/>
  <c r="K87"/>
  <c r="J87"/>
  <c r="H87"/>
  <c r="D87"/>
  <c r="L86"/>
  <c r="L87" s="1"/>
  <c r="L88" s="1"/>
  <c r="K86"/>
  <c r="J86"/>
  <c r="D86"/>
  <c r="K122"/>
  <c r="D122"/>
  <c r="H122" s="1"/>
  <c r="K121"/>
  <c r="D121"/>
  <c r="H121" s="1"/>
  <c r="M120"/>
  <c r="M121" s="1"/>
  <c r="M122" s="1"/>
  <c r="N122" s="1"/>
  <c r="K120"/>
  <c r="D120"/>
  <c r="H120" s="1"/>
  <c r="K114"/>
  <c r="J114"/>
  <c r="D114"/>
  <c r="K113"/>
  <c r="J113"/>
  <c r="H113"/>
  <c r="D113"/>
  <c r="L112"/>
  <c r="L113" s="1"/>
  <c r="L114" s="1"/>
  <c r="K112"/>
  <c r="J112"/>
  <c r="D112"/>
  <c r="K148"/>
  <c r="D148"/>
  <c r="H148" s="1"/>
  <c r="K147"/>
  <c r="D147"/>
  <c r="M146"/>
  <c r="M147" s="1"/>
  <c r="M148" s="1"/>
  <c r="N148" s="1"/>
  <c r="K146"/>
  <c r="D146"/>
  <c r="K140"/>
  <c r="J140"/>
  <c r="D140"/>
  <c r="H140" s="1"/>
  <c r="K139"/>
  <c r="J139"/>
  <c r="D139"/>
  <c r="H139" s="1"/>
  <c r="L138"/>
  <c r="L139" s="1"/>
  <c r="L140" s="1"/>
  <c r="K138"/>
  <c r="J138"/>
  <c r="D138"/>
  <c r="K174"/>
  <c r="D174"/>
  <c r="H174" s="1"/>
  <c r="K173"/>
  <c r="D173"/>
  <c r="H173" s="1"/>
  <c r="M172"/>
  <c r="M173" s="1"/>
  <c r="M174" s="1"/>
  <c r="N174" s="1"/>
  <c r="K172"/>
  <c r="D172"/>
  <c r="H172" s="1"/>
  <c r="K166"/>
  <c r="J166"/>
  <c r="D166"/>
  <c r="H166" s="1"/>
  <c r="K165"/>
  <c r="J165"/>
  <c r="D165"/>
  <c r="H165" s="1"/>
  <c r="L164"/>
  <c r="L165" s="1"/>
  <c r="L166" s="1"/>
  <c r="K164"/>
  <c r="J164"/>
  <c r="D164"/>
  <c r="H164" s="1"/>
  <c r="K200"/>
  <c r="D200"/>
  <c r="H200" s="1"/>
  <c r="K199"/>
  <c r="D199"/>
  <c r="M198"/>
  <c r="M199" s="1"/>
  <c r="M200" s="1"/>
  <c r="N200" s="1"/>
  <c r="K198"/>
  <c r="D198"/>
  <c r="K192"/>
  <c r="J192"/>
  <c r="D192"/>
  <c r="H192" s="1"/>
  <c r="K191"/>
  <c r="J191"/>
  <c r="D191"/>
  <c r="L190"/>
  <c r="L191" s="1"/>
  <c r="L192" s="1"/>
  <c r="K190"/>
  <c r="J190"/>
  <c r="D190"/>
  <c r="H190" s="1"/>
  <c r="K225"/>
  <c r="D225"/>
  <c r="K224"/>
  <c r="D224"/>
  <c r="H224" s="1"/>
  <c r="M223"/>
  <c r="M224" s="1"/>
  <c r="M225" s="1"/>
  <c r="N225" s="1"/>
  <c r="K223"/>
  <c r="D223"/>
  <c r="H223" s="1"/>
  <c r="K217"/>
  <c r="J217"/>
  <c r="D217"/>
  <c r="K216"/>
  <c r="J216"/>
  <c r="D216"/>
  <c r="L215"/>
  <c r="L216" s="1"/>
  <c r="L217" s="1"/>
  <c r="K215"/>
  <c r="J215"/>
  <c r="D215"/>
  <c r="K251"/>
  <c r="D251"/>
  <c r="H251" s="1"/>
  <c r="K250"/>
  <c r="D250"/>
  <c r="M249"/>
  <c r="M250" s="1"/>
  <c r="M251" s="1"/>
  <c r="N251" s="1"/>
  <c r="K249"/>
  <c r="D249"/>
  <c r="H249" s="1"/>
  <c r="K243"/>
  <c r="J243"/>
  <c r="D243"/>
  <c r="K242"/>
  <c r="J242"/>
  <c r="D242"/>
  <c r="L241"/>
  <c r="L242" s="1"/>
  <c r="L243" s="1"/>
  <c r="K241"/>
  <c r="J241"/>
  <c r="D241"/>
  <c r="H241" s="1"/>
  <c r="K277"/>
  <c r="D277"/>
  <c r="H277" s="1"/>
  <c r="K276"/>
  <c r="D276"/>
  <c r="M275"/>
  <c r="M276" s="1"/>
  <c r="M277" s="1"/>
  <c r="N277" s="1"/>
  <c r="K275"/>
  <c r="D275"/>
  <c r="K269"/>
  <c r="J269"/>
  <c r="D269"/>
  <c r="K268"/>
  <c r="J268"/>
  <c r="D268"/>
  <c r="H268" s="1"/>
  <c r="L267"/>
  <c r="L268" s="1"/>
  <c r="L269" s="1"/>
  <c r="K267"/>
  <c r="J267"/>
  <c r="D267"/>
  <c r="M301"/>
  <c r="M302" s="1"/>
  <c r="M303" s="1"/>
  <c r="N303" s="1"/>
  <c r="K303"/>
  <c r="D303"/>
  <c r="H303" s="1"/>
  <c r="K302"/>
  <c r="D302"/>
  <c r="H302" s="1"/>
  <c r="K301"/>
  <c r="D301"/>
  <c r="H301" s="1"/>
  <c r="K295"/>
  <c r="J295"/>
  <c r="D295"/>
  <c r="H295" s="1"/>
  <c r="K294"/>
  <c r="J294"/>
  <c r="D294"/>
  <c r="H294" s="1"/>
  <c r="L293"/>
  <c r="L294" s="1"/>
  <c r="L295" s="1"/>
  <c r="K293"/>
  <c r="J293"/>
  <c r="D293"/>
  <c r="H293" s="1"/>
  <c r="K329"/>
  <c r="D329"/>
  <c r="H329" s="1"/>
  <c r="K328"/>
  <c r="D328"/>
  <c r="H328" s="1"/>
  <c r="M327"/>
  <c r="M328" s="1"/>
  <c r="M329" s="1"/>
  <c r="N329" s="1"/>
  <c r="K327"/>
  <c r="D327"/>
  <c r="K321"/>
  <c r="J321"/>
  <c r="D321"/>
  <c r="H321" s="1"/>
  <c r="K320"/>
  <c r="J320"/>
  <c r="D320"/>
  <c r="H320" s="1"/>
  <c r="L319"/>
  <c r="L320" s="1"/>
  <c r="L321" s="1"/>
  <c r="K319"/>
  <c r="J319"/>
  <c r="D319"/>
  <c r="K355"/>
  <c r="D355"/>
  <c r="H355" s="1"/>
  <c r="K354"/>
  <c r="D354"/>
  <c r="H354" s="1"/>
  <c r="M353"/>
  <c r="M354" s="1"/>
  <c r="M355" s="1"/>
  <c r="N355" s="1"/>
  <c r="K353"/>
  <c r="D353"/>
  <c r="H353" s="1"/>
  <c r="K347"/>
  <c r="J347"/>
  <c r="D347"/>
  <c r="H347" s="1"/>
  <c r="K346"/>
  <c r="J346"/>
  <c r="D346"/>
  <c r="H346" s="1"/>
  <c r="L345"/>
  <c r="L346" s="1"/>
  <c r="L347" s="1"/>
  <c r="K345"/>
  <c r="J345"/>
  <c r="D345"/>
  <c r="K381"/>
  <c r="D381"/>
  <c r="H381" s="1"/>
  <c r="K380"/>
  <c r="D380"/>
  <c r="H380" s="1"/>
  <c r="M379"/>
  <c r="M380" s="1"/>
  <c r="M381" s="1"/>
  <c r="N381" s="1"/>
  <c r="K379"/>
  <c r="D379"/>
  <c r="H379" s="1"/>
  <c r="K373"/>
  <c r="J373"/>
  <c r="D373"/>
  <c r="H373" s="1"/>
  <c r="K372"/>
  <c r="J372"/>
  <c r="D372"/>
  <c r="H372" s="1"/>
  <c r="L371"/>
  <c r="L372" s="1"/>
  <c r="L373" s="1"/>
  <c r="K371"/>
  <c r="J371"/>
  <c r="D371"/>
  <c r="K408"/>
  <c r="D408"/>
  <c r="H408" s="1"/>
  <c r="K407"/>
  <c r="D407"/>
  <c r="H407" s="1"/>
  <c r="M406"/>
  <c r="M407" s="1"/>
  <c r="M408" s="1"/>
  <c r="K406"/>
  <c r="D406"/>
  <c r="K400"/>
  <c r="J400"/>
  <c r="D400"/>
  <c r="H400" s="1"/>
  <c r="K399"/>
  <c r="J399"/>
  <c r="D399"/>
  <c r="H399" s="1"/>
  <c r="L398"/>
  <c r="L399" s="1"/>
  <c r="L400" s="1"/>
  <c r="K398"/>
  <c r="J398"/>
  <c r="D398"/>
  <c r="H398" s="1"/>
  <c r="K435"/>
  <c r="D435"/>
  <c r="H435" s="1"/>
  <c r="K434"/>
  <c r="D434"/>
  <c r="H434" s="1"/>
  <c r="M433"/>
  <c r="M434" s="1"/>
  <c r="M435" s="1"/>
  <c r="N435" s="1"/>
  <c r="K433"/>
  <c r="D433"/>
  <c r="K427"/>
  <c r="J427"/>
  <c r="D427"/>
  <c r="H427" s="1"/>
  <c r="K426"/>
  <c r="J426"/>
  <c r="D426"/>
  <c r="H426" s="1"/>
  <c r="L425"/>
  <c r="L426" s="1"/>
  <c r="L427" s="1"/>
  <c r="K425"/>
  <c r="J425"/>
  <c r="D425"/>
  <c r="K461"/>
  <c r="D461"/>
  <c r="H461" s="1"/>
  <c r="K460"/>
  <c r="D460"/>
  <c r="H460" s="1"/>
  <c r="M459"/>
  <c r="M460" s="1"/>
  <c r="M461" s="1"/>
  <c r="N461" s="1"/>
  <c r="K459"/>
  <c r="D459"/>
  <c r="K453"/>
  <c r="J453"/>
  <c r="D453"/>
  <c r="H453" s="1"/>
  <c r="K452"/>
  <c r="J452"/>
  <c r="D452"/>
  <c r="H452" s="1"/>
  <c r="L451"/>
  <c r="L452" s="1"/>
  <c r="L453" s="1"/>
  <c r="K451"/>
  <c r="J451"/>
  <c r="D451"/>
  <c r="K488"/>
  <c r="D488"/>
  <c r="H488" s="1"/>
  <c r="K487"/>
  <c r="D487"/>
  <c r="H487" s="1"/>
  <c r="M486"/>
  <c r="M487" s="1"/>
  <c r="M488" s="1"/>
  <c r="N488" s="1"/>
  <c r="K486"/>
  <c r="D486"/>
  <c r="K480"/>
  <c r="J480"/>
  <c r="D480"/>
  <c r="H480" s="1"/>
  <c r="K479"/>
  <c r="J479"/>
  <c r="D479"/>
  <c r="H479" s="1"/>
  <c r="L478"/>
  <c r="L479" s="1"/>
  <c r="L480" s="1"/>
  <c r="K478"/>
  <c r="J478"/>
  <c r="D478"/>
  <c r="K514"/>
  <c r="D514"/>
  <c r="H514" s="1"/>
  <c r="K513"/>
  <c r="D513"/>
  <c r="H513" s="1"/>
  <c r="M512"/>
  <c r="M513" s="1"/>
  <c r="M514" s="1"/>
  <c r="N514" s="1"/>
  <c r="K512"/>
  <c r="D512"/>
  <c r="H512" s="1"/>
  <c r="K506"/>
  <c r="J506"/>
  <c r="D506"/>
  <c r="H506" s="1"/>
  <c r="K505"/>
  <c r="J505"/>
  <c r="D505"/>
  <c r="H505" s="1"/>
  <c r="L504"/>
  <c r="L505" s="1"/>
  <c r="L506" s="1"/>
  <c r="K504"/>
  <c r="J504"/>
  <c r="D504"/>
  <c r="H504" s="1"/>
  <c r="K540"/>
  <c r="D540"/>
  <c r="H540" s="1"/>
  <c r="K539"/>
  <c r="D539"/>
  <c r="H539" s="1"/>
  <c r="M538"/>
  <c r="M539" s="1"/>
  <c r="M540" s="1"/>
  <c r="N540" s="1"/>
  <c r="K538"/>
  <c r="D538"/>
  <c r="K532"/>
  <c r="J532"/>
  <c r="D532"/>
  <c r="H532" s="1"/>
  <c r="K531"/>
  <c r="J531"/>
  <c r="D531"/>
  <c r="H531" s="1"/>
  <c r="L530"/>
  <c r="L531" s="1"/>
  <c r="L532" s="1"/>
  <c r="K530"/>
  <c r="J530"/>
  <c r="D530"/>
  <c r="H530" s="1"/>
  <c r="K567"/>
  <c r="D567"/>
  <c r="H567" s="1"/>
  <c r="K566"/>
  <c r="D566"/>
  <c r="H566" s="1"/>
  <c r="M565"/>
  <c r="M566" s="1"/>
  <c r="M567" s="1"/>
  <c r="N567" s="1"/>
  <c r="K565"/>
  <c r="D565"/>
  <c r="K559"/>
  <c r="J559"/>
  <c r="D559"/>
  <c r="H559" s="1"/>
  <c r="K558"/>
  <c r="J558"/>
  <c r="D558"/>
  <c r="H558" s="1"/>
  <c r="L557"/>
  <c r="L558" s="1"/>
  <c r="L559" s="1"/>
  <c r="K557"/>
  <c r="J557"/>
  <c r="D557"/>
  <c r="K593"/>
  <c r="D593"/>
  <c r="H593" s="1"/>
  <c r="K592"/>
  <c r="D592"/>
  <c r="H592" s="1"/>
  <c r="M591"/>
  <c r="M592" s="1"/>
  <c r="M593" s="1"/>
  <c r="N593" s="1"/>
  <c r="K591"/>
  <c r="D591"/>
  <c r="K585"/>
  <c r="J585"/>
  <c r="D585"/>
  <c r="H585" s="1"/>
  <c r="K584"/>
  <c r="J584"/>
  <c r="D584"/>
  <c r="H584" s="1"/>
  <c r="L583"/>
  <c r="L584" s="1"/>
  <c r="L585" s="1"/>
  <c r="K583"/>
  <c r="J583"/>
  <c r="D583"/>
  <c r="K618"/>
  <c r="D618"/>
  <c r="H618" s="1"/>
  <c r="K617"/>
  <c r="D617"/>
  <c r="H617" s="1"/>
  <c r="M616"/>
  <c r="M617" s="1"/>
  <c r="M618" s="1"/>
  <c r="N618" s="1"/>
  <c r="K616"/>
  <c r="D616"/>
  <c r="K610"/>
  <c r="J610"/>
  <c r="D610"/>
  <c r="H610" s="1"/>
  <c r="K609"/>
  <c r="J609"/>
  <c r="D609"/>
  <c r="H609" s="1"/>
  <c r="L608"/>
  <c r="L609" s="1"/>
  <c r="L610" s="1"/>
  <c r="K608"/>
  <c r="J608"/>
  <c r="D608"/>
  <c r="K643"/>
  <c r="D643"/>
  <c r="H643" s="1"/>
  <c r="K642"/>
  <c r="D642"/>
  <c r="H642" s="1"/>
  <c r="M641"/>
  <c r="M642" s="1"/>
  <c r="M643" s="1"/>
  <c r="N643" s="1"/>
  <c r="K641"/>
  <c r="D641"/>
  <c r="K635"/>
  <c r="J635"/>
  <c r="D635"/>
  <c r="H635" s="1"/>
  <c r="K634"/>
  <c r="J634"/>
  <c r="D634"/>
  <c r="H634" s="1"/>
  <c r="L633"/>
  <c r="L634" s="1"/>
  <c r="L635" s="1"/>
  <c r="K633"/>
  <c r="J633"/>
  <c r="D633"/>
  <c r="K669"/>
  <c r="D669"/>
  <c r="H669" s="1"/>
  <c r="K668"/>
  <c r="D668"/>
  <c r="H668" s="1"/>
  <c r="M667"/>
  <c r="M668" s="1"/>
  <c r="M669" s="1"/>
  <c r="K667"/>
  <c r="D667"/>
  <c r="K661"/>
  <c r="J661"/>
  <c r="D661"/>
  <c r="H661" s="1"/>
  <c r="K660"/>
  <c r="J660"/>
  <c r="D660"/>
  <c r="H660" s="1"/>
  <c r="L659"/>
  <c r="L660" s="1"/>
  <c r="L661" s="1"/>
  <c r="K659"/>
  <c r="J659"/>
  <c r="D659"/>
  <c r="H659" s="1"/>
  <c r="K694"/>
  <c r="D694"/>
  <c r="H694" s="1"/>
  <c r="K693"/>
  <c r="D693"/>
  <c r="H693" s="1"/>
  <c r="M692"/>
  <c r="M693" s="1"/>
  <c r="M694" s="1"/>
  <c r="N694" s="1"/>
  <c r="K692"/>
  <c r="D692"/>
  <c r="K686"/>
  <c r="J686"/>
  <c r="D686"/>
  <c r="H686" s="1"/>
  <c r="K685"/>
  <c r="J685"/>
  <c r="D685"/>
  <c r="H685" s="1"/>
  <c r="L684"/>
  <c r="L685" s="1"/>
  <c r="L686" s="1"/>
  <c r="K684"/>
  <c r="J684"/>
  <c r="D684"/>
  <c r="H684" s="1"/>
  <c r="K721"/>
  <c r="D721"/>
  <c r="H721" s="1"/>
  <c r="K720"/>
  <c r="D720"/>
  <c r="H720" s="1"/>
  <c r="M719"/>
  <c r="M720" s="1"/>
  <c r="M721" s="1"/>
  <c r="N721" s="1"/>
  <c r="K719"/>
  <c r="D719"/>
  <c r="K713"/>
  <c r="J713"/>
  <c r="D713"/>
  <c r="H713" s="1"/>
  <c r="K712"/>
  <c r="J712"/>
  <c r="D712"/>
  <c r="H712" s="1"/>
  <c r="L711"/>
  <c r="L712" s="1"/>
  <c r="L713" s="1"/>
  <c r="K711"/>
  <c r="J711"/>
  <c r="D711"/>
  <c r="K748"/>
  <c r="D748"/>
  <c r="H748" s="1"/>
  <c r="K747"/>
  <c r="D747"/>
  <c r="H747" s="1"/>
  <c r="M746"/>
  <c r="M747" s="1"/>
  <c r="M748" s="1"/>
  <c r="N748" s="1"/>
  <c r="K746"/>
  <c r="D746"/>
  <c r="K740"/>
  <c r="J740"/>
  <c r="D740"/>
  <c r="H740" s="1"/>
  <c r="K739"/>
  <c r="J739"/>
  <c r="D739"/>
  <c r="H739" s="1"/>
  <c r="L738"/>
  <c r="L739" s="1"/>
  <c r="L740" s="1"/>
  <c r="K738"/>
  <c r="J738"/>
  <c r="D738"/>
  <c r="K775"/>
  <c r="D775"/>
  <c r="H775" s="1"/>
  <c r="K774"/>
  <c r="D774"/>
  <c r="H774" s="1"/>
  <c r="M773"/>
  <c r="M774" s="1"/>
  <c r="M775" s="1"/>
  <c r="N775" s="1"/>
  <c r="K773"/>
  <c r="D773"/>
  <c r="K767"/>
  <c r="J767"/>
  <c r="D767"/>
  <c r="H767" s="1"/>
  <c r="K766"/>
  <c r="J766"/>
  <c r="D766"/>
  <c r="H766" s="1"/>
  <c r="L765"/>
  <c r="L766" s="1"/>
  <c r="L767" s="1"/>
  <c r="K765"/>
  <c r="J765"/>
  <c r="D765"/>
  <c r="H765" s="1"/>
  <c r="K801"/>
  <c r="D801"/>
  <c r="H801" s="1"/>
  <c r="K800"/>
  <c r="D800"/>
  <c r="H800" s="1"/>
  <c r="M799"/>
  <c r="M800" s="1"/>
  <c r="M801" s="1"/>
  <c r="N801" s="1"/>
  <c r="K799"/>
  <c r="D799"/>
  <c r="H799" s="1"/>
  <c r="K793"/>
  <c r="J793"/>
  <c r="D793"/>
  <c r="H793" s="1"/>
  <c r="K792"/>
  <c r="J792"/>
  <c r="D792"/>
  <c r="H792" s="1"/>
  <c r="L791"/>
  <c r="L792" s="1"/>
  <c r="L793" s="1"/>
  <c r="K791"/>
  <c r="J791"/>
  <c r="D791"/>
  <c r="M825"/>
  <c r="D20" i="4" l="1"/>
  <c r="F19" s="1"/>
  <c r="J12"/>
  <c r="N21" s="1"/>
  <c r="D12"/>
  <c r="F9" s="1"/>
  <c r="H12"/>
  <c r="D25" s="1"/>
  <c r="D26" s="1"/>
  <c r="H17"/>
  <c r="H20" s="1"/>
  <c r="D27" s="1"/>
  <c r="D42"/>
  <c r="F41" s="1"/>
  <c r="H39"/>
  <c r="H42" s="1"/>
  <c r="D55" s="1"/>
  <c r="D56" s="1"/>
  <c r="D50"/>
  <c r="F48" s="1"/>
  <c r="J42"/>
  <c r="M51" s="1"/>
  <c r="H50"/>
  <c r="D57" s="1"/>
  <c r="H72"/>
  <c r="D85" s="1"/>
  <c r="D86" s="1"/>
  <c r="D88" s="1"/>
  <c r="F79"/>
  <c r="D80"/>
  <c r="F78" s="1"/>
  <c r="D72"/>
  <c r="F71" s="1"/>
  <c r="J72"/>
  <c r="N81" s="1"/>
  <c r="H80"/>
  <c r="D87" s="1"/>
  <c r="D102"/>
  <c r="F99" s="1"/>
  <c r="H102"/>
  <c r="D115" s="1"/>
  <c r="D116" s="1"/>
  <c r="D118" s="1"/>
  <c r="D110"/>
  <c r="F107" s="1"/>
  <c r="J102"/>
  <c r="M111" s="1"/>
  <c r="H110"/>
  <c r="D117" s="1"/>
  <c r="D140"/>
  <c r="F138" s="1"/>
  <c r="J132"/>
  <c r="M141" s="1"/>
  <c r="H132"/>
  <c r="D145" s="1"/>
  <c r="D146" s="1"/>
  <c r="D132"/>
  <c r="F129" s="1"/>
  <c r="H137"/>
  <c r="H140" s="1"/>
  <c r="D147" s="1"/>
  <c r="H139"/>
  <c r="D170"/>
  <c r="F168" s="1"/>
  <c r="D162"/>
  <c r="F159" s="1"/>
  <c r="H159"/>
  <c r="H162" s="1"/>
  <c r="D175" s="1"/>
  <c r="D176" s="1"/>
  <c r="J162"/>
  <c r="M171" s="1"/>
  <c r="H170"/>
  <c r="D177" s="1"/>
  <c r="D192"/>
  <c r="F190" s="1"/>
  <c r="H189"/>
  <c r="H192" s="1"/>
  <c r="D205" s="1"/>
  <c r="D206" s="1"/>
  <c r="H200"/>
  <c r="D207" s="1"/>
  <c r="D200"/>
  <c r="F198" s="1"/>
  <c r="J192"/>
  <c r="N201" s="1"/>
  <c r="D222"/>
  <c r="F221" s="1"/>
  <c r="D230"/>
  <c r="F227" s="1"/>
  <c r="J222"/>
  <c r="N231" s="1"/>
  <c r="H219"/>
  <c r="H222" s="1"/>
  <c r="D235" s="1"/>
  <c r="D236" s="1"/>
  <c r="H230"/>
  <c r="D237" s="1"/>
  <c r="J281"/>
  <c r="N290" s="1"/>
  <c r="D252"/>
  <c r="F249" s="1"/>
  <c r="J252"/>
  <c r="N261" s="1"/>
  <c r="D260"/>
  <c r="F258" s="1"/>
  <c r="H257"/>
  <c r="H260" s="1"/>
  <c r="D267" s="1"/>
  <c r="H249"/>
  <c r="H252" s="1"/>
  <c r="D265" s="1"/>
  <c r="D266" s="1"/>
  <c r="D281"/>
  <c r="F280" s="1"/>
  <c r="D289"/>
  <c r="F286" s="1"/>
  <c r="H279"/>
  <c r="H286"/>
  <c r="H289" s="1"/>
  <c r="D296" s="1"/>
  <c r="H278"/>
  <c r="H318"/>
  <c r="D325" s="1"/>
  <c r="J310"/>
  <c r="N319" s="1"/>
  <c r="D310"/>
  <c r="F308" s="1"/>
  <c r="D318"/>
  <c r="H307"/>
  <c r="H310" s="1"/>
  <c r="D323" s="1"/>
  <c r="D324" s="1"/>
  <c r="D348"/>
  <c r="F347" s="1"/>
  <c r="J340"/>
  <c r="N349" s="1"/>
  <c r="D340"/>
  <c r="F338" s="1"/>
  <c r="H339"/>
  <c r="H346"/>
  <c r="H348" s="1"/>
  <c r="D355" s="1"/>
  <c r="H337"/>
  <c r="D504"/>
  <c r="F502" s="1"/>
  <c r="J612"/>
  <c r="N621" s="1"/>
  <c r="J369"/>
  <c r="N378" s="1"/>
  <c r="D369"/>
  <c r="F367" s="1"/>
  <c r="D377"/>
  <c r="F374" s="1"/>
  <c r="H368"/>
  <c r="H375"/>
  <c r="H376"/>
  <c r="H366"/>
  <c r="J639"/>
  <c r="M648" s="1"/>
  <c r="D809"/>
  <c r="F808" s="1"/>
  <c r="D396"/>
  <c r="F395" s="1"/>
  <c r="J396"/>
  <c r="M405" s="1"/>
  <c r="D404"/>
  <c r="F401" s="1"/>
  <c r="H394"/>
  <c r="H401"/>
  <c r="H404" s="1"/>
  <c r="D411" s="1"/>
  <c r="H393"/>
  <c r="J747"/>
  <c r="M756" s="1"/>
  <c r="D423"/>
  <c r="F420" s="1"/>
  <c r="J558"/>
  <c r="N567" s="1"/>
  <c r="H647"/>
  <c r="D654" s="1"/>
  <c r="H806"/>
  <c r="H809" s="1"/>
  <c r="D816" s="1"/>
  <c r="J504"/>
  <c r="N513" s="1"/>
  <c r="D585"/>
  <c r="F584" s="1"/>
  <c r="D485"/>
  <c r="F482" s="1"/>
  <c r="J801"/>
  <c r="N810" s="1"/>
  <c r="D801"/>
  <c r="F798" s="1"/>
  <c r="D755"/>
  <c r="F754" s="1"/>
  <c r="J774"/>
  <c r="N783" s="1"/>
  <c r="D431"/>
  <c r="F428" s="1"/>
  <c r="H431"/>
  <c r="D438" s="1"/>
  <c r="J423"/>
  <c r="N432" s="1"/>
  <c r="H420"/>
  <c r="H423" s="1"/>
  <c r="D436" s="1"/>
  <c r="D437" s="1"/>
  <c r="L752"/>
  <c r="L753" s="1"/>
  <c r="L754" s="1"/>
  <c r="M751"/>
  <c r="D666"/>
  <c r="F663" s="1"/>
  <c r="M535"/>
  <c r="D612"/>
  <c r="F611" s="1"/>
  <c r="D593"/>
  <c r="F592" s="1"/>
  <c r="H701"/>
  <c r="D708" s="1"/>
  <c r="H485"/>
  <c r="D492" s="1"/>
  <c r="H752"/>
  <c r="H755" s="1"/>
  <c r="D762" s="1"/>
  <c r="D774"/>
  <c r="F773" s="1"/>
  <c r="J531"/>
  <c r="M540" s="1"/>
  <c r="D558"/>
  <c r="F556" s="1"/>
  <c r="J666"/>
  <c r="M675" s="1"/>
  <c r="J693"/>
  <c r="M702" s="1"/>
  <c r="J720"/>
  <c r="N729" s="1"/>
  <c r="J477"/>
  <c r="M486" s="1"/>
  <c r="H536"/>
  <c r="H539" s="1"/>
  <c r="D546" s="1"/>
  <c r="D539"/>
  <c r="F536" s="1"/>
  <c r="J585"/>
  <c r="N594" s="1"/>
  <c r="H663"/>
  <c r="H666" s="1"/>
  <c r="D679" s="1"/>
  <c r="D680" s="1"/>
  <c r="D720"/>
  <c r="F717" s="1"/>
  <c r="H582"/>
  <c r="D674"/>
  <c r="F672" s="1"/>
  <c r="D701"/>
  <c r="F698" s="1"/>
  <c r="H798"/>
  <c r="L806"/>
  <c r="L807" s="1"/>
  <c r="L808" s="1"/>
  <c r="M805"/>
  <c r="L617"/>
  <c r="L618" s="1"/>
  <c r="L619" s="1"/>
  <c r="M616"/>
  <c r="M643"/>
  <c r="L644"/>
  <c r="L645" s="1"/>
  <c r="L646" s="1"/>
  <c r="M778"/>
  <c r="L779"/>
  <c r="L780" s="1"/>
  <c r="L781" s="1"/>
  <c r="L590"/>
  <c r="L591" s="1"/>
  <c r="L592" s="1"/>
  <c r="M589"/>
  <c r="M508"/>
  <c r="L509"/>
  <c r="L510" s="1"/>
  <c r="L511" s="1"/>
  <c r="M562"/>
  <c r="L563"/>
  <c r="L564" s="1"/>
  <c r="L565" s="1"/>
  <c r="H593"/>
  <c r="D600" s="1"/>
  <c r="L671"/>
  <c r="L672" s="1"/>
  <c r="L673" s="1"/>
  <c r="M670"/>
  <c r="L698"/>
  <c r="L699" s="1"/>
  <c r="L700" s="1"/>
  <c r="M697"/>
  <c r="L482"/>
  <c r="L483" s="1"/>
  <c r="L484" s="1"/>
  <c r="M481"/>
  <c r="N646"/>
  <c r="M724"/>
  <c r="L725"/>
  <c r="L726" s="1"/>
  <c r="L727" s="1"/>
  <c r="H501"/>
  <c r="H504" s="1"/>
  <c r="D517" s="1"/>
  <c r="D518" s="1"/>
  <c r="D512"/>
  <c r="F510" s="1"/>
  <c r="H717"/>
  <c r="H720" s="1"/>
  <c r="D733" s="1"/>
  <c r="D734" s="1"/>
  <c r="D728"/>
  <c r="F726" s="1"/>
  <c r="H509"/>
  <c r="H530"/>
  <c r="H583"/>
  <c r="H619"/>
  <c r="H636"/>
  <c r="D639"/>
  <c r="F638" s="1"/>
  <c r="D647"/>
  <c r="H672"/>
  <c r="H725"/>
  <c r="H746"/>
  <c r="H799"/>
  <c r="H555"/>
  <c r="H558" s="1"/>
  <c r="D571" s="1"/>
  <c r="D572" s="1"/>
  <c r="D566"/>
  <c r="F564" s="1"/>
  <c r="H771"/>
  <c r="H774" s="1"/>
  <c r="D787" s="1"/>
  <c r="D788" s="1"/>
  <c r="D782"/>
  <c r="F779" s="1"/>
  <c r="D477"/>
  <c r="F476" s="1"/>
  <c r="H673"/>
  <c r="H690"/>
  <c r="H726"/>
  <c r="H779"/>
  <c r="D693"/>
  <c r="F690" s="1"/>
  <c r="H609"/>
  <c r="H612" s="1"/>
  <c r="D625" s="1"/>
  <c r="D626" s="1"/>
  <c r="D620"/>
  <c r="F618" s="1"/>
  <c r="H528"/>
  <c r="H564"/>
  <c r="H566" s="1"/>
  <c r="D573" s="1"/>
  <c r="H617"/>
  <c r="H638"/>
  <c r="H691"/>
  <c r="H727"/>
  <c r="H744"/>
  <c r="D747"/>
  <c r="F746" s="1"/>
  <c r="H780"/>
  <c r="H475"/>
  <c r="H477" s="1"/>
  <c r="D490" s="1"/>
  <c r="D491" s="1"/>
  <c r="H511"/>
  <c r="D531"/>
  <c r="F529" s="1"/>
  <c r="H459"/>
  <c r="D466" s="1"/>
  <c r="J451"/>
  <c r="N460" s="1"/>
  <c r="L456"/>
  <c r="L457" s="1"/>
  <c r="L458" s="1"/>
  <c r="H448"/>
  <c r="D451"/>
  <c r="F449" s="1"/>
  <c r="D459"/>
  <c r="H450"/>
  <c r="J10" i="1"/>
  <c r="M19" s="1"/>
  <c r="L15"/>
  <c r="L16" s="1"/>
  <c r="L17" s="1"/>
  <c r="M14"/>
  <c r="H7"/>
  <c r="D10"/>
  <c r="F8" s="1"/>
  <c r="D18"/>
  <c r="F17" s="1"/>
  <c r="H15"/>
  <c r="H18" s="1"/>
  <c r="D25" s="1"/>
  <c r="H9"/>
  <c r="D97"/>
  <c r="H45"/>
  <c r="D52" s="1"/>
  <c r="J37"/>
  <c r="N46" s="1"/>
  <c r="L42"/>
  <c r="L43" s="1"/>
  <c r="L44" s="1"/>
  <c r="M41"/>
  <c r="H34"/>
  <c r="D37"/>
  <c r="F35" s="1"/>
  <c r="D45"/>
  <c r="H36"/>
  <c r="D71"/>
  <c r="F70" s="1"/>
  <c r="H68"/>
  <c r="H71" s="1"/>
  <c r="D78" s="1"/>
  <c r="D63"/>
  <c r="F61" s="1"/>
  <c r="J63"/>
  <c r="M72" s="1"/>
  <c r="H60"/>
  <c r="H62"/>
  <c r="M67"/>
  <c r="H94"/>
  <c r="H97" s="1"/>
  <c r="D104" s="1"/>
  <c r="J89"/>
  <c r="M98" s="1"/>
  <c r="L94"/>
  <c r="L95" s="1"/>
  <c r="L96" s="1"/>
  <c r="M93"/>
  <c r="F96"/>
  <c r="F95"/>
  <c r="F94"/>
  <c r="H86"/>
  <c r="H89" s="1"/>
  <c r="D102" s="1"/>
  <c r="D103" s="1"/>
  <c r="D89"/>
  <c r="F86" s="1"/>
  <c r="H123"/>
  <c r="D130" s="1"/>
  <c r="J115"/>
  <c r="N124" s="1"/>
  <c r="L120"/>
  <c r="L121" s="1"/>
  <c r="L122" s="1"/>
  <c r="M119"/>
  <c r="H112"/>
  <c r="D115"/>
  <c r="F113" s="1"/>
  <c r="D123"/>
  <c r="F121" s="1"/>
  <c r="H114"/>
  <c r="J141"/>
  <c r="N150" s="1"/>
  <c r="L146"/>
  <c r="L147" s="1"/>
  <c r="L148" s="1"/>
  <c r="M145"/>
  <c r="H138"/>
  <c r="H141" s="1"/>
  <c r="D154" s="1"/>
  <c r="D155" s="1"/>
  <c r="D141"/>
  <c r="F138" s="1"/>
  <c r="D149"/>
  <c r="F148" s="1"/>
  <c r="H146"/>
  <c r="H147"/>
  <c r="J167"/>
  <c r="M176" s="1"/>
  <c r="D175"/>
  <c r="F174" s="1"/>
  <c r="H167"/>
  <c r="D180" s="1"/>
  <c r="D181" s="1"/>
  <c r="H175"/>
  <c r="D182" s="1"/>
  <c r="L172"/>
  <c r="L173" s="1"/>
  <c r="L174" s="1"/>
  <c r="M171"/>
  <c r="D167"/>
  <c r="F166" s="1"/>
  <c r="J193"/>
  <c r="M202" s="1"/>
  <c r="H199"/>
  <c r="L198"/>
  <c r="L199" s="1"/>
  <c r="L200" s="1"/>
  <c r="M197"/>
  <c r="D193"/>
  <c r="D201"/>
  <c r="H198"/>
  <c r="H191"/>
  <c r="H193" s="1"/>
  <c r="D206" s="1"/>
  <c r="D207" s="1"/>
  <c r="J218"/>
  <c r="N227" s="1"/>
  <c r="H225"/>
  <c r="H226" s="1"/>
  <c r="D233" s="1"/>
  <c r="H216"/>
  <c r="L223"/>
  <c r="L224" s="1"/>
  <c r="L225" s="1"/>
  <c r="M222"/>
  <c r="H215"/>
  <c r="D218"/>
  <c r="F217" s="1"/>
  <c r="D226"/>
  <c r="F223" s="1"/>
  <c r="H217"/>
  <c r="D252"/>
  <c r="F251" s="1"/>
  <c r="H250"/>
  <c r="H252" s="1"/>
  <c r="D259" s="1"/>
  <c r="H243"/>
  <c r="J244"/>
  <c r="N253" s="1"/>
  <c r="D244"/>
  <c r="F241" s="1"/>
  <c r="L249"/>
  <c r="L250" s="1"/>
  <c r="L251" s="1"/>
  <c r="M248"/>
  <c r="H242"/>
  <c r="D278"/>
  <c r="H276"/>
  <c r="J270"/>
  <c r="M279" s="1"/>
  <c r="H267"/>
  <c r="D270"/>
  <c r="L275"/>
  <c r="L276" s="1"/>
  <c r="L277" s="1"/>
  <c r="M274"/>
  <c r="H275"/>
  <c r="H269"/>
  <c r="H296"/>
  <c r="D309" s="1"/>
  <c r="D310" s="1"/>
  <c r="J296"/>
  <c r="M305" s="1"/>
  <c r="D304"/>
  <c r="F301" s="1"/>
  <c r="L301"/>
  <c r="L302" s="1"/>
  <c r="L303" s="1"/>
  <c r="M300"/>
  <c r="H304"/>
  <c r="D311" s="1"/>
  <c r="D296"/>
  <c r="F293" s="1"/>
  <c r="D330"/>
  <c r="H327"/>
  <c r="H330" s="1"/>
  <c r="D337" s="1"/>
  <c r="J322"/>
  <c r="M331" s="1"/>
  <c r="D322"/>
  <c r="H319"/>
  <c r="H322" s="1"/>
  <c r="D335" s="1"/>
  <c r="D336" s="1"/>
  <c r="L327"/>
  <c r="L328" s="1"/>
  <c r="L329" s="1"/>
  <c r="M326"/>
  <c r="D356"/>
  <c r="H356"/>
  <c r="D363" s="1"/>
  <c r="J348"/>
  <c r="M357" s="1"/>
  <c r="D348"/>
  <c r="H345"/>
  <c r="H348" s="1"/>
  <c r="D361" s="1"/>
  <c r="D362" s="1"/>
  <c r="L353"/>
  <c r="L354" s="1"/>
  <c r="L355" s="1"/>
  <c r="M352"/>
  <c r="J374"/>
  <c r="N383" s="1"/>
  <c r="D382"/>
  <c r="D374"/>
  <c r="L379"/>
  <c r="L380" s="1"/>
  <c r="L381" s="1"/>
  <c r="M378"/>
  <c r="H382"/>
  <c r="D389" s="1"/>
  <c r="H371"/>
  <c r="H374" s="1"/>
  <c r="D387" s="1"/>
  <c r="D388" s="1"/>
  <c r="D436"/>
  <c r="J401"/>
  <c r="N410" s="1"/>
  <c r="D401"/>
  <c r="D409"/>
  <c r="H406"/>
  <c r="H409" s="1"/>
  <c r="D416" s="1"/>
  <c r="N408"/>
  <c r="L406"/>
  <c r="L407" s="1"/>
  <c r="L408" s="1"/>
  <c r="M405"/>
  <c r="H401"/>
  <c r="D414" s="1"/>
  <c r="D415" s="1"/>
  <c r="H433"/>
  <c r="H436" s="1"/>
  <c r="D443" s="1"/>
  <c r="J428"/>
  <c r="N437" s="1"/>
  <c r="D428"/>
  <c r="M432"/>
  <c r="L433"/>
  <c r="L434" s="1"/>
  <c r="L435" s="1"/>
  <c r="H425"/>
  <c r="H428" s="1"/>
  <c r="D441" s="1"/>
  <c r="D442" s="1"/>
  <c r="D454"/>
  <c r="J454"/>
  <c r="N463" s="1"/>
  <c r="D462"/>
  <c r="H459"/>
  <c r="H462" s="1"/>
  <c r="D469" s="1"/>
  <c r="L459"/>
  <c r="L460" s="1"/>
  <c r="L461" s="1"/>
  <c r="M458"/>
  <c r="H451"/>
  <c r="H454" s="1"/>
  <c r="D467" s="1"/>
  <c r="D468" s="1"/>
  <c r="D489"/>
  <c r="H486"/>
  <c r="H489" s="1"/>
  <c r="D496" s="1"/>
  <c r="D481"/>
  <c r="J481"/>
  <c r="M490" s="1"/>
  <c r="H478"/>
  <c r="H481" s="1"/>
  <c r="D494" s="1"/>
  <c r="D495" s="1"/>
  <c r="M485"/>
  <c r="L486"/>
  <c r="L487" s="1"/>
  <c r="L488" s="1"/>
  <c r="D586"/>
  <c r="H507"/>
  <c r="D520" s="1"/>
  <c r="D521" s="1"/>
  <c r="J507"/>
  <c r="M516" s="1"/>
  <c r="D515"/>
  <c r="H515"/>
  <c r="D522" s="1"/>
  <c r="D507"/>
  <c r="L512"/>
  <c r="L513" s="1"/>
  <c r="L514" s="1"/>
  <c r="M511"/>
  <c r="D541"/>
  <c r="H538"/>
  <c r="H541" s="1"/>
  <c r="D548" s="1"/>
  <c r="J533"/>
  <c r="N542" s="1"/>
  <c r="H533"/>
  <c r="D546" s="1"/>
  <c r="D547" s="1"/>
  <c r="D533"/>
  <c r="L538"/>
  <c r="L539" s="1"/>
  <c r="L540" s="1"/>
  <c r="M537"/>
  <c r="J586"/>
  <c r="N595" s="1"/>
  <c r="D611"/>
  <c r="D568"/>
  <c r="J560"/>
  <c r="N569" s="1"/>
  <c r="D560"/>
  <c r="L565"/>
  <c r="L566" s="1"/>
  <c r="L567" s="1"/>
  <c r="M564"/>
  <c r="H557"/>
  <c r="H560" s="1"/>
  <c r="D573" s="1"/>
  <c r="D574" s="1"/>
  <c r="H565"/>
  <c r="H568" s="1"/>
  <c r="D575" s="1"/>
  <c r="D594"/>
  <c r="L591"/>
  <c r="L592" s="1"/>
  <c r="L593" s="1"/>
  <c r="M590"/>
  <c r="H583"/>
  <c r="H586" s="1"/>
  <c r="D599" s="1"/>
  <c r="D600" s="1"/>
  <c r="H591"/>
  <c r="H594" s="1"/>
  <c r="D601" s="1"/>
  <c r="D644"/>
  <c r="D670"/>
  <c r="D619"/>
  <c r="H616"/>
  <c r="H619" s="1"/>
  <c r="D626" s="1"/>
  <c r="J611"/>
  <c r="M620" s="1"/>
  <c r="M615"/>
  <c r="L616"/>
  <c r="L617" s="1"/>
  <c r="L618" s="1"/>
  <c r="H608"/>
  <c r="H611" s="1"/>
  <c r="D624" s="1"/>
  <c r="D625" s="1"/>
  <c r="H641"/>
  <c r="H644" s="1"/>
  <c r="D651" s="1"/>
  <c r="J636"/>
  <c r="N645" s="1"/>
  <c r="D636"/>
  <c r="H633"/>
  <c r="H636" s="1"/>
  <c r="D649" s="1"/>
  <c r="D650" s="1"/>
  <c r="L641"/>
  <c r="L642" s="1"/>
  <c r="L643" s="1"/>
  <c r="M640"/>
  <c r="D749"/>
  <c r="H667"/>
  <c r="H670" s="1"/>
  <c r="D677" s="1"/>
  <c r="D662"/>
  <c r="J662"/>
  <c r="M671" s="1"/>
  <c r="H662"/>
  <c r="D675" s="1"/>
  <c r="D676" s="1"/>
  <c r="M666"/>
  <c r="L667"/>
  <c r="L668" s="1"/>
  <c r="L669" s="1"/>
  <c r="N669"/>
  <c r="D695"/>
  <c r="H746"/>
  <c r="H749" s="1"/>
  <c r="D756" s="1"/>
  <c r="J714"/>
  <c r="N723" s="1"/>
  <c r="D714"/>
  <c r="J768"/>
  <c r="M777" s="1"/>
  <c r="H692"/>
  <c r="H695" s="1"/>
  <c r="D702" s="1"/>
  <c r="J687"/>
  <c r="N696" s="1"/>
  <c r="L692"/>
  <c r="L693" s="1"/>
  <c r="L694" s="1"/>
  <c r="M691"/>
  <c r="H687"/>
  <c r="D700" s="1"/>
  <c r="D701" s="1"/>
  <c r="D687"/>
  <c r="D722"/>
  <c r="H719"/>
  <c r="H722" s="1"/>
  <c r="D729" s="1"/>
  <c r="L719"/>
  <c r="L720" s="1"/>
  <c r="L721" s="1"/>
  <c r="M718"/>
  <c r="H711"/>
  <c r="H714" s="1"/>
  <c r="D727" s="1"/>
  <c r="D728" s="1"/>
  <c r="D776"/>
  <c r="D794"/>
  <c r="J794"/>
  <c r="M803" s="1"/>
  <c r="J741"/>
  <c r="N750" s="1"/>
  <c r="D741"/>
  <c r="L746"/>
  <c r="L747" s="1"/>
  <c r="L748" s="1"/>
  <c r="M745"/>
  <c r="H738"/>
  <c r="H741" s="1"/>
  <c r="D754" s="1"/>
  <c r="D755" s="1"/>
  <c r="D768"/>
  <c r="H773"/>
  <c r="H776" s="1"/>
  <c r="D783" s="1"/>
  <c r="L773"/>
  <c r="L774" s="1"/>
  <c r="L775" s="1"/>
  <c r="M772"/>
  <c r="H768"/>
  <c r="D781" s="1"/>
  <c r="D782" s="1"/>
  <c r="H791"/>
  <c r="H794" s="1"/>
  <c r="D807" s="1"/>
  <c r="D808" s="1"/>
  <c r="H802"/>
  <c r="D809" s="1"/>
  <c r="L799"/>
  <c r="L800" s="1"/>
  <c r="L801" s="1"/>
  <c r="M798"/>
  <c r="D802"/>
  <c r="K827"/>
  <c r="D827"/>
  <c r="H827" s="1"/>
  <c r="K826"/>
  <c r="D826"/>
  <c r="H826" s="1"/>
  <c r="M826"/>
  <c r="M827" s="1"/>
  <c r="N827" s="1"/>
  <c r="K825"/>
  <c r="D825"/>
  <c r="H825" s="1"/>
  <c r="K819"/>
  <c r="J819"/>
  <c r="D819"/>
  <c r="H819" s="1"/>
  <c r="K818"/>
  <c r="J818"/>
  <c r="D818"/>
  <c r="H818" s="1"/>
  <c r="L817"/>
  <c r="L818" s="1"/>
  <c r="L819" s="1"/>
  <c r="K817"/>
  <c r="J817"/>
  <c r="D817"/>
  <c r="H817" s="1"/>
  <c r="D28" i="4" l="1"/>
  <c r="F18"/>
  <c r="F17"/>
  <c r="M21"/>
  <c r="F11"/>
  <c r="F10"/>
  <c r="D148"/>
  <c r="F39"/>
  <c r="F42" s="1"/>
  <c r="F40"/>
  <c r="F47"/>
  <c r="F50" s="1"/>
  <c r="F49"/>
  <c r="D58"/>
  <c r="N51"/>
  <c r="D178"/>
  <c r="F77"/>
  <c r="F80" s="1"/>
  <c r="F69"/>
  <c r="F72" s="1"/>
  <c r="F70"/>
  <c r="M81"/>
  <c r="F100"/>
  <c r="F102" s="1"/>
  <c r="F101"/>
  <c r="F108"/>
  <c r="F110" s="1"/>
  <c r="F109"/>
  <c r="N111"/>
  <c r="F139"/>
  <c r="F137"/>
  <c r="N141"/>
  <c r="F130"/>
  <c r="F132" s="1"/>
  <c r="F131"/>
  <c r="F583"/>
  <c r="F169"/>
  <c r="F167"/>
  <c r="F161"/>
  <c r="F162" s="1"/>
  <c r="F160"/>
  <c r="N171"/>
  <c r="F807"/>
  <c r="F191"/>
  <c r="F189"/>
  <c r="D208"/>
  <c r="F199"/>
  <c r="F197"/>
  <c r="M201"/>
  <c r="N540"/>
  <c r="F220"/>
  <c r="F219"/>
  <c r="F229"/>
  <c r="F228"/>
  <c r="M231"/>
  <c r="D238"/>
  <c r="M290"/>
  <c r="D493"/>
  <c r="N756"/>
  <c r="H281"/>
  <c r="D294" s="1"/>
  <c r="D295" s="1"/>
  <c r="D297" s="1"/>
  <c r="F251"/>
  <c r="F250"/>
  <c r="M261"/>
  <c r="F257"/>
  <c r="F259"/>
  <c r="D268"/>
  <c r="F503"/>
  <c r="F501"/>
  <c r="F484"/>
  <c r="F278"/>
  <c r="F281" s="1"/>
  <c r="F279"/>
  <c r="F288"/>
  <c r="F287"/>
  <c r="F582"/>
  <c r="F346"/>
  <c r="H585"/>
  <c r="D598" s="1"/>
  <c r="D599" s="1"/>
  <c r="D601" s="1"/>
  <c r="M319"/>
  <c r="D326"/>
  <c r="F309"/>
  <c r="F307"/>
  <c r="F317"/>
  <c r="F315"/>
  <c r="F316"/>
  <c r="N648"/>
  <c r="M621"/>
  <c r="M810"/>
  <c r="F421"/>
  <c r="F345"/>
  <c r="F718"/>
  <c r="M349"/>
  <c r="F339"/>
  <c r="F337"/>
  <c r="H340"/>
  <c r="D353" s="1"/>
  <c r="D354" s="1"/>
  <c r="D356" s="1"/>
  <c r="M567"/>
  <c r="F422"/>
  <c r="H747"/>
  <c r="D760" s="1"/>
  <c r="D761" s="1"/>
  <c r="D763" s="1"/>
  <c r="F475"/>
  <c r="F719"/>
  <c r="F483"/>
  <c r="F806"/>
  <c r="F752"/>
  <c r="H377"/>
  <c r="D384" s="1"/>
  <c r="F375"/>
  <c r="H369"/>
  <c r="D382" s="1"/>
  <c r="D383" s="1"/>
  <c r="M378"/>
  <c r="F368"/>
  <c r="F366"/>
  <c r="F376"/>
  <c r="M783"/>
  <c r="N486"/>
  <c r="F673"/>
  <c r="F563"/>
  <c r="M513"/>
  <c r="H801"/>
  <c r="D814" s="1"/>
  <c r="D815" s="1"/>
  <c r="D817" s="1"/>
  <c r="F781"/>
  <c r="F692"/>
  <c r="F394"/>
  <c r="F393"/>
  <c r="N405"/>
  <c r="H396"/>
  <c r="D409" s="1"/>
  <c r="D410" s="1"/>
  <c r="D412" s="1"/>
  <c r="F403"/>
  <c r="F402"/>
  <c r="H531"/>
  <c r="D544" s="1"/>
  <c r="D545" s="1"/>
  <c r="D547" s="1"/>
  <c r="F530"/>
  <c r="F772"/>
  <c r="H693"/>
  <c r="D706" s="1"/>
  <c r="D707" s="1"/>
  <c r="D709" s="1"/>
  <c r="H639"/>
  <c r="D652" s="1"/>
  <c r="D653" s="1"/>
  <c r="D655" s="1"/>
  <c r="F509"/>
  <c r="F800"/>
  <c r="F799"/>
  <c r="F565"/>
  <c r="F591"/>
  <c r="F753"/>
  <c r="F590"/>
  <c r="F671"/>
  <c r="F555"/>
  <c r="F691"/>
  <c r="D439"/>
  <c r="F430"/>
  <c r="F429"/>
  <c r="M432"/>
  <c r="N675"/>
  <c r="F725"/>
  <c r="M594"/>
  <c r="F609"/>
  <c r="N702"/>
  <c r="F727"/>
  <c r="F610"/>
  <c r="H674"/>
  <c r="D681" s="1"/>
  <c r="D682" s="1"/>
  <c r="F474"/>
  <c r="F700"/>
  <c r="F699"/>
  <c r="F665"/>
  <c r="F664"/>
  <c r="M729"/>
  <c r="F771"/>
  <c r="F511"/>
  <c r="F537"/>
  <c r="F538"/>
  <c r="F557"/>
  <c r="F645"/>
  <c r="F644"/>
  <c r="F646"/>
  <c r="H620"/>
  <c r="D627" s="1"/>
  <c r="D628" s="1"/>
  <c r="H782"/>
  <c r="D789" s="1"/>
  <c r="D790" s="1"/>
  <c r="F617"/>
  <c r="F637"/>
  <c r="D574"/>
  <c r="H512"/>
  <c r="D519" s="1"/>
  <c r="D520" s="1"/>
  <c r="F636"/>
  <c r="F528"/>
  <c r="H728"/>
  <c r="D735" s="1"/>
  <c r="D736" s="1"/>
  <c r="F780"/>
  <c r="F745"/>
  <c r="F619"/>
  <c r="F744"/>
  <c r="M460"/>
  <c r="F448"/>
  <c r="F450"/>
  <c r="H451"/>
  <c r="D464" s="1"/>
  <c r="D465" s="1"/>
  <c r="D467" s="1"/>
  <c r="F458"/>
  <c r="F456"/>
  <c r="F457"/>
  <c r="F16" i="1"/>
  <c r="F7"/>
  <c r="N19"/>
  <c r="F9"/>
  <c r="H10"/>
  <c r="D23" s="1"/>
  <c r="D24" s="1"/>
  <c r="D26" s="1"/>
  <c r="F15"/>
  <c r="F18" s="1"/>
  <c r="M46"/>
  <c r="F36"/>
  <c r="F44"/>
  <c r="F43"/>
  <c r="F42"/>
  <c r="H37"/>
  <c r="D50" s="1"/>
  <c r="D51" s="1"/>
  <c r="D53" s="1"/>
  <c r="F34"/>
  <c r="F69"/>
  <c r="F68"/>
  <c r="F60"/>
  <c r="F63" s="1"/>
  <c r="N72"/>
  <c r="F62"/>
  <c r="H63"/>
  <c r="D76" s="1"/>
  <c r="D77" s="1"/>
  <c r="D79" s="1"/>
  <c r="D105"/>
  <c r="F97"/>
  <c r="N98"/>
  <c r="F88"/>
  <c r="F87"/>
  <c r="M124"/>
  <c r="F112"/>
  <c r="F114"/>
  <c r="H115"/>
  <c r="D128" s="1"/>
  <c r="D129" s="1"/>
  <c r="D131" s="1"/>
  <c r="F122"/>
  <c r="F120"/>
  <c r="H149"/>
  <c r="D156" s="1"/>
  <c r="D157" s="1"/>
  <c r="M150"/>
  <c r="F140"/>
  <c r="F139"/>
  <c r="F147"/>
  <c r="F146"/>
  <c r="F250"/>
  <c r="F249"/>
  <c r="F215"/>
  <c r="F164"/>
  <c r="N176"/>
  <c r="D183"/>
  <c r="F172"/>
  <c r="F173"/>
  <c r="F165"/>
  <c r="F199"/>
  <c r="F200"/>
  <c r="F198"/>
  <c r="N202"/>
  <c r="F192"/>
  <c r="F191"/>
  <c r="F190"/>
  <c r="H201"/>
  <c r="D208" s="1"/>
  <c r="D209" s="1"/>
  <c r="F216"/>
  <c r="F275"/>
  <c r="F225"/>
  <c r="F224"/>
  <c r="M227"/>
  <c r="H218"/>
  <c r="D231" s="1"/>
  <c r="D232" s="1"/>
  <c r="D234" s="1"/>
  <c r="H278"/>
  <c r="D285" s="1"/>
  <c r="F242"/>
  <c r="F243"/>
  <c r="H244"/>
  <c r="D257" s="1"/>
  <c r="D258" s="1"/>
  <c r="D260" s="1"/>
  <c r="M253"/>
  <c r="F295"/>
  <c r="F267"/>
  <c r="F294"/>
  <c r="F269"/>
  <c r="F276"/>
  <c r="F277"/>
  <c r="F268"/>
  <c r="H270"/>
  <c r="D283" s="1"/>
  <c r="D284" s="1"/>
  <c r="N279"/>
  <c r="F303"/>
  <c r="F302"/>
  <c r="D312"/>
  <c r="N305"/>
  <c r="D338"/>
  <c r="N331"/>
  <c r="D364"/>
  <c r="N357"/>
  <c r="D390"/>
  <c r="M383"/>
  <c r="M410"/>
  <c r="D417"/>
  <c r="M437"/>
  <c r="D444"/>
  <c r="M463"/>
  <c r="D470"/>
  <c r="N490"/>
  <c r="D497"/>
  <c r="D523"/>
  <c r="N516"/>
  <c r="D549"/>
  <c r="M542"/>
  <c r="M595"/>
  <c r="M569"/>
  <c r="D576"/>
  <c r="D602"/>
  <c r="M723"/>
  <c r="D627"/>
  <c r="N620"/>
  <c r="D652"/>
  <c r="M645"/>
  <c r="D678"/>
  <c r="N671"/>
  <c r="N777"/>
  <c r="D703"/>
  <c r="M696"/>
  <c r="N803"/>
  <c r="D730"/>
  <c r="D757"/>
  <c r="M750"/>
  <c r="D810"/>
  <c r="D784"/>
  <c r="L825"/>
  <c r="L826" s="1"/>
  <c r="L827" s="1"/>
  <c r="M824"/>
  <c r="D828"/>
  <c r="J820"/>
  <c r="N829" s="1"/>
  <c r="H820"/>
  <c r="D833" s="1"/>
  <c r="D834" s="1"/>
  <c r="D820"/>
  <c r="H828"/>
  <c r="D835" s="1"/>
  <c r="F20" i="4" l="1"/>
  <c r="F12"/>
  <c r="F539"/>
  <c r="F809"/>
  <c r="F140"/>
  <c r="F585"/>
  <c r="F170"/>
  <c r="F720"/>
  <c r="F348"/>
  <c r="F200"/>
  <c r="F192"/>
  <c r="F504"/>
  <c r="F230"/>
  <c r="F222"/>
  <c r="F477"/>
  <c r="F260"/>
  <c r="F252"/>
  <c r="F485"/>
  <c r="F423"/>
  <c r="F728"/>
  <c r="F289"/>
  <c r="F310"/>
  <c r="F318"/>
  <c r="F782"/>
  <c r="F755"/>
  <c r="F377"/>
  <c r="F340"/>
  <c r="F558"/>
  <c r="F801"/>
  <c r="F566"/>
  <c r="F369"/>
  <c r="D385"/>
  <c r="F531"/>
  <c r="F774"/>
  <c r="F593"/>
  <c r="F674"/>
  <c r="F620"/>
  <c r="F512"/>
  <c r="F693"/>
  <c r="F396"/>
  <c r="F404"/>
  <c r="F666"/>
  <c r="F747"/>
  <c r="F431"/>
  <c r="F701"/>
  <c r="F612"/>
  <c r="F647"/>
  <c r="F639"/>
  <c r="F451"/>
  <c r="F459"/>
  <c r="F10" i="1"/>
  <c r="F252"/>
  <c r="F218"/>
  <c r="F37"/>
  <c r="F45"/>
  <c r="F71"/>
  <c r="F89"/>
  <c r="F115"/>
  <c r="F123"/>
  <c r="F175"/>
  <c r="F149"/>
  <c r="F141"/>
  <c r="F167"/>
  <c r="F193"/>
  <c r="F201"/>
  <c r="F244"/>
  <c r="F304"/>
  <c r="F296"/>
  <c r="F226"/>
  <c r="D286"/>
  <c r="F278"/>
  <c r="F270"/>
  <c r="D836"/>
  <c r="M829"/>
</calcChain>
</file>

<file path=xl/sharedStrings.xml><?xml version="1.0" encoding="utf-8"?>
<sst xmlns="http://schemas.openxmlformats.org/spreadsheetml/2006/main" count="3228" uniqueCount="189">
  <si>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</si>
  <si>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</si>
  <si>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</si>
  <si>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</si>
  <si>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</si>
  <si>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</si>
  <si>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</si>
  <si>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</si>
  <si>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</si>
  <si>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</si>
  <si>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</si>
  <si>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</si>
  <si>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</si>
  <si>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</si>
  <si>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</si>
  <si>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</si>
  <si>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</si>
  <si>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</si>
  <si>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</si>
  <si>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</si>
  <si>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</si>
  <si>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</si>
  <si>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</si>
  <si>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</si>
  <si>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</si>
  <si>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</si>
  <si>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</si>
  <si>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</si>
  <si>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</si>
  <si>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</si>
  <si>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</si>
  <si>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</si>
  <si>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</si>
  <si>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</si>
  <si>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</si>
  <si>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</si>
  <si>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</si>
  <si>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</si>
  <si>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</si>
  <si>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</si>
  <si>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</si>
  <si>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</si>
  <si>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</si>
  <si>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</si>
  <si>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</si>
  <si>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</si>
  <si>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</si>
  <si>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</si>
  <si>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</si>
  <si>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</si>
  <si>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</si>
  <si>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</si>
  <si>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</si>
  <si>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</si>
  <si>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</si>
  <si>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</si>
  <si>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</si>
  <si>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</si>
  <si>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</si>
  <si>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</si>
  <si>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</si>
  <si>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</si>
  <si>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</si>
  <si>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</si>
  <si>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</si>
  <si>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</si>
  <si>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</si>
  <si>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</si>
  <si>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</si>
  <si>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</si>
  <si>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</si>
  <si>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</si>
  <si>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</si>
  <si>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</si>
  <si>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</si>
  <si>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</si>
  <si>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</si>
  <si>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</si>
  <si>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</si>
  <si>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</si>
  <si>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</si>
  <si>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</si>
  <si>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</si>
  <si>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</si>
  <si>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</si>
  <si>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</si>
  <si>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</si>
  <si>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</si>
  <si>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</si>
  <si>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</si>
  <si>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</si>
  <si>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</si>
  <si>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</si>
  <si>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</si>
  <si>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</si>
  <si>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</si>
  <si>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</si>
  <si>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</si>
  <si>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</si>
  <si>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</si>
  <si>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</si>
  <si>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</si>
  <si>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</si>
  <si>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</si>
  <si>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</si>
  <si>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</si>
  <si>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</si>
  <si>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</si>
  <si>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</si>
  <si>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</si>
  <si>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</si>
  <si>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</si>
  <si>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</si>
  <si>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</si>
  <si>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</si>
  <si>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</si>
  <si>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</si>
  <si>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</si>
  <si>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</si>
  <si>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</si>
  <si>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</si>
  <si>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</si>
  <si>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</si>
  <si>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</si>
  <si>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</si>
  <si>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</si>
  <si>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</si>
  <si>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</si>
  <si>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</si>
  <si>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</si>
  <si>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</si>
  <si>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</si>
  <si>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</si>
  <si>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</si>
  <si>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</si>
  <si>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</si>
  <si>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</si>
  <si>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</si>
  <si>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</si>
  <si>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</si>
  <si>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</si>
  <si>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</si>
  <si>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</si>
  <si>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</si>
  <si>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</si>
  <si>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</si>
  <si>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</si>
  <si>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</si>
  <si>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</si>
  <si>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</si>
  <si>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</si>
  <si>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</si>
  <si>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</si>
  <si>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</si>
  <si>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</si>
  <si>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</si>
  <si>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</si>
  <si>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</si>
  <si>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</si>
  <si>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</si>
  <si>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</si>
  <si>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VST</t>
  </si>
  <si>
    <t>MOD</t>
  </si>
  <si>
    <t>BLBD</t>
  </si>
  <si>
    <t>BMA</t>
  </si>
  <si>
    <t>VITL</t>
  </si>
  <si>
    <t>APGE</t>
  </si>
  <si>
    <t>HOV</t>
  </si>
  <si>
    <t>ANF</t>
  </si>
  <si>
    <t>SMTC</t>
  </si>
  <si>
    <t>FSM</t>
  </si>
  <si>
    <t>BBAR</t>
  </si>
  <si>
    <t>Mn5191306D</t>
  </si>
  <si>
    <t>CDE</t>
  </si>
  <si>
    <t>CAVA</t>
  </si>
  <si>
    <t>AMSC</t>
  </si>
  <si>
    <t>FTAI</t>
  </si>
  <si>
    <t>CRUS</t>
  </si>
  <si>
    <t>LTH</t>
  </si>
  <si>
    <t>TBBK</t>
  </si>
  <si>
    <t>CNTA</t>
  </si>
  <si>
    <t>PHAT</t>
  </si>
  <si>
    <t>TRUP</t>
  </si>
  <si>
    <t>RKLB</t>
  </si>
  <si>
    <t>APP</t>
  </si>
  <si>
    <t>QFIN</t>
  </si>
  <si>
    <t>UAL</t>
  </si>
  <si>
    <t>AS</t>
  </si>
  <si>
    <t>GEV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</si>
</sst>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19"/>
  <sheetViews>
    <sheetView tabSelected="1" zoomScale="80" zoomScaleNormal="80" workbookViewId="0">
      <selection activeCell="G20" sqref="G20"/>
    </sheetView>
  </sheetViews>
  <sheetFormatPr defaultRowHeight="14.2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13.46484375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</cols>
  <sheetData>
    <row r="1" spans="1:17">
      <c r="O1" t="s">
        <v>135</v>
      </c>
    </row>
    <row r="2" spans="1:17">
      <c r="O2" t="s">
        <v>172</v>
      </c>
    </row>
    <row r="4" spans="1:17" ht="21">
      <c r="C4" s="1"/>
      <c r="D4" s="1"/>
      <c r="G4" s="1"/>
      <c r="H4" s="1"/>
      <c r="J4" s="30" t="s">
        <v>43</v>
      </c>
    </row>
    <row r="5" spans="1:17" ht="14.65" thickBot="1"/>
    <row r="6" spans="1:17" ht="14.65" thickTop="1">
      <c r="A6" s="2"/>
      <c r="B6" s="3"/>
      <c r="C6" s="4">
        <v>45626</v>
      </c>
      <c r="D6" s="5"/>
      <c r="E6" s="3"/>
      <c r="F6" s="3"/>
      <c r="G6" s="5"/>
      <c r="H6" s="5"/>
      <c r="I6" s="3"/>
      <c r="J6" s="3"/>
      <c r="K6" s="3"/>
      <c r="L6" s="20" t="s">
        <v>19</v>
      </c>
      <c r="M6" s="3"/>
      <c r="N6" s="3"/>
      <c r="O6" s="3"/>
      <c r="P6" s="3"/>
      <c r="Q6" s="6"/>
    </row>
    <row r="7" spans="1:17">
      <c r="A7" s="7" t="s">
        <v>5</v>
      </c>
      <c r="B7" s="35"/>
      <c r="C7" s="9"/>
      <c r="D7" s="9"/>
      <c r="E7" s="35"/>
      <c r="F7" s="35"/>
      <c r="G7" s="9"/>
      <c r="H7" s="9"/>
      <c r="I7" s="35"/>
      <c r="J7" s="11" t="s">
        <v>24</v>
      </c>
      <c r="K7" s="35"/>
      <c r="L7" s="11" t="s">
        <v>10</v>
      </c>
      <c r="M7" s="35"/>
      <c r="N7" s="35"/>
      <c r="O7" s="35"/>
      <c r="P7" s="35"/>
      <c r="Q7" s="10"/>
    </row>
    <row r="8" spans="1:17">
      <c r="A8" s="7" t="s">
        <v>0</v>
      </c>
      <c r="B8" s="11" t="s">
        <v>3</v>
      </c>
      <c r="C8" s="12" t="s">
        <v>1</v>
      </c>
      <c r="D8" s="12" t="s">
        <v>4</v>
      </c>
      <c r="E8" s="11" t="s">
        <v>7</v>
      </c>
      <c r="F8" s="37" t="s">
        <v>92</v>
      </c>
      <c r="G8" s="12" t="s">
        <v>8</v>
      </c>
      <c r="H8" s="12" t="s">
        <v>9</v>
      </c>
      <c r="I8" s="33" t="s">
        <v>70</v>
      </c>
      <c r="J8" s="11" t="s">
        <v>23</v>
      </c>
      <c r="K8" s="35"/>
      <c r="L8" s="31">
        <v>200086.79</v>
      </c>
      <c r="M8" s="35" t="s">
        <v>118</v>
      </c>
      <c r="N8" s="35"/>
      <c r="O8" s="35"/>
      <c r="P8" s="35"/>
      <c r="Q8" s="10"/>
    </row>
    <row r="9" spans="1:17">
      <c r="A9" s="13" t="s">
        <v>178</v>
      </c>
      <c r="B9" s="35">
        <v>64</v>
      </c>
      <c r="C9" s="9">
        <v>24.27</v>
      </c>
      <c r="D9" s="9">
        <f>C9*B9</f>
        <v>1553.28</v>
      </c>
      <c r="E9" s="36" t="s">
        <v>37</v>
      </c>
      <c r="F9" s="38">
        <f>D9/D12</f>
        <v>0.20114084443207053</v>
      </c>
      <c r="G9" s="45">
        <v>24.25</v>
      </c>
      <c r="H9" s="9">
        <f>(B9*G9)-D9</f>
        <v>-1.2799999999999727</v>
      </c>
      <c r="I9" s="35" t="s">
        <v>71</v>
      </c>
      <c r="J9" s="36">
        <f>G9*B9</f>
        <v>1552</v>
      </c>
      <c r="K9" s="35" t="str">
        <f>"sell "&amp;B9&amp;" "&amp;A9&amp;" @ $"&amp;G9</f>
        <v>sell 64 LTH @ $24.25</v>
      </c>
      <c r="L9" s="9">
        <f>L8+(G9*B9)</f>
        <v>201638.79</v>
      </c>
      <c r="M9" s="35"/>
      <c r="N9" s="35"/>
      <c r="O9" s="35"/>
      <c r="P9" s="35"/>
      <c r="Q9" s="10"/>
    </row>
    <row r="10" spans="1:17">
      <c r="A10" s="13" t="s">
        <v>179</v>
      </c>
      <c r="B10" s="35">
        <v>53</v>
      </c>
      <c r="C10" s="9">
        <v>58.43</v>
      </c>
      <c r="D10" s="9">
        <f>C10*B10</f>
        <v>3096.79</v>
      </c>
      <c r="E10" s="36" t="s">
        <v>37</v>
      </c>
      <c r="F10" s="38">
        <f>D10/D12</f>
        <v>0.4010165299423103</v>
      </c>
      <c r="G10" s="45">
        <v>58.72</v>
      </c>
      <c r="H10" s="9">
        <f>(B10*G10)-D10</f>
        <v>15.369999999999891</v>
      </c>
      <c r="I10" s="35" t="s">
        <v>71</v>
      </c>
      <c r="J10" s="36">
        <f>G10*B10</f>
        <v>3112.16</v>
      </c>
      <c r="K10" s="35" t="str">
        <f>"sell "&amp;B10&amp;" "&amp;A10&amp;" @ $"&amp;G10</f>
        <v>sell 53 TBBK @ $58.72</v>
      </c>
      <c r="L10" s="9">
        <f>L9+(G10*B10)</f>
        <v>204750.95</v>
      </c>
      <c r="M10" s="35"/>
      <c r="N10" s="35"/>
      <c r="O10" s="35"/>
      <c r="P10" s="35"/>
      <c r="Q10" s="10"/>
    </row>
    <row r="11" spans="1:17">
      <c r="A11" s="13" t="s">
        <v>134</v>
      </c>
      <c r="B11" s="35">
        <v>89</v>
      </c>
      <c r="C11" s="9">
        <v>34.520000000000003</v>
      </c>
      <c r="D11" s="9">
        <f>C11*B11</f>
        <v>3072.28</v>
      </c>
      <c r="E11" s="36" t="s">
        <v>37</v>
      </c>
      <c r="F11" s="38">
        <f>D11/D12</f>
        <v>0.39784262562561917</v>
      </c>
      <c r="G11" s="45">
        <v>35.159999999999997</v>
      </c>
      <c r="H11" s="9">
        <f>(B11*G11)-D11</f>
        <v>56.959999999999582</v>
      </c>
      <c r="I11" s="35" t="s">
        <v>71</v>
      </c>
      <c r="J11" s="36">
        <f>G11*B11</f>
        <v>3129.24</v>
      </c>
      <c r="K11" s="35" t="str">
        <f>"sell "&amp;B11&amp;" "&amp;A11&amp;" @ $"&amp;G11</f>
        <v>sell 89 CNK @ $35.16</v>
      </c>
      <c r="L11" s="9">
        <f>L10+(G11*B11)</f>
        <v>207880.19</v>
      </c>
      <c r="M11" s="35" t="s">
        <v>22</v>
      </c>
      <c r="N11" s="35"/>
      <c r="O11" s="35"/>
      <c r="P11" s="35"/>
      <c r="Q11" s="10"/>
    </row>
    <row r="12" spans="1:17">
      <c r="A12" s="13"/>
      <c r="B12" s="35" t="s">
        <v>3</v>
      </c>
      <c r="C12" s="9"/>
      <c r="D12" s="9">
        <f>SUM(D9:D11)</f>
        <v>7722.35</v>
      </c>
      <c r="E12" s="36"/>
      <c r="F12" s="38">
        <f>SUM(F9:F11)</f>
        <v>1</v>
      </c>
      <c r="G12" s="41"/>
      <c r="H12" s="9">
        <f>SUM(H9:H11)</f>
        <v>71.0499999999995</v>
      </c>
      <c r="I12" s="35"/>
      <c r="J12" s="36">
        <f>SUM(J9:J11)</f>
        <v>7793.4</v>
      </c>
      <c r="K12" s="35"/>
      <c r="L12" s="9"/>
      <c r="M12" s="35"/>
      <c r="N12" s="35"/>
      <c r="O12" s="35"/>
      <c r="P12" s="35"/>
      <c r="Q12" s="10"/>
    </row>
    <row r="13" spans="1:17">
      <c r="A13" s="13"/>
      <c r="B13" s="35"/>
      <c r="C13" s="9"/>
      <c r="D13" s="9"/>
      <c r="E13" s="35"/>
      <c r="F13" s="35"/>
      <c r="G13" s="41"/>
      <c r="H13" s="9"/>
      <c r="I13" s="35"/>
      <c r="J13" s="35"/>
      <c r="K13" s="35"/>
      <c r="L13" s="9"/>
      <c r="M13" s="35"/>
      <c r="N13" s="35"/>
      <c r="O13" s="35"/>
      <c r="P13" s="35"/>
      <c r="Q13" s="10"/>
    </row>
    <row r="14" spans="1:17">
      <c r="A14" s="13"/>
      <c r="B14" s="35"/>
      <c r="C14" s="9"/>
      <c r="D14" s="9"/>
      <c r="E14" s="19"/>
      <c r="F14" s="35"/>
      <c r="G14" s="41"/>
      <c r="H14" s="9"/>
      <c r="I14" s="35"/>
      <c r="J14" s="35"/>
      <c r="K14" s="35"/>
      <c r="L14" s="9"/>
      <c r="M14" s="11" t="s">
        <v>20</v>
      </c>
      <c r="N14" s="35"/>
      <c r="O14" s="35"/>
      <c r="P14" s="35"/>
      <c r="Q14" s="10"/>
    </row>
    <row r="15" spans="1:17">
      <c r="A15" s="7" t="s">
        <v>6</v>
      </c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21</v>
      </c>
      <c r="N15" s="35"/>
      <c r="O15" s="35"/>
      <c r="P15" s="35"/>
      <c r="Q15" s="10"/>
    </row>
    <row r="16" spans="1:17">
      <c r="A16" s="7" t="s">
        <v>0</v>
      </c>
      <c r="B16" s="11" t="s">
        <v>3</v>
      </c>
      <c r="C16" s="12" t="s">
        <v>1</v>
      </c>
      <c r="D16" s="12" t="s">
        <v>2</v>
      </c>
      <c r="E16" s="22" t="s">
        <v>7</v>
      </c>
      <c r="F16" s="39" t="s">
        <v>92</v>
      </c>
      <c r="G16" s="42" t="s">
        <v>8</v>
      </c>
      <c r="H16" s="12" t="s">
        <v>9</v>
      </c>
      <c r="I16" s="35"/>
      <c r="J16" s="35"/>
      <c r="K16" s="35"/>
      <c r="L16" s="9"/>
      <c r="M16" s="36">
        <v>206048.96</v>
      </c>
      <c r="N16" s="35"/>
      <c r="O16" s="44"/>
      <c r="P16" s="35"/>
      <c r="Q16" s="10"/>
    </row>
    <row r="17" spans="1:17">
      <c r="A17" s="13" t="s">
        <v>186</v>
      </c>
      <c r="B17" s="35">
        <v>53</v>
      </c>
      <c r="C17" s="9">
        <v>96.83</v>
      </c>
      <c r="D17" s="9">
        <f>C17*B17</f>
        <v>5131.99</v>
      </c>
      <c r="E17" s="36" t="s">
        <v>37</v>
      </c>
      <c r="F17" s="38">
        <f>D17/D20</f>
        <v>0.58107955098722575</v>
      </c>
      <c r="G17" s="21">
        <v>97.24</v>
      </c>
      <c r="H17" s="9">
        <f>(B17*G17)-D17</f>
        <v>21.729999999999563</v>
      </c>
      <c r="I17" s="35" t="s">
        <v>71</v>
      </c>
      <c r="J17" s="35"/>
      <c r="K17" s="35" t="str">
        <f>"buy "&amp;B17&amp;" "&amp;A17&amp;" @ $"&amp;G17</f>
        <v>buy 53 UAL @ $97.24</v>
      </c>
      <c r="L17" s="9">
        <f>L11-(G17*B17)</f>
        <v>202726.47</v>
      </c>
      <c r="M17" s="36">
        <f>L8-(G17*B17)</f>
        <v>194933.07</v>
      </c>
      <c r="N17" s="35"/>
      <c r="O17" s="35"/>
      <c r="P17" s="35"/>
      <c r="Q17" s="10"/>
    </row>
    <row r="18" spans="1:17">
      <c r="A18" s="13" t="s">
        <v>187</v>
      </c>
      <c r="B18" s="35">
        <v>39</v>
      </c>
      <c r="C18" s="9">
        <v>26.33</v>
      </c>
      <c r="D18" s="9">
        <f>C18*B18</f>
        <v>1026.8699999999999</v>
      </c>
      <c r="E18" s="36" t="s">
        <v>37</v>
      </c>
      <c r="F18" s="38">
        <f>D18/D20</f>
        <v>0.11626935331562463</v>
      </c>
      <c r="G18" s="21">
        <v>26.33</v>
      </c>
      <c r="H18" s="9">
        <f>(B18*G18)-D18</f>
        <v>0</v>
      </c>
      <c r="I18" s="35" t="s">
        <v>71</v>
      </c>
      <c r="J18" s="35"/>
      <c r="K18" s="35" t="str">
        <f>"buy "&amp;B18&amp;" "&amp;A18&amp;" @ $"&amp;G18</f>
        <v>buy 39 AS @ $26.33</v>
      </c>
      <c r="L18" s="9">
        <f>L17-(G18*B18)</f>
        <v>201699.6</v>
      </c>
      <c r="M18" s="36">
        <f>M17-(G18*B18)</f>
        <v>193906.2</v>
      </c>
      <c r="N18" s="35"/>
      <c r="O18" s="35"/>
      <c r="P18" s="35"/>
      <c r="Q18" s="10"/>
    </row>
    <row r="19" spans="1:17">
      <c r="A19" s="23" t="s">
        <v>188</v>
      </c>
      <c r="B19" s="24">
        <v>8</v>
      </c>
      <c r="C19" s="25">
        <v>334.12</v>
      </c>
      <c r="D19" s="25">
        <f>C19*B19</f>
        <v>2672.96</v>
      </c>
      <c r="E19" s="36" t="s">
        <v>37</v>
      </c>
      <c r="F19" s="38">
        <f>D19/D20</f>
        <v>0.30265109569714965</v>
      </c>
      <c r="G19" s="26">
        <v>335.73</v>
      </c>
      <c r="H19" s="25">
        <f>(B19*G19)-D19</f>
        <v>12.880000000000109</v>
      </c>
      <c r="I19" s="35" t="s">
        <v>71</v>
      </c>
      <c r="J19" s="35"/>
      <c r="K19" s="35" t="str">
        <f>"buy "&amp;B19&amp;" "&amp;A19&amp;" @ $"&amp;G19</f>
        <v>buy 8 GEV @ $335.73</v>
      </c>
      <c r="L19" s="9">
        <f>L18-(G19*B19)</f>
        <v>199013.76000000001</v>
      </c>
      <c r="M19" s="36">
        <f>M18-(G19*B19)</f>
        <v>191220.36000000002</v>
      </c>
      <c r="N19" s="35" t="str">
        <f>TEXT(ROUND(M19,2),"$#,##0.00")&amp;" will be the balance in the account after purchases.  "</f>
        <v xml:space="preserve">$191,220.36 will be the balance in the account after purchases.  </v>
      </c>
      <c r="O19" s="35"/>
      <c r="P19" s="35"/>
      <c r="Q19" s="10"/>
    </row>
    <row r="20" spans="1:17">
      <c r="A20" s="13"/>
      <c r="B20" s="35"/>
      <c r="C20" s="9"/>
      <c r="D20" s="9">
        <f>SUM(D17:D19)</f>
        <v>8831.82</v>
      </c>
      <c r="E20" s="35"/>
      <c r="F20" s="38">
        <f>SUM(F17:F19)</f>
        <v>1</v>
      </c>
      <c r="G20" s="9" t="s">
        <v>15</v>
      </c>
      <c r="H20" s="9">
        <f>SUM(H17:H19)</f>
        <v>34.609999999999673</v>
      </c>
      <c r="I20" s="35"/>
      <c r="J20" s="35"/>
      <c r="K20" s="35"/>
      <c r="L20" s="9"/>
      <c r="M20" s="35"/>
      <c r="N20" s="35" t="s">
        <v>27</v>
      </c>
      <c r="O20" s="35"/>
      <c r="P20" s="35"/>
      <c r="Q20" s="10"/>
    </row>
    <row r="21" spans="1:17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9"/>
      <c r="M21" s="11" t="str">
        <f>IF(J12+M19&gt;0,"Credit Surplus","Credit Shortage")</f>
        <v>Credit Surplus</v>
      </c>
      <c r="N21" s="36">
        <f>J12+M19</f>
        <v>199013.76000000001</v>
      </c>
      <c r="O21" s="35" t="s">
        <v>60</v>
      </c>
      <c r="P21" s="35"/>
      <c r="Q21" s="10"/>
    </row>
    <row r="22" spans="1:17">
      <c r="A22" s="13"/>
      <c r="B22" s="35"/>
      <c r="C22" s="9"/>
      <c r="D22" s="9"/>
      <c r="E22" s="35"/>
      <c r="F22" s="35"/>
      <c r="G22" s="9"/>
      <c r="H22" s="9"/>
      <c r="I22" s="35"/>
      <c r="J22" s="35"/>
      <c r="K22" s="35"/>
      <c r="L22" s="9"/>
      <c r="M22" s="35"/>
      <c r="N22" s="35"/>
      <c r="O22" s="35"/>
      <c r="P22" s="35"/>
      <c r="Q22" s="10"/>
    </row>
    <row r="23" spans="1:17">
      <c r="A23" s="13"/>
      <c r="B23" s="35"/>
      <c r="C23" s="9"/>
      <c r="D23" s="9"/>
      <c r="E23" s="35"/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</row>
    <row r="24" spans="1:17">
      <c r="A24" s="13" t="s">
        <v>11</v>
      </c>
      <c r="B24" s="35"/>
      <c r="C24" s="9"/>
      <c r="D24" s="21">
        <v>2135.86</v>
      </c>
      <c r="E24" s="35" t="s">
        <v>76</v>
      </c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17">
      <c r="A25" s="13" t="s">
        <v>12</v>
      </c>
      <c r="B25" s="35"/>
      <c r="C25" s="9"/>
      <c r="D25" s="9">
        <f>H12</f>
        <v>71.0499999999995</v>
      </c>
      <c r="E25" s="35" t="s">
        <v>16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17">
      <c r="A26" s="13" t="s">
        <v>13</v>
      </c>
      <c r="B26" s="35"/>
      <c r="C26" s="9"/>
      <c r="D26" s="9">
        <f>D24+D25</f>
        <v>2206.91</v>
      </c>
      <c r="E26" s="35"/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17">
      <c r="A27" s="13" t="s">
        <v>14</v>
      </c>
      <c r="B27" s="35"/>
      <c r="C27" s="9"/>
      <c r="D27" s="9">
        <f>H20</f>
        <v>34.609999999999673</v>
      </c>
      <c r="E27" s="35" t="s">
        <v>17</v>
      </c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17" ht="14.65" thickBot="1">
      <c r="A28" s="15" t="s">
        <v>13</v>
      </c>
      <c r="B28" s="16"/>
      <c r="C28" s="17"/>
      <c r="D28" s="46">
        <f>D26-D27</f>
        <v>2172.3000000000002</v>
      </c>
      <c r="E28" s="47" t="s">
        <v>18</v>
      </c>
      <c r="F28" s="16"/>
      <c r="G28" s="17"/>
      <c r="H28" s="17"/>
      <c r="I28" s="16"/>
      <c r="J28" s="16"/>
      <c r="K28" s="16"/>
      <c r="L28" s="16"/>
      <c r="M28" s="16"/>
      <c r="N28" s="16"/>
      <c r="O28" s="16"/>
      <c r="P28" s="16"/>
      <c r="Q28" s="18"/>
    </row>
    <row r="29" spans="1:17" ht="14.65" thickTop="1"/>
    <row r="35" spans="1:17" ht="14.65" thickBot="1"/>
    <row r="36" spans="1:17" ht="14.65" thickTop="1">
      <c r="A36" s="2"/>
      <c r="B36" s="3"/>
      <c r="C36" s="4">
        <v>45597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200141.16</v>
      </c>
      <c r="M38" s="35" t="s">
        <v>118</v>
      </c>
      <c r="N38" s="35"/>
      <c r="O38" s="35"/>
      <c r="P38" s="35"/>
      <c r="Q38" s="10"/>
    </row>
    <row r="39" spans="1:17">
      <c r="A39" s="13" t="s">
        <v>175</v>
      </c>
      <c r="B39" s="35">
        <v>47</v>
      </c>
      <c r="C39" s="9">
        <v>24.52</v>
      </c>
      <c r="D39" s="9">
        <f>C39*B39</f>
        <v>1152.44</v>
      </c>
      <c r="E39" s="36" t="s">
        <v>37</v>
      </c>
      <c r="F39" s="38">
        <f>D39/D42</f>
        <v>0.15328220556978725</v>
      </c>
      <c r="G39" s="45">
        <v>24.75</v>
      </c>
      <c r="H39" s="9">
        <f>(B39*G39)-D39</f>
        <v>10.809999999999945</v>
      </c>
      <c r="I39" s="35" t="s">
        <v>71</v>
      </c>
      <c r="J39" s="36">
        <f>G39*B39</f>
        <v>1163.25</v>
      </c>
      <c r="K39" s="35" t="str">
        <f>"sell "&amp;B39&amp;" "&amp;A39&amp;" @ $"&amp;G39</f>
        <v>sell 47 AMSC @ $24.75</v>
      </c>
      <c r="L39" s="9">
        <f>L38+(G39*B39)</f>
        <v>201304.41</v>
      </c>
      <c r="M39" s="35"/>
      <c r="N39" s="35"/>
      <c r="O39" s="35"/>
      <c r="P39" s="35"/>
      <c r="Q39" s="10"/>
    </row>
    <row r="40" spans="1:17">
      <c r="A40" s="13" t="s">
        <v>176</v>
      </c>
      <c r="B40" s="35">
        <v>40</v>
      </c>
      <c r="C40" s="9">
        <v>134.44</v>
      </c>
      <c r="D40" s="9">
        <f>C40*B40</f>
        <v>5377.6</v>
      </c>
      <c r="E40" s="36" t="s">
        <v>37</v>
      </c>
      <c r="F40" s="38">
        <f>D40/D42</f>
        <v>0.71525666296908119</v>
      </c>
      <c r="G40" s="45">
        <v>148.22</v>
      </c>
      <c r="H40" s="9">
        <f>(B40*G40)-D40</f>
        <v>551.19999999999982</v>
      </c>
      <c r="I40" s="35" t="s">
        <v>71</v>
      </c>
      <c r="J40" s="36">
        <f>G40*B40</f>
        <v>5928.8</v>
      </c>
      <c r="K40" s="35" t="str">
        <f>"sell "&amp;B40&amp;" "&amp;A40&amp;" @ $"&amp;G40</f>
        <v>sell 40 FTAI @ $148.22</v>
      </c>
      <c r="L40" s="9">
        <f>L39+(G40*B40)</f>
        <v>207233.21</v>
      </c>
      <c r="M40" s="35"/>
      <c r="N40" s="35"/>
      <c r="O40" s="35"/>
      <c r="P40" s="35"/>
      <c r="Q40" s="10"/>
    </row>
    <row r="41" spans="1:17">
      <c r="A41" s="13" t="s">
        <v>177</v>
      </c>
      <c r="B41" s="35">
        <v>9</v>
      </c>
      <c r="C41" s="9">
        <v>109.82</v>
      </c>
      <c r="D41" s="9">
        <f>C41*B41</f>
        <v>988.37999999999988</v>
      </c>
      <c r="E41" s="36" t="s">
        <v>37</v>
      </c>
      <c r="F41" s="38">
        <f>D41/D42</f>
        <v>0.13146113146113142</v>
      </c>
      <c r="G41" s="45">
        <v>110.89</v>
      </c>
      <c r="H41" s="9">
        <f>(B41*G41)-D41</f>
        <v>9.6300000000001091</v>
      </c>
      <c r="I41" s="35" t="s">
        <v>71</v>
      </c>
      <c r="J41" s="36">
        <f>G41*B41</f>
        <v>998.01</v>
      </c>
      <c r="K41" s="35" t="str">
        <f>"sell "&amp;B41&amp;" "&amp;A41&amp;" @ $"&amp;G41</f>
        <v>sell 9 CRUS @ $110.89</v>
      </c>
      <c r="L41" s="9">
        <f>L40+(G41*B41)</f>
        <v>208231.22</v>
      </c>
      <c r="M41" s="35" t="s">
        <v>22</v>
      </c>
      <c r="N41" s="35"/>
      <c r="O41" s="35"/>
      <c r="P41" s="35"/>
      <c r="Q41" s="10"/>
    </row>
    <row r="42" spans="1:17">
      <c r="A42" s="13"/>
      <c r="B42" s="35" t="s">
        <v>3</v>
      </c>
      <c r="C42" s="9"/>
      <c r="D42" s="9">
        <f>SUM(D39:D41)</f>
        <v>7518.420000000001</v>
      </c>
      <c r="E42" s="36"/>
      <c r="F42" s="38">
        <f>SUM(F39:F41)</f>
        <v>0.99999999999999978</v>
      </c>
      <c r="G42" s="41"/>
      <c r="H42" s="9">
        <f>SUM(H39:H41)</f>
        <v>571.63999999999987</v>
      </c>
      <c r="I42" s="35"/>
      <c r="J42" s="36">
        <f>SUM(J39:J41)</f>
        <v>8090.06</v>
      </c>
      <c r="K42" s="35"/>
      <c r="L42" s="9"/>
      <c r="M42" s="35"/>
      <c r="N42" s="35"/>
      <c r="O42" s="35"/>
      <c r="P42" s="35"/>
      <c r="Q42" s="10"/>
    </row>
    <row r="43" spans="1:17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>
      <c r="A47" s="13" t="s">
        <v>183</v>
      </c>
      <c r="B47" s="35">
        <v>221</v>
      </c>
      <c r="C47" s="9">
        <v>10.7</v>
      </c>
      <c r="D47" s="9">
        <f>C47*B47</f>
        <v>2364.6999999999998</v>
      </c>
      <c r="E47" s="36" t="s">
        <v>37</v>
      </c>
      <c r="F47" s="38">
        <f>D47/D50</f>
        <v>0.29333541733342261</v>
      </c>
      <c r="G47" s="21">
        <v>10.9</v>
      </c>
      <c r="H47" s="9">
        <f>(B47*G47)-D47</f>
        <v>44.200000000000273</v>
      </c>
      <c r="I47" s="35" t="s">
        <v>71</v>
      </c>
      <c r="J47" s="35"/>
      <c r="K47" s="35" t="str">
        <f>"buy "&amp;B47&amp;" "&amp;A47&amp;" @ $"&amp;G47</f>
        <v>buy 221 RKLB @ $10.9</v>
      </c>
      <c r="L47" s="9">
        <f>L41-(G47*B47)</f>
        <v>205822.32</v>
      </c>
      <c r="M47" s="36">
        <f>L38-(G47*B47)</f>
        <v>197732.26</v>
      </c>
      <c r="N47" s="35"/>
      <c r="O47" s="35"/>
      <c r="P47" s="35"/>
      <c r="Q47" s="10"/>
    </row>
    <row r="48" spans="1:17">
      <c r="A48" s="13" t="s">
        <v>184</v>
      </c>
      <c r="B48" s="35">
        <v>10</v>
      </c>
      <c r="C48" s="9">
        <v>169.39</v>
      </c>
      <c r="D48" s="9">
        <f>C48*B48</f>
        <v>1693.8999999999999</v>
      </c>
      <c r="E48" s="36" t="s">
        <v>37</v>
      </c>
      <c r="F48" s="38">
        <f>D48/D50</f>
        <v>0.21012427091008778</v>
      </c>
      <c r="G48" s="21">
        <v>171.14</v>
      </c>
      <c r="H48" s="9">
        <f>(B48*G48)-D48</f>
        <v>17.5</v>
      </c>
      <c r="I48" s="35" t="s">
        <v>71</v>
      </c>
      <c r="J48" s="35"/>
      <c r="K48" s="35" t="str">
        <f>"buy "&amp;B48&amp;" "&amp;A48&amp;" @ $"&amp;G48</f>
        <v>buy 10 APP @ $171.14</v>
      </c>
      <c r="L48" s="9">
        <f>L47-(G48*B48)</f>
        <v>204110.92</v>
      </c>
      <c r="M48" s="36">
        <f>M47-(G48*B48)</f>
        <v>196020.86000000002</v>
      </c>
      <c r="N48" s="35"/>
      <c r="O48" s="35"/>
      <c r="P48" s="35"/>
      <c r="Q48" s="10"/>
    </row>
    <row r="49" spans="1:17">
      <c r="A49" s="23" t="s">
        <v>185</v>
      </c>
      <c r="B49" s="24">
        <v>122</v>
      </c>
      <c r="C49" s="25">
        <v>32.81</v>
      </c>
      <c r="D49" s="25">
        <f>C49*B49</f>
        <v>4002.82</v>
      </c>
      <c r="E49" s="36" t="s">
        <v>37</v>
      </c>
      <c r="F49" s="38">
        <f>D49/D50</f>
        <v>0.49654031175648955</v>
      </c>
      <c r="G49" s="26">
        <v>33.01</v>
      </c>
      <c r="H49" s="25">
        <f>(B49*G49)-D49</f>
        <v>24.399999999999636</v>
      </c>
      <c r="I49" s="35" t="s">
        <v>71</v>
      </c>
      <c r="J49" s="35"/>
      <c r="K49" s="35" t="str">
        <f>"buy "&amp;B49&amp;" "&amp;A49&amp;" @ $"&amp;G49</f>
        <v>buy 122 QFIN @ $33.01</v>
      </c>
      <c r="L49" s="9">
        <f>L48-(G49*B49)</f>
        <v>200083.7</v>
      </c>
      <c r="M49" s="36">
        <f>M48-(G49*B49)</f>
        <v>191993.64</v>
      </c>
      <c r="N49" s="35" t="str">
        <f>TEXT(ROUND(M49,2),"$#,##0.00")&amp;" will be the balance in the account after purchases.  "</f>
        <v xml:space="preserve">$191,993.64 will be the balance in the account after purchases.  </v>
      </c>
      <c r="O49" s="35"/>
      <c r="P49" s="35"/>
      <c r="Q49" s="10"/>
    </row>
    <row r="50" spans="1:17">
      <c r="A50" s="13"/>
      <c r="B50" s="35"/>
      <c r="C50" s="9"/>
      <c r="D50" s="9">
        <f>SUM(D47:D49)</f>
        <v>8061.42</v>
      </c>
      <c r="E50" s="35"/>
      <c r="F50" s="38">
        <f>SUM(F47:F49)</f>
        <v>1</v>
      </c>
      <c r="G50" s="9" t="s">
        <v>15</v>
      </c>
      <c r="H50" s="9">
        <f>SUM(H47:H49)</f>
        <v>86.099999999999909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200083.7</v>
      </c>
      <c r="O51" s="35" t="s">
        <v>60</v>
      </c>
      <c r="P51" s="35"/>
      <c r="Q51" s="10"/>
    </row>
    <row r="52" spans="1:17">
      <c r="A52" s="13"/>
      <c r="B52" s="35"/>
      <c r="C52" s="9"/>
      <c r="D52" s="9"/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>
      <c r="A54" s="13" t="s">
        <v>11</v>
      </c>
      <c r="B54" s="35"/>
      <c r="C54" s="9"/>
      <c r="D54" s="21">
        <v>1759.79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>
      <c r="A55" s="13" t="s">
        <v>12</v>
      </c>
      <c r="B55" s="35"/>
      <c r="C55" s="9"/>
      <c r="D55" s="9">
        <f>H42</f>
        <v>571.63999999999987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>
      <c r="A56" s="13" t="s">
        <v>13</v>
      </c>
      <c r="B56" s="35"/>
      <c r="C56" s="9"/>
      <c r="D56" s="9">
        <f>D54+D55</f>
        <v>2331.4299999999998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>
      <c r="A57" s="13" t="s">
        <v>14</v>
      </c>
      <c r="B57" s="35"/>
      <c r="C57" s="9"/>
      <c r="D57" s="9">
        <f>H50</f>
        <v>86.099999999999909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 ht="14.65" thickBot="1">
      <c r="A58" s="15" t="s">
        <v>13</v>
      </c>
      <c r="B58" s="16"/>
      <c r="C58" s="17"/>
      <c r="D58" s="46">
        <f>D56-D57</f>
        <v>2245.33</v>
      </c>
      <c r="E58" s="47" t="s">
        <v>18</v>
      </c>
      <c r="F58" s="16"/>
      <c r="G58" s="17"/>
      <c r="H58" s="17"/>
      <c r="I58" s="16"/>
      <c r="J58" s="16"/>
      <c r="K58" s="16"/>
      <c r="L58" s="16"/>
      <c r="M58" s="16"/>
      <c r="N58" s="16"/>
      <c r="O58" s="16"/>
      <c r="P58" s="16"/>
      <c r="Q58" s="18"/>
    </row>
    <row r="59" spans="1:17" ht="14.65" thickTop="1"/>
    <row r="65" spans="1:17" ht="14.65" thickBot="1"/>
    <row r="66" spans="1:17" ht="14.65" thickTop="1">
      <c r="A66" s="2"/>
      <c r="B66" s="3"/>
      <c r="C66" s="4">
        <v>45566</v>
      </c>
      <c r="D66" s="5"/>
      <c r="E66" s="3"/>
      <c r="F66" s="3"/>
      <c r="G66" s="5"/>
      <c r="H66" s="5"/>
      <c r="I66" s="3"/>
      <c r="J66" s="3"/>
      <c r="K66" s="3"/>
      <c r="L66" s="20" t="s">
        <v>19</v>
      </c>
      <c r="M66" s="3"/>
      <c r="N66" s="3"/>
      <c r="O66" s="3"/>
      <c r="P66" s="3"/>
      <c r="Q66" s="6"/>
    </row>
    <row r="67" spans="1:17">
      <c r="A67" s="7" t="s">
        <v>5</v>
      </c>
      <c r="B67" s="35"/>
      <c r="C67" s="9"/>
      <c r="D67" s="9"/>
      <c r="E67" s="35"/>
      <c r="F67" s="35"/>
      <c r="G67" s="9"/>
      <c r="H67" s="9"/>
      <c r="I67" s="35"/>
      <c r="J67" s="11" t="s">
        <v>24</v>
      </c>
      <c r="K67" s="35"/>
      <c r="L67" s="11" t="s">
        <v>10</v>
      </c>
      <c r="M67" s="35"/>
      <c r="N67" s="35"/>
      <c r="O67" s="35"/>
      <c r="P67" s="35"/>
      <c r="Q67" s="10"/>
    </row>
    <row r="68" spans="1:17">
      <c r="A68" s="7" t="s">
        <v>0</v>
      </c>
      <c r="B68" s="11" t="s">
        <v>3</v>
      </c>
      <c r="C68" s="12" t="s">
        <v>1</v>
      </c>
      <c r="D68" s="12" t="s">
        <v>4</v>
      </c>
      <c r="E68" s="11" t="s">
        <v>7</v>
      </c>
      <c r="F68" s="37" t="s">
        <v>92</v>
      </c>
      <c r="G68" s="12" t="s">
        <v>8</v>
      </c>
      <c r="H68" s="12" t="s">
        <v>9</v>
      </c>
      <c r="I68" s="33" t="s">
        <v>70</v>
      </c>
      <c r="J68" s="11" t="s">
        <v>23</v>
      </c>
      <c r="K68" s="35"/>
      <c r="L68" s="31">
        <v>198908.89</v>
      </c>
      <c r="M68" s="35" t="s">
        <v>118</v>
      </c>
      <c r="N68" s="35"/>
      <c r="O68" s="35"/>
      <c r="P68" s="35"/>
      <c r="Q68" s="10"/>
    </row>
    <row r="69" spans="1:17">
      <c r="A69" s="13" t="s">
        <v>173</v>
      </c>
      <c r="B69" s="35">
        <v>405</v>
      </c>
      <c r="C69" s="9">
        <v>6.88</v>
      </c>
      <c r="D69" s="9">
        <f>C69*B69</f>
        <v>2786.4</v>
      </c>
      <c r="E69" s="36" t="s">
        <v>37</v>
      </c>
      <c r="F69" s="38">
        <f>D69/D72</f>
        <v>0.31075982472360736</v>
      </c>
      <c r="G69" s="45">
        <v>7.07</v>
      </c>
      <c r="H69" s="9">
        <f>(B69*G69)-D69</f>
        <v>76.949999999999818</v>
      </c>
      <c r="I69" s="35" t="s">
        <v>71</v>
      </c>
      <c r="J69" s="36">
        <f>G69*B69</f>
        <v>2863.35</v>
      </c>
      <c r="K69" s="35" t="str">
        <f>"sell "&amp;B69&amp;" "&amp;A69&amp;" @ $"&amp;G69</f>
        <v>sell 405 CDE @ $7.07</v>
      </c>
      <c r="L69" s="9">
        <f>L68+(G69*B69)</f>
        <v>201772.24000000002</v>
      </c>
      <c r="M69" s="35"/>
      <c r="N69" s="35"/>
      <c r="O69" s="35"/>
      <c r="P69" s="35"/>
      <c r="Q69" s="10"/>
    </row>
    <row r="70" spans="1:17">
      <c r="A70" s="13" t="s">
        <v>174</v>
      </c>
      <c r="B70" s="35">
        <v>3</v>
      </c>
      <c r="C70" s="9">
        <v>123.85</v>
      </c>
      <c r="D70" s="9">
        <f>C70*B70</f>
        <v>371.54999999999995</v>
      </c>
      <c r="E70" s="36" t="s">
        <v>37</v>
      </c>
      <c r="F70" s="38">
        <f>D70/D72</f>
        <v>4.1437989117160595E-2</v>
      </c>
      <c r="G70" s="45">
        <v>124.11</v>
      </c>
      <c r="H70" s="9">
        <f>(B70*G70)-D70</f>
        <v>0.78000000000002956</v>
      </c>
      <c r="I70" s="35" t="s">
        <v>71</v>
      </c>
      <c r="J70" s="36">
        <f>G70*B70</f>
        <v>372.33</v>
      </c>
      <c r="K70" s="35" t="str">
        <f>"sell "&amp;B70&amp;" "&amp;A70&amp;" @ $"&amp;G70</f>
        <v>sell 3 CAVA @ $124.11</v>
      </c>
      <c r="L70" s="9">
        <f>L69+(G70*B70)</f>
        <v>202144.57</v>
      </c>
      <c r="M70" s="35"/>
      <c r="N70" s="35"/>
      <c r="O70" s="35"/>
      <c r="P70" s="35"/>
      <c r="Q70" s="10"/>
    </row>
    <row r="71" spans="1:17">
      <c r="A71" s="13" t="s">
        <v>161</v>
      </c>
      <c r="B71" s="35">
        <v>49</v>
      </c>
      <c r="C71" s="9">
        <v>118.54</v>
      </c>
      <c r="D71" s="9">
        <f>C71*B71</f>
        <v>5808.46</v>
      </c>
      <c r="E71" s="36" t="s">
        <v>37</v>
      </c>
      <c r="F71" s="38">
        <f>D71/D72</f>
        <v>0.64780218615923213</v>
      </c>
      <c r="G71" s="45">
        <v>118</v>
      </c>
      <c r="H71" s="9">
        <f>(B71*G71)-D71</f>
        <v>-26.460000000000036</v>
      </c>
      <c r="I71" s="35" t="s">
        <v>71</v>
      </c>
      <c r="J71" s="36">
        <f>G71*B71</f>
        <v>5782</v>
      </c>
      <c r="K71" s="35" t="str">
        <f>"sell "&amp;B71&amp;" "&amp;A71&amp;" @ $"&amp;G71</f>
        <v>sell 49 VST @ $118</v>
      </c>
      <c r="L71" s="9">
        <f>L70+(G71*B71)</f>
        <v>207926.57</v>
      </c>
      <c r="M71" s="35" t="s">
        <v>22</v>
      </c>
      <c r="N71" s="35"/>
      <c r="O71" s="35"/>
      <c r="P71" s="35"/>
      <c r="Q71" s="10"/>
    </row>
    <row r="72" spans="1:17">
      <c r="A72" s="13"/>
      <c r="B72" s="35" t="s">
        <v>3</v>
      </c>
      <c r="C72" s="9"/>
      <c r="D72" s="9">
        <f>SUM(D69:D71)</f>
        <v>8966.41</v>
      </c>
      <c r="E72" s="36"/>
      <c r="F72" s="38">
        <f>SUM(F69:F71)</f>
        <v>1</v>
      </c>
      <c r="G72" s="41"/>
      <c r="H72" s="9">
        <f>SUM(H69:H71)</f>
        <v>51.269999999999811</v>
      </c>
      <c r="I72" s="35"/>
      <c r="J72" s="36">
        <f>SUM(J69:J71)</f>
        <v>9017.68</v>
      </c>
      <c r="K72" s="35"/>
      <c r="L72" s="9"/>
      <c r="M72" s="35"/>
      <c r="N72" s="35"/>
      <c r="O72" s="35"/>
      <c r="P72" s="35"/>
      <c r="Q72" s="10"/>
    </row>
    <row r="73" spans="1:17">
      <c r="A73" s="13"/>
      <c r="B73" s="35"/>
      <c r="C73" s="9"/>
      <c r="D73" s="9"/>
      <c r="E73" s="35"/>
      <c r="F73" s="35"/>
      <c r="G73" s="41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20</v>
      </c>
      <c r="N74" s="35"/>
      <c r="O74" s="35"/>
      <c r="P74" s="35"/>
      <c r="Q74" s="10"/>
    </row>
    <row r="75" spans="1:17">
      <c r="A75" s="7" t="s">
        <v>6</v>
      </c>
      <c r="B75" s="35"/>
      <c r="C75" s="9"/>
      <c r="D75" s="9"/>
      <c r="E75" s="19"/>
      <c r="F75" s="35"/>
      <c r="G75" s="41"/>
      <c r="H75" s="9"/>
      <c r="I75" s="35"/>
      <c r="J75" s="35"/>
      <c r="K75" s="35"/>
      <c r="L75" s="9"/>
      <c r="M75" s="11" t="s">
        <v>21</v>
      </c>
      <c r="N75" s="35"/>
      <c r="O75" s="35"/>
      <c r="P75" s="35"/>
      <c r="Q75" s="10"/>
    </row>
    <row r="76" spans="1:17">
      <c r="A76" s="7" t="s">
        <v>0</v>
      </c>
      <c r="B76" s="11" t="s">
        <v>3</v>
      </c>
      <c r="C76" s="12" t="s">
        <v>1</v>
      </c>
      <c r="D76" s="12" t="s">
        <v>2</v>
      </c>
      <c r="E76" s="22" t="s">
        <v>7</v>
      </c>
      <c r="F76" s="39" t="s">
        <v>92</v>
      </c>
      <c r="G76" s="42" t="s">
        <v>8</v>
      </c>
      <c r="H76" s="12" t="s">
        <v>9</v>
      </c>
      <c r="I76" s="35"/>
      <c r="J76" s="35"/>
      <c r="K76" s="35"/>
      <c r="L76" s="9"/>
      <c r="M76" s="36">
        <v>206048.96</v>
      </c>
      <c r="N76" s="35"/>
      <c r="O76" s="44"/>
      <c r="P76" s="35"/>
      <c r="Q76" s="10"/>
    </row>
    <row r="77" spans="1:17">
      <c r="A77" s="13" t="s">
        <v>180</v>
      </c>
      <c r="B77" s="35">
        <v>197</v>
      </c>
      <c r="C77" s="9">
        <v>15.99</v>
      </c>
      <c r="D77" s="9">
        <f>C77*B77</f>
        <v>3150.03</v>
      </c>
      <c r="E77" s="36" t="s">
        <v>37</v>
      </c>
      <c r="F77" s="38">
        <f>D77/D80</f>
        <v>0.40456109392277972</v>
      </c>
      <c r="G77" s="21">
        <v>16</v>
      </c>
      <c r="H77" s="9">
        <f>(B77*G77)-D77</f>
        <v>1.9699999999997999</v>
      </c>
      <c r="I77" s="35" t="s">
        <v>71</v>
      </c>
      <c r="J77" s="35"/>
      <c r="K77" s="35" t="str">
        <f>"buy "&amp;B77&amp;" "&amp;A77&amp;" @ $"&amp;G77</f>
        <v>buy 197 CNTA @ $16</v>
      </c>
      <c r="L77" s="9">
        <f>L71-(G77*B77)</f>
        <v>204774.57</v>
      </c>
      <c r="M77" s="36">
        <f>L68-(G77*B77)</f>
        <v>195756.89</v>
      </c>
      <c r="N77" s="35"/>
      <c r="O77" s="35"/>
      <c r="P77" s="35"/>
      <c r="Q77" s="10"/>
    </row>
    <row r="78" spans="1:17">
      <c r="A78" s="13" t="s">
        <v>181</v>
      </c>
      <c r="B78" s="35">
        <v>73</v>
      </c>
      <c r="C78" s="9">
        <v>18.079999999999998</v>
      </c>
      <c r="D78" s="9">
        <f>C78*B78</f>
        <v>1319.84</v>
      </c>
      <c r="E78" s="36" t="s">
        <v>37</v>
      </c>
      <c r="F78" s="38">
        <f>D78/D80</f>
        <v>0.16950819966890524</v>
      </c>
      <c r="G78" s="21">
        <v>18.010000000000002</v>
      </c>
      <c r="H78" s="9">
        <f>(B78*G78)-D78</f>
        <v>-5.1099999999999</v>
      </c>
      <c r="I78" s="35" t="s">
        <v>71</v>
      </c>
      <c r="J78" s="35"/>
      <c r="K78" s="35" t="str">
        <f>"buy "&amp;B78&amp;" "&amp;A78&amp;" @ $"&amp;G78</f>
        <v>buy 73 PHAT @ $18.01</v>
      </c>
      <c r="L78" s="9">
        <f>L77-(G78*B78)</f>
        <v>203459.84</v>
      </c>
      <c r="M78" s="36">
        <f>M77-(G78*B78)</f>
        <v>194442.16</v>
      </c>
      <c r="N78" s="35"/>
      <c r="O78" s="35"/>
      <c r="P78" s="35"/>
      <c r="Q78" s="10"/>
    </row>
    <row r="79" spans="1:17">
      <c r="A79" s="23" t="s">
        <v>182</v>
      </c>
      <c r="B79" s="24">
        <v>79</v>
      </c>
      <c r="C79" s="25">
        <v>41.98</v>
      </c>
      <c r="D79" s="25">
        <f>C79*B79</f>
        <v>3316.4199999999996</v>
      </c>
      <c r="E79" s="36" t="s">
        <v>37</v>
      </c>
      <c r="F79" s="38">
        <f>D79/D80</f>
        <v>0.42593070640831515</v>
      </c>
      <c r="G79" s="26">
        <v>42.06</v>
      </c>
      <c r="H79" s="25">
        <f>(B79*G79)-D79</f>
        <v>6.3200000000006185</v>
      </c>
      <c r="I79" s="35" t="s">
        <v>71</v>
      </c>
      <c r="J79" s="35"/>
      <c r="K79" s="35" t="str">
        <f>"buy "&amp;B79&amp;" "&amp;A79&amp;" @ $"&amp;G79</f>
        <v>buy 79 TRUP @ $42.06</v>
      </c>
      <c r="L79" s="9">
        <f>L78-(G79*B79)</f>
        <v>200137.1</v>
      </c>
      <c r="M79" s="36">
        <f>M78-(G79*B79)</f>
        <v>191119.42</v>
      </c>
      <c r="N79" s="35" t="str">
        <f>TEXT(ROUND(M79,2),"$#,##0.00")&amp;" will be the balance in the account after purchases.  "</f>
        <v xml:space="preserve">$191,119.42 will be the balance in the account after purchases.  </v>
      </c>
      <c r="O79" s="35"/>
      <c r="P79" s="35"/>
      <c r="Q79" s="10"/>
    </row>
    <row r="80" spans="1:17">
      <c r="A80" s="13"/>
      <c r="B80" s="35"/>
      <c r="C80" s="9"/>
      <c r="D80" s="9">
        <f>SUM(D77:D79)</f>
        <v>7786.2899999999991</v>
      </c>
      <c r="E80" s="35"/>
      <c r="F80" s="38">
        <f>SUM(F77:F79)</f>
        <v>1</v>
      </c>
      <c r="G80" s="9" t="s">
        <v>15</v>
      </c>
      <c r="H80" s="9">
        <f>SUM(H77:H79)</f>
        <v>3.1800000000005184</v>
      </c>
      <c r="I80" s="35"/>
      <c r="J80" s="35"/>
      <c r="K80" s="35"/>
      <c r="L80" s="9"/>
      <c r="M80" s="35"/>
      <c r="N80" s="35" t="s">
        <v>27</v>
      </c>
      <c r="O80" s="35"/>
      <c r="P80" s="35"/>
      <c r="Q80" s="10"/>
    </row>
    <row r="81" spans="1:17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11" t="str">
        <f>IF(J72+M79&gt;0,"Credit Surplus","Credit Shortage")</f>
        <v>Credit Surplus</v>
      </c>
      <c r="N81" s="36">
        <f>J72+M79</f>
        <v>200137.1</v>
      </c>
      <c r="O81" s="35" t="s">
        <v>60</v>
      </c>
      <c r="P81" s="35"/>
      <c r="Q81" s="10"/>
    </row>
    <row r="82" spans="1:17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9"/>
      <c r="M82" s="35"/>
      <c r="N82" s="35"/>
      <c r="O82" s="35"/>
      <c r="P82" s="35"/>
      <c r="Q82" s="10"/>
    </row>
    <row r="83" spans="1:17">
      <c r="A83" s="13"/>
      <c r="B83" s="35"/>
      <c r="C83" s="9"/>
      <c r="D83" s="9"/>
      <c r="E83" s="35"/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>
      <c r="A84" s="13" t="s">
        <v>11</v>
      </c>
      <c r="B84" s="35"/>
      <c r="C84" s="9"/>
      <c r="D84" s="21">
        <v>2254.6999999999998</v>
      </c>
      <c r="E84" s="35" t="s">
        <v>76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>
      <c r="A85" s="13" t="s">
        <v>12</v>
      </c>
      <c r="B85" s="35"/>
      <c r="C85" s="9"/>
      <c r="D85" s="9">
        <f>H72</f>
        <v>51.269999999999811</v>
      </c>
      <c r="E85" s="35" t="s">
        <v>16</v>
      </c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>
      <c r="A86" s="13" t="s">
        <v>13</v>
      </c>
      <c r="B86" s="35"/>
      <c r="C86" s="9"/>
      <c r="D86" s="9">
        <f>D84+D85</f>
        <v>2305.9699999999998</v>
      </c>
      <c r="E86" s="35"/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>
      <c r="A87" s="13" t="s">
        <v>14</v>
      </c>
      <c r="B87" s="35"/>
      <c r="C87" s="9"/>
      <c r="D87" s="9">
        <f>H80</f>
        <v>3.1800000000005184</v>
      </c>
      <c r="E87" s="35" t="s">
        <v>17</v>
      </c>
      <c r="F87" s="35"/>
      <c r="G87" s="9"/>
      <c r="H87" s="9"/>
      <c r="I87" s="35"/>
      <c r="J87" s="35"/>
      <c r="K87" s="35"/>
      <c r="L87" s="35"/>
      <c r="M87" s="35"/>
      <c r="N87" s="35"/>
      <c r="O87" s="35"/>
      <c r="P87" s="35"/>
      <c r="Q87" s="10"/>
    </row>
    <row r="88" spans="1:17" ht="14.65" thickBot="1">
      <c r="A88" s="15" t="s">
        <v>13</v>
      </c>
      <c r="B88" s="16"/>
      <c r="C88" s="17"/>
      <c r="D88" s="46">
        <f>D86-D87</f>
        <v>2302.7899999999991</v>
      </c>
      <c r="E88" s="47" t="s">
        <v>18</v>
      </c>
      <c r="F88" s="16"/>
      <c r="G88" s="17"/>
      <c r="H88" s="17"/>
      <c r="I88" s="16"/>
      <c r="J88" s="16"/>
      <c r="K88" s="16"/>
      <c r="L88" s="16"/>
      <c r="M88" s="16"/>
      <c r="N88" s="16"/>
      <c r="O88" s="16"/>
      <c r="P88" s="16"/>
      <c r="Q88" s="18"/>
    </row>
    <row r="89" spans="1:17" ht="14.65" thickTop="1"/>
    <row r="95" spans="1:17" ht="14.65" thickBot="1"/>
    <row r="96" spans="1:17" ht="14.65" thickTop="1">
      <c r="A96" s="2"/>
      <c r="B96" s="3"/>
      <c r="C96" s="4">
        <v>45536</v>
      </c>
      <c r="D96" s="5"/>
      <c r="E96" s="3"/>
      <c r="F96" s="3"/>
      <c r="G96" s="5"/>
      <c r="H96" s="5"/>
      <c r="I96" s="3"/>
      <c r="J96" s="3"/>
      <c r="K96" s="3"/>
      <c r="L96" s="20" t="s">
        <v>19</v>
      </c>
      <c r="M96" s="3"/>
      <c r="N96" s="3"/>
      <c r="O96" s="3"/>
      <c r="P96" s="3"/>
      <c r="Q96" s="6"/>
    </row>
    <row r="97" spans="1:17">
      <c r="A97" s="7" t="s">
        <v>5</v>
      </c>
      <c r="B97" s="35"/>
      <c r="C97" s="9"/>
      <c r="D97" s="9"/>
      <c r="E97" s="35"/>
      <c r="F97" s="35"/>
      <c r="G97" s="9"/>
      <c r="H97" s="9"/>
      <c r="I97" s="35"/>
      <c r="J97" s="11" t="s">
        <v>24</v>
      </c>
      <c r="K97" s="35"/>
      <c r="L97" s="11" t="s">
        <v>10</v>
      </c>
      <c r="M97" s="35"/>
      <c r="N97" s="35"/>
      <c r="O97" s="35"/>
      <c r="P97" s="35"/>
      <c r="Q97" s="10"/>
    </row>
    <row r="98" spans="1:17">
      <c r="A98" s="7" t="s">
        <v>0</v>
      </c>
      <c r="B98" s="11" t="s">
        <v>3</v>
      </c>
      <c r="C98" s="12" t="s">
        <v>1</v>
      </c>
      <c r="D98" s="12" t="s">
        <v>4</v>
      </c>
      <c r="E98" s="11" t="s">
        <v>7</v>
      </c>
      <c r="F98" s="37" t="s">
        <v>92</v>
      </c>
      <c r="G98" s="12" t="s">
        <v>8</v>
      </c>
      <c r="H98" s="12" t="s">
        <v>9</v>
      </c>
      <c r="I98" s="33" t="s">
        <v>70</v>
      </c>
      <c r="J98" s="11" t="s">
        <v>23</v>
      </c>
      <c r="K98" s="35"/>
      <c r="L98" s="31">
        <v>200000.46</v>
      </c>
      <c r="M98" s="35" t="s">
        <v>118</v>
      </c>
      <c r="N98" s="35"/>
      <c r="O98" s="35"/>
      <c r="P98" s="35"/>
      <c r="Q98" s="10"/>
    </row>
    <row r="99" spans="1:17">
      <c r="A99" s="13" t="s">
        <v>169</v>
      </c>
      <c r="B99" s="35">
        <v>27</v>
      </c>
      <c r="C99" s="9">
        <v>43.82</v>
      </c>
      <c r="D99" s="9">
        <f>C99*B99</f>
        <v>1183.1400000000001</v>
      </c>
      <c r="E99" s="36" t="s">
        <v>37</v>
      </c>
      <c r="F99" s="38">
        <f>D99/D102</f>
        <v>0.20993851640893246</v>
      </c>
      <c r="G99" s="45">
        <v>42.8</v>
      </c>
      <c r="H99" s="9">
        <f>(B99*G99)-D99</f>
        <v>-27.540000000000191</v>
      </c>
      <c r="I99" s="35" t="s">
        <v>71</v>
      </c>
      <c r="J99" s="36">
        <f>G99*B99</f>
        <v>1155.5999999999999</v>
      </c>
      <c r="K99" s="35" t="str">
        <f>"sell "&amp;B99&amp;" "&amp;A99&amp;" @ $"&amp;G99</f>
        <v>sell 27 SMTC @ $42.8</v>
      </c>
      <c r="L99" s="9">
        <f>L98+(G99*B99)</f>
        <v>201156.06</v>
      </c>
      <c r="M99" s="35"/>
      <c r="N99" s="35"/>
      <c r="O99" s="35"/>
      <c r="P99" s="35"/>
      <c r="Q99" s="10"/>
    </row>
    <row r="100" spans="1:17">
      <c r="A100" s="13" t="s">
        <v>170</v>
      </c>
      <c r="B100" s="35">
        <v>361</v>
      </c>
      <c r="C100" s="9">
        <v>4.59</v>
      </c>
      <c r="D100" s="9">
        <f>C100*B100</f>
        <v>1656.99</v>
      </c>
      <c r="E100" s="36" t="s">
        <v>37</v>
      </c>
      <c r="F100" s="38">
        <f>D100/D102</f>
        <v>0.29401932341433556</v>
      </c>
      <c r="G100" s="45">
        <v>4.5199999999999996</v>
      </c>
      <c r="H100" s="9">
        <f>(B100*G100)-D100</f>
        <v>-25.270000000000209</v>
      </c>
      <c r="I100" s="35" t="s">
        <v>71</v>
      </c>
      <c r="J100" s="36">
        <f>G100*B100</f>
        <v>1631.7199999999998</v>
      </c>
      <c r="K100" s="35" t="str">
        <f>"sell "&amp;B100&amp;" "&amp;A100&amp;" @ $"&amp;G100</f>
        <v>sell 361 FSM @ $4.52</v>
      </c>
      <c r="L100" s="9">
        <f>L99+(G100*B100)</f>
        <v>202787.78</v>
      </c>
      <c r="M100" s="35"/>
      <c r="N100" s="35"/>
      <c r="O100" s="35"/>
      <c r="P100" s="35"/>
      <c r="Q100" s="10"/>
    </row>
    <row r="101" spans="1:17">
      <c r="A101" s="13" t="s">
        <v>171</v>
      </c>
      <c r="B101" s="35">
        <v>273</v>
      </c>
      <c r="C101" s="9">
        <v>10.24</v>
      </c>
      <c r="D101" s="9">
        <f>C101*B101</f>
        <v>2795.52</v>
      </c>
      <c r="E101" s="36" t="s">
        <v>37</v>
      </c>
      <c r="F101" s="38">
        <f>D101/D102</f>
        <v>0.49604216017673208</v>
      </c>
      <c r="G101" s="45">
        <v>10.26</v>
      </c>
      <c r="H101" s="9">
        <f>(B101*G101)-D101</f>
        <v>5.4600000000000364</v>
      </c>
      <c r="I101" s="35" t="s">
        <v>71</v>
      </c>
      <c r="J101" s="36">
        <f>G101*B101</f>
        <v>2800.98</v>
      </c>
      <c r="K101" s="35" t="str">
        <f>"sell "&amp;B101&amp;" "&amp;A101&amp;" @ $"&amp;G101</f>
        <v>sell 273 BBAR @ $10.26</v>
      </c>
      <c r="L101" s="9">
        <f>L100+(G101*B101)</f>
        <v>205588.76</v>
      </c>
      <c r="M101" s="35" t="s">
        <v>22</v>
      </c>
      <c r="N101" s="35"/>
      <c r="O101" s="35"/>
      <c r="P101" s="35"/>
      <c r="Q101" s="10"/>
    </row>
    <row r="102" spans="1:17">
      <c r="A102" s="13"/>
      <c r="B102" s="35" t="s">
        <v>3</v>
      </c>
      <c r="C102" s="9"/>
      <c r="D102" s="9">
        <f>SUM(D99:D101)</f>
        <v>5635.65</v>
      </c>
      <c r="E102" s="36"/>
      <c r="F102" s="38">
        <f>SUM(F99:F101)</f>
        <v>1</v>
      </c>
      <c r="G102" s="41"/>
      <c r="H102" s="9">
        <f>SUM(H99:H101)</f>
        <v>-47.350000000000364</v>
      </c>
      <c r="I102" s="35"/>
      <c r="J102" s="36">
        <f>SUM(J99:J101)</f>
        <v>5588.2999999999993</v>
      </c>
      <c r="K102" s="35"/>
      <c r="L102" s="9"/>
      <c r="M102" s="35"/>
      <c r="N102" s="35"/>
      <c r="O102" s="35"/>
      <c r="P102" s="35"/>
      <c r="Q102" s="10"/>
    </row>
    <row r="103" spans="1:17">
      <c r="A103" s="13"/>
      <c r="B103" s="35"/>
      <c r="C103" s="9"/>
      <c r="D103" s="9"/>
      <c r="E103" s="35"/>
      <c r="F103" s="35"/>
      <c r="G103" s="41"/>
      <c r="H103" s="9"/>
      <c r="I103" s="35"/>
      <c r="J103" s="35"/>
      <c r="K103" s="35"/>
      <c r="L103" s="9"/>
      <c r="M103" s="35"/>
      <c r="N103" s="35"/>
      <c r="O103" s="35"/>
      <c r="P103" s="35"/>
      <c r="Q103" s="10"/>
    </row>
    <row r="104" spans="1:17">
      <c r="A104" s="13"/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20</v>
      </c>
      <c r="N104" s="35"/>
      <c r="O104" s="35"/>
      <c r="P104" s="35"/>
      <c r="Q104" s="10"/>
    </row>
    <row r="105" spans="1:17">
      <c r="A105" s="7" t="s">
        <v>6</v>
      </c>
      <c r="B105" s="35"/>
      <c r="C105" s="9"/>
      <c r="D105" s="9"/>
      <c r="E105" s="19"/>
      <c r="F105" s="35"/>
      <c r="G105" s="41"/>
      <c r="H105" s="9"/>
      <c r="I105" s="35"/>
      <c r="J105" s="35"/>
      <c r="K105" s="35"/>
      <c r="L105" s="9"/>
      <c r="M105" s="11" t="s">
        <v>21</v>
      </c>
      <c r="N105" s="35"/>
      <c r="O105" s="35"/>
      <c r="P105" s="35"/>
      <c r="Q105" s="10"/>
    </row>
    <row r="106" spans="1:17">
      <c r="A106" s="7" t="s">
        <v>0</v>
      </c>
      <c r="B106" s="11" t="s">
        <v>3</v>
      </c>
      <c r="C106" s="12" t="s">
        <v>1</v>
      </c>
      <c r="D106" s="12" t="s">
        <v>2</v>
      </c>
      <c r="E106" s="22" t="s">
        <v>7</v>
      </c>
      <c r="F106" s="39" t="s">
        <v>92</v>
      </c>
      <c r="G106" s="42" t="s">
        <v>8</v>
      </c>
      <c r="H106" s="12" t="s">
        <v>9</v>
      </c>
      <c r="I106" s="35"/>
      <c r="J106" s="35"/>
      <c r="K106" s="35"/>
      <c r="L106" s="9"/>
      <c r="M106" s="36">
        <v>206048.96</v>
      </c>
      <c r="N106" s="35"/>
      <c r="O106" s="44"/>
      <c r="P106" s="35"/>
      <c r="Q106" s="10"/>
    </row>
    <row r="107" spans="1:17">
      <c r="A107" s="13" t="s">
        <v>178</v>
      </c>
      <c r="B107" s="35">
        <v>64</v>
      </c>
      <c r="C107" s="9">
        <v>23.52</v>
      </c>
      <c r="D107" s="9">
        <f>C107*B107</f>
        <v>1505.28</v>
      </c>
      <c r="E107" s="36" t="s">
        <v>37</v>
      </c>
      <c r="F107" s="38">
        <f>D107/D110</f>
        <v>0.22402333576414213</v>
      </c>
      <c r="G107" s="21">
        <v>23.32</v>
      </c>
      <c r="H107" s="9">
        <f>(B107*G107)-D107</f>
        <v>-12.799999999999955</v>
      </c>
      <c r="I107" s="35" t="s">
        <v>71</v>
      </c>
      <c r="J107" s="35"/>
      <c r="K107" s="35" t="str">
        <f>"buy "&amp;B107&amp;" "&amp;A107&amp;" @ $"&amp;G107</f>
        <v>buy 64 LTH @ $23.32</v>
      </c>
      <c r="L107" s="9">
        <f>L101-(G107*B107)</f>
        <v>204096.28</v>
      </c>
      <c r="M107" s="36">
        <f>L98-(G107*B107)</f>
        <v>198507.97999999998</v>
      </c>
      <c r="N107" s="35"/>
      <c r="O107" s="35"/>
      <c r="P107" s="35"/>
      <c r="Q107" s="10"/>
    </row>
    <row r="108" spans="1:17">
      <c r="A108" s="13" t="s">
        <v>179</v>
      </c>
      <c r="B108" s="35">
        <v>53</v>
      </c>
      <c r="C108" s="9">
        <v>52.4</v>
      </c>
      <c r="D108" s="9">
        <f>C108*B108</f>
        <v>2777.2</v>
      </c>
      <c r="E108" s="36" t="s">
        <v>37</v>
      </c>
      <c r="F108" s="38">
        <f>D108/D110</f>
        <v>0.41331686336374329</v>
      </c>
      <c r="G108" s="21">
        <v>51.98</v>
      </c>
      <c r="H108" s="9">
        <f>(B108*G108)-D108</f>
        <v>-22.259999999999764</v>
      </c>
      <c r="I108" s="35" t="s">
        <v>71</v>
      </c>
      <c r="J108" s="35"/>
      <c r="K108" s="35" t="str">
        <f>"buy "&amp;B108&amp;" "&amp;A108&amp;" @ $"&amp;G108</f>
        <v>buy 53 TBBK @ $51.98</v>
      </c>
      <c r="L108" s="9">
        <f>L107-(G108*B108)</f>
        <v>201341.34</v>
      </c>
      <c r="M108" s="36">
        <f>M107-(G108*B108)</f>
        <v>195753.03999999998</v>
      </c>
      <c r="N108" s="35"/>
      <c r="O108" s="35"/>
      <c r="P108" s="35"/>
      <c r="Q108" s="10"/>
    </row>
    <row r="109" spans="1:17">
      <c r="A109" s="23" t="s">
        <v>134</v>
      </c>
      <c r="B109" s="24">
        <v>89</v>
      </c>
      <c r="C109" s="25">
        <v>27.38</v>
      </c>
      <c r="D109" s="25">
        <f>C109*B109</f>
        <v>2436.8199999999997</v>
      </c>
      <c r="E109" s="36" t="s">
        <v>37</v>
      </c>
      <c r="F109" s="38">
        <f>D109/D110</f>
        <v>0.36265980087211463</v>
      </c>
      <c r="G109" s="26">
        <v>27.45</v>
      </c>
      <c r="H109" s="25">
        <f>(B109*G109)-D109</f>
        <v>6.2300000000000182</v>
      </c>
      <c r="I109" s="35" t="s">
        <v>71</v>
      </c>
      <c r="J109" s="35"/>
      <c r="K109" s="35" t="str">
        <f>"buy "&amp;B109&amp;" "&amp;A109&amp;" @ $"&amp;G109</f>
        <v>buy 89 CNK @ $27.45</v>
      </c>
      <c r="L109" s="9">
        <f>L108-(G109*B109)</f>
        <v>198898.29</v>
      </c>
      <c r="M109" s="36">
        <f>M108-(G109*B109)</f>
        <v>193309.99</v>
      </c>
      <c r="N109" s="35" t="str">
        <f>TEXT(ROUND(M109,2),"$#,##0.00")&amp;" will be the balance in the account after purchases.  "</f>
        <v xml:space="preserve">$193,309.99 will be the balance in the account after purchases.  </v>
      </c>
      <c r="O109" s="35"/>
      <c r="P109" s="35"/>
      <c r="Q109" s="10"/>
    </row>
    <row r="110" spans="1:17">
      <c r="A110" s="13"/>
      <c r="B110" s="35"/>
      <c r="C110" s="9"/>
      <c r="D110" s="9">
        <f>SUM(D107:D109)</f>
        <v>6719.2999999999993</v>
      </c>
      <c r="E110" s="35"/>
      <c r="F110" s="38">
        <f>SUM(F107:F109)</f>
        <v>1</v>
      </c>
      <c r="G110" s="9" t="s">
        <v>15</v>
      </c>
      <c r="H110" s="9">
        <f>SUM(H107:H109)</f>
        <v>-28.8299999999997</v>
      </c>
      <c r="I110" s="35"/>
      <c r="J110" s="35"/>
      <c r="K110" s="35"/>
      <c r="L110" s="9"/>
      <c r="M110" s="35"/>
      <c r="N110" s="35" t="s">
        <v>27</v>
      </c>
      <c r="O110" s="35"/>
      <c r="P110" s="35"/>
      <c r="Q110" s="10"/>
    </row>
    <row r="111" spans="1:17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9"/>
      <c r="M111" s="11" t="str">
        <f>IF(J102+M109&gt;0,"Credit Surplus","Credit Shortage")</f>
        <v>Credit Surplus</v>
      </c>
      <c r="N111" s="36">
        <f>J102+M109</f>
        <v>198898.28999999998</v>
      </c>
      <c r="O111" s="35" t="s">
        <v>60</v>
      </c>
      <c r="P111" s="35"/>
      <c r="Q111" s="10"/>
    </row>
    <row r="112" spans="1:17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9"/>
      <c r="M112" s="35"/>
      <c r="N112" s="35"/>
      <c r="O112" s="35"/>
      <c r="P112" s="35"/>
      <c r="Q112" s="10"/>
    </row>
    <row r="113" spans="1:17">
      <c r="A113" s="13"/>
      <c r="B113" s="35"/>
      <c r="C113" s="9"/>
      <c r="D113" s="9"/>
      <c r="E113" s="35"/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>
      <c r="A114" s="13" t="s">
        <v>11</v>
      </c>
      <c r="B114" s="35"/>
      <c r="C114" s="9"/>
      <c r="D114" s="21">
        <v>93.1</v>
      </c>
      <c r="E114" s="35" t="s">
        <v>76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>
      <c r="A115" s="13" t="s">
        <v>12</v>
      </c>
      <c r="B115" s="35"/>
      <c r="C115" s="9"/>
      <c r="D115" s="9">
        <f>H102</f>
        <v>-47.350000000000364</v>
      </c>
      <c r="E115" s="35" t="s">
        <v>16</v>
      </c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>
      <c r="A116" s="13" t="s">
        <v>13</v>
      </c>
      <c r="B116" s="35"/>
      <c r="C116" s="9"/>
      <c r="D116" s="9">
        <f>D114+D115</f>
        <v>45.749999999999631</v>
      </c>
      <c r="E116" s="35"/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>
      <c r="A117" s="13" t="s">
        <v>14</v>
      </c>
      <c r="B117" s="35"/>
      <c r="C117" s="9"/>
      <c r="D117" s="9">
        <f>H110</f>
        <v>-28.8299999999997</v>
      </c>
      <c r="E117" s="35" t="s">
        <v>17</v>
      </c>
      <c r="F117" s="35"/>
      <c r="G117" s="9"/>
      <c r="H117" s="9"/>
      <c r="I117" s="35"/>
      <c r="J117" s="35"/>
      <c r="K117" s="35"/>
      <c r="L117" s="35"/>
      <c r="M117" s="35"/>
      <c r="N117" s="35"/>
      <c r="O117" s="35"/>
      <c r="P117" s="35"/>
      <c r="Q117" s="10"/>
    </row>
    <row r="118" spans="1:17" ht="14.65" thickBot="1">
      <c r="A118" s="15" t="s">
        <v>13</v>
      </c>
      <c r="B118" s="16"/>
      <c r="C118" s="17"/>
      <c r="D118" s="46">
        <f>D116-D117</f>
        <v>74.57999999999933</v>
      </c>
      <c r="E118" s="47" t="s">
        <v>18</v>
      </c>
      <c r="F118" s="16"/>
      <c r="G118" s="17"/>
      <c r="H118" s="17"/>
      <c r="I118" s="16"/>
      <c r="J118" s="16"/>
      <c r="K118" s="16"/>
      <c r="L118" s="16"/>
      <c r="M118" s="16"/>
      <c r="N118" s="16"/>
      <c r="O118" s="16"/>
      <c r="P118" s="16"/>
      <c r="Q118" s="18"/>
    </row>
    <row r="119" spans="1:17" ht="14.65" thickTop="1"/>
    <row r="125" spans="1:17" ht="14.65" thickBot="1"/>
    <row r="126" spans="1:17" ht="14.65" thickTop="1">
      <c r="A126" s="2"/>
      <c r="B126" s="3"/>
      <c r="C126" s="4">
        <v>45505</v>
      </c>
      <c r="D126" s="5"/>
      <c r="E126" s="3"/>
      <c r="F126" s="3"/>
      <c r="G126" s="5"/>
      <c r="H126" s="5"/>
      <c r="I126" s="3"/>
      <c r="J126" s="3"/>
      <c r="K126" s="3"/>
      <c r="L126" s="20" t="s">
        <v>19</v>
      </c>
      <c r="M126" s="3"/>
      <c r="N126" s="3"/>
      <c r="O126" s="3"/>
      <c r="P126" s="3"/>
      <c r="Q126" s="6"/>
    </row>
    <row r="127" spans="1:17">
      <c r="A127" s="7" t="s">
        <v>5</v>
      </c>
      <c r="B127" s="35"/>
      <c r="C127" s="9"/>
      <c r="D127" s="9"/>
      <c r="E127" s="35"/>
      <c r="F127" s="35"/>
      <c r="G127" s="9"/>
      <c r="H127" s="9"/>
      <c r="I127" s="35"/>
      <c r="J127" s="11" t="s">
        <v>24</v>
      </c>
      <c r="K127" s="35"/>
      <c r="L127" s="11" t="s">
        <v>10</v>
      </c>
      <c r="M127" s="35"/>
      <c r="N127" s="35"/>
      <c r="O127" s="35"/>
      <c r="P127" s="35"/>
      <c r="Q127" s="10"/>
    </row>
    <row r="128" spans="1:17">
      <c r="A128" s="7" t="s">
        <v>0</v>
      </c>
      <c r="B128" s="11" t="s">
        <v>3</v>
      </c>
      <c r="C128" s="12" t="s">
        <v>1</v>
      </c>
      <c r="D128" s="12" t="s">
        <v>4</v>
      </c>
      <c r="E128" s="11" t="s">
        <v>7</v>
      </c>
      <c r="F128" s="37" t="s">
        <v>92</v>
      </c>
      <c r="G128" s="12" t="s">
        <v>8</v>
      </c>
      <c r="H128" s="12" t="s">
        <v>9</v>
      </c>
      <c r="I128" s="33" t="s">
        <v>70</v>
      </c>
      <c r="J128" s="11" t="s">
        <v>23</v>
      </c>
      <c r="K128" s="35"/>
      <c r="L128" s="31">
        <v>201110.93</v>
      </c>
      <c r="M128" s="35" t="s">
        <v>118</v>
      </c>
      <c r="N128" s="35"/>
      <c r="O128" s="35"/>
      <c r="P128" s="35"/>
      <c r="Q128" s="10"/>
    </row>
    <row r="129" spans="1:17">
      <c r="A129" s="13" t="s">
        <v>164</v>
      </c>
      <c r="B129" s="35">
        <v>15</v>
      </c>
      <c r="C129" s="9">
        <v>52.82</v>
      </c>
      <c r="D129" s="9">
        <f>C129*B129</f>
        <v>792.3</v>
      </c>
      <c r="E129" s="36" t="s">
        <v>37</v>
      </c>
      <c r="F129" s="38">
        <f>D129/D132</f>
        <v>0.14577710068610727</v>
      </c>
      <c r="G129" s="45">
        <v>52.95</v>
      </c>
      <c r="H129" s="9">
        <f>(B129*G129)-D129</f>
        <v>1.9500000000000455</v>
      </c>
      <c r="I129" s="35" t="s">
        <v>71</v>
      </c>
      <c r="J129" s="36">
        <f>G129*B129</f>
        <v>794.25</v>
      </c>
      <c r="K129" s="35" t="str">
        <f>"sell "&amp;B129&amp;" "&amp;A129&amp;" @ $"&amp;G129</f>
        <v>sell 15 BMA @ $52.95</v>
      </c>
      <c r="L129" s="9">
        <f>L128+(G129*B129)</f>
        <v>201905.18</v>
      </c>
      <c r="M129" s="35"/>
      <c r="N129" s="35"/>
      <c r="O129" s="35"/>
      <c r="P129" s="35"/>
      <c r="Q129" s="10"/>
    </row>
    <row r="130" spans="1:17">
      <c r="A130" s="13" t="s">
        <v>144</v>
      </c>
      <c r="B130" s="35">
        <v>27</v>
      </c>
      <c r="C130" s="9">
        <v>78.7</v>
      </c>
      <c r="D130" s="9">
        <f>C130*B130</f>
        <v>2124.9</v>
      </c>
      <c r="E130" s="36" t="s">
        <v>37</v>
      </c>
      <c r="F130" s="38">
        <f>D130/D132</f>
        <v>0.39096524201427413</v>
      </c>
      <c r="G130" s="45">
        <v>79.75</v>
      </c>
      <c r="H130" s="9">
        <f>(B130*G130)-D130</f>
        <v>28.349999999999909</v>
      </c>
      <c r="I130" s="35" t="s">
        <v>71</v>
      </c>
      <c r="J130" s="36">
        <f>G130*B130</f>
        <v>2153.25</v>
      </c>
      <c r="K130" s="35" t="str">
        <f>"sell "&amp;B130&amp;" "&amp;A130&amp;" @ $"&amp;G130</f>
        <v>sell 27 VRT @ $79.75</v>
      </c>
      <c r="L130" s="9">
        <f>L129+(G130*B130)</f>
        <v>204058.43</v>
      </c>
      <c r="M130" s="35"/>
      <c r="N130" s="35"/>
      <c r="O130" s="35"/>
      <c r="P130" s="35"/>
      <c r="Q130" s="10"/>
    </row>
    <row r="131" spans="1:17">
      <c r="A131" s="13" t="s">
        <v>165</v>
      </c>
      <c r="B131" s="35">
        <v>69</v>
      </c>
      <c r="C131" s="9">
        <v>36.49</v>
      </c>
      <c r="D131" s="9">
        <f>C131*B131</f>
        <v>2517.81</v>
      </c>
      <c r="E131" s="36" t="s">
        <v>37</v>
      </c>
      <c r="F131" s="38">
        <f>D131/D132</f>
        <v>0.46325765729961854</v>
      </c>
      <c r="G131" s="45">
        <v>36.86</v>
      </c>
      <c r="H131" s="9">
        <f>(B131*G131)-D131</f>
        <v>25.5300000000002</v>
      </c>
      <c r="I131" s="35" t="s">
        <v>71</v>
      </c>
      <c r="J131" s="36">
        <f>G131*B131</f>
        <v>2543.34</v>
      </c>
      <c r="K131" s="35" t="str">
        <f>"sell "&amp;B131&amp;" "&amp;A131&amp;" @ $"&amp;G131</f>
        <v>sell 69 VITL @ $36.86</v>
      </c>
      <c r="L131" s="9">
        <f>L130+(G131*B131)</f>
        <v>206601.77</v>
      </c>
      <c r="M131" s="35" t="s">
        <v>22</v>
      </c>
      <c r="N131" s="35"/>
      <c r="O131" s="35"/>
      <c r="P131" s="35"/>
      <c r="Q131" s="10"/>
    </row>
    <row r="132" spans="1:17">
      <c r="A132" s="13"/>
      <c r="B132" s="35"/>
      <c r="C132" s="9"/>
      <c r="D132" s="9">
        <f>SUM(D129:D131)</f>
        <v>5435.01</v>
      </c>
      <c r="E132" s="36"/>
      <c r="F132" s="38">
        <f>SUM(F129:F131)</f>
        <v>1</v>
      </c>
      <c r="G132" s="41"/>
      <c r="H132" s="9">
        <f>SUM(H129:H131)</f>
        <v>55.830000000000155</v>
      </c>
      <c r="I132" s="35"/>
      <c r="J132" s="36">
        <f>SUM(J129:J131)</f>
        <v>5490.84</v>
      </c>
      <c r="K132" s="35"/>
      <c r="L132" s="9"/>
      <c r="M132" s="35"/>
      <c r="N132" s="35"/>
      <c r="O132" s="35"/>
      <c r="P132" s="35"/>
      <c r="Q132" s="10"/>
    </row>
    <row r="133" spans="1:17">
      <c r="A133" s="13"/>
      <c r="B133" s="35"/>
      <c r="C133" s="9"/>
      <c r="D133" s="9"/>
      <c r="E133" s="35"/>
      <c r="F133" s="35"/>
      <c r="G133" s="41"/>
      <c r="H133" s="9"/>
      <c r="I133" s="35"/>
      <c r="J133" s="35"/>
      <c r="K133" s="35"/>
      <c r="L133" s="9"/>
      <c r="M133" s="35"/>
      <c r="N133" s="35"/>
      <c r="O133" s="35"/>
      <c r="P133" s="35"/>
      <c r="Q133" s="10"/>
    </row>
    <row r="134" spans="1:17">
      <c r="A134" s="13"/>
      <c r="B134" s="35"/>
      <c r="C134" s="9"/>
      <c r="D134" s="9"/>
      <c r="E134" s="19"/>
      <c r="F134" s="35"/>
      <c r="G134" s="41"/>
      <c r="H134" s="9"/>
      <c r="I134" s="35"/>
      <c r="J134" s="35"/>
      <c r="K134" s="35"/>
      <c r="L134" s="9"/>
      <c r="M134" s="11" t="s">
        <v>20</v>
      </c>
      <c r="N134" s="35"/>
      <c r="O134" s="35"/>
      <c r="P134" s="35"/>
      <c r="Q134" s="10"/>
    </row>
    <row r="135" spans="1:17">
      <c r="A135" s="7" t="s">
        <v>6</v>
      </c>
      <c r="B135" s="35"/>
      <c r="C135" s="9"/>
      <c r="D135" s="9"/>
      <c r="E135" s="19"/>
      <c r="F135" s="35"/>
      <c r="G135" s="41"/>
      <c r="H135" s="9"/>
      <c r="I135" s="35"/>
      <c r="J135" s="35"/>
      <c r="K135" s="35"/>
      <c r="L135" s="9"/>
      <c r="M135" s="11" t="s">
        <v>21</v>
      </c>
      <c r="N135" s="35"/>
      <c r="O135" s="35"/>
      <c r="P135" s="35"/>
      <c r="Q135" s="10"/>
    </row>
    <row r="136" spans="1:17">
      <c r="A136" s="7" t="s">
        <v>0</v>
      </c>
      <c r="B136" s="11" t="s">
        <v>3</v>
      </c>
      <c r="C136" s="12" t="s">
        <v>1</v>
      </c>
      <c r="D136" s="12" t="s">
        <v>2</v>
      </c>
      <c r="E136" s="22" t="s">
        <v>7</v>
      </c>
      <c r="F136" s="39" t="s">
        <v>92</v>
      </c>
      <c r="G136" s="42" t="s">
        <v>8</v>
      </c>
      <c r="H136" s="12" t="s">
        <v>9</v>
      </c>
      <c r="I136" s="35"/>
      <c r="J136" s="35"/>
      <c r="K136" s="35"/>
      <c r="L136" s="9"/>
      <c r="M136" s="36">
        <v>206048.96</v>
      </c>
      <c r="N136" s="35"/>
      <c r="O136" s="44"/>
      <c r="P136" s="35"/>
      <c r="Q136" s="10"/>
    </row>
    <row r="137" spans="1:17">
      <c r="A137" s="13" t="s">
        <v>175</v>
      </c>
      <c r="B137" s="35">
        <v>47</v>
      </c>
      <c r="C137" s="9">
        <v>24.16</v>
      </c>
      <c r="D137" s="9">
        <f>C137*B137</f>
        <v>1135.52</v>
      </c>
      <c r="E137" s="36" t="s">
        <v>37</v>
      </c>
      <c r="F137" s="38">
        <f>D137/D140</f>
        <v>0.16778174424927303</v>
      </c>
      <c r="G137" s="21">
        <v>24.2</v>
      </c>
      <c r="H137" s="9">
        <f>(B137*G137)-D137</f>
        <v>1.8799999999998818</v>
      </c>
      <c r="I137" s="35" t="s">
        <v>71</v>
      </c>
      <c r="J137" s="35"/>
      <c r="K137" s="35" t="str">
        <f>"buy "&amp;B137&amp;" "&amp;A137&amp;" @ $"&amp;G137</f>
        <v>buy 47 AMSC @ $24.2</v>
      </c>
      <c r="L137" s="9">
        <f>L131-(G137*B137)</f>
        <v>205464.37</v>
      </c>
      <c r="M137" s="36">
        <f>L128-(G137*B137)</f>
        <v>199973.53</v>
      </c>
      <c r="N137" s="35"/>
      <c r="O137" s="35"/>
      <c r="P137" s="35"/>
      <c r="Q137" s="10"/>
    </row>
    <row r="138" spans="1:17">
      <c r="A138" s="13" t="s">
        <v>176</v>
      </c>
      <c r="B138" s="35">
        <v>40</v>
      </c>
      <c r="C138" s="9">
        <v>111.45</v>
      </c>
      <c r="D138" s="9">
        <f>C138*B138</f>
        <v>4458</v>
      </c>
      <c r="E138" s="36" t="s">
        <v>37</v>
      </c>
      <c r="F138" s="38">
        <f>D138/D140</f>
        <v>0.65870351544953776</v>
      </c>
      <c r="G138" s="21">
        <v>111.4</v>
      </c>
      <c r="H138" s="9">
        <f>(B138*G138)-D138</f>
        <v>-2</v>
      </c>
      <c r="I138" s="35" t="s">
        <v>71</v>
      </c>
      <c r="J138" s="35"/>
      <c r="K138" s="35" t="str">
        <f>"buy "&amp;B138&amp;" "&amp;A138&amp;" @ $"&amp;G138</f>
        <v>buy 40 FTAI @ $111.4</v>
      </c>
      <c r="L138" s="9">
        <f>L137-(G138*B138)</f>
        <v>201008.37</v>
      </c>
      <c r="M138" s="36">
        <f>M137-(G138*B138)</f>
        <v>195517.53</v>
      </c>
      <c r="N138" s="35"/>
      <c r="O138" s="35"/>
      <c r="P138" s="35"/>
      <c r="Q138" s="10"/>
    </row>
    <row r="139" spans="1:17">
      <c r="A139" s="23" t="s">
        <v>177</v>
      </c>
      <c r="B139" s="24">
        <v>9</v>
      </c>
      <c r="C139" s="25">
        <v>130.47999999999999</v>
      </c>
      <c r="D139" s="25">
        <f>C139*B139</f>
        <v>1174.32</v>
      </c>
      <c r="E139" s="36" t="s">
        <v>37</v>
      </c>
      <c r="F139" s="38">
        <f>D139/D140</f>
        <v>0.17351474030118913</v>
      </c>
      <c r="G139" s="26">
        <v>129.25</v>
      </c>
      <c r="H139" s="25">
        <f>(B139*G139)-D139</f>
        <v>-11.069999999999936</v>
      </c>
      <c r="I139" s="35" t="s">
        <v>71</v>
      </c>
      <c r="J139" s="35"/>
      <c r="K139" s="35" t="str">
        <f>"buy "&amp;B139&amp;" "&amp;A139&amp;" @ $"&amp;G139</f>
        <v>buy 9 CRUS @ $129.25</v>
      </c>
      <c r="L139" s="9">
        <f>L138-(G139*B139)</f>
        <v>199845.12</v>
      </c>
      <c r="M139" s="36">
        <f>M138-(G139*B139)</f>
        <v>194354.28</v>
      </c>
      <c r="N139" s="35" t="str">
        <f>TEXT(ROUND(M139,2),"$#,##0.00")&amp;" will be the balance in the account after purchases.  "</f>
        <v xml:space="preserve">$194,354.28 will be the balance in the account after purchases.  </v>
      </c>
      <c r="O139" s="35"/>
      <c r="P139" s="35"/>
      <c r="Q139" s="10"/>
    </row>
    <row r="140" spans="1:17">
      <c r="A140" s="13"/>
      <c r="B140" s="35"/>
      <c r="C140" s="9"/>
      <c r="D140" s="9">
        <f>SUM(D137:D139)</f>
        <v>6767.84</v>
      </c>
      <c r="E140" s="35"/>
      <c r="F140" s="38">
        <f>SUM(F137:F139)</f>
        <v>1</v>
      </c>
      <c r="G140" s="9" t="s">
        <v>15</v>
      </c>
      <c r="H140" s="9">
        <f>SUM(H137:H139)</f>
        <v>-11.190000000000055</v>
      </c>
      <c r="I140" s="35"/>
      <c r="J140" s="35"/>
      <c r="K140" s="35"/>
      <c r="L140" s="9"/>
      <c r="M140" s="35"/>
      <c r="N140" s="35" t="s">
        <v>27</v>
      </c>
      <c r="O140" s="35"/>
      <c r="P140" s="35"/>
      <c r="Q140" s="10"/>
    </row>
    <row r="141" spans="1:17">
      <c r="A141" s="13"/>
      <c r="B141" s="35"/>
      <c r="C141" s="9"/>
      <c r="D141" s="9"/>
      <c r="E141" s="35"/>
      <c r="F141" s="35"/>
      <c r="G141" s="9"/>
      <c r="H141" s="9"/>
      <c r="I141" s="35"/>
      <c r="J141" s="35"/>
      <c r="K141" s="35"/>
      <c r="L141" s="9"/>
      <c r="M141" s="11" t="str">
        <f>IF(J132+M139&gt;0,"Credit Surplus","Credit Shortage")</f>
        <v>Credit Surplus</v>
      </c>
      <c r="N141" s="36">
        <f>J132+M139</f>
        <v>199845.12</v>
      </c>
      <c r="O141" s="35" t="s">
        <v>60</v>
      </c>
      <c r="P141" s="35"/>
      <c r="Q141" s="10"/>
    </row>
    <row r="142" spans="1:17">
      <c r="A142" s="13"/>
      <c r="B142" s="35"/>
      <c r="C142" s="9"/>
      <c r="D142" s="9"/>
      <c r="E142" s="35"/>
      <c r="F142" s="35"/>
      <c r="G142" s="9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>
      <c r="A143" s="13"/>
      <c r="B143" s="35"/>
      <c r="C143" s="9"/>
      <c r="D143" s="9"/>
      <c r="E143" s="35"/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>
      <c r="A144" s="13" t="s">
        <v>11</v>
      </c>
      <c r="B144" s="35"/>
      <c r="C144" s="9"/>
      <c r="D144" s="21">
        <v>1109.73</v>
      </c>
      <c r="E144" s="35" t="s">
        <v>76</v>
      </c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>
      <c r="A145" s="13" t="s">
        <v>12</v>
      </c>
      <c r="B145" s="35"/>
      <c r="C145" s="9"/>
      <c r="D145" s="9">
        <f>H132</f>
        <v>55.830000000000155</v>
      </c>
      <c r="E145" s="35" t="s">
        <v>16</v>
      </c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>
      <c r="A146" s="13" t="s">
        <v>13</v>
      </c>
      <c r="B146" s="35"/>
      <c r="C146" s="9"/>
      <c r="D146" s="9">
        <f>D144+D145</f>
        <v>1165.5600000000002</v>
      </c>
      <c r="E146" s="35"/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>
      <c r="A147" s="13" t="s">
        <v>14</v>
      </c>
      <c r="B147" s="35"/>
      <c r="C147" s="9"/>
      <c r="D147" s="9">
        <f>H140</f>
        <v>-11.190000000000055</v>
      </c>
      <c r="E147" s="35" t="s">
        <v>17</v>
      </c>
      <c r="F147" s="35"/>
      <c r="G147" s="9"/>
      <c r="H147" s="9"/>
      <c r="I147" s="35"/>
      <c r="J147" s="35"/>
      <c r="K147" s="35"/>
      <c r="L147" s="35"/>
      <c r="M147" s="35"/>
      <c r="N147" s="35"/>
      <c r="O147" s="35"/>
      <c r="P147" s="35"/>
      <c r="Q147" s="10"/>
    </row>
    <row r="148" spans="1:17" ht="14.65" thickBot="1">
      <c r="A148" s="15" t="s">
        <v>13</v>
      </c>
      <c r="B148" s="16"/>
      <c r="C148" s="17"/>
      <c r="D148" s="46">
        <f>D146-D147</f>
        <v>1176.7500000000002</v>
      </c>
      <c r="E148" s="47" t="s">
        <v>18</v>
      </c>
      <c r="F148" s="16"/>
      <c r="G148" s="17"/>
      <c r="H148" s="17"/>
      <c r="I148" s="16"/>
      <c r="J148" s="16"/>
      <c r="K148" s="16"/>
      <c r="L148" s="16"/>
      <c r="M148" s="16"/>
      <c r="N148" s="16"/>
      <c r="O148" s="16"/>
      <c r="P148" s="16"/>
      <c r="Q148" s="18"/>
    </row>
    <row r="149" spans="1:17" ht="14.65" thickTop="1"/>
    <row r="155" spans="1:17" ht="14.65" thickBot="1"/>
    <row r="156" spans="1:17" ht="14.65" thickTop="1">
      <c r="A156" s="2"/>
      <c r="B156" s="3"/>
      <c r="C156" s="4">
        <v>45474</v>
      </c>
      <c r="D156" s="5"/>
      <c r="E156" s="3"/>
      <c r="F156" s="3"/>
      <c r="G156" s="5"/>
      <c r="H156" s="5"/>
      <c r="I156" s="3"/>
      <c r="J156" s="3"/>
      <c r="K156" s="3"/>
      <c r="L156" s="20" t="s">
        <v>19</v>
      </c>
      <c r="M156" s="3"/>
      <c r="N156" s="3"/>
      <c r="O156" s="3"/>
      <c r="P156" s="3"/>
      <c r="Q156" s="6"/>
    </row>
    <row r="157" spans="1:17">
      <c r="A157" s="7" t="s">
        <v>5</v>
      </c>
      <c r="B157" s="35"/>
      <c r="C157" s="9"/>
      <c r="D157" s="9"/>
      <c r="E157" s="35"/>
      <c r="F157" s="35"/>
      <c r="G157" s="9"/>
      <c r="H157" s="9"/>
      <c r="I157" s="35"/>
      <c r="J157" s="11" t="s">
        <v>24</v>
      </c>
      <c r="K157" s="35"/>
      <c r="L157" s="11" t="s">
        <v>10</v>
      </c>
      <c r="M157" s="35"/>
      <c r="N157" s="35"/>
      <c r="O157" s="35"/>
      <c r="P157" s="35"/>
      <c r="Q157" s="10"/>
    </row>
    <row r="158" spans="1:17">
      <c r="A158" s="7" t="s">
        <v>0</v>
      </c>
      <c r="B158" s="11" t="s">
        <v>3</v>
      </c>
      <c r="C158" s="12" t="s">
        <v>1</v>
      </c>
      <c r="D158" s="12" t="s">
        <v>4</v>
      </c>
      <c r="E158" s="11" t="s">
        <v>7</v>
      </c>
      <c r="F158" s="37" t="s">
        <v>92</v>
      </c>
      <c r="G158" s="12" t="s">
        <v>8</v>
      </c>
      <c r="H158" s="12" t="s">
        <v>9</v>
      </c>
      <c r="I158" s="33" t="s">
        <v>70</v>
      </c>
      <c r="J158" s="11" t="s">
        <v>23</v>
      </c>
      <c r="K158" s="35"/>
      <c r="L158" s="31">
        <v>200839.67</v>
      </c>
      <c r="M158" s="35" t="s">
        <v>118</v>
      </c>
      <c r="N158" s="35"/>
      <c r="O158" s="35"/>
      <c r="P158" s="35"/>
      <c r="Q158" s="10"/>
    </row>
    <row r="159" spans="1:17">
      <c r="A159" s="13" t="s">
        <v>161</v>
      </c>
      <c r="B159" s="35">
        <v>52</v>
      </c>
      <c r="C159" s="9">
        <v>85.98</v>
      </c>
      <c r="D159" s="9">
        <f>C159*B159</f>
        <v>4470.96</v>
      </c>
      <c r="E159" s="36" t="s">
        <v>37</v>
      </c>
      <c r="F159" s="38">
        <f>D159/D162</f>
        <v>0.64980444649856761</v>
      </c>
      <c r="G159" s="45">
        <v>87.608000000000004</v>
      </c>
      <c r="H159" s="9">
        <f>(B159*G159)-D159</f>
        <v>84.655999999999949</v>
      </c>
      <c r="I159" s="35" t="s">
        <v>71</v>
      </c>
      <c r="J159" s="36">
        <f>G159*B159</f>
        <v>4555.616</v>
      </c>
      <c r="K159" s="35" t="str">
        <f>"sell "&amp;B159&amp;" "&amp;A159&amp;" @ $"&amp;G159</f>
        <v>sell 52 VST @ $87.608</v>
      </c>
      <c r="L159" s="9">
        <f>L158+(G159*B159)</f>
        <v>205395.28600000002</v>
      </c>
      <c r="M159" s="35"/>
      <c r="N159" s="35"/>
      <c r="O159" s="35"/>
      <c r="P159" s="35"/>
      <c r="Q159" s="10"/>
    </row>
    <row r="160" spans="1:17">
      <c r="A160" s="13" t="s">
        <v>162</v>
      </c>
      <c r="B160" s="35">
        <v>9</v>
      </c>
      <c r="C160" s="9">
        <v>100.19</v>
      </c>
      <c r="D160" s="9">
        <f>C160*B160</f>
        <v>901.71</v>
      </c>
      <c r="E160" s="36" t="s">
        <v>37</v>
      </c>
      <c r="F160" s="38">
        <f>D160/D162</f>
        <v>0.13105354721407114</v>
      </c>
      <c r="G160" s="45">
        <v>101.22</v>
      </c>
      <c r="H160" s="9">
        <f>(B160*G160)-D160</f>
        <v>9.2699999999999818</v>
      </c>
      <c r="I160" s="35" t="s">
        <v>71</v>
      </c>
      <c r="J160" s="36">
        <f>G160*B160</f>
        <v>910.98</v>
      </c>
      <c r="K160" s="35" t="str">
        <f>"sell "&amp;B160&amp;" "&amp;A160&amp;" @ $"&amp;G160</f>
        <v>sell 9 MOD @ $101.22</v>
      </c>
      <c r="L160" s="9">
        <f>L159+(G160*B160)</f>
        <v>206306.26600000003</v>
      </c>
      <c r="M160" s="35"/>
      <c r="N160" s="35"/>
      <c r="O160" s="35"/>
      <c r="P160" s="35"/>
      <c r="Q160" s="10"/>
    </row>
    <row r="161" spans="1:17">
      <c r="A161" s="13" t="s">
        <v>163</v>
      </c>
      <c r="B161" s="35">
        <v>28</v>
      </c>
      <c r="C161" s="9">
        <v>53.85</v>
      </c>
      <c r="D161" s="9">
        <f>C161*B161</f>
        <v>1507.8</v>
      </c>
      <c r="E161" s="36" t="s">
        <v>37</v>
      </c>
      <c r="F161" s="38">
        <f>D161/D162</f>
        <v>0.21914200628736116</v>
      </c>
      <c r="G161" s="45">
        <v>53.67</v>
      </c>
      <c r="H161" s="9">
        <f>(B161*G161)-D161</f>
        <v>-5.0399999999999636</v>
      </c>
      <c r="I161" s="35" t="s">
        <v>71</v>
      </c>
      <c r="J161" s="36">
        <f>G161*B161</f>
        <v>1502.76</v>
      </c>
      <c r="K161" s="35" t="str">
        <f>"sell "&amp;B161&amp;" "&amp;A161&amp;" @ $"&amp;G161</f>
        <v>sell 28 BLBD @ $53.67</v>
      </c>
      <c r="L161" s="9">
        <f>L160+(G161*B161)</f>
        <v>207809.02600000004</v>
      </c>
      <c r="M161" s="35" t="s">
        <v>22</v>
      </c>
      <c r="N161" s="35"/>
      <c r="O161" s="35"/>
      <c r="P161" s="35"/>
      <c r="Q161" s="10"/>
    </row>
    <row r="162" spans="1:17">
      <c r="A162" s="13"/>
      <c r="B162" s="35"/>
      <c r="C162" s="9"/>
      <c r="D162" s="9">
        <f>SUM(D159:D161)</f>
        <v>6880.47</v>
      </c>
      <c r="E162" s="36"/>
      <c r="F162" s="38">
        <f>SUM(F159:F161)</f>
        <v>0.99999999999999989</v>
      </c>
      <c r="G162" s="41"/>
      <c r="H162" s="9">
        <f>SUM(H159:H161)</f>
        <v>88.885999999999967</v>
      </c>
      <c r="I162" s="35"/>
      <c r="J162" s="36">
        <f>SUM(J159:J161)</f>
        <v>6969.3559999999998</v>
      </c>
      <c r="K162" s="35"/>
      <c r="L162" s="9"/>
      <c r="M162" s="35"/>
      <c r="N162" s="35"/>
      <c r="O162" s="35"/>
      <c r="P162" s="35"/>
      <c r="Q162" s="10"/>
    </row>
    <row r="163" spans="1:17">
      <c r="A163" s="13"/>
      <c r="B163" s="35"/>
      <c r="C163" s="9"/>
      <c r="D163" s="9"/>
      <c r="E163" s="35"/>
      <c r="F163" s="35"/>
      <c r="G163" s="41"/>
      <c r="H163" s="9"/>
      <c r="I163" s="35"/>
      <c r="J163" s="35"/>
      <c r="K163" s="35"/>
      <c r="L163" s="9"/>
      <c r="M163" s="35"/>
      <c r="N163" s="35"/>
      <c r="O163" s="35"/>
      <c r="P163" s="35"/>
      <c r="Q163" s="10"/>
    </row>
    <row r="164" spans="1:17">
      <c r="A164" s="13"/>
      <c r="B164" s="35"/>
      <c r="C164" s="9"/>
      <c r="D164" s="9"/>
      <c r="E164" s="19"/>
      <c r="F164" s="35"/>
      <c r="G164" s="41"/>
      <c r="H164" s="9"/>
      <c r="I164" s="35"/>
      <c r="J164" s="35"/>
      <c r="K164" s="35"/>
      <c r="L164" s="9"/>
      <c r="M164" s="11" t="s">
        <v>20</v>
      </c>
      <c r="N164" s="35"/>
      <c r="O164" s="35"/>
      <c r="P164" s="35"/>
      <c r="Q164" s="10"/>
    </row>
    <row r="165" spans="1:17">
      <c r="A165" s="7" t="s">
        <v>6</v>
      </c>
      <c r="B165" s="35"/>
      <c r="C165" s="9"/>
      <c r="D165" s="9"/>
      <c r="E165" s="19"/>
      <c r="F165" s="35"/>
      <c r="G165" s="41"/>
      <c r="H165" s="9"/>
      <c r="I165" s="35"/>
      <c r="J165" s="35"/>
      <c r="K165" s="35"/>
      <c r="L165" s="9"/>
      <c r="M165" s="11" t="s">
        <v>21</v>
      </c>
      <c r="N165" s="35"/>
      <c r="O165" s="35"/>
      <c r="P165" s="35"/>
      <c r="Q165" s="10"/>
    </row>
    <row r="166" spans="1:17">
      <c r="A166" s="7" t="s">
        <v>0</v>
      </c>
      <c r="B166" s="11" t="s">
        <v>3</v>
      </c>
      <c r="C166" s="12" t="s">
        <v>1</v>
      </c>
      <c r="D166" s="12" t="s">
        <v>2</v>
      </c>
      <c r="E166" s="22" t="s">
        <v>7</v>
      </c>
      <c r="F166" s="39" t="s">
        <v>92</v>
      </c>
      <c r="G166" s="42" t="s">
        <v>8</v>
      </c>
      <c r="H166" s="12" t="s">
        <v>9</v>
      </c>
      <c r="I166" s="35"/>
      <c r="J166" s="35"/>
      <c r="K166" s="35"/>
      <c r="L166" s="9"/>
      <c r="M166" s="36">
        <v>206048.96</v>
      </c>
      <c r="N166" s="35"/>
      <c r="O166" s="44"/>
      <c r="P166" s="35"/>
      <c r="Q166" s="10"/>
    </row>
    <row r="167" spans="1:17">
      <c r="A167" s="13" t="s">
        <v>173</v>
      </c>
      <c r="B167" s="35">
        <v>405</v>
      </c>
      <c r="C167" s="9">
        <v>5.62</v>
      </c>
      <c r="D167" s="9">
        <f>C167*B167</f>
        <v>2276.1</v>
      </c>
      <c r="E167" s="36" t="s">
        <v>37</v>
      </c>
      <c r="F167" s="38">
        <f>D167/D170</f>
        <v>0.33633449922200198</v>
      </c>
      <c r="G167" s="21">
        <v>5.63</v>
      </c>
      <c r="H167" s="9">
        <f>(B167*G167)-D167</f>
        <v>4.0500000000001819</v>
      </c>
      <c r="I167" s="35" t="s">
        <v>71</v>
      </c>
      <c r="J167" s="35"/>
      <c r="K167" s="35" t="str">
        <f>"buy "&amp;B167&amp;" "&amp;A167&amp;" @ $"&amp;G167</f>
        <v>buy 405 CDE @ $5.63</v>
      </c>
      <c r="L167" s="9">
        <f>L161-(G167*B167)</f>
        <v>205528.87600000005</v>
      </c>
      <c r="M167" s="36">
        <f>L158-(G167*B167)</f>
        <v>198559.52000000002</v>
      </c>
      <c r="N167" s="35"/>
      <c r="O167" s="35"/>
      <c r="P167" s="35"/>
      <c r="Q167" s="10"/>
    </row>
    <row r="168" spans="1:17">
      <c r="A168" s="13" t="s">
        <v>174</v>
      </c>
      <c r="B168" s="35">
        <v>3</v>
      </c>
      <c r="C168" s="9">
        <v>92.75</v>
      </c>
      <c r="D168" s="9">
        <f>C168*B168</f>
        <v>278.25</v>
      </c>
      <c r="E168" s="36" t="s">
        <v>37</v>
      </c>
      <c r="F168" s="38">
        <f>D168/D170</f>
        <v>4.1116415978437702E-2</v>
      </c>
      <c r="G168" s="21">
        <v>93.93</v>
      </c>
      <c r="H168" s="9">
        <f>(B168*G168)-D168</f>
        <v>3.5400000000000205</v>
      </c>
      <c r="I168" s="35" t="s">
        <v>71</v>
      </c>
      <c r="J168" s="35"/>
      <c r="K168" s="35" t="str">
        <f>"buy "&amp;B168&amp;" "&amp;A168&amp;" @ $"&amp;G168</f>
        <v>buy 3 CAVA @ $93.93</v>
      </c>
      <c r="L168" s="9">
        <f>L167-(G168*B168)</f>
        <v>205247.08600000004</v>
      </c>
      <c r="M168" s="36">
        <f>M167-(G168*B168)</f>
        <v>198277.73</v>
      </c>
      <c r="N168" s="35"/>
      <c r="O168" s="35"/>
      <c r="P168" s="35"/>
      <c r="Q168" s="10"/>
    </row>
    <row r="169" spans="1:17">
      <c r="A169" s="23" t="s">
        <v>161</v>
      </c>
      <c r="B169" s="24">
        <v>49</v>
      </c>
      <c r="C169" s="25">
        <v>85.98</v>
      </c>
      <c r="D169" s="25">
        <f>C169*B169</f>
        <v>4213.0200000000004</v>
      </c>
      <c r="E169" s="36" t="s">
        <v>37</v>
      </c>
      <c r="F169" s="38">
        <f>D169/D170</f>
        <v>0.62254908479956028</v>
      </c>
      <c r="G169" s="26">
        <v>87.454999999999998</v>
      </c>
      <c r="H169" s="25">
        <f>(B169*G169)-D169</f>
        <v>72.274999999999636</v>
      </c>
      <c r="I169" s="35" t="s">
        <v>71</v>
      </c>
      <c r="J169" s="35"/>
      <c r="K169" s="35" t="str">
        <f>"buy "&amp;B169&amp;" "&amp;A169&amp;" @ $"&amp;G169</f>
        <v>buy 49 VST @ $87.455</v>
      </c>
      <c r="L169" s="9">
        <f>L168-(G169*B169)</f>
        <v>200961.79100000003</v>
      </c>
      <c r="M169" s="36">
        <f>M168-(G169*B169)</f>
        <v>193992.435</v>
      </c>
      <c r="N169" s="35" t="str">
        <f>TEXT(ROUND(M169,2),"$#,##0.00")&amp;" will be the balance in the account after purchases.  "</f>
        <v xml:space="preserve">$193,992.44 will be the balance in the account after purchases.  </v>
      </c>
      <c r="O169" s="35"/>
      <c r="P169" s="35"/>
      <c r="Q169" s="10"/>
    </row>
    <row r="170" spans="1:17">
      <c r="A170" s="13"/>
      <c r="B170" s="35"/>
      <c r="C170" s="9"/>
      <c r="D170" s="9">
        <f>SUM(D167:D169)</f>
        <v>6767.3700000000008</v>
      </c>
      <c r="E170" s="35"/>
      <c r="F170" s="38">
        <f>SUM(F167:F169)</f>
        <v>1</v>
      </c>
      <c r="G170" s="9" t="s">
        <v>15</v>
      </c>
      <c r="H170" s="9">
        <f>SUM(H167:H169)</f>
        <v>79.864999999999839</v>
      </c>
      <c r="I170" s="35"/>
      <c r="J170" s="35"/>
      <c r="K170" s="35"/>
      <c r="L170" s="9"/>
      <c r="M170" s="35"/>
      <c r="N170" s="35" t="s">
        <v>27</v>
      </c>
      <c r="O170" s="35"/>
      <c r="P170" s="35"/>
      <c r="Q170" s="10"/>
    </row>
    <row r="171" spans="1:17">
      <c r="A171" s="13"/>
      <c r="B171" s="35"/>
      <c r="C171" s="9"/>
      <c r="D171" s="9"/>
      <c r="E171" s="35"/>
      <c r="F171" s="35"/>
      <c r="G171" s="9"/>
      <c r="H171" s="9"/>
      <c r="I171" s="35"/>
      <c r="J171" s="35"/>
      <c r="K171" s="35"/>
      <c r="L171" s="9"/>
      <c r="M171" s="11" t="str">
        <f>IF(J162+M169&gt;0,"Credit Surplus","Credit Shortage")</f>
        <v>Credit Surplus</v>
      </c>
      <c r="N171" s="36">
        <f>J162+M169</f>
        <v>200961.791</v>
      </c>
      <c r="O171" s="35" t="s">
        <v>60</v>
      </c>
      <c r="P171" s="35"/>
      <c r="Q171" s="10"/>
    </row>
    <row r="172" spans="1:17">
      <c r="A172" s="13"/>
      <c r="B172" s="35"/>
      <c r="C172" s="9"/>
      <c r="D172" s="9"/>
      <c r="E172" s="35"/>
      <c r="F172" s="35"/>
      <c r="G172" s="9"/>
      <c r="H172" s="9"/>
      <c r="I172" s="35"/>
      <c r="J172" s="35"/>
      <c r="K172" s="35"/>
      <c r="L172" s="9"/>
      <c r="M172" s="35"/>
      <c r="N172" s="35"/>
      <c r="O172" s="35"/>
      <c r="P172" s="35"/>
      <c r="Q172" s="10"/>
    </row>
    <row r="173" spans="1:17">
      <c r="A173" s="13"/>
      <c r="B173" s="35"/>
      <c r="C173" s="9"/>
      <c r="D173" s="9"/>
      <c r="E173" s="35"/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>
      <c r="A174" s="13" t="s">
        <v>11</v>
      </c>
      <c r="B174" s="35"/>
      <c r="C174" s="9"/>
      <c r="D174" s="21">
        <v>2433.54</v>
      </c>
      <c r="E174" s="35" t="s">
        <v>76</v>
      </c>
      <c r="F174" s="35"/>
      <c r="G174" s="9"/>
      <c r="H174" s="9"/>
      <c r="I174" s="35"/>
      <c r="J174" s="35"/>
      <c r="K174" s="35"/>
      <c r="L174" s="35"/>
      <c r="M174" s="35"/>
      <c r="N174" s="35"/>
      <c r="O174" s="35"/>
      <c r="P174" s="35"/>
      <c r="Q174" s="10"/>
    </row>
    <row r="175" spans="1:17">
      <c r="A175" s="13" t="s">
        <v>12</v>
      </c>
      <c r="B175" s="35"/>
      <c r="C175" s="9"/>
      <c r="D175" s="9">
        <f>H162</f>
        <v>88.885999999999967</v>
      </c>
      <c r="E175" s="35" t="s">
        <v>16</v>
      </c>
      <c r="F175" s="35"/>
      <c r="G175" s="9"/>
      <c r="H175" s="9"/>
      <c r="I175" s="35"/>
      <c r="J175" s="35"/>
      <c r="K175" s="35"/>
      <c r="L175" s="35"/>
      <c r="M175" s="35"/>
      <c r="N175" s="35"/>
      <c r="O175" s="35"/>
      <c r="P175" s="35"/>
      <c r="Q175" s="10"/>
    </row>
    <row r="176" spans="1:17">
      <c r="A176" s="13" t="s">
        <v>13</v>
      </c>
      <c r="B176" s="35"/>
      <c r="C176" s="9"/>
      <c r="D176" s="9">
        <f>D174+D175</f>
        <v>2522.4259999999999</v>
      </c>
      <c r="E176" s="35"/>
      <c r="F176" s="35"/>
      <c r="G176" s="9"/>
      <c r="H176" s="9"/>
      <c r="I176" s="35"/>
      <c r="J176" s="35"/>
      <c r="K176" s="35"/>
      <c r="L176" s="35"/>
      <c r="M176" s="35"/>
      <c r="N176" s="35"/>
      <c r="O176" s="35"/>
      <c r="P176" s="35"/>
      <c r="Q176" s="10"/>
    </row>
    <row r="177" spans="1:17">
      <c r="A177" s="13" t="s">
        <v>14</v>
      </c>
      <c r="B177" s="35"/>
      <c r="C177" s="9"/>
      <c r="D177" s="9">
        <f>H170</f>
        <v>79.864999999999839</v>
      </c>
      <c r="E177" s="35" t="s">
        <v>17</v>
      </c>
      <c r="F177" s="35"/>
      <c r="G177" s="9"/>
      <c r="H177" s="9"/>
      <c r="I177" s="35"/>
      <c r="J177" s="35"/>
      <c r="K177" s="35"/>
      <c r="L177" s="35"/>
      <c r="M177" s="35"/>
      <c r="N177" s="35"/>
      <c r="O177" s="35"/>
      <c r="P177" s="35"/>
      <c r="Q177" s="10"/>
    </row>
    <row r="178" spans="1:17" ht="14.65" thickBot="1">
      <c r="A178" s="15" t="s">
        <v>13</v>
      </c>
      <c r="B178" s="16"/>
      <c r="C178" s="17"/>
      <c r="D178" s="46">
        <f>D176-D177</f>
        <v>2442.5610000000001</v>
      </c>
      <c r="E178" s="47" t="s">
        <v>18</v>
      </c>
      <c r="F178" s="16"/>
      <c r="G178" s="17"/>
      <c r="H178" s="17"/>
      <c r="I178" s="16"/>
      <c r="J178" s="16"/>
      <c r="K178" s="16"/>
      <c r="L178" s="16"/>
      <c r="M178" s="16"/>
      <c r="N178" s="16"/>
      <c r="O178" s="16"/>
      <c r="P178" s="16"/>
      <c r="Q178" s="18"/>
    </row>
    <row r="179" spans="1:17" ht="14.65" thickTop="1"/>
    <row r="185" spans="1:17" ht="14.65" thickBot="1"/>
    <row r="186" spans="1:17" ht="14.65" thickTop="1">
      <c r="A186" s="2"/>
      <c r="B186" s="3"/>
      <c r="C186" s="4">
        <v>45444</v>
      </c>
      <c r="D186" s="5"/>
      <c r="E186" s="3"/>
      <c r="F186" s="3"/>
      <c r="G186" s="5"/>
      <c r="H186" s="5"/>
      <c r="I186" s="3"/>
      <c r="J186" s="3"/>
      <c r="K186" s="3"/>
      <c r="L186" s="20" t="s">
        <v>19</v>
      </c>
      <c r="M186" s="3"/>
      <c r="N186" s="3"/>
      <c r="O186" s="3"/>
      <c r="P186" s="3"/>
      <c r="Q186" s="6"/>
    </row>
    <row r="187" spans="1:17">
      <c r="A187" s="7" t="s">
        <v>5</v>
      </c>
      <c r="B187" s="35"/>
      <c r="C187" s="9"/>
      <c r="D187" s="9"/>
      <c r="E187" s="35"/>
      <c r="F187" s="35"/>
      <c r="G187" s="9"/>
      <c r="H187" s="9"/>
      <c r="I187" s="35"/>
      <c r="J187" s="11" t="s">
        <v>24</v>
      </c>
      <c r="K187" s="35"/>
      <c r="L187" s="11" t="s">
        <v>10</v>
      </c>
      <c r="M187" s="35"/>
      <c r="N187" s="35"/>
      <c r="O187" s="35"/>
      <c r="P187" s="35"/>
      <c r="Q187" s="10"/>
    </row>
    <row r="188" spans="1:17">
      <c r="A188" s="7" t="s">
        <v>0</v>
      </c>
      <c r="B188" s="11" t="s">
        <v>3</v>
      </c>
      <c r="C188" s="12" t="s">
        <v>1</v>
      </c>
      <c r="D188" s="12" t="s">
        <v>4</v>
      </c>
      <c r="E188" s="11" t="s">
        <v>7</v>
      </c>
      <c r="F188" s="37" t="s">
        <v>92</v>
      </c>
      <c r="G188" s="12" t="s">
        <v>8</v>
      </c>
      <c r="H188" s="12" t="s">
        <v>9</v>
      </c>
      <c r="I188" s="33" t="s">
        <v>70</v>
      </c>
      <c r="J188" s="11" t="s">
        <v>23</v>
      </c>
      <c r="K188" s="35"/>
      <c r="L188" s="31">
        <v>199942.66</v>
      </c>
      <c r="M188" s="35" t="s">
        <v>118</v>
      </c>
      <c r="N188" s="35"/>
      <c r="O188" s="35"/>
      <c r="P188" s="35"/>
      <c r="Q188" s="10"/>
    </row>
    <row r="189" spans="1:17">
      <c r="A189" s="13" t="s">
        <v>166</v>
      </c>
      <c r="B189" s="35">
        <v>35</v>
      </c>
      <c r="C189" s="9">
        <v>45.64</v>
      </c>
      <c r="D189" s="9">
        <f>C189*B189</f>
        <v>1597.4</v>
      </c>
      <c r="E189" s="36" t="s">
        <v>37</v>
      </c>
      <c r="F189" s="38">
        <f>D189/D192</f>
        <v>0.22778088317495807</v>
      </c>
      <c r="G189" s="45">
        <v>46.49</v>
      </c>
      <c r="H189" s="9">
        <f>(B189*G189)-D189</f>
        <v>29.75</v>
      </c>
      <c r="I189" s="35" t="s">
        <v>71</v>
      </c>
      <c r="J189" s="36">
        <f>G189*B189</f>
        <v>1627.15</v>
      </c>
      <c r="K189" s="35" t="str">
        <f>"sell "&amp;B189&amp;" "&amp;A189&amp;" @ $"&amp;G189</f>
        <v>sell 35 APGE @ $46.49</v>
      </c>
      <c r="L189" s="9">
        <f>L188+(G189*B189)</f>
        <v>201569.81</v>
      </c>
      <c r="M189" s="35"/>
      <c r="N189" s="35"/>
      <c r="O189" s="35"/>
      <c r="P189" s="35"/>
      <c r="Q189" s="10"/>
    </row>
    <row r="190" spans="1:17">
      <c r="A190" s="13" t="s">
        <v>167</v>
      </c>
      <c r="B190" s="35">
        <v>4</v>
      </c>
      <c r="C190" s="9">
        <v>143.78</v>
      </c>
      <c r="D190" s="9">
        <f>C190*B190</f>
        <v>575.12</v>
      </c>
      <c r="E190" s="36" t="s">
        <v>37</v>
      </c>
      <c r="F190" s="38">
        <f>D190/D192</f>
        <v>8.2009103250019949E-2</v>
      </c>
      <c r="G190" s="45">
        <v>146.66999999999999</v>
      </c>
      <c r="H190" s="9">
        <f>(B190*G190)-D190</f>
        <v>11.559999999999945</v>
      </c>
      <c r="I190" s="35" t="s">
        <v>71</v>
      </c>
      <c r="J190" s="36">
        <f>G190*B190</f>
        <v>586.67999999999995</v>
      </c>
      <c r="K190" s="35" t="str">
        <f>"sell "&amp;B190&amp;" "&amp;A190&amp;" @ $"&amp;G190</f>
        <v>sell 4 HOV @ $146.67</v>
      </c>
      <c r="L190" s="9">
        <f>L189+(G190*B190)</f>
        <v>202156.49</v>
      </c>
      <c r="M190" s="35"/>
      <c r="N190" s="35"/>
      <c r="O190" s="35"/>
      <c r="P190" s="35"/>
      <c r="Q190" s="10"/>
    </row>
    <row r="191" spans="1:17">
      <c r="A191" s="13" t="s">
        <v>168</v>
      </c>
      <c r="B191" s="35">
        <v>28</v>
      </c>
      <c r="C191" s="9">
        <v>172.87</v>
      </c>
      <c r="D191" s="9">
        <f>C191*B191</f>
        <v>4840.3600000000006</v>
      </c>
      <c r="E191" s="36" t="s">
        <v>37</v>
      </c>
      <c r="F191" s="38">
        <f>D191/D192</f>
        <v>0.69021001357502199</v>
      </c>
      <c r="G191" s="45">
        <v>176.76</v>
      </c>
      <c r="H191" s="9">
        <f>(B191*G191)-D191</f>
        <v>108.91999999999916</v>
      </c>
      <c r="I191" s="35" t="s">
        <v>71</v>
      </c>
      <c r="J191" s="36">
        <f>G191*B191</f>
        <v>4949.28</v>
      </c>
      <c r="K191" s="35" t="str">
        <f>"sell "&amp;B191&amp;" "&amp;A191&amp;" @ $"&amp;G191</f>
        <v>sell 28 ANF @ $176.76</v>
      </c>
      <c r="L191" s="9">
        <f>L190+(G191*B191)</f>
        <v>207105.77</v>
      </c>
      <c r="M191" s="35" t="s">
        <v>22</v>
      </c>
      <c r="N191" s="35"/>
      <c r="O191" s="35"/>
      <c r="P191" s="35"/>
      <c r="Q191" s="10"/>
    </row>
    <row r="192" spans="1:17">
      <c r="A192" s="13"/>
      <c r="B192" s="35"/>
      <c r="C192" s="9"/>
      <c r="D192" s="9">
        <f>SUM(D189:D191)</f>
        <v>7012.880000000001</v>
      </c>
      <c r="E192" s="36"/>
      <c r="F192" s="38">
        <f>SUM(F189:F191)</f>
        <v>1</v>
      </c>
      <c r="G192" s="41"/>
      <c r="H192" s="9">
        <f>SUM(H189:H191)</f>
        <v>150.22999999999911</v>
      </c>
      <c r="I192" s="35"/>
      <c r="J192" s="36">
        <f>SUM(J189:J191)</f>
        <v>7163.11</v>
      </c>
      <c r="K192" s="35"/>
      <c r="L192" s="9"/>
      <c r="M192" s="35"/>
      <c r="N192" s="35"/>
      <c r="O192" s="35"/>
      <c r="P192" s="35"/>
      <c r="Q192" s="10"/>
    </row>
    <row r="193" spans="1:17">
      <c r="A193" s="13"/>
      <c r="B193" s="35"/>
      <c r="C193" s="9"/>
      <c r="D193" s="9"/>
      <c r="E193" s="35"/>
      <c r="F193" s="35"/>
      <c r="G193" s="41"/>
      <c r="H193" s="9"/>
      <c r="I193" s="35"/>
      <c r="J193" s="35"/>
      <c r="K193" s="35"/>
      <c r="L193" s="9"/>
      <c r="M193" s="35"/>
      <c r="N193" s="35"/>
      <c r="O193" s="35"/>
      <c r="P193" s="35"/>
      <c r="Q193" s="10"/>
    </row>
    <row r="194" spans="1:17">
      <c r="A194" s="13"/>
      <c r="B194" s="35"/>
      <c r="C194" s="9"/>
      <c r="D194" s="9"/>
      <c r="E194" s="19"/>
      <c r="F194" s="35"/>
      <c r="G194" s="41"/>
      <c r="H194" s="9"/>
      <c r="I194" s="35"/>
      <c r="J194" s="35"/>
      <c r="K194" s="35"/>
      <c r="L194" s="9"/>
      <c r="M194" s="11" t="s">
        <v>20</v>
      </c>
      <c r="N194" s="35"/>
      <c r="O194" s="35"/>
      <c r="P194" s="35"/>
      <c r="Q194" s="10"/>
    </row>
    <row r="195" spans="1:17">
      <c r="A195" s="7" t="s">
        <v>6</v>
      </c>
      <c r="B195" s="35"/>
      <c r="C195" s="9"/>
      <c r="D195" s="9"/>
      <c r="E195" s="19"/>
      <c r="F195" s="35"/>
      <c r="G195" s="41"/>
      <c r="H195" s="9"/>
      <c r="I195" s="35"/>
      <c r="J195" s="35"/>
      <c r="K195" s="35"/>
      <c r="L195" s="9"/>
      <c r="M195" s="11" t="s">
        <v>21</v>
      </c>
      <c r="N195" s="35"/>
      <c r="O195" s="35"/>
      <c r="P195" s="35"/>
      <c r="Q195" s="10"/>
    </row>
    <row r="196" spans="1:17">
      <c r="A196" s="7" t="s">
        <v>0</v>
      </c>
      <c r="B196" s="11" t="s">
        <v>3</v>
      </c>
      <c r="C196" s="12" t="s">
        <v>1</v>
      </c>
      <c r="D196" s="12" t="s">
        <v>2</v>
      </c>
      <c r="E196" s="22" t="s">
        <v>7</v>
      </c>
      <c r="F196" s="39" t="s">
        <v>92</v>
      </c>
      <c r="G196" s="42" t="s">
        <v>8</v>
      </c>
      <c r="H196" s="12" t="s">
        <v>9</v>
      </c>
      <c r="I196" s="35"/>
      <c r="J196" s="35"/>
      <c r="K196" s="35"/>
      <c r="L196" s="9"/>
      <c r="M196" s="36">
        <v>206048.96</v>
      </c>
      <c r="N196" s="35"/>
      <c r="O196" s="44"/>
      <c r="P196" s="35"/>
      <c r="Q196" s="10"/>
    </row>
    <row r="197" spans="1:17">
      <c r="A197" s="13" t="s">
        <v>169</v>
      </c>
      <c r="B197" s="35">
        <v>27</v>
      </c>
      <c r="C197" s="9">
        <v>38.89</v>
      </c>
      <c r="D197" s="9">
        <f>C197*B197</f>
        <v>1050.03</v>
      </c>
      <c r="E197" s="36" t="s">
        <v>37</v>
      </c>
      <c r="F197" s="38">
        <f>D197/D200</f>
        <v>0.16445674441332905</v>
      </c>
      <c r="G197" s="21">
        <v>40.33</v>
      </c>
      <c r="H197" s="9">
        <f>(B197*G197)-D197</f>
        <v>38.879999999999882</v>
      </c>
      <c r="I197" s="35" t="s">
        <v>71</v>
      </c>
      <c r="J197" s="35"/>
      <c r="K197" s="35" t="str">
        <f>"buy "&amp;B197&amp;" "&amp;A197&amp;" @ $"&amp;G197</f>
        <v>buy 27 SMTC @ $40.33</v>
      </c>
      <c r="L197" s="9">
        <f>L191-(G197*B197)</f>
        <v>206016.86</v>
      </c>
      <c r="M197" s="36">
        <f>L188-(G197*B197)</f>
        <v>198853.75</v>
      </c>
      <c r="N197" s="35"/>
      <c r="O197" s="35"/>
      <c r="P197" s="35"/>
      <c r="Q197" s="10"/>
    </row>
    <row r="198" spans="1:17">
      <c r="A198" s="13" t="s">
        <v>170</v>
      </c>
      <c r="B198" s="35">
        <v>361</v>
      </c>
      <c r="C198" s="9">
        <v>6.24</v>
      </c>
      <c r="D198" s="9">
        <f>C198*B198</f>
        <v>2252.64</v>
      </c>
      <c r="E198" s="36" t="s">
        <v>37</v>
      </c>
      <c r="F198" s="38">
        <f>D198/D200</f>
        <v>0.35281072039393307</v>
      </c>
      <c r="G198" s="21">
        <v>6.25</v>
      </c>
      <c r="H198" s="9">
        <f>(B198*G198)-D198</f>
        <v>3.6100000000001273</v>
      </c>
      <c r="I198" s="35" t="s">
        <v>71</v>
      </c>
      <c r="J198" s="35"/>
      <c r="K198" s="35" t="str">
        <f>"buy "&amp;B198&amp;" "&amp;A198&amp;" @ $"&amp;G198</f>
        <v>buy 361 FSM @ $6.25</v>
      </c>
      <c r="L198" s="9">
        <f>L197-(G198*B198)</f>
        <v>203760.61</v>
      </c>
      <c r="M198" s="36">
        <f>M197-(G198*B198)</f>
        <v>196597.5</v>
      </c>
      <c r="N198" s="35"/>
      <c r="O198" s="35"/>
      <c r="P198" s="35"/>
      <c r="Q198" s="10"/>
    </row>
    <row r="199" spans="1:17">
      <c r="A199" s="23" t="s">
        <v>171</v>
      </c>
      <c r="B199" s="24">
        <v>273</v>
      </c>
      <c r="C199" s="25">
        <v>11.29</v>
      </c>
      <c r="D199" s="25">
        <f>C199*B199</f>
        <v>3082.1699999999996</v>
      </c>
      <c r="E199" s="36" t="s">
        <v>37</v>
      </c>
      <c r="F199" s="38">
        <f>D199/D200</f>
        <v>0.48273253519273773</v>
      </c>
      <c r="G199" s="26">
        <v>11.29</v>
      </c>
      <c r="H199" s="25">
        <f>(B199*G199)-D199</f>
        <v>0</v>
      </c>
      <c r="I199" s="35" t="s">
        <v>71</v>
      </c>
      <c r="J199" s="35"/>
      <c r="K199" s="35" t="str">
        <f>"buy "&amp;B199&amp;" "&amp;A199&amp;" @ $"&amp;G199</f>
        <v>buy 273 BBAR @ $11.29</v>
      </c>
      <c r="L199" s="9">
        <f>L198-(G199*B199)</f>
        <v>200678.43999999997</v>
      </c>
      <c r="M199" s="36">
        <f>M198-(G199*B199)</f>
        <v>193515.33</v>
      </c>
      <c r="N199" s="35" t="str">
        <f>TEXT(ROUND(M199,2),"$#,##0.00")&amp;" will be the balance in the account after purchases.  "</f>
        <v xml:space="preserve">$193,515.33 will be the balance in the account after purchases.  </v>
      </c>
      <c r="O199" s="35"/>
      <c r="P199" s="35"/>
      <c r="Q199" s="10"/>
    </row>
    <row r="200" spans="1:17">
      <c r="A200" s="13"/>
      <c r="B200" s="35"/>
      <c r="C200" s="9"/>
      <c r="D200" s="9">
        <f>SUM(D197:D199)</f>
        <v>6384.84</v>
      </c>
      <c r="E200" s="35"/>
      <c r="F200" s="38">
        <f>SUM(F197:F199)</f>
        <v>0.99999999999999989</v>
      </c>
      <c r="G200" s="9" t="s">
        <v>15</v>
      </c>
      <c r="H200" s="9">
        <f>SUM(H197:H199)</f>
        <v>42.490000000000009</v>
      </c>
      <c r="I200" s="35"/>
      <c r="J200" s="35"/>
      <c r="K200" s="35"/>
      <c r="L200" s="9"/>
      <c r="M200" s="35"/>
      <c r="N200" s="35" t="s">
        <v>27</v>
      </c>
      <c r="O200" s="35"/>
      <c r="P200" s="35"/>
      <c r="Q200" s="10"/>
    </row>
    <row r="201" spans="1:17">
      <c r="A201" s="13"/>
      <c r="B201" s="35"/>
      <c r="C201" s="9"/>
      <c r="D201" s="9"/>
      <c r="E201" s="35"/>
      <c r="F201" s="35"/>
      <c r="G201" s="9"/>
      <c r="H201" s="9"/>
      <c r="I201" s="35"/>
      <c r="J201" s="35"/>
      <c r="K201" s="35"/>
      <c r="L201" s="9"/>
      <c r="M201" s="11" t="str">
        <f>IF(J192+M199&gt;0,"Credit Surplus","Credit Shortage")</f>
        <v>Credit Surplus</v>
      </c>
      <c r="N201" s="36">
        <f>J192+M199</f>
        <v>200678.43999999997</v>
      </c>
      <c r="O201" s="35" t="s">
        <v>60</v>
      </c>
      <c r="P201" s="35"/>
      <c r="Q201" s="10"/>
    </row>
    <row r="202" spans="1:17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35"/>
      <c r="N202" s="35"/>
      <c r="O202" s="35"/>
      <c r="P202" s="35"/>
      <c r="Q202" s="10"/>
    </row>
    <row r="203" spans="1:17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35"/>
      <c r="M203" s="35"/>
      <c r="N203" s="35"/>
      <c r="O203" s="35"/>
      <c r="P203" s="35"/>
      <c r="Q203" s="10"/>
    </row>
    <row r="204" spans="1:17">
      <c r="A204" s="13" t="s">
        <v>11</v>
      </c>
      <c r="B204" s="35"/>
      <c r="C204" s="9"/>
      <c r="D204" s="21">
        <v>2212.6999999999998</v>
      </c>
      <c r="E204" s="35" t="s">
        <v>76</v>
      </c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12</v>
      </c>
      <c r="B205" s="35"/>
      <c r="C205" s="9"/>
      <c r="D205" s="9">
        <f>H192</f>
        <v>150.22999999999911</v>
      </c>
      <c r="E205" s="35" t="s">
        <v>16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13</v>
      </c>
      <c r="B206" s="35"/>
      <c r="C206" s="9"/>
      <c r="D206" s="9">
        <f>D204+D205</f>
        <v>2362.9299999999989</v>
      </c>
      <c r="E206" s="35"/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>
      <c r="A207" s="13" t="s">
        <v>14</v>
      </c>
      <c r="B207" s="35"/>
      <c r="C207" s="9"/>
      <c r="D207" s="9">
        <f>H200</f>
        <v>42.490000000000009</v>
      </c>
      <c r="E207" s="35" t="s">
        <v>17</v>
      </c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 ht="14.65" thickBot="1">
      <c r="A208" s="15" t="s">
        <v>13</v>
      </c>
      <c r="B208" s="16"/>
      <c r="C208" s="17"/>
      <c r="D208" s="46">
        <f>D206-D207</f>
        <v>2320.4399999999987</v>
      </c>
      <c r="E208" s="47" t="s">
        <v>18</v>
      </c>
      <c r="F208" s="16"/>
      <c r="G208" s="17"/>
      <c r="H208" s="17"/>
      <c r="I208" s="16"/>
      <c r="J208" s="16"/>
      <c r="K208" s="16"/>
      <c r="L208" s="16"/>
      <c r="M208" s="16"/>
      <c r="N208" s="16"/>
      <c r="O208" s="16"/>
      <c r="P208" s="16"/>
      <c r="Q208" s="18"/>
    </row>
    <row r="209" spans="1:17" ht="14.65" thickTop="1"/>
    <row r="215" spans="1:17" ht="14.65" thickBot="1"/>
    <row r="216" spans="1:17" ht="14.65" thickTop="1">
      <c r="A216" s="2"/>
      <c r="B216" s="3"/>
      <c r="C216" s="4">
        <v>45412</v>
      </c>
      <c r="D216" s="5"/>
      <c r="E216" s="3"/>
      <c r="F216" s="3"/>
      <c r="G216" s="5"/>
      <c r="H216" s="5"/>
      <c r="I216" s="3"/>
      <c r="J216" s="3"/>
      <c r="K216" s="3"/>
      <c r="L216" s="20" t="s">
        <v>19</v>
      </c>
      <c r="M216" s="3"/>
      <c r="N216" s="3"/>
      <c r="O216" s="3"/>
      <c r="P216" s="3"/>
      <c r="Q216" s="6"/>
    </row>
    <row r="217" spans="1:17">
      <c r="A217" s="7" t="s">
        <v>5</v>
      </c>
      <c r="B217" s="35"/>
      <c r="C217" s="9"/>
      <c r="D217" s="9"/>
      <c r="E217" s="35"/>
      <c r="F217" s="35"/>
      <c r="G217" s="9"/>
      <c r="H217" s="9"/>
      <c r="I217" s="35"/>
      <c r="J217" s="11" t="s">
        <v>24</v>
      </c>
      <c r="K217" s="35"/>
      <c r="L217" s="11" t="s">
        <v>10</v>
      </c>
      <c r="M217" s="35"/>
      <c r="N217" s="35"/>
      <c r="O217" s="35"/>
      <c r="P217" s="35"/>
      <c r="Q217" s="10"/>
    </row>
    <row r="218" spans="1:17">
      <c r="A218" s="7" t="s">
        <v>0</v>
      </c>
      <c r="B218" s="11" t="s">
        <v>3</v>
      </c>
      <c r="C218" s="12" t="s">
        <v>1</v>
      </c>
      <c r="D218" s="12" t="s">
        <v>4</v>
      </c>
      <c r="E218" s="11" t="s">
        <v>7</v>
      </c>
      <c r="F218" s="37" t="s">
        <v>92</v>
      </c>
      <c r="G218" s="12" t="s">
        <v>8</v>
      </c>
      <c r="H218" s="12" t="s">
        <v>9</v>
      </c>
      <c r="I218" s="33" t="s">
        <v>70</v>
      </c>
      <c r="J218" s="11" t="s">
        <v>23</v>
      </c>
      <c r="K218" s="35"/>
      <c r="L218" s="31">
        <v>200466.22</v>
      </c>
      <c r="M218" s="35" t="s">
        <v>118</v>
      </c>
      <c r="N218" s="35"/>
      <c r="O218" s="35"/>
      <c r="P218" s="35"/>
      <c r="Q218" s="10"/>
    </row>
    <row r="219" spans="1:17">
      <c r="A219" s="13" t="s">
        <v>158</v>
      </c>
      <c r="B219" s="35">
        <v>45</v>
      </c>
      <c r="C219" s="9">
        <v>17.87</v>
      </c>
      <c r="D219" s="9">
        <f>C219*B219</f>
        <v>804.15000000000009</v>
      </c>
      <c r="E219" s="36" t="s">
        <v>37</v>
      </c>
      <c r="F219" s="38">
        <f>D219/D222</f>
        <v>0.17472899243199552</v>
      </c>
      <c r="G219" s="45">
        <v>17.91</v>
      </c>
      <c r="H219" s="9">
        <f>(B219*G219)-D219</f>
        <v>1.7999999999999545</v>
      </c>
      <c r="I219" s="35" t="s">
        <v>71</v>
      </c>
      <c r="J219" s="36">
        <f>G219*B219</f>
        <v>805.95</v>
      </c>
      <c r="K219" s="35" t="str">
        <f>"sell "&amp;B219&amp;" "&amp;A219&amp;" @ $"&amp;G219</f>
        <v>sell 45 XMTR @ $17.91</v>
      </c>
      <c r="L219" s="9">
        <f>L218+(G219*B219)</f>
        <v>201272.17</v>
      </c>
      <c r="M219" s="35"/>
      <c r="N219" s="35"/>
      <c r="O219" s="35"/>
      <c r="P219" s="35"/>
      <c r="Q219" s="10"/>
    </row>
    <row r="220" spans="1:17">
      <c r="A220" s="13" t="s">
        <v>159</v>
      </c>
      <c r="B220" s="35">
        <v>63</v>
      </c>
      <c r="C220" s="9">
        <v>34.04</v>
      </c>
      <c r="D220" s="9">
        <f>C220*B220</f>
        <v>2144.52</v>
      </c>
      <c r="E220" s="36" t="s">
        <v>37</v>
      </c>
      <c r="F220" s="38">
        <f>D220/D222</f>
        <v>0.46597005390818003</v>
      </c>
      <c r="G220" s="45">
        <v>34.22</v>
      </c>
      <c r="H220" s="9">
        <f>(B220*G220)-D220</f>
        <v>11.340000000000146</v>
      </c>
      <c r="I220" s="35" t="s">
        <v>71</v>
      </c>
      <c r="J220" s="36">
        <f>G220*B220</f>
        <v>2155.86</v>
      </c>
      <c r="K220" s="35" t="str">
        <f>"sell "&amp;B220&amp;" "&amp;A220&amp;" @ $"&amp;G220</f>
        <v>sell 63 INBX @ $34.22</v>
      </c>
      <c r="L220" s="9">
        <f>L219+(G220*B220)</f>
        <v>203428.03</v>
      </c>
      <c r="M220" s="35"/>
      <c r="N220" s="35"/>
      <c r="O220" s="35"/>
      <c r="P220" s="35"/>
      <c r="Q220" s="10"/>
    </row>
    <row r="221" spans="1:17">
      <c r="A221" s="13" t="s">
        <v>160</v>
      </c>
      <c r="B221" s="35">
        <v>106</v>
      </c>
      <c r="C221" s="9">
        <v>15.6</v>
      </c>
      <c r="D221" s="9">
        <f>C221*B221</f>
        <v>1653.6</v>
      </c>
      <c r="E221" s="36" t="s">
        <v>37</v>
      </c>
      <c r="F221" s="38">
        <f>D221/D222</f>
        <v>0.35930095365982434</v>
      </c>
      <c r="G221" s="45">
        <v>15.58</v>
      </c>
      <c r="H221" s="9">
        <f>(B221*G221)-D221</f>
        <v>-2.1199999999998909</v>
      </c>
      <c r="I221" s="35" t="s">
        <v>71</v>
      </c>
      <c r="J221" s="36">
        <f>G221*B221</f>
        <v>1651.48</v>
      </c>
      <c r="K221" s="35" t="str">
        <f>"sell "&amp;B221&amp;" "&amp;A221&amp;" @ $"&amp;G221</f>
        <v>sell 106 STNE @ $15.58</v>
      </c>
      <c r="L221" s="9">
        <f>L220+(G221*B221)</f>
        <v>205079.51</v>
      </c>
      <c r="M221" s="35" t="s">
        <v>22</v>
      </c>
      <c r="N221" s="35"/>
      <c r="O221" s="35"/>
      <c r="P221" s="35"/>
      <c r="Q221" s="10"/>
    </row>
    <row r="222" spans="1:17">
      <c r="A222" s="13"/>
      <c r="B222" s="35"/>
      <c r="C222" s="9"/>
      <c r="D222" s="9">
        <f>SUM(D219:D221)</f>
        <v>4602.2700000000004</v>
      </c>
      <c r="E222" s="36"/>
      <c r="F222" s="38">
        <f>SUM(F219:F221)</f>
        <v>1</v>
      </c>
      <c r="G222" s="41"/>
      <c r="H222" s="9">
        <f>SUM(H219:H221)</f>
        <v>11.020000000000209</v>
      </c>
      <c r="I222" s="35"/>
      <c r="J222" s="36">
        <f>SUM(J219:J221)</f>
        <v>4613.2900000000009</v>
      </c>
      <c r="K222" s="35"/>
      <c r="L222" s="9"/>
      <c r="M222" s="35"/>
      <c r="N222" s="35"/>
      <c r="O222" s="35"/>
      <c r="P222" s="35"/>
      <c r="Q222" s="10"/>
    </row>
    <row r="223" spans="1:17">
      <c r="A223" s="13"/>
      <c r="B223" s="35"/>
      <c r="C223" s="9"/>
      <c r="D223" s="9"/>
      <c r="E223" s="35"/>
      <c r="F223" s="35"/>
      <c r="G223" s="41"/>
      <c r="H223" s="9"/>
      <c r="I223" s="35"/>
      <c r="J223" s="35"/>
      <c r="K223" s="35"/>
      <c r="L223" s="9"/>
      <c r="M223" s="35"/>
      <c r="N223" s="35"/>
      <c r="O223" s="35"/>
      <c r="P223" s="35"/>
      <c r="Q223" s="10"/>
    </row>
    <row r="224" spans="1:17">
      <c r="A224" s="13"/>
      <c r="B224" s="35"/>
      <c r="C224" s="9"/>
      <c r="D224" s="9"/>
      <c r="E224" s="19"/>
      <c r="F224" s="35"/>
      <c r="G224" s="41"/>
      <c r="H224" s="9"/>
      <c r="I224" s="35"/>
      <c r="J224" s="35"/>
      <c r="K224" s="35"/>
      <c r="L224" s="9"/>
      <c r="M224" s="11" t="s">
        <v>20</v>
      </c>
      <c r="N224" s="35"/>
      <c r="O224" s="35"/>
      <c r="P224" s="35"/>
      <c r="Q224" s="10"/>
    </row>
    <row r="225" spans="1:17">
      <c r="A225" s="7" t="s">
        <v>6</v>
      </c>
      <c r="B225" s="35"/>
      <c r="C225" s="9"/>
      <c r="D225" s="9"/>
      <c r="E225" s="19"/>
      <c r="F225" s="35"/>
      <c r="G225" s="41"/>
      <c r="H225" s="9"/>
      <c r="I225" s="35"/>
      <c r="J225" s="35"/>
      <c r="K225" s="35"/>
      <c r="L225" s="9"/>
      <c r="M225" s="11" t="s">
        <v>21</v>
      </c>
      <c r="N225" s="35"/>
      <c r="O225" s="35"/>
      <c r="P225" s="35"/>
      <c r="Q225" s="10"/>
    </row>
    <row r="226" spans="1:17">
      <c r="A226" s="7" t="s">
        <v>0</v>
      </c>
      <c r="B226" s="11" t="s">
        <v>3</v>
      </c>
      <c r="C226" s="12" t="s">
        <v>1</v>
      </c>
      <c r="D226" s="12" t="s">
        <v>2</v>
      </c>
      <c r="E226" s="22" t="s">
        <v>7</v>
      </c>
      <c r="F226" s="39" t="s">
        <v>92</v>
      </c>
      <c r="G226" s="42" t="s">
        <v>8</v>
      </c>
      <c r="H226" s="12" t="s">
        <v>9</v>
      </c>
      <c r="I226" s="35"/>
      <c r="J226" s="35"/>
      <c r="K226" s="35"/>
      <c r="L226" s="9"/>
      <c r="M226" s="36">
        <v>206048.96</v>
      </c>
      <c r="N226" s="35"/>
      <c r="O226" s="44"/>
      <c r="P226" s="35"/>
      <c r="Q226" s="10"/>
    </row>
    <row r="227" spans="1:17">
      <c r="A227" s="13" t="s">
        <v>164</v>
      </c>
      <c r="B227" s="35">
        <v>15</v>
      </c>
      <c r="C227" s="9">
        <v>54.16</v>
      </c>
      <c r="D227" s="9">
        <f>C227*B227</f>
        <v>812.4</v>
      </c>
      <c r="E227" s="36" t="s">
        <v>37</v>
      </c>
      <c r="F227" s="38">
        <f>D227/D230</f>
        <v>0.15714219395571236</v>
      </c>
      <c r="G227" s="21">
        <v>53.71</v>
      </c>
      <c r="H227" s="9">
        <f>(B227*G227)-D227</f>
        <v>-6.75</v>
      </c>
      <c r="I227" s="35" t="s">
        <v>71</v>
      </c>
      <c r="J227" s="35"/>
      <c r="K227" s="35" t="str">
        <f>"buy "&amp;B227&amp;" "&amp;A227&amp;" @ $"&amp;G227</f>
        <v>buy 15 BMA @ $53.71</v>
      </c>
      <c r="L227" s="9">
        <f>L221-(G227*B227)</f>
        <v>204273.86000000002</v>
      </c>
      <c r="M227" s="36">
        <f>L218-(G227*B227)</f>
        <v>199660.57</v>
      </c>
      <c r="N227" s="35"/>
      <c r="O227" s="35"/>
      <c r="P227" s="35"/>
      <c r="Q227" s="10"/>
    </row>
    <row r="228" spans="1:17">
      <c r="A228" s="13" t="s">
        <v>144</v>
      </c>
      <c r="B228" s="35">
        <v>27</v>
      </c>
      <c r="C228" s="9">
        <v>93</v>
      </c>
      <c r="D228" s="9">
        <f>C228*B228</f>
        <v>2511</v>
      </c>
      <c r="E228" s="36" t="s">
        <v>37</v>
      </c>
      <c r="F228" s="38">
        <f>D228/D230</f>
        <v>0.48570168515853485</v>
      </c>
      <c r="G228" s="21">
        <v>92.13</v>
      </c>
      <c r="H228" s="9">
        <f>(B228*G228)-D228</f>
        <v>-23.490000000000236</v>
      </c>
      <c r="I228" s="35" t="s">
        <v>71</v>
      </c>
      <c r="J228" s="35"/>
      <c r="K228" s="35" t="str">
        <f>"buy "&amp;B228&amp;" "&amp;A228&amp;" @ $"&amp;G228</f>
        <v>buy 27 VRT @ $92.13</v>
      </c>
      <c r="L228" s="9">
        <f>L227-(G228*B228)</f>
        <v>201786.35</v>
      </c>
      <c r="M228" s="36">
        <f>M227-(G228*B228)</f>
        <v>197173.06</v>
      </c>
      <c r="N228" s="35"/>
      <c r="O228" s="35"/>
      <c r="P228" s="35"/>
      <c r="Q228" s="10"/>
    </row>
    <row r="229" spans="1:17">
      <c r="A229" s="23" t="s">
        <v>165</v>
      </c>
      <c r="B229" s="24">
        <v>69</v>
      </c>
      <c r="C229" s="25">
        <v>26.76</v>
      </c>
      <c r="D229" s="25">
        <f>C229*B229</f>
        <v>1846.44</v>
      </c>
      <c r="E229" s="36" t="s">
        <v>37</v>
      </c>
      <c r="F229" s="38">
        <f>D229/D230</f>
        <v>0.35715612088575277</v>
      </c>
      <c r="G229" s="26">
        <v>26.77</v>
      </c>
      <c r="H229" s="25">
        <f>(B229*G229)-D229</f>
        <v>0.6899999999998272</v>
      </c>
      <c r="I229" s="35" t="s">
        <v>71</v>
      </c>
      <c r="J229" s="35"/>
      <c r="K229" s="35" t="str">
        <f>"buy "&amp;B229&amp;" "&amp;A229&amp;" @ $"&amp;G229</f>
        <v>buy 69 VITL @ $26.77</v>
      </c>
      <c r="L229" s="9">
        <f>L228-(G229*B229)</f>
        <v>199939.22</v>
      </c>
      <c r="M229" s="36">
        <f>M228-(G229*B229)</f>
        <v>195325.93</v>
      </c>
      <c r="N229" s="35" t="str">
        <f>TEXT(ROUND(M229,2),"$#,##0.00")&amp;" will be the balance in the account after purchases.  "</f>
        <v xml:space="preserve">$195,325.93 will be the balance in the account after purchases.  </v>
      </c>
      <c r="O229" s="35"/>
      <c r="P229" s="35"/>
      <c r="Q229" s="10"/>
    </row>
    <row r="230" spans="1:17">
      <c r="A230" s="13"/>
      <c r="B230" s="35"/>
      <c r="C230" s="9"/>
      <c r="D230" s="9">
        <f>SUM(D227:D229)</f>
        <v>5169.84</v>
      </c>
      <c r="E230" s="35"/>
      <c r="F230" s="38">
        <f>SUM(F227:F229)</f>
        <v>1</v>
      </c>
      <c r="G230" s="9" t="s">
        <v>15</v>
      </c>
      <c r="H230" s="9">
        <f>SUM(H227:H229)</f>
        <v>-29.550000000000409</v>
      </c>
      <c r="I230" s="35"/>
      <c r="J230" s="35"/>
      <c r="K230" s="35"/>
      <c r="L230" s="9"/>
      <c r="M230" s="35"/>
      <c r="N230" s="35" t="s">
        <v>27</v>
      </c>
      <c r="O230" s="35"/>
      <c r="P230" s="35"/>
      <c r="Q230" s="10"/>
    </row>
    <row r="231" spans="1:17">
      <c r="A231" s="13"/>
      <c r="B231" s="35"/>
      <c r="C231" s="9"/>
      <c r="D231" s="9"/>
      <c r="E231" s="35"/>
      <c r="F231" s="35"/>
      <c r="G231" s="9"/>
      <c r="H231" s="9"/>
      <c r="I231" s="35"/>
      <c r="J231" s="35"/>
      <c r="K231" s="35"/>
      <c r="L231" s="9"/>
      <c r="M231" s="11" t="str">
        <f>IF(J222+M229&gt;0,"Credit Surplus","Credit Shortage")</f>
        <v>Credit Surplus</v>
      </c>
      <c r="N231" s="36">
        <f>J222+M229</f>
        <v>199939.22</v>
      </c>
      <c r="O231" s="35" t="s">
        <v>60</v>
      </c>
      <c r="P231" s="35"/>
      <c r="Q231" s="10"/>
    </row>
    <row r="232" spans="1:17">
      <c r="A232" s="13"/>
      <c r="B232" s="35"/>
      <c r="C232" s="9"/>
      <c r="D232" s="9"/>
      <c r="E232" s="35"/>
      <c r="F232" s="35"/>
      <c r="G232" s="9"/>
      <c r="H232" s="9"/>
      <c r="I232" s="35"/>
      <c r="J232" s="35"/>
      <c r="K232" s="35"/>
      <c r="L232" s="9"/>
      <c r="M232" s="35"/>
      <c r="N232" s="35"/>
      <c r="O232" s="35"/>
      <c r="P232" s="35"/>
      <c r="Q232" s="10"/>
    </row>
    <row r="233" spans="1:17">
      <c r="A233" s="13"/>
      <c r="B233" s="35"/>
      <c r="C233" s="9"/>
      <c r="D233" s="9"/>
      <c r="E233" s="35"/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11</v>
      </c>
      <c r="B234" s="35"/>
      <c r="C234" s="9"/>
      <c r="D234" s="21">
        <v>44.09</v>
      </c>
      <c r="E234" s="35" t="s">
        <v>76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>
      <c r="A235" s="13" t="s">
        <v>12</v>
      </c>
      <c r="B235" s="35"/>
      <c r="C235" s="9"/>
      <c r="D235" s="9">
        <f>H222</f>
        <v>11.020000000000209</v>
      </c>
      <c r="E235" s="35" t="s">
        <v>16</v>
      </c>
      <c r="F235" s="35"/>
      <c r="G235" s="9"/>
      <c r="H235" s="9"/>
      <c r="I235" s="35"/>
      <c r="J235" s="35"/>
      <c r="K235" s="35"/>
      <c r="L235" s="35"/>
      <c r="M235" s="35"/>
      <c r="N235" s="35"/>
      <c r="O235" s="35"/>
      <c r="P235" s="35"/>
      <c r="Q235" s="10"/>
    </row>
    <row r="236" spans="1:17">
      <c r="A236" s="13" t="s">
        <v>13</v>
      </c>
      <c r="B236" s="35"/>
      <c r="C236" s="9"/>
      <c r="D236" s="9">
        <f>D234+D235</f>
        <v>55.110000000000213</v>
      </c>
      <c r="E236" s="35"/>
      <c r="F236" s="35"/>
      <c r="G236" s="9"/>
      <c r="H236" s="9"/>
      <c r="I236" s="35"/>
      <c r="J236" s="35"/>
      <c r="K236" s="35"/>
      <c r="L236" s="35"/>
      <c r="M236" s="35"/>
      <c r="N236" s="35"/>
      <c r="O236" s="35"/>
      <c r="P236" s="35"/>
      <c r="Q236" s="10"/>
    </row>
    <row r="237" spans="1:17">
      <c r="A237" s="13" t="s">
        <v>14</v>
      </c>
      <c r="B237" s="35"/>
      <c r="C237" s="9"/>
      <c r="D237" s="9">
        <f>H230</f>
        <v>-29.550000000000409</v>
      </c>
      <c r="E237" s="35" t="s">
        <v>17</v>
      </c>
      <c r="F237" s="35"/>
      <c r="G237" s="9"/>
      <c r="H237" s="9"/>
      <c r="I237" s="35"/>
      <c r="J237" s="35"/>
      <c r="K237" s="35"/>
      <c r="L237" s="35"/>
      <c r="M237" s="35"/>
      <c r="N237" s="35"/>
      <c r="O237" s="35"/>
      <c r="P237" s="35"/>
      <c r="Q237" s="10"/>
    </row>
    <row r="238" spans="1:17" ht="14.65" thickBot="1">
      <c r="A238" s="15" t="s">
        <v>13</v>
      </c>
      <c r="B238" s="16"/>
      <c r="C238" s="17"/>
      <c r="D238" s="46">
        <f>D236-D237</f>
        <v>84.660000000000622</v>
      </c>
      <c r="E238" s="47" t="s">
        <v>18</v>
      </c>
      <c r="F238" s="16"/>
      <c r="G238" s="17"/>
      <c r="H238" s="17"/>
      <c r="I238" s="16"/>
      <c r="J238" s="16"/>
      <c r="K238" s="16"/>
      <c r="L238" s="16"/>
      <c r="M238" s="16"/>
      <c r="N238" s="16"/>
      <c r="O238" s="16"/>
      <c r="P238" s="16"/>
      <c r="Q238" s="18"/>
    </row>
    <row r="239" spans="1:17" ht="14.65" thickTop="1"/>
    <row r="245" spans="1:17" ht="14.65" thickBot="1"/>
    <row r="246" spans="1:17" ht="14.65" thickTop="1">
      <c r="A246" s="2"/>
      <c r="B246" s="3"/>
      <c r="C246" s="4">
        <v>45379</v>
      </c>
      <c r="D246" s="5"/>
      <c r="E246" s="3"/>
      <c r="F246" s="3"/>
      <c r="G246" s="5"/>
      <c r="H246" s="5"/>
      <c r="I246" s="3"/>
      <c r="J246" s="3"/>
      <c r="K246" s="3"/>
      <c r="L246" s="20" t="s">
        <v>19</v>
      </c>
      <c r="M246" s="3"/>
      <c r="N246" s="3"/>
      <c r="O246" s="3"/>
      <c r="P246" s="3"/>
      <c r="Q246" s="6"/>
    </row>
    <row r="247" spans="1:17">
      <c r="A247" s="7" t="s">
        <v>5</v>
      </c>
      <c r="B247" s="35"/>
      <c r="C247" s="9"/>
      <c r="D247" s="9"/>
      <c r="E247" s="35"/>
      <c r="F247" s="35"/>
      <c r="G247" s="9"/>
      <c r="H247" s="9"/>
      <c r="I247" s="35"/>
      <c r="J247" s="11" t="s">
        <v>24</v>
      </c>
      <c r="K247" s="35"/>
      <c r="L247" s="11" t="s">
        <v>10</v>
      </c>
      <c r="M247" s="35"/>
      <c r="N247" s="35"/>
      <c r="O247" s="35"/>
      <c r="P247" s="35"/>
      <c r="Q247" s="10"/>
    </row>
    <row r="248" spans="1:17">
      <c r="A248" s="7" t="s">
        <v>0</v>
      </c>
      <c r="B248" s="11" t="s">
        <v>3</v>
      </c>
      <c r="C248" s="12" t="s">
        <v>1</v>
      </c>
      <c r="D248" s="12" t="s">
        <v>4</v>
      </c>
      <c r="E248" s="11" t="s">
        <v>7</v>
      </c>
      <c r="F248" s="37" t="s">
        <v>92</v>
      </c>
      <c r="G248" s="12" t="s">
        <v>8</v>
      </c>
      <c r="H248" s="12" t="s">
        <v>9</v>
      </c>
      <c r="I248" s="33" t="s">
        <v>70</v>
      </c>
      <c r="J248" s="11" t="s">
        <v>23</v>
      </c>
      <c r="K248" s="35"/>
      <c r="L248" s="31">
        <v>200489.76</v>
      </c>
      <c r="M248" s="35" t="s">
        <v>118</v>
      </c>
      <c r="N248" s="35"/>
      <c r="O248" s="35"/>
      <c r="P248" s="35"/>
      <c r="Q248" s="10"/>
    </row>
    <row r="249" spans="1:17">
      <c r="A249" s="13" t="s">
        <v>155</v>
      </c>
      <c r="B249" s="35">
        <v>7</v>
      </c>
      <c r="C249" s="9">
        <v>265.12</v>
      </c>
      <c r="D249" s="9">
        <f>C249*B249</f>
        <v>1855.8400000000001</v>
      </c>
      <c r="E249" s="36" t="s">
        <v>37</v>
      </c>
      <c r="F249" s="38">
        <f>D249/D252</f>
        <v>0.33404732505102946</v>
      </c>
      <c r="G249" s="45">
        <v>261.87</v>
      </c>
      <c r="H249" s="9">
        <f>(B249*G249)-D249</f>
        <v>-22.75</v>
      </c>
      <c r="I249" s="35" t="s">
        <v>71</v>
      </c>
      <c r="J249" s="36">
        <f>G249*B249</f>
        <v>1833.0900000000001</v>
      </c>
      <c r="K249" s="35" t="str">
        <f>"sell "&amp;B249&amp;" "&amp;A249&amp;" @ $"&amp;G249</f>
        <v>sell 7 COIN @ $261.87</v>
      </c>
      <c r="L249" s="9">
        <f>L248+(G249*B249)</f>
        <v>202322.85</v>
      </c>
      <c r="M249" s="35"/>
      <c r="N249" s="35"/>
      <c r="O249" s="35"/>
      <c r="P249" s="35"/>
      <c r="Q249" s="10"/>
    </row>
    <row r="250" spans="1:17">
      <c r="A250" s="13" t="s">
        <v>156</v>
      </c>
      <c r="B250" s="35">
        <v>111</v>
      </c>
      <c r="C250" s="9">
        <v>11.48</v>
      </c>
      <c r="D250" s="9">
        <f>C250*B250</f>
        <v>1274.28</v>
      </c>
      <c r="E250" s="36" t="s">
        <v>37</v>
      </c>
      <c r="F250" s="38">
        <f>D250/D252</f>
        <v>0.22936773933422372</v>
      </c>
      <c r="G250" s="45">
        <v>11.48</v>
      </c>
      <c r="H250" s="9">
        <f>(B250*G250)-D250</f>
        <v>0</v>
      </c>
      <c r="I250" s="35" t="s">
        <v>71</v>
      </c>
      <c r="J250" s="36">
        <f>G250*B250</f>
        <v>1274.28</v>
      </c>
      <c r="K250" s="35" t="str">
        <f>"sell "&amp;B250&amp;" "&amp;A250&amp;" @ $"&amp;G250</f>
        <v>sell 111 SNAP @ $11.48</v>
      </c>
      <c r="L250" s="9">
        <f>L249+(G250*B250)</f>
        <v>203597.13</v>
      </c>
      <c r="M250" s="35"/>
      <c r="N250" s="35"/>
      <c r="O250" s="35"/>
      <c r="P250" s="35"/>
      <c r="Q250" s="10"/>
    </row>
    <row r="251" spans="1:17">
      <c r="A251" s="13" t="s">
        <v>157</v>
      </c>
      <c r="B251" s="35">
        <v>99</v>
      </c>
      <c r="C251" s="9">
        <v>24.5</v>
      </c>
      <c r="D251" s="9">
        <f>C251*B251</f>
        <v>2425.5</v>
      </c>
      <c r="E251" s="36" t="s">
        <v>37</v>
      </c>
      <c r="F251" s="38">
        <f>D251/D252</f>
        <v>0.43658493561474687</v>
      </c>
      <c r="G251" s="45">
        <v>24.59</v>
      </c>
      <c r="H251" s="9">
        <f>(B251*G251)-D251</f>
        <v>8.9099999999998545</v>
      </c>
      <c r="I251" s="35" t="s">
        <v>71</v>
      </c>
      <c r="J251" s="36">
        <f>G251*B251</f>
        <v>2434.41</v>
      </c>
      <c r="K251" s="35" t="str">
        <f>"sell "&amp;B251&amp;" "&amp;A251&amp;" @ $"&amp;G251</f>
        <v>sell 99 FYBR @ $24.59</v>
      </c>
      <c r="L251" s="9">
        <f>L250+(G251*B251)</f>
        <v>206031.54</v>
      </c>
      <c r="M251" s="35" t="s">
        <v>22</v>
      </c>
      <c r="N251" s="35"/>
      <c r="O251" s="35"/>
      <c r="P251" s="35"/>
      <c r="Q251" s="10"/>
    </row>
    <row r="252" spans="1:17">
      <c r="A252" s="13"/>
      <c r="B252" s="35"/>
      <c r="C252" s="9"/>
      <c r="D252" s="9">
        <f>SUM(D249:D251)</f>
        <v>5555.62</v>
      </c>
      <c r="E252" s="36"/>
      <c r="F252" s="38">
        <f>SUM(F249:F251)</f>
        <v>1</v>
      </c>
      <c r="G252" s="41"/>
      <c r="H252" s="9">
        <f>SUM(H249:H251)</f>
        <v>-13.840000000000146</v>
      </c>
      <c r="I252" s="35"/>
      <c r="J252" s="36">
        <f>SUM(J249:J251)</f>
        <v>5541.78</v>
      </c>
      <c r="K252" s="35"/>
      <c r="L252" s="9"/>
      <c r="M252" s="35"/>
      <c r="N252" s="35"/>
      <c r="O252" s="35"/>
      <c r="P252" s="35"/>
      <c r="Q252" s="10"/>
    </row>
    <row r="253" spans="1:17">
      <c r="A253" s="13"/>
      <c r="B253" s="35"/>
      <c r="C253" s="9"/>
      <c r="D253" s="9"/>
      <c r="E253" s="35"/>
      <c r="F253" s="35"/>
      <c r="G253" s="41"/>
      <c r="H253" s="9"/>
      <c r="I253" s="35"/>
      <c r="J253" s="35"/>
      <c r="K253" s="35"/>
      <c r="L253" s="9"/>
      <c r="M253" s="35"/>
      <c r="N253" s="35"/>
      <c r="O253" s="35"/>
      <c r="P253" s="35"/>
      <c r="Q253" s="10"/>
    </row>
    <row r="254" spans="1:17">
      <c r="A254" s="13"/>
      <c r="B254" s="35"/>
      <c r="C254" s="9"/>
      <c r="D254" s="9"/>
      <c r="E254" s="19"/>
      <c r="F254" s="35"/>
      <c r="G254" s="41"/>
      <c r="H254" s="9"/>
      <c r="I254" s="35"/>
      <c r="J254" s="35"/>
      <c r="K254" s="35"/>
      <c r="L254" s="9"/>
      <c r="M254" s="11" t="s">
        <v>20</v>
      </c>
      <c r="N254" s="35"/>
      <c r="O254" s="35"/>
      <c r="P254" s="35"/>
      <c r="Q254" s="10"/>
    </row>
    <row r="255" spans="1:17">
      <c r="A255" s="7" t="s">
        <v>6</v>
      </c>
      <c r="B255" s="35"/>
      <c r="C255" s="9"/>
      <c r="D255" s="9"/>
      <c r="E255" s="19"/>
      <c r="F255" s="35"/>
      <c r="G255" s="41"/>
      <c r="H255" s="9"/>
      <c r="I255" s="35"/>
      <c r="J255" s="35"/>
      <c r="K255" s="35"/>
      <c r="L255" s="9"/>
      <c r="M255" s="11" t="s">
        <v>21</v>
      </c>
      <c r="N255" s="35"/>
      <c r="O255" s="35"/>
      <c r="P255" s="35"/>
      <c r="Q255" s="10"/>
    </row>
    <row r="256" spans="1:17">
      <c r="A256" s="7" t="s">
        <v>0</v>
      </c>
      <c r="B256" s="11" t="s">
        <v>3</v>
      </c>
      <c r="C256" s="12" t="s">
        <v>1</v>
      </c>
      <c r="D256" s="12" t="s">
        <v>2</v>
      </c>
      <c r="E256" s="22" t="s">
        <v>7</v>
      </c>
      <c r="F256" s="39" t="s">
        <v>92</v>
      </c>
      <c r="G256" s="42" t="s">
        <v>8</v>
      </c>
      <c r="H256" s="12" t="s">
        <v>9</v>
      </c>
      <c r="I256" s="35"/>
      <c r="J256" s="35"/>
      <c r="K256" s="35"/>
      <c r="L256" s="9"/>
      <c r="M256" s="36">
        <v>206048.96</v>
      </c>
      <c r="N256" s="35"/>
      <c r="O256" s="44"/>
      <c r="P256" s="35"/>
      <c r="Q256" s="10"/>
    </row>
    <row r="257" spans="1:17">
      <c r="A257" s="13" t="s">
        <v>161</v>
      </c>
      <c r="B257" s="35">
        <v>52</v>
      </c>
      <c r="C257" s="9">
        <v>69.650000000000006</v>
      </c>
      <c r="D257" s="9">
        <f>C257*B257</f>
        <v>3621.8</v>
      </c>
      <c r="E257" s="36" t="s">
        <v>37</v>
      </c>
      <c r="F257" s="38">
        <f>D257/D260</f>
        <v>0.65233797367809609</v>
      </c>
      <c r="G257" s="21">
        <v>69.709999999999994</v>
      </c>
      <c r="H257" s="9">
        <f>(B257*G257)-D257</f>
        <v>3.1199999999994361</v>
      </c>
      <c r="I257" s="35" t="s">
        <v>71</v>
      </c>
      <c r="J257" s="35"/>
      <c r="K257" s="35" t="str">
        <f>"buy "&amp;B257&amp;" "&amp;A257&amp;" @ $"&amp;G257</f>
        <v>buy 52 VST @ $69.71</v>
      </c>
      <c r="L257" s="9">
        <f>L251-(G257*B257)</f>
        <v>202406.62</v>
      </c>
      <c r="M257" s="36">
        <f>L248-(G257*B257)</f>
        <v>196864.84</v>
      </c>
      <c r="N257" s="35"/>
      <c r="O257" s="35"/>
      <c r="P257" s="35"/>
      <c r="Q257" s="10"/>
    </row>
    <row r="258" spans="1:17">
      <c r="A258" s="13" t="s">
        <v>162</v>
      </c>
      <c r="B258" s="35">
        <v>9</v>
      </c>
      <c r="C258" s="9">
        <v>95.19</v>
      </c>
      <c r="D258" s="9">
        <f>C258*B258</f>
        <v>856.71</v>
      </c>
      <c r="E258" s="36" t="s">
        <v>37</v>
      </c>
      <c r="F258" s="38">
        <f>D258/D260</f>
        <v>0.1543057224114423</v>
      </c>
      <c r="G258" s="21">
        <v>95.6</v>
      </c>
      <c r="H258" s="9">
        <f>(B258*G258)-D258</f>
        <v>3.6899999999999409</v>
      </c>
      <c r="I258" s="35" t="s">
        <v>71</v>
      </c>
      <c r="J258" s="35"/>
      <c r="K258" s="35" t="str">
        <f>"buy "&amp;B258&amp;" "&amp;A258&amp;" @ $"&amp;G258</f>
        <v>buy 9 MOD @ $95.6</v>
      </c>
      <c r="L258" s="9">
        <f>L257-(G258*B258)</f>
        <v>201546.22</v>
      </c>
      <c r="M258" s="36">
        <f>M257-(G258*B258)</f>
        <v>196004.44</v>
      </c>
      <c r="N258" s="35"/>
      <c r="O258" s="35"/>
      <c r="P258" s="35"/>
      <c r="Q258" s="10"/>
    </row>
    <row r="259" spans="1:17">
      <c r="A259" s="23" t="s">
        <v>163</v>
      </c>
      <c r="B259" s="24">
        <v>28</v>
      </c>
      <c r="C259" s="25">
        <v>38.340000000000003</v>
      </c>
      <c r="D259" s="25">
        <f>C259*B259</f>
        <v>1073.52</v>
      </c>
      <c r="E259" s="36" t="s">
        <v>37</v>
      </c>
      <c r="F259" s="38">
        <f>D259/D260</f>
        <v>0.19335630391046155</v>
      </c>
      <c r="G259" s="26">
        <v>38.57</v>
      </c>
      <c r="H259" s="25">
        <f>(B259*G259)-D259</f>
        <v>6.4400000000000546</v>
      </c>
      <c r="I259" s="35" t="s">
        <v>71</v>
      </c>
      <c r="J259" s="35"/>
      <c r="K259" s="35" t="str">
        <f>"buy "&amp;B259&amp;" "&amp;A259&amp;" @ $"&amp;G259</f>
        <v>buy 28 BLBD @ $38.57</v>
      </c>
      <c r="L259" s="9">
        <f>L258-(G259*B259)</f>
        <v>200466.26</v>
      </c>
      <c r="M259" s="36">
        <f>M258-(G259*B259)</f>
        <v>194924.48</v>
      </c>
      <c r="N259" s="35" t="str">
        <f>TEXT(ROUND(M259,2),"$#,##0.00")&amp;" will be the balance in the account after purchases.  "</f>
        <v xml:space="preserve">$194,924.48 will be the balance in the account after purchases.  </v>
      </c>
      <c r="O259" s="35"/>
      <c r="P259" s="35"/>
      <c r="Q259" s="10"/>
    </row>
    <row r="260" spans="1:17">
      <c r="A260" s="13"/>
      <c r="B260" s="35"/>
      <c r="C260" s="9"/>
      <c r="D260" s="9">
        <f>SUM(D257:D259)</f>
        <v>5552.0300000000007</v>
      </c>
      <c r="E260" s="35"/>
      <c r="F260" s="38">
        <f>SUM(F257:F259)</f>
        <v>1</v>
      </c>
      <c r="G260" s="9" t="s">
        <v>15</v>
      </c>
      <c r="H260" s="9">
        <f>SUM(H257:H259)</f>
        <v>13.249999999999432</v>
      </c>
      <c r="I260" s="35"/>
      <c r="J260" s="35"/>
      <c r="K260" s="35"/>
      <c r="L260" s="9"/>
      <c r="M260" s="35"/>
      <c r="N260" s="35" t="s">
        <v>27</v>
      </c>
      <c r="O260" s="35"/>
      <c r="P260" s="35"/>
      <c r="Q260" s="10"/>
    </row>
    <row r="261" spans="1:17">
      <c r="A261" s="13"/>
      <c r="B261" s="35"/>
      <c r="C261" s="9"/>
      <c r="D261" s="9"/>
      <c r="E261" s="35"/>
      <c r="F261" s="35"/>
      <c r="G261" s="9"/>
      <c r="H261" s="9"/>
      <c r="I261" s="35"/>
      <c r="J261" s="35"/>
      <c r="K261" s="35"/>
      <c r="L261" s="9"/>
      <c r="M261" s="11" t="str">
        <f>IF(J252+M259&gt;0,"Credit Surplus","Credit Shortage")</f>
        <v>Credit Surplus</v>
      </c>
      <c r="N261" s="36">
        <f>J252+M259</f>
        <v>200466.26</v>
      </c>
      <c r="O261" s="35" t="s">
        <v>60</v>
      </c>
      <c r="P261" s="35"/>
      <c r="Q261" s="10"/>
    </row>
    <row r="262" spans="1:17">
      <c r="A262" s="13"/>
      <c r="B262" s="35"/>
      <c r="C262" s="9"/>
      <c r="D262" s="9"/>
      <c r="E262" s="35"/>
      <c r="F262" s="35"/>
      <c r="G262" s="9"/>
      <c r="H262" s="9"/>
      <c r="I262" s="35"/>
      <c r="J262" s="35"/>
      <c r="K262" s="35"/>
      <c r="L262" s="9"/>
      <c r="M262" s="35"/>
      <c r="N262" s="35"/>
      <c r="O262" s="35"/>
      <c r="P262" s="35"/>
      <c r="Q262" s="10"/>
    </row>
    <row r="263" spans="1:17">
      <c r="A263" s="13"/>
      <c r="B263" s="35"/>
      <c r="C263" s="9"/>
      <c r="D263" s="9"/>
      <c r="E263" s="35"/>
      <c r="F263" s="35"/>
      <c r="G263" s="9"/>
      <c r="H263" s="9"/>
      <c r="I263" s="35"/>
      <c r="J263" s="35"/>
      <c r="K263" s="35"/>
      <c r="L263" s="35"/>
      <c r="M263" s="35"/>
      <c r="N263" s="35"/>
      <c r="O263" s="35"/>
      <c r="P263" s="35"/>
      <c r="Q263" s="10"/>
    </row>
    <row r="264" spans="1:17">
      <c r="A264" s="13" t="s">
        <v>11</v>
      </c>
      <c r="B264" s="35"/>
      <c r="C264" s="9"/>
      <c r="D264" s="21">
        <v>638.75</v>
      </c>
      <c r="E264" s="35" t="s">
        <v>76</v>
      </c>
      <c r="F264" s="35"/>
      <c r="G264" s="9"/>
      <c r="H264" s="9"/>
      <c r="I264" s="35"/>
      <c r="J264" s="35"/>
      <c r="K264" s="35"/>
      <c r="L264" s="35"/>
      <c r="M264" s="35"/>
      <c r="N264" s="35"/>
      <c r="O264" s="35"/>
      <c r="P264" s="35"/>
      <c r="Q264" s="10"/>
    </row>
    <row r="265" spans="1:17">
      <c r="A265" s="13" t="s">
        <v>12</v>
      </c>
      <c r="B265" s="35"/>
      <c r="C265" s="9"/>
      <c r="D265" s="9">
        <f>H252</f>
        <v>-13.840000000000146</v>
      </c>
      <c r="E265" s="35" t="s">
        <v>16</v>
      </c>
      <c r="F265" s="35"/>
      <c r="G265" s="9"/>
      <c r="H265" s="9"/>
      <c r="I265" s="35"/>
      <c r="J265" s="35"/>
      <c r="K265" s="35"/>
      <c r="L265" s="35"/>
      <c r="M265" s="35"/>
      <c r="N265" s="35"/>
      <c r="O265" s="35"/>
      <c r="P265" s="35"/>
      <c r="Q265" s="10"/>
    </row>
    <row r="266" spans="1:17">
      <c r="A266" s="13" t="s">
        <v>13</v>
      </c>
      <c r="B266" s="35"/>
      <c r="C266" s="9"/>
      <c r="D266" s="9">
        <f>D264+D265</f>
        <v>624.90999999999985</v>
      </c>
      <c r="E266" s="35"/>
      <c r="F266" s="35"/>
      <c r="G266" s="9"/>
      <c r="H266" s="9"/>
      <c r="I266" s="35"/>
      <c r="J266" s="35"/>
      <c r="K266" s="35"/>
      <c r="L266" s="35"/>
      <c r="M266" s="35"/>
      <c r="N266" s="35"/>
      <c r="O266" s="35"/>
      <c r="P266" s="35"/>
      <c r="Q266" s="10"/>
    </row>
    <row r="267" spans="1:17">
      <c r="A267" s="13" t="s">
        <v>14</v>
      </c>
      <c r="B267" s="35"/>
      <c r="C267" s="9"/>
      <c r="D267" s="9">
        <f>H260</f>
        <v>13.249999999999432</v>
      </c>
      <c r="E267" s="35" t="s">
        <v>17</v>
      </c>
      <c r="F267" s="35"/>
      <c r="G267" s="9"/>
      <c r="H267" s="9"/>
      <c r="I267" s="35"/>
      <c r="J267" s="35"/>
      <c r="K267" s="35"/>
      <c r="L267" s="35"/>
      <c r="M267" s="35"/>
      <c r="N267" s="35"/>
      <c r="O267" s="35"/>
      <c r="P267" s="35"/>
      <c r="Q267" s="10"/>
    </row>
    <row r="268" spans="1:17">
      <c r="A268" s="13" t="s">
        <v>13</v>
      </c>
      <c r="B268" s="35"/>
      <c r="C268" s="9"/>
      <c r="D268" s="27">
        <f>D266-D267</f>
        <v>611.66000000000042</v>
      </c>
      <c r="E268" s="19" t="s">
        <v>18</v>
      </c>
      <c r="F268" s="35"/>
      <c r="G268" s="9"/>
      <c r="H268" s="9"/>
      <c r="I268" s="35"/>
      <c r="J268" s="35"/>
      <c r="K268" s="35"/>
      <c r="L268" s="35"/>
      <c r="M268" s="35"/>
      <c r="N268" s="35"/>
      <c r="O268" s="35"/>
      <c r="P268" s="35"/>
      <c r="Q268" s="10"/>
    </row>
    <row r="269" spans="1:17" ht="14.65" thickBot="1">
      <c r="A269" s="15"/>
      <c r="B269" s="16"/>
      <c r="C269" s="17"/>
      <c r="D269" s="17"/>
      <c r="E269" s="16"/>
      <c r="F269" s="16"/>
      <c r="G269" s="17"/>
      <c r="H269" s="17"/>
      <c r="I269" s="16"/>
      <c r="J269" s="16"/>
      <c r="K269" s="16"/>
      <c r="L269" s="16"/>
      <c r="M269" s="16"/>
      <c r="N269" s="16"/>
      <c r="O269" s="16"/>
      <c r="P269" s="16"/>
      <c r="Q269" s="18"/>
    </row>
    <row r="270" spans="1:17" ht="14.65" thickTop="1"/>
    <row r="274" spans="1:17" ht="14.65" thickBot="1"/>
    <row r="275" spans="1:17" ht="14.65" thickTop="1">
      <c r="A275" s="2"/>
      <c r="B275" s="3"/>
      <c r="C275" s="4">
        <v>45322</v>
      </c>
      <c r="D275" s="5"/>
      <c r="E275" s="3"/>
      <c r="F275" s="3"/>
      <c r="G275" s="5"/>
      <c r="H275" s="5"/>
      <c r="I275" s="3"/>
      <c r="J275" s="3"/>
      <c r="K275" s="3"/>
      <c r="L275" s="20" t="s">
        <v>19</v>
      </c>
      <c r="M275" s="3"/>
      <c r="N275" s="3"/>
      <c r="O275" s="3"/>
      <c r="P275" s="3"/>
      <c r="Q275" s="6"/>
    </row>
    <row r="276" spans="1:17">
      <c r="A276" s="7" t="s">
        <v>5</v>
      </c>
      <c r="B276" s="35"/>
      <c r="C276" s="9"/>
      <c r="D276" s="9"/>
      <c r="E276" s="35"/>
      <c r="F276" s="35"/>
      <c r="G276" s="9"/>
      <c r="H276" s="9"/>
      <c r="I276" s="35"/>
      <c r="J276" s="11" t="s">
        <v>24</v>
      </c>
      <c r="K276" s="35"/>
      <c r="L276" s="11" t="s">
        <v>10</v>
      </c>
      <c r="M276" s="35"/>
      <c r="N276" s="35"/>
      <c r="O276" s="35"/>
      <c r="P276" s="35"/>
      <c r="Q276" s="10"/>
    </row>
    <row r="277" spans="1:17">
      <c r="A277" s="7" t="s">
        <v>0</v>
      </c>
      <c r="B277" s="11" t="s">
        <v>3</v>
      </c>
      <c r="C277" s="12" t="s">
        <v>1</v>
      </c>
      <c r="D277" s="12" t="s">
        <v>4</v>
      </c>
      <c r="E277" s="11" t="s">
        <v>7</v>
      </c>
      <c r="F277" s="37" t="s">
        <v>92</v>
      </c>
      <c r="G277" s="12" t="s">
        <v>8</v>
      </c>
      <c r="H277" s="12" t="s">
        <v>9</v>
      </c>
      <c r="I277" s="33" t="s">
        <v>70</v>
      </c>
      <c r="J277" s="11" t="s">
        <v>23</v>
      </c>
      <c r="K277" s="35"/>
      <c r="L277" s="31">
        <v>204962.18</v>
      </c>
      <c r="M277" s="35" t="s">
        <v>118</v>
      </c>
      <c r="N277" s="35"/>
      <c r="O277" s="35"/>
      <c r="P277" s="35"/>
      <c r="Q277" s="10"/>
    </row>
    <row r="278" spans="1:17">
      <c r="A278" s="13" t="s">
        <v>151</v>
      </c>
      <c r="B278" s="35">
        <v>20</v>
      </c>
      <c r="C278" s="9">
        <v>50.75</v>
      </c>
      <c r="D278" s="9">
        <f>C278*B278</f>
        <v>1015</v>
      </c>
      <c r="E278" s="36" t="s">
        <v>93</v>
      </c>
      <c r="F278" s="38">
        <f>D278/D281</f>
        <v>1</v>
      </c>
      <c r="G278" s="40">
        <v>50.6</v>
      </c>
      <c r="H278" s="9">
        <f>(B278*G278)-D278</f>
        <v>-3</v>
      </c>
      <c r="I278" s="35" t="s">
        <v>71</v>
      </c>
      <c r="J278" s="36">
        <f>G278*B278</f>
        <v>1012</v>
      </c>
      <c r="K278" s="35" t="str">
        <f>"sell "&amp;B278&amp;" "&amp;A278&amp;" @ $"&amp;G278</f>
        <v>sell 20 NEAR @ $50.6</v>
      </c>
      <c r="L278" s="9">
        <f>L277+(G278*B278)</f>
        <v>205974.18</v>
      </c>
      <c r="M278" s="35"/>
      <c r="N278" s="35"/>
      <c r="O278" s="35"/>
      <c r="P278" s="35"/>
      <c r="Q278" s="10"/>
    </row>
    <row r="279" spans="1:17">
      <c r="A279" s="13"/>
      <c r="B279" s="35"/>
      <c r="C279" s="9"/>
      <c r="D279" s="9">
        <f>C279*B279</f>
        <v>0</v>
      </c>
      <c r="E279" s="36" t="s">
        <v>93</v>
      </c>
      <c r="F279" s="38">
        <f>D279/D281</f>
        <v>0</v>
      </c>
      <c r="G279" s="40"/>
      <c r="H279" s="9">
        <f>(B279*G279)-D279</f>
        <v>0</v>
      </c>
      <c r="I279" s="35" t="s">
        <v>71</v>
      </c>
      <c r="J279" s="36">
        <f>G279*B279</f>
        <v>0</v>
      </c>
      <c r="K279" s="35" t="str">
        <f>"sell "&amp;B279&amp;" "&amp;A279&amp;" @ $"&amp;G279</f>
        <v>sell   @ $</v>
      </c>
      <c r="L279" s="9">
        <f>L278+(G279*B279)</f>
        <v>205974.18</v>
      </c>
      <c r="M279" s="35"/>
      <c r="N279" s="35"/>
      <c r="O279" s="35"/>
      <c r="P279" s="35"/>
      <c r="Q279" s="10"/>
    </row>
    <row r="280" spans="1:17">
      <c r="A280" s="13"/>
      <c r="B280" s="35"/>
      <c r="C280" s="9"/>
      <c r="D280" s="9">
        <f>C280*B280</f>
        <v>0</v>
      </c>
      <c r="E280" s="36" t="s">
        <v>93</v>
      </c>
      <c r="F280" s="38">
        <f>D280/D281</f>
        <v>0</v>
      </c>
      <c r="G280" s="40"/>
      <c r="H280" s="9">
        <f>(B280*G280)-D280</f>
        <v>0</v>
      </c>
      <c r="I280" s="35" t="s">
        <v>71</v>
      </c>
      <c r="J280" s="36">
        <f>G280*B280</f>
        <v>0</v>
      </c>
      <c r="K280" s="35" t="str">
        <f>"sell "&amp;B280&amp;" "&amp;A280&amp;" @ $"&amp;G280</f>
        <v>sell   @ $</v>
      </c>
      <c r="L280" s="9">
        <f>L279+(G280*B280)</f>
        <v>205974.18</v>
      </c>
      <c r="M280" s="35" t="s">
        <v>22</v>
      </c>
      <c r="N280" s="35"/>
      <c r="O280" s="35"/>
      <c r="P280" s="35"/>
      <c r="Q280" s="10"/>
    </row>
    <row r="281" spans="1:17">
      <c r="A281" s="13"/>
      <c r="B281" s="35"/>
      <c r="C281" s="9"/>
      <c r="D281" s="9">
        <f>SUM(D278:D280)</f>
        <v>1015</v>
      </c>
      <c r="E281" s="36"/>
      <c r="F281" s="38">
        <f>SUM(F278:F280)</f>
        <v>1</v>
      </c>
      <c r="G281" s="41"/>
      <c r="H281" s="9">
        <f>SUM(H278:H280)</f>
        <v>-3</v>
      </c>
      <c r="I281" s="35"/>
      <c r="J281" s="36">
        <f>SUM(J278:J280)</f>
        <v>1012</v>
      </c>
      <c r="K281" s="35"/>
      <c r="L281" s="9"/>
      <c r="M281" s="35"/>
      <c r="N281" s="35"/>
      <c r="O281" s="35"/>
      <c r="P281" s="35"/>
      <c r="Q281" s="10"/>
    </row>
    <row r="282" spans="1:17">
      <c r="A282" s="13"/>
      <c r="B282" s="35"/>
      <c r="C282" s="9"/>
      <c r="D282" s="9"/>
      <c r="E282" s="35"/>
      <c r="F282" s="35"/>
      <c r="G282" s="41"/>
      <c r="H282" s="9"/>
      <c r="I282" s="35"/>
      <c r="J282" s="35"/>
      <c r="K282" s="35"/>
      <c r="L282" s="9"/>
      <c r="M282" s="35"/>
      <c r="N282" s="35"/>
      <c r="O282" s="35"/>
      <c r="P282" s="35"/>
      <c r="Q282" s="10"/>
    </row>
    <row r="283" spans="1:17">
      <c r="A283" s="13"/>
      <c r="B283" s="35"/>
      <c r="C283" s="9"/>
      <c r="D283" s="9"/>
      <c r="E283" s="19"/>
      <c r="F283" s="35"/>
      <c r="G283" s="41"/>
      <c r="H283" s="9"/>
      <c r="I283" s="35"/>
      <c r="J283" s="35"/>
      <c r="K283" s="35"/>
      <c r="L283" s="9"/>
      <c r="M283" s="11" t="s">
        <v>20</v>
      </c>
      <c r="N283" s="35"/>
      <c r="O283" s="35"/>
      <c r="P283" s="35"/>
      <c r="Q283" s="10"/>
    </row>
    <row r="284" spans="1:17">
      <c r="A284" s="7" t="s">
        <v>6</v>
      </c>
      <c r="B284" s="35"/>
      <c r="C284" s="9"/>
      <c r="D284" s="9"/>
      <c r="E284" s="19"/>
      <c r="F284" s="35"/>
      <c r="G284" s="41"/>
      <c r="H284" s="9"/>
      <c r="I284" s="35"/>
      <c r="J284" s="35"/>
      <c r="K284" s="35"/>
      <c r="L284" s="9"/>
      <c r="M284" s="11" t="s">
        <v>21</v>
      </c>
      <c r="N284" s="35"/>
      <c r="O284" s="35"/>
      <c r="P284" s="35"/>
      <c r="Q284" s="10"/>
    </row>
    <row r="285" spans="1:17">
      <c r="A285" s="7" t="s">
        <v>0</v>
      </c>
      <c r="B285" s="11" t="s">
        <v>3</v>
      </c>
      <c r="C285" s="12" t="s">
        <v>1</v>
      </c>
      <c r="D285" s="12" t="s">
        <v>2</v>
      </c>
      <c r="E285" s="22" t="s">
        <v>7</v>
      </c>
      <c r="F285" s="39" t="s">
        <v>92</v>
      </c>
      <c r="G285" s="42" t="s">
        <v>8</v>
      </c>
      <c r="H285" s="12" t="s">
        <v>9</v>
      </c>
      <c r="I285" s="35"/>
      <c r="J285" s="35"/>
      <c r="K285" s="35"/>
      <c r="L285" s="9"/>
      <c r="M285" s="36">
        <v>206048.96</v>
      </c>
      <c r="N285" s="35"/>
      <c r="O285" s="44"/>
      <c r="P285" s="35"/>
      <c r="Q285" s="10"/>
    </row>
    <row r="286" spans="1:17">
      <c r="A286" s="13" t="s">
        <v>158</v>
      </c>
      <c r="B286" s="35">
        <v>45</v>
      </c>
      <c r="C286" s="9">
        <v>32.18</v>
      </c>
      <c r="D286" s="9">
        <f>C286*B286</f>
        <v>1448.1</v>
      </c>
      <c r="E286" s="36" t="s">
        <v>93</v>
      </c>
      <c r="F286" s="38">
        <f>D286/D289</f>
        <v>0.25415830792803323</v>
      </c>
      <c r="G286" s="9">
        <v>33.020000000000003</v>
      </c>
      <c r="H286" s="9">
        <f>(B286*G286)-D286</f>
        <v>37.800000000000182</v>
      </c>
      <c r="I286" s="35" t="s">
        <v>71</v>
      </c>
      <c r="J286" s="35"/>
      <c r="K286" s="35" t="str">
        <f>"buy "&amp;B286&amp;" "&amp;A286&amp;" @ $"&amp;G286</f>
        <v>buy 45 XMTR @ $33.02</v>
      </c>
      <c r="L286" s="9">
        <f>L280-(G286*B286)</f>
        <v>204488.28</v>
      </c>
      <c r="M286" s="36">
        <f>L277-(G286*B286)</f>
        <v>203476.28</v>
      </c>
      <c r="N286" s="35"/>
      <c r="O286" s="35"/>
      <c r="P286" s="35"/>
      <c r="Q286" s="10"/>
    </row>
    <row r="287" spans="1:17">
      <c r="A287" s="13" t="s">
        <v>159</v>
      </c>
      <c r="B287" s="35">
        <v>63</v>
      </c>
      <c r="C287" s="9">
        <v>38.53</v>
      </c>
      <c r="D287" s="9">
        <f>C287*B287</f>
        <v>2427.39</v>
      </c>
      <c r="E287" s="36" t="s">
        <v>93</v>
      </c>
      <c r="F287" s="38">
        <f>D287/D289</f>
        <v>0.42603503562007355</v>
      </c>
      <c r="G287" s="9">
        <v>38.72</v>
      </c>
      <c r="H287" s="9">
        <f>(B287*G287)-D287</f>
        <v>11.970000000000255</v>
      </c>
      <c r="I287" s="35" t="s">
        <v>71</v>
      </c>
      <c r="J287" s="35"/>
      <c r="K287" s="35" t="str">
        <f>"buy "&amp;B287&amp;" "&amp;A287&amp;" @ $"&amp;G287</f>
        <v>buy 63 INBX @ $38.72</v>
      </c>
      <c r="L287" s="9">
        <f>L286-(G287*B287)</f>
        <v>202048.92</v>
      </c>
      <c r="M287" s="36">
        <f>M286-(G287*B287)</f>
        <v>201036.92</v>
      </c>
      <c r="N287" s="35"/>
      <c r="O287" s="35"/>
      <c r="P287" s="35"/>
      <c r="Q287" s="10"/>
    </row>
    <row r="288" spans="1:17">
      <c r="A288" s="23" t="s">
        <v>160</v>
      </c>
      <c r="B288" s="24">
        <v>106</v>
      </c>
      <c r="C288" s="25">
        <v>17.190000000000001</v>
      </c>
      <c r="D288" s="25">
        <f>C288*B288</f>
        <v>1822.14</v>
      </c>
      <c r="E288" s="36" t="s">
        <v>93</v>
      </c>
      <c r="F288" s="38">
        <f>D288/D289</f>
        <v>0.31980665645189316</v>
      </c>
      <c r="G288" s="25">
        <v>17.100000000000001</v>
      </c>
      <c r="H288" s="25">
        <f>(B288*G288)-D288</f>
        <v>-9.5399999999999636</v>
      </c>
      <c r="I288" s="35" t="s">
        <v>71</v>
      </c>
      <c r="J288" s="35"/>
      <c r="K288" s="35" t="str">
        <f>"buy "&amp;B288&amp;" "&amp;A288&amp;" @ $"&amp;G288</f>
        <v>buy 106 STNE @ $17.1</v>
      </c>
      <c r="L288" s="9">
        <f>L287-(G288*B288)</f>
        <v>200236.32</v>
      </c>
      <c r="M288" s="36">
        <f>M287-(G288*B288)</f>
        <v>199224.32000000001</v>
      </c>
      <c r="N288" s="35" t="str">
        <f>TEXT(ROUND(M288,2),"$#,##0.00")&amp;" will be the balance in the account after purchases.  "</f>
        <v xml:space="preserve">$199,224.32 will be the balance in the account after purchases.  </v>
      </c>
      <c r="O288" s="35"/>
      <c r="P288" s="35"/>
      <c r="Q288" s="10"/>
    </row>
    <row r="289" spans="1:17">
      <c r="A289" s="13"/>
      <c r="B289" s="35"/>
      <c r="C289" s="9"/>
      <c r="D289" s="9">
        <f>SUM(D286:D288)</f>
        <v>5697.63</v>
      </c>
      <c r="E289" s="35"/>
      <c r="F289" s="38">
        <f>SUM(F286:F288)</f>
        <v>1</v>
      </c>
      <c r="G289" s="9" t="s">
        <v>15</v>
      </c>
      <c r="H289" s="9">
        <f>SUM(H286:H288)</f>
        <v>40.230000000000473</v>
      </c>
      <c r="I289" s="35"/>
      <c r="J289" s="35"/>
      <c r="K289" s="35"/>
      <c r="L289" s="9"/>
      <c r="M289" s="35"/>
      <c r="N289" s="35" t="s">
        <v>27</v>
      </c>
      <c r="O289" s="35"/>
      <c r="P289" s="35"/>
      <c r="Q289" s="10"/>
    </row>
    <row r="290" spans="1:17">
      <c r="A290" s="13"/>
      <c r="B290" s="35"/>
      <c r="C290" s="9"/>
      <c r="D290" s="9"/>
      <c r="E290" s="35"/>
      <c r="F290" s="35"/>
      <c r="G290" s="9"/>
      <c r="H290" s="9"/>
      <c r="I290" s="35"/>
      <c r="J290" s="35"/>
      <c r="K290" s="35"/>
      <c r="L290" s="9"/>
      <c r="M290" s="11" t="str">
        <f>IF(J281+M288&gt;0,"Credit Surplus","Credit Shortage")</f>
        <v>Credit Surplus</v>
      </c>
      <c r="N290" s="36">
        <f>J281+M288</f>
        <v>200236.32</v>
      </c>
      <c r="O290" s="35" t="s">
        <v>60</v>
      </c>
      <c r="P290" s="35"/>
      <c r="Q290" s="10"/>
    </row>
    <row r="291" spans="1:17">
      <c r="A291" s="13"/>
      <c r="B291" s="35"/>
      <c r="C291" s="9"/>
      <c r="D291" s="9"/>
      <c r="E291" s="35"/>
      <c r="F291" s="35"/>
      <c r="G291" s="9"/>
      <c r="H291" s="9"/>
      <c r="I291" s="35"/>
      <c r="J291" s="35"/>
      <c r="K291" s="35"/>
      <c r="L291" s="9"/>
      <c r="M291" s="35"/>
      <c r="N291" s="35"/>
      <c r="O291" s="35"/>
      <c r="P291" s="35"/>
      <c r="Q291" s="10"/>
    </row>
    <row r="292" spans="1:17">
      <c r="A292" s="13"/>
      <c r="B292" s="35"/>
      <c r="C292" s="9"/>
      <c r="D292" s="9"/>
      <c r="E292" s="35"/>
      <c r="F292" s="35"/>
      <c r="G292" s="9"/>
      <c r="H292" s="9"/>
      <c r="I292" s="35"/>
      <c r="J292" s="35"/>
      <c r="K292" s="35"/>
      <c r="L292" s="35"/>
      <c r="M292" s="35"/>
      <c r="N292" s="35"/>
      <c r="O292" s="35"/>
      <c r="P292" s="35"/>
      <c r="Q292" s="10"/>
    </row>
    <row r="293" spans="1:17">
      <c r="A293" s="13" t="s">
        <v>11</v>
      </c>
      <c r="B293" s="35"/>
      <c r="C293" s="9"/>
      <c r="D293" s="21">
        <v>456.81</v>
      </c>
      <c r="E293" s="35" t="s">
        <v>76</v>
      </c>
      <c r="F293" s="35"/>
      <c r="G293" s="9"/>
      <c r="H293" s="9"/>
      <c r="I293" s="35"/>
      <c r="J293" s="35"/>
      <c r="K293" s="35"/>
      <c r="L293" s="35"/>
      <c r="M293" s="35"/>
      <c r="N293" s="35"/>
      <c r="O293" s="35"/>
      <c r="P293" s="35"/>
      <c r="Q293" s="10"/>
    </row>
    <row r="294" spans="1:17">
      <c r="A294" s="13" t="s">
        <v>12</v>
      </c>
      <c r="B294" s="35"/>
      <c r="C294" s="9"/>
      <c r="D294" s="9">
        <f>H281</f>
        <v>-3</v>
      </c>
      <c r="E294" s="35" t="s">
        <v>16</v>
      </c>
      <c r="F294" s="35"/>
      <c r="G294" s="9"/>
      <c r="H294" s="9"/>
      <c r="I294" s="35"/>
      <c r="J294" s="35"/>
      <c r="K294" s="35"/>
      <c r="L294" s="35"/>
      <c r="M294" s="35"/>
      <c r="N294" s="35"/>
      <c r="O294" s="35"/>
      <c r="P294" s="35"/>
      <c r="Q294" s="10"/>
    </row>
    <row r="295" spans="1:17">
      <c r="A295" s="13" t="s">
        <v>13</v>
      </c>
      <c r="B295" s="35"/>
      <c r="C295" s="9"/>
      <c r="D295" s="9">
        <f>D293+D294</f>
        <v>453.81</v>
      </c>
      <c r="E295" s="35"/>
      <c r="F295" s="35"/>
      <c r="G295" s="9"/>
      <c r="H295" s="9"/>
      <c r="I295" s="35"/>
      <c r="J295" s="35"/>
      <c r="K295" s="35"/>
      <c r="L295" s="35"/>
      <c r="M295" s="35"/>
      <c r="N295" s="35"/>
      <c r="O295" s="35"/>
      <c r="P295" s="35"/>
      <c r="Q295" s="10"/>
    </row>
    <row r="296" spans="1:17">
      <c r="A296" s="13" t="s">
        <v>14</v>
      </c>
      <c r="B296" s="35"/>
      <c r="C296" s="9"/>
      <c r="D296" s="9">
        <f>H289</f>
        <v>40.230000000000473</v>
      </c>
      <c r="E296" s="35" t="s">
        <v>17</v>
      </c>
      <c r="F296" s="35"/>
      <c r="G296" s="9"/>
      <c r="H296" s="9"/>
      <c r="I296" s="35"/>
      <c r="J296" s="35"/>
      <c r="K296" s="35"/>
      <c r="L296" s="35"/>
      <c r="M296" s="35"/>
      <c r="N296" s="35"/>
      <c r="O296" s="35"/>
      <c r="P296" s="35"/>
      <c r="Q296" s="10"/>
    </row>
    <row r="297" spans="1:17">
      <c r="A297" s="13" t="s">
        <v>13</v>
      </c>
      <c r="B297" s="35"/>
      <c r="C297" s="9"/>
      <c r="D297" s="27">
        <f>D295-D296</f>
        <v>413.57999999999953</v>
      </c>
      <c r="E297" s="19" t="s">
        <v>18</v>
      </c>
      <c r="F297" s="35"/>
      <c r="G297" s="9"/>
      <c r="H297" s="9"/>
      <c r="I297" s="35"/>
      <c r="J297" s="35"/>
      <c r="K297" s="35"/>
      <c r="L297" s="35"/>
      <c r="M297" s="35"/>
      <c r="N297" s="35"/>
      <c r="O297" s="35"/>
      <c r="P297" s="35"/>
      <c r="Q297" s="10"/>
    </row>
    <row r="298" spans="1:17" ht="14.65" thickBot="1">
      <c r="A298" s="15"/>
      <c r="B298" s="16"/>
      <c r="C298" s="17"/>
      <c r="D298" s="17"/>
      <c r="E298" s="16"/>
      <c r="F298" s="16"/>
      <c r="G298" s="17"/>
      <c r="H298" s="17"/>
      <c r="I298" s="16"/>
      <c r="J298" s="16"/>
      <c r="K298" s="16"/>
      <c r="L298" s="16"/>
      <c r="M298" s="16"/>
      <c r="N298" s="16"/>
      <c r="O298" s="16"/>
      <c r="P298" s="16"/>
      <c r="Q298" s="18"/>
    </row>
    <row r="299" spans="1:17" ht="14.65" thickTop="1"/>
    <row r="303" spans="1:17" ht="14.65" thickBot="1"/>
    <row r="304" spans="1:17" ht="14.65" thickTop="1">
      <c r="A304" s="2"/>
      <c r="B304" s="3"/>
      <c r="C304" s="4">
        <v>45291</v>
      </c>
      <c r="D304" s="5"/>
      <c r="E304" s="3"/>
      <c r="F304" s="3"/>
      <c r="G304" s="5"/>
      <c r="H304" s="5"/>
      <c r="I304" s="3"/>
      <c r="J304" s="3"/>
      <c r="K304" s="3"/>
      <c r="L304" s="20" t="s">
        <v>19</v>
      </c>
      <c r="M304" s="3"/>
      <c r="N304" s="3"/>
      <c r="O304" s="3"/>
      <c r="P304" s="3"/>
      <c r="Q304" s="6"/>
    </row>
    <row r="305" spans="1:17">
      <c r="A305" s="7" t="s">
        <v>5</v>
      </c>
      <c r="B305" s="35"/>
      <c r="C305" s="9"/>
      <c r="D305" s="9"/>
      <c r="E305" s="35"/>
      <c r="F305" s="35"/>
      <c r="G305" s="9"/>
      <c r="H305" s="9"/>
      <c r="I305" s="35"/>
      <c r="J305" s="11" t="s">
        <v>24</v>
      </c>
      <c r="K305" s="35"/>
      <c r="L305" s="11" t="s">
        <v>10</v>
      </c>
      <c r="M305" s="35"/>
      <c r="N305" s="35"/>
      <c r="O305" s="35"/>
      <c r="P305" s="35"/>
      <c r="Q305" s="10"/>
    </row>
    <row r="306" spans="1:17">
      <c r="A306" s="7" t="s">
        <v>0</v>
      </c>
      <c r="B306" s="11" t="s">
        <v>3</v>
      </c>
      <c r="C306" s="12" t="s">
        <v>1</v>
      </c>
      <c r="D306" s="12" t="s">
        <v>4</v>
      </c>
      <c r="E306" s="11" t="s">
        <v>7</v>
      </c>
      <c r="F306" s="37" t="s">
        <v>92</v>
      </c>
      <c r="G306" s="12" t="s">
        <v>8</v>
      </c>
      <c r="H306" s="12" t="s">
        <v>9</v>
      </c>
      <c r="I306" s="33" t="s">
        <v>70</v>
      </c>
      <c r="J306" s="11" t="s">
        <v>23</v>
      </c>
      <c r="K306" s="35"/>
      <c r="L306" s="31">
        <v>204874.75</v>
      </c>
      <c r="M306" s="35" t="s">
        <v>118</v>
      </c>
      <c r="N306" s="35"/>
      <c r="O306" s="35"/>
      <c r="P306" s="35"/>
      <c r="Q306" s="10"/>
    </row>
    <row r="307" spans="1:17">
      <c r="A307" s="13" t="s">
        <v>148</v>
      </c>
      <c r="B307" s="35">
        <v>198</v>
      </c>
      <c r="C307" s="9">
        <v>6.4</v>
      </c>
      <c r="D307" s="9">
        <f>C307*B307</f>
        <v>1267.2</v>
      </c>
      <c r="E307" s="36" t="s">
        <v>93</v>
      </c>
      <c r="F307" s="38">
        <f>D307/D310</f>
        <v>0.22441783654263353</v>
      </c>
      <c r="G307" s="40">
        <v>6.41</v>
      </c>
      <c r="H307" s="9">
        <f>(B307*G307)-D307</f>
        <v>1.9800000000000182</v>
      </c>
      <c r="I307" s="35" t="s">
        <v>71</v>
      </c>
      <c r="J307" s="36">
        <f>G307*B307</f>
        <v>1269.18</v>
      </c>
      <c r="K307" s="35" t="str">
        <f>"sell "&amp;B307&amp;" "&amp;A307&amp;" @ $"&amp;G307</f>
        <v>sell 198 UEC @ $6.41</v>
      </c>
      <c r="L307" s="9">
        <f>L306+(G307*B307)</f>
        <v>206143.93</v>
      </c>
      <c r="M307" s="35"/>
      <c r="N307" s="35"/>
      <c r="O307" s="35"/>
      <c r="P307" s="35"/>
      <c r="Q307" s="10"/>
    </row>
    <row r="308" spans="1:17">
      <c r="A308" s="13" t="s">
        <v>149</v>
      </c>
      <c r="B308" s="35">
        <v>338</v>
      </c>
      <c r="C308" s="9">
        <v>10.28</v>
      </c>
      <c r="D308" s="9">
        <f>C308*B308</f>
        <v>3474.64</v>
      </c>
      <c r="E308" s="36" t="s">
        <v>93</v>
      </c>
      <c r="F308" s="38">
        <f>D308/D310</f>
        <v>0.61534974081794203</v>
      </c>
      <c r="G308" s="40">
        <v>10.15</v>
      </c>
      <c r="H308" s="9">
        <f>(B308*G308)-D308</f>
        <v>-43.9399999999996</v>
      </c>
      <c r="I308" s="35" t="s">
        <v>71</v>
      </c>
      <c r="J308" s="36">
        <f>G308*B308</f>
        <v>3430.7000000000003</v>
      </c>
      <c r="K308" s="35" t="str">
        <f>"sell "&amp;B308&amp;" "&amp;A308&amp;" @ $"&amp;G308</f>
        <v>sell 338 HLX @ $10.15</v>
      </c>
      <c r="L308" s="9">
        <f>L307+(G308*B308)</f>
        <v>209574.63</v>
      </c>
      <c r="M308" s="35"/>
      <c r="N308" s="35"/>
      <c r="O308" s="35"/>
      <c r="P308" s="35"/>
      <c r="Q308" s="10"/>
    </row>
    <row r="309" spans="1:17">
      <c r="A309" s="13" t="s">
        <v>150</v>
      </c>
      <c r="B309" s="35">
        <v>9</v>
      </c>
      <c r="C309" s="9">
        <v>100.53</v>
      </c>
      <c r="D309" s="9">
        <f>C309*B309</f>
        <v>904.77</v>
      </c>
      <c r="E309" s="36" t="s">
        <v>93</v>
      </c>
      <c r="F309" s="38">
        <f>D309/D310</f>
        <v>0.16023242263942433</v>
      </c>
      <c r="G309" s="40">
        <v>101</v>
      </c>
      <c r="H309" s="9">
        <f>(B309*G309)-D309</f>
        <v>4.2300000000000182</v>
      </c>
      <c r="I309" s="35" t="s">
        <v>71</v>
      </c>
      <c r="J309" s="36">
        <f>G309*B309</f>
        <v>909</v>
      </c>
      <c r="K309" s="35" t="str">
        <f>"sell "&amp;B309&amp;" "&amp;A309&amp;" @ $"&amp;G309</f>
        <v>sell 9 CEIX @ $101</v>
      </c>
      <c r="L309" s="9">
        <f>L308+(G309*B309)</f>
        <v>210483.63</v>
      </c>
      <c r="M309" s="35" t="s">
        <v>22</v>
      </c>
      <c r="N309" s="35"/>
      <c r="O309" s="35"/>
      <c r="P309" s="35"/>
      <c r="Q309" s="10"/>
    </row>
    <row r="310" spans="1:17">
      <c r="A310" s="13"/>
      <c r="B310" s="35"/>
      <c r="C310" s="9"/>
      <c r="D310" s="9">
        <f>SUM(D307:D309)</f>
        <v>5646.6100000000006</v>
      </c>
      <c r="E310" s="36"/>
      <c r="F310" s="38">
        <f>SUM(F307:F309)</f>
        <v>0.99999999999999978</v>
      </c>
      <c r="G310" s="41"/>
      <c r="H310" s="9">
        <f>SUM(H307:H309)</f>
        <v>-37.729999999999563</v>
      </c>
      <c r="I310" s="35"/>
      <c r="J310" s="36">
        <f>SUM(J307:J309)</f>
        <v>5608.88</v>
      </c>
      <c r="K310" s="35"/>
      <c r="L310" s="9"/>
      <c r="M310" s="35"/>
      <c r="N310" s="35"/>
      <c r="O310" s="35"/>
      <c r="P310" s="35"/>
      <c r="Q310" s="10"/>
    </row>
    <row r="311" spans="1:17">
      <c r="A311" s="13"/>
      <c r="B311" s="35"/>
      <c r="C311" s="9"/>
      <c r="D311" s="9"/>
      <c r="E311" s="35"/>
      <c r="F311" s="35"/>
      <c r="G311" s="41"/>
      <c r="H311" s="9"/>
      <c r="I311" s="35"/>
      <c r="J311" s="35"/>
      <c r="K311" s="35"/>
      <c r="L311" s="9"/>
      <c r="M311" s="35"/>
      <c r="N311" s="35"/>
      <c r="O311" s="35"/>
      <c r="P311" s="35"/>
      <c r="Q311" s="10"/>
    </row>
    <row r="312" spans="1:17">
      <c r="A312" s="13"/>
      <c r="B312" s="35"/>
      <c r="C312" s="9"/>
      <c r="D312" s="9"/>
      <c r="E312" s="19"/>
      <c r="F312" s="35"/>
      <c r="G312" s="41"/>
      <c r="H312" s="9"/>
      <c r="I312" s="35"/>
      <c r="J312" s="35"/>
      <c r="K312" s="35"/>
      <c r="L312" s="9"/>
      <c r="M312" s="11" t="s">
        <v>20</v>
      </c>
      <c r="N312" s="35"/>
      <c r="O312" s="35"/>
      <c r="P312" s="35"/>
      <c r="Q312" s="10"/>
    </row>
    <row r="313" spans="1:17">
      <c r="A313" s="7" t="s">
        <v>6</v>
      </c>
      <c r="B313" s="35"/>
      <c r="C313" s="9"/>
      <c r="D313" s="9"/>
      <c r="E313" s="19"/>
      <c r="F313" s="35"/>
      <c r="G313" s="41"/>
      <c r="H313" s="9"/>
      <c r="I313" s="35"/>
      <c r="J313" s="35"/>
      <c r="K313" s="35"/>
      <c r="L313" s="9"/>
      <c r="M313" s="11" t="s">
        <v>21</v>
      </c>
      <c r="N313" s="35"/>
      <c r="O313" s="35"/>
      <c r="P313" s="35"/>
      <c r="Q313" s="10"/>
    </row>
    <row r="314" spans="1:17">
      <c r="A314" s="7" t="s">
        <v>0</v>
      </c>
      <c r="B314" s="11" t="s">
        <v>3</v>
      </c>
      <c r="C314" s="12" t="s">
        <v>1</v>
      </c>
      <c r="D314" s="12" t="s">
        <v>2</v>
      </c>
      <c r="E314" s="22" t="s">
        <v>7</v>
      </c>
      <c r="F314" s="39" t="s">
        <v>92</v>
      </c>
      <c r="G314" s="42" t="s">
        <v>8</v>
      </c>
      <c r="H314" s="12" t="s">
        <v>9</v>
      </c>
      <c r="I314" s="35"/>
      <c r="J314" s="35"/>
      <c r="K314" s="35"/>
      <c r="L314" s="9"/>
      <c r="M314" s="36">
        <v>206048.96</v>
      </c>
      <c r="N314" s="35"/>
      <c r="O314" s="44"/>
      <c r="P314" s="35"/>
      <c r="Q314" s="10"/>
    </row>
    <row r="315" spans="1:17">
      <c r="A315" s="13" t="s">
        <v>155</v>
      </c>
      <c r="B315" s="35">
        <v>7</v>
      </c>
      <c r="C315" s="9">
        <v>173.92</v>
      </c>
      <c r="D315" s="9">
        <f>C315*B315</f>
        <v>1217.4399999999998</v>
      </c>
      <c r="E315" s="36" t="s">
        <v>93</v>
      </c>
      <c r="F315" s="38">
        <f>D315/D318</f>
        <v>0.21719327854024648</v>
      </c>
      <c r="G315" s="9">
        <v>173.32</v>
      </c>
      <c r="H315" s="9">
        <f>(B315*G315)-D315</f>
        <v>-4.1999999999998181</v>
      </c>
      <c r="I315" s="35" t="s">
        <v>71</v>
      </c>
      <c r="J315" s="35"/>
      <c r="K315" s="35" t="str">
        <f>"buy "&amp;B315&amp;" "&amp;A315&amp;" @ $"&amp;G315</f>
        <v>buy 7 COIN @ $173.32</v>
      </c>
      <c r="L315" s="9">
        <f>L309-(G315*B315)</f>
        <v>209270.39</v>
      </c>
      <c r="M315" s="36">
        <f>L306-(G315*B315)</f>
        <v>203661.51</v>
      </c>
      <c r="N315" s="35"/>
      <c r="O315" s="35"/>
      <c r="P315" s="35"/>
      <c r="Q315" s="10"/>
    </row>
    <row r="316" spans="1:17">
      <c r="A316" s="13" t="s">
        <v>156</v>
      </c>
      <c r="B316" s="35">
        <v>111</v>
      </c>
      <c r="C316" s="9">
        <v>16.93</v>
      </c>
      <c r="D316" s="9">
        <f>C316*B316</f>
        <v>1879.23</v>
      </c>
      <c r="E316" s="36" t="s">
        <v>93</v>
      </c>
      <c r="F316" s="38">
        <f>D316/D318</f>
        <v>0.33525769223221469</v>
      </c>
      <c r="G316" s="9">
        <v>16.53</v>
      </c>
      <c r="H316" s="9">
        <f>(B316*G316)-D316</f>
        <v>-44.399999999999864</v>
      </c>
      <c r="I316" s="35" t="s">
        <v>71</v>
      </c>
      <c r="J316" s="35"/>
      <c r="K316" s="35" t="str">
        <f>"buy "&amp;B316&amp;" "&amp;A316&amp;" @ $"&amp;G316</f>
        <v>buy 111 SNAP @ $16.53</v>
      </c>
      <c r="L316" s="9">
        <f>L315-(G316*B316)</f>
        <v>207435.56000000003</v>
      </c>
      <c r="M316" s="36">
        <f>M315-(G316*B316)</f>
        <v>201826.68000000002</v>
      </c>
      <c r="N316" s="35"/>
      <c r="O316" s="35"/>
      <c r="P316" s="35"/>
      <c r="Q316" s="10"/>
    </row>
    <row r="317" spans="1:17">
      <c r="A317" s="23" t="s">
        <v>157</v>
      </c>
      <c r="B317" s="24">
        <v>99</v>
      </c>
      <c r="C317" s="25">
        <v>25.34</v>
      </c>
      <c r="D317" s="25">
        <f>C317*B317</f>
        <v>2508.66</v>
      </c>
      <c r="E317" s="36" t="s">
        <v>93</v>
      </c>
      <c r="F317" s="38">
        <f>D317/D318</f>
        <v>0.44754902922753875</v>
      </c>
      <c r="G317" s="25">
        <v>25</v>
      </c>
      <c r="H317" s="25">
        <f>(B317*G317)-D317</f>
        <v>-33.659999999999854</v>
      </c>
      <c r="I317" s="35" t="s">
        <v>71</v>
      </c>
      <c r="J317" s="35"/>
      <c r="K317" s="35" t="str">
        <f>"buy "&amp;B317&amp;" "&amp;A317&amp;" @ $"&amp;G317</f>
        <v>buy 99 FYBR @ $25</v>
      </c>
      <c r="L317" s="9">
        <f>L316-(G317*B317)</f>
        <v>204960.56000000003</v>
      </c>
      <c r="M317" s="36">
        <f>M316-(G317*B317)</f>
        <v>199351.68000000002</v>
      </c>
      <c r="N317" s="35" t="str">
        <f>TEXT(ROUND(M317,2),"$#,##0.00")&amp;" will be the balance in the account after purchases.  "</f>
        <v xml:space="preserve">$199,351.68 will be the balance in the account after purchases.  </v>
      </c>
      <c r="O317" s="35"/>
      <c r="P317" s="35"/>
      <c r="Q317" s="10"/>
    </row>
    <row r="318" spans="1:17">
      <c r="A318" s="13"/>
      <c r="B318" s="35"/>
      <c r="C318" s="9"/>
      <c r="D318" s="9">
        <f>SUM(D315:D317)</f>
        <v>5605.33</v>
      </c>
      <c r="E318" s="35"/>
      <c r="F318" s="38">
        <f>SUM(F315:F317)</f>
        <v>1</v>
      </c>
      <c r="G318" s="9" t="s">
        <v>15</v>
      </c>
      <c r="H318" s="9">
        <f>SUM(H315:H317)</f>
        <v>-82.259999999999536</v>
      </c>
      <c r="I318" s="35"/>
      <c r="J318" s="35"/>
      <c r="K318" s="35"/>
      <c r="L318" s="9"/>
      <c r="M318" s="35"/>
      <c r="N318" s="35" t="s">
        <v>27</v>
      </c>
      <c r="O318" s="35"/>
      <c r="P318" s="35"/>
      <c r="Q318" s="10"/>
    </row>
    <row r="319" spans="1:17">
      <c r="A319" s="13"/>
      <c r="B319" s="35"/>
      <c r="C319" s="9"/>
      <c r="D319" s="9"/>
      <c r="E319" s="35"/>
      <c r="F319" s="35"/>
      <c r="G319" s="9"/>
      <c r="H319" s="9"/>
      <c r="I319" s="35"/>
      <c r="J319" s="35"/>
      <c r="K319" s="35"/>
      <c r="L319" s="9"/>
      <c r="M319" s="11" t="str">
        <f>IF(J310+M317&gt;0,"Credit Surplus","Credit Shortage")</f>
        <v>Credit Surplus</v>
      </c>
      <c r="N319" s="36">
        <f>J310+M317</f>
        <v>204960.56000000003</v>
      </c>
      <c r="O319" s="35" t="s">
        <v>60</v>
      </c>
      <c r="P319" s="35"/>
      <c r="Q319" s="10"/>
    </row>
    <row r="320" spans="1:17">
      <c r="A320" s="13"/>
      <c r="B320" s="35"/>
      <c r="C320" s="9"/>
      <c r="D320" s="9"/>
      <c r="E320" s="35"/>
      <c r="F320" s="35"/>
      <c r="G320" s="9"/>
      <c r="H320" s="9"/>
      <c r="I320" s="35"/>
      <c r="J320" s="35"/>
      <c r="K320" s="35"/>
      <c r="L320" s="9"/>
      <c r="M320" s="35"/>
      <c r="N320" s="35"/>
      <c r="O320" s="35"/>
      <c r="P320" s="35"/>
      <c r="Q320" s="10"/>
    </row>
    <row r="321" spans="1:17">
      <c r="A321" s="13"/>
      <c r="B321" s="35"/>
      <c r="C321" s="9"/>
      <c r="D321" s="9"/>
      <c r="E321" s="35"/>
      <c r="F321" s="35"/>
      <c r="G321" s="9"/>
      <c r="H321" s="9"/>
      <c r="I321" s="35"/>
      <c r="J321" s="35"/>
      <c r="K321" s="35"/>
      <c r="L321" s="35"/>
      <c r="M321" s="35"/>
      <c r="N321" s="35"/>
      <c r="O321" s="35"/>
      <c r="P321" s="35"/>
      <c r="Q321" s="10"/>
    </row>
    <row r="322" spans="1:17">
      <c r="A322" s="13" t="s">
        <v>11</v>
      </c>
      <c r="B322" s="35"/>
      <c r="C322" s="9"/>
      <c r="D322" s="21">
        <v>5094.91</v>
      </c>
      <c r="E322" s="35" t="s">
        <v>76</v>
      </c>
      <c r="F322" s="35"/>
      <c r="G322" s="9"/>
      <c r="H322" s="9"/>
      <c r="I322" s="35"/>
      <c r="J322" s="35"/>
      <c r="K322" s="35"/>
      <c r="L322" s="35"/>
      <c r="M322" s="35"/>
      <c r="N322" s="35"/>
      <c r="O322" s="35"/>
      <c r="P322" s="35"/>
      <c r="Q322" s="10"/>
    </row>
    <row r="323" spans="1:17">
      <c r="A323" s="13" t="s">
        <v>12</v>
      </c>
      <c r="B323" s="35"/>
      <c r="C323" s="9"/>
      <c r="D323" s="9">
        <f>H310</f>
        <v>-37.729999999999563</v>
      </c>
      <c r="E323" s="35" t="s">
        <v>16</v>
      </c>
      <c r="F323" s="35"/>
      <c r="G323" s="9"/>
      <c r="H323" s="9"/>
      <c r="I323" s="35"/>
      <c r="J323" s="35"/>
      <c r="K323" s="35"/>
      <c r="L323" s="35"/>
      <c r="M323" s="35"/>
      <c r="N323" s="35"/>
      <c r="O323" s="35"/>
      <c r="P323" s="35"/>
      <c r="Q323" s="10"/>
    </row>
    <row r="324" spans="1:17">
      <c r="A324" s="13" t="s">
        <v>13</v>
      </c>
      <c r="B324" s="35"/>
      <c r="C324" s="9"/>
      <c r="D324" s="9">
        <f>D322+D323</f>
        <v>5057.18</v>
      </c>
      <c r="E324" s="35"/>
      <c r="F324" s="35"/>
      <c r="G324" s="9"/>
      <c r="H324" s="9"/>
      <c r="I324" s="35"/>
      <c r="J324" s="35"/>
      <c r="K324" s="35"/>
      <c r="L324" s="35"/>
      <c r="M324" s="35"/>
      <c r="N324" s="35"/>
      <c r="O324" s="35"/>
      <c r="P324" s="35"/>
      <c r="Q324" s="10"/>
    </row>
    <row r="325" spans="1:17">
      <c r="A325" s="13" t="s">
        <v>14</v>
      </c>
      <c r="B325" s="35"/>
      <c r="C325" s="9"/>
      <c r="D325" s="9">
        <f>H318</f>
        <v>-82.259999999999536</v>
      </c>
      <c r="E325" s="35" t="s">
        <v>17</v>
      </c>
      <c r="F325" s="35"/>
      <c r="G325" s="9"/>
      <c r="H325" s="9"/>
      <c r="I325" s="35"/>
      <c r="J325" s="35"/>
      <c r="K325" s="35"/>
      <c r="L325" s="35"/>
      <c r="M325" s="35"/>
      <c r="N325" s="35"/>
      <c r="O325" s="35"/>
      <c r="P325" s="35"/>
      <c r="Q325" s="10"/>
    </row>
    <row r="326" spans="1:17">
      <c r="A326" s="13" t="s">
        <v>13</v>
      </c>
      <c r="B326" s="35"/>
      <c r="C326" s="9"/>
      <c r="D326" s="27">
        <f>D324-D325</f>
        <v>5139.4399999999996</v>
      </c>
      <c r="E326" s="19" t="s">
        <v>18</v>
      </c>
      <c r="F326" s="35"/>
      <c r="G326" s="9"/>
      <c r="H326" s="9"/>
      <c r="I326" s="35"/>
      <c r="J326" s="35"/>
      <c r="K326" s="35"/>
      <c r="L326" s="35"/>
      <c r="M326" s="35"/>
      <c r="N326" s="35"/>
      <c r="O326" s="35"/>
      <c r="P326" s="35"/>
      <c r="Q326" s="10"/>
    </row>
    <row r="327" spans="1:17" ht="14.65" thickBot="1">
      <c r="A327" s="15"/>
      <c r="B327" s="16"/>
      <c r="C327" s="17"/>
      <c r="D327" s="17"/>
      <c r="E327" s="16"/>
      <c r="F327" s="16"/>
      <c r="G327" s="17"/>
      <c r="H327" s="17"/>
      <c r="I327" s="16"/>
      <c r="J327" s="16"/>
      <c r="K327" s="16"/>
      <c r="L327" s="16"/>
      <c r="M327" s="16"/>
      <c r="N327" s="16"/>
      <c r="O327" s="16"/>
      <c r="P327" s="16"/>
      <c r="Q327" s="18"/>
    </row>
    <row r="328" spans="1:17" ht="14.65" thickTop="1"/>
    <row r="333" spans="1:17" ht="14.65" thickBot="1">
      <c r="C333" s="1"/>
      <c r="D333" s="1"/>
      <c r="G333" s="1"/>
      <c r="H333" s="1"/>
    </row>
    <row r="334" spans="1:17" ht="14.65" thickTop="1">
      <c r="A334" s="2"/>
      <c r="B334" s="3"/>
      <c r="C334" s="4">
        <v>45260</v>
      </c>
      <c r="D334" s="5"/>
      <c r="E334" s="3"/>
      <c r="F334" s="3"/>
      <c r="G334" s="5"/>
      <c r="H334" s="5"/>
      <c r="I334" s="3"/>
      <c r="J334" s="3"/>
      <c r="K334" s="3"/>
      <c r="L334" s="20" t="s">
        <v>19</v>
      </c>
      <c r="M334" s="3"/>
      <c r="N334" s="3"/>
      <c r="O334" s="3"/>
      <c r="P334" s="3"/>
      <c r="Q334" s="6"/>
    </row>
    <row r="335" spans="1:17">
      <c r="A335" s="7" t="s">
        <v>5</v>
      </c>
      <c r="B335" s="35"/>
      <c r="C335" s="9"/>
      <c r="D335" s="9"/>
      <c r="E335" s="35"/>
      <c r="F335" s="35"/>
      <c r="G335" s="9"/>
      <c r="H335" s="9"/>
      <c r="I335" s="35"/>
      <c r="J335" s="11" t="s">
        <v>24</v>
      </c>
      <c r="K335" s="35"/>
      <c r="L335" s="11" t="s">
        <v>10</v>
      </c>
      <c r="M335" s="35"/>
      <c r="N335" s="35"/>
      <c r="O335" s="35"/>
      <c r="P335" s="35"/>
      <c r="Q335" s="10"/>
    </row>
    <row r="336" spans="1:17">
      <c r="A336" s="7" t="s">
        <v>0</v>
      </c>
      <c r="B336" s="11" t="s">
        <v>3</v>
      </c>
      <c r="C336" s="12" t="s">
        <v>1</v>
      </c>
      <c r="D336" s="12" t="s">
        <v>4</v>
      </c>
      <c r="E336" s="11" t="s">
        <v>7</v>
      </c>
      <c r="F336" s="37" t="s">
        <v>92</v>
      </c>
      <c r="G336" s="12" t="s">
        <v>8</v>
      </c>
      <c r="H336" s="12" t="s">
        <v>9</v>
      </c>
      <c r="I336" s="33" t="s">
        <v>70</v>
      </c>
      <c r="J336" s="11" t="s">
        <v>23</v>
      </c>
      <c r="K336" s="35"/>
      <c r="L336" s="31">
        <v>206118.71</v>
      </c>
      <c r="M336" s="35" t="s">
        <v>118</v>
      </c>
      <c r="N336" s="35"/>
      <c r="O336" s="35"/>
      <c r="P336" s="35"/>
      <c r="Q336" s="10"/>
    </row>
    <row r="337" spans="1:17">
      <c r="A337" s="13" t="s">
        <v>145</v>
      </c>
      <c r="B337" s="35">
        <v>139</v>
      </c>
      <c r="C337" s="9">
        <v>16.14</v>
      </c>
      <c r="D337" s="9">
        <f>C337*B337</f>
        <v>2243.46</v>
      </c>
      <c r="E337" s="36" t="s">
        <v>37</v>
      </c>
      <c r="F337" s="38">
        <f>D337/D340</f>
        <v>0.53072763144821322</v>
      </c>
      <c r="G337" s="40">
        <v>16.11</v>
      </c>
      <c r="H337" s="9">
        <f>(B337*G337)-D337</f>
        <v>-4.1700000000000728</v>
      </c>
      <c r="I337" s="35" t="s">
        <v>71</v>
      </c>
      <c r="J337" s="36">
        <f>G337*B337</f>
        <v>2239.29</v>
      </c>
      <c r="K337" s="35" t="str">
        <f>"sell "&amp;B337&amp;" "&amp;A337&amp;" @ $"&amp;G337</f>
        <v>sell 139 EXTR @ $16.11</v>
      </c>
      <c r="L337" s="9">
        <f>L336+(G337*B337)</f>
        <v>208358</v>
      </c>
      <c r="M337" s="35"/>
      <c r="N337" s="35"/>
      <c r="O337" s="35"/>
      <c r="P337" s="35"/>
      <c r="Q337" s="10"/>
    </row>
    <row r="338" spans="1:17">
      <c r="A338" s="13" t="s">
        <v>146</v>
      </c>
      <c r="B338" s="35">
        <v>11</v>
      </c>
      <c r="C338" s="9">
        <v>86.28</v>
      </c>
      <c r="D338" s="9">
        <f>C338*B338</f>
        <v>949.08</v>
      </c>
      <c r="E338" s="36" t="s">
        <v>37</v>
      </c>
      <c r="F338" s="38">
        <f>D338/D340</f>
        <v>0.22452059785102929</v>
      </c>
      <c r="G338" s="40">
        <v>86.3</v>
      </c>
      <c r="H338" s="9">
        <f>(B338*G338)-D338</f>
        <v>0.2199999999999136</v>
      </c>
      <c r="I338" s="35" t="s">
        <v>71</v>
      </c>
      <c r="J338" s="36">
        <f>G338*B338</f>
        <v>949.3</v>
      </c>
      <c r="K338" s="35" t="str">
        <f>"sell "&amp;B338&amp;" "&amp;A338&amp;" @ $"&amp;G338</f>
        <v>sell 11 XPO @ $86.3</v>
      </c>
      <c r="L338" s="9">
        <f>L337+(G338*B338)</f>
        <v>209307.3</v>
      </c>
      <c r="M338" s="35"/>
      <c r="N338" s="35"/>
      <c r="O338" s="35"/>
      <c r="P338" s="35"/>
      <c r="Q338" s="10"/>
    </row>
    <row r="339" spans="1:17">
      <c r="A339" s="13" t="s">
        <v>147</v>
      </c>
      <c r="B339" s="35">
        <v>28</v>
      </c>
      <c r="C339" s="9">
        <v>36.950000000000003</v>
      </c>
      <c r="D339" s="9">
        <f>C339*B339</f>
        <v>1034.6000000000001</v>
      </c>
      <c r="E339" s="36" t="s">
        <v>37</v>
      </c>
      <c r="F339" s="38">
        <f>D339/D340</f>
        <v>0.24475177070075749</v>
      </c>
      <c r="G339" s="40">
        <v>37.72</v>
      </c>
      <c r="H339" s="9">
        <f>(B339*G339)-D339</f>
        <v>21.559999999999718</v>
      </c>
      <c r="I339" s="35" t="s">
        <v>71</v>
      </c>
      <c r="J339" s="36">
        <f>G339*B339</f>
        <v>1056.1599999999999</v>
      </c>
      <c r="K339" s="35" t="str">
        <f>"sell "&amp;B339&amp;" "&amp;A339&amp;" @ $"&amp;G339</f>
        <v>sell 28 LI @ $37.72</v>
      </c>
      <c r="L339" s="9">
        <f>L338+(G339*B339)</f>
        <v>210363.46</v>
      </c>
      <c r="M339" s="35" t="s">
        <v>22</v>
      </c>
      <c r="N339" s="35"/>
      <c r="O339" s="35"/>
      <c r="P339" s="35"/>
      <c r="Q339" s="10"/>
    </row>
    <row r="340" spans="1:17">
      <c r="A340" s="13"/>
      <c r="B340" s="35"/>
      <c r="C340" s="9"/>
      <c r="D340" s="9">
        <f>SUM(D337:D339)</f>
        <v>4227.1400000000003</v>
      </c>
      <c r="E340" s="36"/>
      <c r="F340" s="38">
        <f>SUM(F337:F339)</f>
        <v>1</v>
      </c>
      <c r="G340" s="41"/>
      <c r="H340" s="9">
        <f>SUM(H337:H339)</f>
        <v>17.609999999999559</v>
      </c>
      <c r="I340" s="35"/>
      <c r="J340" s="36">
        <f>SUM(J337:J339)</f>
        <v>4244.75</v>
      </c>
      <c r="K340" s="35"/>
      <c r="L340" s="9"/>
      <c r="M340" s="35"/>
      <c r="N340" s="35"/>
      <c r="O340" s="35"/>
      <c r="P340" s="35"/>
      <c r="Q340" s="10"/>
    </row>
    <row r="341" spans="1:17">
      <c r="A341" s="13"/>
      <c r="B341" s="35"/>
      <c r="C341" s="9"/>
      <c r="D341" s="9"/>
      <c r="E341" s="35"/>
      <c r="F341" s="35"/>
      <c r="G341" s="41"/>
      <c r="H341" s="9"/>
      <c r="I341" s="35"/>
      <c r="J341" s="35"/>
      <c r="K341" s="35"/>
      <c r="L341" s="9"/>
      <c r="M341" s="35"/>
      <c r="N341" s="35"/>
      <c r="O341" s="35"/>
      <c r="P341" s="35"/>
      <c r="Q341" s="10"/>
    </row>
    <row r="342" spans="1:17">
      <c r="A342" s="13"/>
      <c r="B342" s="35"/>
      <c r="C342" s="9"/>
      <c r="D342" s="9"/>
      <c r="E342" s="19"/>
      <c r="F342" s="35"/>
      <c r="G342" s="41"/>
      <c r="H342" s="9"/>
      <c r="I342" s="35"/>
      <c r="J342" s="35"/>
      <c r="K342" s="35"/>
      <c r="L342" s="9"/>
      <c r="M342" s="11" t="s">
        <v>20</v>
      </c>
      <c r="N342" s="35"/>
      <c r="O342" s="35"/>
      <c r="P342" s="35"/>
      <c r="Q342" s="10"/>
    </row>
    <row r="343" spans="1:17">
      <c r="A343" s="7" t="s">
        <v>6</v>
      </c>
      <c r="B343" s="35"/>
      <c r="C343" s="9"/>
      <c r="D343" s="9"/>
      <c r="E343" s="19"/>
      <c r="F343" s="35"/>
      <c r="G343" s="41"/>
      <c r="H343" s="9"/>
      <c r="I343" s="35"/>
      <c r="J343" s="35"/>
      <c r="K343" s="35"/>
      <c r="L343" s="9"/>
      <c r="M343" s="11" t="s">
        <v>21</v>
      </c>
      <c r="N343" s="35"/>
      <c r="O343" s="35"/>
      <c r="P343" s="35"/>
      <c r="Q343" s="10"/>
    </row>
    <row r="344" spans="1:17">
      <c r="A344" s="7" t="s">
        <v>0</v>
      </c>
      <c r="B344" s="11" t="s">
        <v>3</v>
      </c>
      <c r="C344" s="12" t="s">
        <v>1</v>
      </c>
      <c r="D344" s="12" t="s">
        <v>2</v>
      </c>
      <c r="E344" s="22" t="s">
        <v>7</v>
      </c>
      <c r="F344" s="39" t="s">
        <v>92</v>
      </c>
      <c r="G344" s="42" t="s">
        <v>8</v>
      </c>
      <c r="H344" s="12" t="s">
        <v>9</v>
      </c>
      <c r="I344" s="35"/>
      <c r="J344" s="35"/>
      <c r="K344" s="35"/>
      <c r="L344" s="9"/>
      <c r="M344" s="36">
        <v>206048.96</v>
      </c>
      <c r="N344" s="35"/>
      <c r="O344" s="44"/>
      <c r="P344" s="35"/>
      <c r="Q344" s="10"/>
    </row>
    <row r="345" spans="1:17">
      <c r="A345" s="13" t="s">
        <v>152</v>
      </c>
      <c r="B345" s="35">
        <v>11</v>
      </c>
      <c r="C345" s="9">
        <v>81.38</v>
      </c>
      <c r="D345" s="9">
        <f>C345*B345</f>
        <v>895.18</v>
      </c>
      <c r="E345" s="36" t="s">
        <v>37</v>
      </c>
      <c r="F345" s="38">
        <f>D345/D348</f>
        <v>0.16234645929187652</v>
      </c>
      <c r="G345" s="9">
        <v>81.739999999999995</v>
      </c>
      <c r="H345" s="9">
        <f>(B345*G345)-D345</f>
        <v>3.9600000000000364</v>
      </c>
      <c r="I345" s="35" t="s">
        <v>71</v>
      </c>
      <c r="J345" s="35"/>
      <c r="K345" s="35" t="str">
        <f>"buy "&amp;B345&amp;" "&amp;A345&amp;" @ $"&amp;G345</f>
        <v>buy 11 EDU @ $81.74</v>
      </c>
      <c r="L345" s="9">
        <f>L339-(G345*B345)</f>
        <v>209464.31999999998</v>
      </c>
      <c r="M345" s="36">
        <f>L336-(G345*B345)</f>
        <v>205219.56999999998</v>
      </c>
      <c r="N345" s="35"/>
      <c r="O345" s="35"/>
      <c r="P345" s="35"/>
      <c r="Q345" s="10"/>
    </row>
    <row r="346" spans="1:17">
      <c r="A346" s="13" t="s">
        <v>153</v>
      </c>
      <c r="B346" s="35">
        <v>445</v>
      </c>
      <c r="C346" s="9">
        <v>8.19</v>
      </c>
      <c r="D346" s="9">
        <f>C346*B346</f>
        <v>3644.5499999999997</v>
      </c>
      <c r="E346" s="36" t="s">
        <v>37</v>
      </c>
      <c r="F346" s="38">
        <f>D346/D348</f>
        <v>0.66096180456691234</v>
      </c>
      <c r="G346" s="9">
        <v>8.16</v>
      </c>
      <c r="H346" s="9">
        <f>(B346*G346)-D346</f>
        <v>-13.349999999999454</v>
      </c>
      <c r="I346" s="35" t="s">
        <v>71</v>
      </c>
      <c r="J346" s="35"/>
      <c r="K346" s="35" t="str">
        <f>"buy "&amp;B346&amp;" "&amp;A346&amp;" @ $"&amp;G346</f>
        <v>buy 445 AVPT @ $8.16</v>
      </c>
      <c r="L346" s="9">
        <f>L345-(G346*B346)</f>
        <v>205833.11999999997</v>
      </c>
      <c r="M346" s="36">
        <f>M345-(G346*B346)</f>
        <v>201588.36999999997</v>
      </c>
      <c r="N346" s="35"/>
      <c r="O346" s="35"/>
      <c r="P346" s="35"/>
      <c r="Q346" s="10"/>
    </row>
    <row r="347" spans="1:17">
      <c r="A347" s="23" t="s">
        <v>154</v>
      </c>
      <c r="B347" s="24">
        <v>23</v>
      </c>
      <c r="C347" s="25">
        <v>42.36</v>
      </c>
      <c r="D347" s="25">
        <f>C347*B347</f>
        <v>974.28</v>
      </c>
      <c r="E347" s="36" t="s">
        <v>37</v>
      </c>
      <c r="F347" s="38">
        <f>D347/D348</f>
        <v>0.17669173614121123</v>
      </c>
      <c r="G347" s="25">
        <v>42.22</v>
      </c>
      <c r="H347" s="25">
        <f>(B347*G347)-D347</f>
        <v>-3.2200000000000273</v>
      </c>
      <c r="I347" s="35" t="s">
        <v>71</v>
      </c>
      <c r="J347" s="35"/>
      <c r="K347" s="35" t="str">
        <f>"buy "&amp;B347&amp;" "&amp;A347&amp;" @ $"&amp;G347</f>
        <v>buy 23 LPG @ $42.22</v>
      </c>
      <c r="L347" s="9">
        <f>L346-(G347*B347)</f>
        <v>204862.05999999997</v>
      </c>
      <c r="M347" s="36">
        <f>M346-(G347*B347)</f>
        <v>200617.30999999997</v>
      </c>
      <c r="N347" s="35" t="str">
        <f>TEXT(ROUND(M347,2),"$#,##0.00")&amp;" will be the balance in the account after purchases.  "</f>
        <v xml:space="preserve">$200,617.31 will be the balance in the account after purchases.  </v>
      </c>
      <c r="O347" s="35"/>
      <c r="P347" s="35"/>
      <c r="Q347" s="10"/>
    </row>
    <row r="348" spans="1:17">
      <c r="A348" s="13"/>
      <c r="B348" s="35"/>
      <c r="C348" s="9"/>
      <c r="D348" s="9">
        <f>SUM(D345:D347)</f>
        <v>5514.0099999999993</v>
      </c>
      <c r="E348" s="35"/>
      <c r="F348" s="38">
        <f>SUM(F345:F347)</f>
        <v>1</v>
      </c>
      <c r="G348" s="9" t="s">
        <v>15</v>
      </c>
      <c r="H348" s="9">
        <f>SUM(H345:H347)</f>
        <v>-12.609999999999445</v>
      </c>
      <c r="I348" s="35"/>
      <c r="J348" s="35"/>
      <c r="K348" s="35"/>
      <c r="L348" s="9"/>
      <c r="M348" s="35"/>
      <c r="N348" s="35" t="s">
        <v>27</v>
      </c>
      <c r="O348" s="35"/>
      <c r="P348" s="35"/>
      <c r="Q348" s="10"/>
    </row>
    <row r="349" spans="1:17">
      <c r="A349" s="13"/>
      <c r="B349" s="35"/>
      <c r="C349" s="9"/>
      <c r="D349" s="9"/>
      <c r="E349" s="35"/>
      <c r="F349" s="35"/>
      <c r="G349" s="9"/>
      <c r="H349" s="9"/>
      <c r="I349" s="35"/>
      <c r="J349" s="35"/>
      <c r="K349" s="35"/>
      <c r="L349" s="9"/>
      <c r="M349" s="11" t="str">
        <f>IF(J340+M347&gt;0,"Credit Surplus","Credit Shortage")</f>
        <v>Credit Surplus</v>
      </c>
      <c r="N349" s="36">
        <f>J340+M347</f>
        <v>204862.05999999997</v>
      </c>
      <c r="O349" s="35" t="s">
        <v>60</v>
      </c>
      <c r="P349" s="35"/>
      <c r="Q349" s="10"/>
    </row>
    <row r="350" spans="1:17">
      <c r="A350" s="13"/>
      <c r="B350" s="35"/>
      <c r="C350" s="9"/>
      <c r="D350" s="9"/>
      <c r="E350" s="35"/>
      <c r="F350" s="35"/>
      <c r="G350" s="9"/>
      <c r="H350" s="9"/>
      <c r="I350" s="35"/>
      <c r="J350" s="35"/>
      <c r="K350" s="35"/>
      <c r="L350" s="9"/>
      <c r="M350" s="35"/>
      <c r="N350" s="35"/>
      <c r="O350" s="35"/>
      <c r="P350" s="35"/>
      <c r="Q350" s="10"/>
    </row>
    <row r="351" spans="1:17">
      <c r="A351" s="13"/>
      <c r="B351" s="35"/>
      <c r="C351" s="9"/>
      <c r="D351" s="9"/>
      <c r="E351" s="35"/>
      <c r="F351" s="35"/>
      <c r="G351" s="9"/>
      <c r="H351" s="9"/>
      <c r="I351" s="35"/>
      <c r="J351" s="35"/>
      <c r="K351" s="35"/>
      <c r="L351" s="35"/>
      <c r="M351" s="35"/>
      <c r="N351" s="35"/>
      <c r="O351" s="35"/>
      <c r="P351" s="35"/>
      <c r="Q351" s="10"/>
    </row>
    <row r="352" spans="1:17">
      <c r="A352" s="13" t="s">
        <v>11</v>
      </c>
      <c r="B352" s="35"/>
      <c r="C352" s="9"/>
      <c r="D352" s="21">
        <v>5023.41</v>
      </c>
      <c r="E352" s="35" t="s">
        <v>76</v>
      </c>
      <c r="F352" s="35"/>
      <c r="G352" s="9"/>
      <c r="H352" s="9"/>
      <c r="I352" s="35"/>
      <c r="J352" s="35"/>
      <c r="K352" s="35"/>
      <c r="L352" s="35"/>
      <c r="M352" s="35"/>
      <c r="N352" s="35"/>
      <c r="O352" s="35"/>
      <c r="P352" s="35"/>
      <c r="Q352" s="10"/>
    </row>
    <row r="353" spans="1:17">
      <c r="A353" s="13" t="s">
        <v>12</v>
      </c>
      <c r="B353" s="35"/>
      <c r="C353" s="9"/>
      <c r="D353" s="9">
        <f>H340</f>
        <v>17.609999999999559</v>
      </c>
      <c r="E353" s="35" t="s">
        <v>16</v>
      </c>
      <c r="F353" s="35"/>
      <c r="G353" s="9"/>
      <c r="H353" s="9"/>
      <c r="I353" s="35"/>
      <c r="J353" s="35"/>
      <c r="K353" s="35"/>
      <c r="L353" s="35"/>
      <c r="M353" s="35"/>
      <c r="N353" s="35"/>
      <c r="O353" s="35"/>
      <c r="P353" s="35"/>
      <c r="Q353" s="10"/>
    </row>
    <row r="354" spans="1:17">
      <c r="A354" s="13" t="s">
        <v>13</v>
      </c>
      <c r="B354" s="35"/>
      <c r="C354" s="9"/>
      <c r="D354" s="9">
        <f>D352+D353</f>
        <v>5041.0199999999995</v>
      </c>
      <c r="E354" s="35"/>
      <c r="F354" s="35"/>
      <c r="G354" s="9"/>
      <c r="H354" s="9"/>
      <c r="I354" s="35"/>
      <c r="J354" s="35"/>
      <c r="K354" s="35"/>
      <c r="L354" s="35"/>
      <c r="M354" s="35"/>
      <c r="N354" s="35"/>
      <c r="O354" s="35"/>
      <c r="P354" s="35"/>
      <c r="Q354" s="10"/>
    </row>
    <row r="355" spans="1:17">
      <c r="A355" s="13" t="s">
        <v>14</v>
      </c>
      <c r="B355" s="35"/>
      <c r="C355" s="9"/>
      <c r="D355" s="9">
        <f>H348</f>
        <v>-12.609999999999445</v>
      </c>
      <c r="E355" s="35" t="s">
        <v>17</v>
      </c>
      <c r="F355" s="35"/>
      <c r="G355" s="9"/>
      <c r="H355" s="9"/>
      <c r="I355" s="35"/>
      <c r="J355" s="35"/>
      <c r="K355" s="35"/>
      <c r="L355" s="35"/>
      <c r="M355" s="35"/>
      <c r="N355" s="35"/>
      <c r="O355" s="35"/>
      <c r="P355" s="35"/>
      <c r="Q355" s="10"/>
    </row>
    <row r="356" spans="1:17">
      <c r="A356" s="13" t="s">
        <v>13</v>
      </c>
      <c r="B356" s="35"/>
      <c r="C356" s="9"/>
      <c r="D356" s="27">
        <f>D354-D355</f>
        <v>5053.6299999999992</v>
      </c>
      <c r="E356" s="19" t="s">
        <v>18</v>
      </c>
      <c r="F356" s="35"/>
      <c r="G356" s="9"/>
      <c r="H356" s="9"/>
      <c r="I356" s="35"/>
      <c r="J356" s="35"/>
      <c r="K356" s="35"/>
      <c r="L356" s="35"/>
      <c r="M356" s="35"/>
      <c r="N356" s="35"/>
      <c r="O356" s="35"/>
      <c r="P356" s="35"/>
      <c r="Q356" s="10"/>
    </row>
    <row r="357" spans="1:17" ht="14.65" thickBot="1">
      <c r="A357" s="15"/>
      <c r="B357" s="16"/>
      <c r="C357" s="17"/>
      <c r="D357" s="17"/>
      <c r="E357" s="16"/>
      <c r="F357" s="16"/>
      <c r="G357" s="17"/>
      <c r="H357" s="17"/>
      <c r="I357" s="16"/>
      <c r="J357" s="16"/>
      <c r="K357" s="16"/>
      <c r="L357" s="16"/>
      <c r="M357" s="16"/>
      <c r="N357" s="16"/>
      <c r="O357" s="16"/>
      <c r="P357" s="16"/>
      <c r="Q357" s="18"/>
    </row>
    <row r="358" spans="1:17" ht="14.65" thickTop="1"/>
    <row r="362" spans="1:17" ht="14.65" thickBot="1"/>
    <row r="363" spans="1:17" ht="14.65" thickTop="1">
      <c r="A363" s="2"/>
      <c r="B363" s="3"/>
      <c r="C363" s="4">
        <v>45230</v>
      </c>
      <c r="D363" s="5"/>
      <c r="E363" s="3"/>
      <c r="F363" s="3"/>
      <c r="G363" s="5"/>
      <c r="H363" s="5"/>
      <c r="I363" s="3"/>
      <c r="J363" s="3"/>
      <c r="K363" s="3"/>
      <c r="L363" s="20" t="s">
        <v>19</v>
      </c>
      <c r="M363" s="3"/>
      <c r="N363" s="3"/>
      <c r="O363" s="3"/>
      <c r="P363" s="3"/>
      <c r="Q363" s="6"/>
    </row>
    <row r="364" spans="1:17">
      <c r="A364" s="7" t="s">
        <v>5</v>
      </c>
      <c r="B364" s="35"/>
      <c r="C364" s="9"/>
      <c r="D364" s="9"/>
      <c r="E364" s="35"/>
      <c r="F364" s="35"/>
      <c r="G364" s="9"/>
      <c r="H364" s="9"/>
      <c r="I364" s="35"/>
      <c r="J364" s="11" t="s">
        <v>24</v>
      </c>
      <c r="K364" s="35"/>
      <c r="L364" s="11" t="s">
        <v>10</v>
      </c>
      <c r="M364" s="35"/>
      <c r="N364" s="35"/>
      <c r="O364" s="35"/>
      <c r="P364" s="35"/>
      <c r="Q364" s="10"/>
    </row>
    <row r="365" spans="1:17">
      <c r="A365" s="7" t="s">
        <v>0</v>
      </c>
      <c r="B365" s="11" t="s">
        <v>3</v>
      </c>
      <c r="C365" s="12" t="s">
        <v>1</v>
      </c>
      <c r="D365" s="12" t="s">
        <v>4</v>
      </c>
      <c r="E365" s="11" t="s">
        <v>7</v>
      </c>
      <c r="F365" s="37" t="s">
        <v>92</v>
      </c>
      <c r="G365" s="12" t="s">
        <v>8</v>
      </c>
      <c r="H365" s="12" t="s">
        <v>9</v>
      </c>
      <c r="I365" s="33" t="s">
        <v>70</v>
      </c>
      <c r="J365" s="11" t="s">
        <v>23</v>
      </c>
      <c r="K365" s="35"/>
      <c r="L365" s="31">
        <v>200591.49</v>
      </c>
      <c r="M365" s="35" t="s">
        <v>118</v>
      </c>
      <c r="N365" s="35"/>
      <c r="O365" s="35"/>
      <c r="P365" s="35"/>
      <c r="Q365" s="10"/>
    </row>
    <row r="366" spans="1:17">
      <c r="A366" s="13" t="s">
        <v>142</v>
      </c>
      <c r="B366" s="35">
        <v>224</v>
      </c>
      <c r="C366" s="9">
        <v>4.45</v>
      </c>
      <c r="D366" s="9">
        <f>C366*B366</f>
        <v>996.80000000000007</v>
      </c>
      <c r="E366" s="36" t="s">
        <v>93</v>
      </c>
      <c r="F366" s="38">
        <f>D366/D369</f>
        <v>0.15374554248978936</v>
      </c>
      <c r="G366" s="40">
        <v>4.57</v>
      </c>
      <c r="H366" s="9">
        <f>(B366*G366)-D366</f>
        <v>26.879999999999995</v>
      </c>
      <c r="I366" s="35" t="s">
        <v>71</v>
      </c>
      <c r="J366" s="36">
        <f>G366*B366</f>
        <v>1023.6800000000001</v>
      </c>
      <c r="K366" s="35" t="str">
        <f>"sell "&amp;B366&amp;" "&amp;A366&amp;" @ $"&amp;G366</f>
        <v>sell 224 INTR @ $4.57</v>
      </c>
      <c r="L366" s="9">
        <f>L365+(G366*B366)</f>
        <v>201615.16999999998</v>
      </c>
      <c r="M366" s="35"/>
      <c r="N366" s="35"/>
      <c r="O366" s="35"/>
      <c r="P366" s="35"/>
      <c r="Q366" s="10"/>
    </row>
    <row r="367" spans="1:17">
      <c r="A367" s="13" t="s">
        <v>143</v>
      </c>
      <c r="B367" s="35">
        <v>47</v>
      </c>
      <c r="C367" s="9">
        <v>11.46</v>
      </c>
      <c r="D367" s="9">
        <f>C367*B367</f>
        <v>538.62</v>
      </c>
      <c r="E367" s="36" t="s">
        <v>93</v>
      </c>
      <c r="F367" s="38">
        <f>D367/D369</f>
        <v>8.3076268153942964E-2</v>
      </c>
      <c r="G367" s="40">
        <v>11.45</v>
      </c>
      <c r="H367" s="9">
        <f>(B367*G367)-D367</f>
        <v>-0.47000000000002728</v>
      </c>
      <c r="I367" s="35" t="s">
        <v>71</v>
      </c>
      <c r="J367" s="36">
        <f>G367*B367</f>
        <v>538.15</v>
      </c>
      <c r="K367" s="35" t="str">
        <f>"sell "&amp;B367&amp;" "&amp;A367&amp;" @ $"&amp;G367</f>
        <v>sell 47 CCL @ $11.45</v>
      </c>
      <c r="L367" s="9">
        <f>L366+(G367*B367)</f>
        <v>202153.31999999998</v>
      </c>
      <c r="M367" s="35"/>
      <c r="N367" s="35"/>
      <c r="O367" s="35"/>
      <c r="P367" s="35"/>
      <c r="Q367" s="10"/>
    </row>
    <row r="368" spans="1:17">
      <c r="A368" s="13" t="s">
        <v>144</v>
      </c>
      <c r="B368" s="35">
        <v>126</v>
      </c>
      <c r="C368" s="9">
        <v>39.270000000000003</v>
      </c>
      <c r="D368" s="9">
        <f>C368*B368</f>
        <v>4948.0200000000004</v>
      </c>
      <c r="E368" s="36" t="s">
        <v>93</v>
      </c>
      <c r="F368" s="38">
        <f>D368/D369</f>
        <v>0.76317818935626769</v>
      </c>
      <c r="G368" s="40">
        <v>39.35</v>
      </c>
      <c r="H368" s="9">
        <f>(B368*G368)-D368</f>
        <v>10.079999999999927</v>
      </c>
      <c r="I368" s="35" t="s">
        <v>71</v>
      </c>
      <c r="J368" s="36">
        <f>G368*B368</f>
        <v>4958.1000000000004</v>
      </c>
      <c r="K368" s="35" t="str">
        <f>"sell "&amp;B368&amp;" "&amp;A368&amp;" @ $"&amp;G368</f>
        <v>sell 126 VRT @ $39.35</v>
      </c>
      <c r="L368" s="9">
        <f>L367+(G368*B368)</f>
        <v>207111.41999999998</v>
      </c>
      <c r="M368" s="35" t="s">
        <v>22</v>
      </c>
      <c r="N368" s="35"/>
      <c r="O368" s="35"/>
      <c r="P368" s="35"/>
      <c r="Q368" s="10"/>
    </row>
    <row r="369" spans="1:17">
      <c r="A369" s="13"/>
      <c r="B369" s="35"/>
      <c r="C369" s="9"/>
      <c r="D369" s="9">
        <f>SUM(D366:D368)</f>
        <v>6483.4400000000005</v>
      </c>
      <c r="E369" s="36"/>
      <c r="F369" s="38">
        <f>SUM(F366:F368)</f>
        <v>1</v>
      </c>
      <c r="G369" s="41"/>
      <c r="H369" s="9">
        <f>SUM(H366:H368)</f>
        <v>36.489999999999895</v>
      </c>
      <c r="I369" s="35"/>
      <c r="J369" s="36">
        <f>SUM(J366:J368)</f>
        <v>6519.93</v>
      </c>
      <c r="K369" s="35"/>
      <c r="L369" s="9"/>
      <c r="M369" s="35"/>
      <c r="N369" s="35"/>
      <c r="O369" s="35"/>
      <c r="P369" s="35"/>
      <c r="Q369" s="10"/>
    </row>
    <row r="370" spans="1:17">
      <c r="A370" s="13"/>
      <c r="B370" s="35"/>
      <c r="C370" s="9"/>
      <c r="D370" s="9"/>
      <c r="E370" s="35"/>
      <c r="F370" s="35"/>
      <c r="G370" s="41"/>
      <c r="H370" s="9"/>
      <c r="I370" s="35"/>
      <c r="J370" s="35"/>
      <c r="K370" s="35"/>
      <c r="L370" s="9"/>
      <c r="M370" s="35"/>
      <c r="N370" s="35"/>
      <c r="O370" s="35"/>
      <c r="P370" s="35"/>
      <c r="Q370" s="10"/>
    </row>
    <row r="371" spans="1:17">
      <c r="A371" s="13"/>
      <c r="B371" s="35"/>
      <c r="C371" s="9"/>
      <c r="D371" s="9"/>
      <c r="E371" s="19"/>
      <c r="F371" s="35"/>
      <c r="G371" s="41"/>
      <c r="H371" s="9"/>
      <c r="I371" s="35"/>
      <c r="J371" s="35"/>
      <c r="K371" s="35"/>
      <c r="L371" s="9"/>
      <c r="M371" s="11" t="s">
        <v>20</v>
      </c>
      <c r="N371" s="35"/>
      <c r="O371" s="35"/>
      <c r="P371" s="35"/>
      <c r="Q371" s="10"/>
    </row>
    <row r="372" spans="1:17">
      <c r="A372" s="7" t="s">
        <v>6</v>
      </c>
      <c r="B372" s="35"/>
      <c r="C372" s="9"/>
      <c r="D372" s="9"/>
      <c r="E372" s="19"/>
      <c r="F372" s="35"/>
      <c r="G372" s="41"/>
      <c r="H372" s="9"/>
      <c r="I372" s="35"/>
      <c r="J372" s="35"/>
      <c r="K372" s="35"/>
      <c r="L372" s="9"/>
      <c r="M372" s="11" t="s">
        <v>21</v>
      </c>
      <c r="N372" s="35"/>
      <c r="O372" s="35"/>
      <c r="P372" s="35"/>
      <c r="Q372" s="10"/>
    </row>
    <row r="373" spans="1:17">
      <c r="A373" s="7" t="s">
        <v>0</v>
      </c>
      <c r="B373" s="11" t="s">
        <v>3</v>
      </c>
      <c r="C373" s="12" t="s">
        <v>1</v>
      </c>
      <c r="D373" s="12" t="s">
        <v>2</v>
      </c>
      <c r="E373" s="22" t="s">
        <v>7</v>
      </c>
      <c r="F373" s="39" t="s">
        <v>92</v>
      </c>
      <c r="G373" s="42" t="s">
        <v>8</v>
      </c>
      <c r="H373" s="12" t="s">
        <v>9</v>
      </c>
      <c r="I373" s="35"/>
      <c r="J373" s="35"/>
      <c r="K373" s="35"/>
      <c r="L373" s="9"/>
      <c r="M373" s="36">
        <v>206048.96</v>
      </c>
      <c r="N373" s="35"/>
      <c r="O373" s="44"/>
      <c r="P373" s="35"/>
      <c r="Q373" s="10"/>
    </row>
    <row r="374" spans="1:17">
      <c r="A374" s="13" t="s">
        <v>151</v>
      </c>
      <c r="B374" s="35">
        <v>20</v>
      </c>
      <c r="C374" s="9">
        <v>49.92</v>
      </c>
      <c r="D374" s="9">
        <f>C374*B374</f>
        <v>998.40000000000009</v>
      </c>
      <c r="E374" s="36" t="s">
        <v>93</v>
      </c>
      <c r="F374" s="38">
        <f>D374/D377</f>
        <v>1</v>
      </c>
      <c r="G374" s="9">
        <v>49.72</v>
      </c>
      <c r="H374" s="9">
        <f>(B374*G374)-D374</f>
        <v>-4.0000000000001137</v>
      </c>
      <c r="I374" s="35" t="s">
        <v>71</v>
      </c>
      <c r="J374" s="35"/>
      <c r="K374" s="35" t="str">
        <f>"buy "&amp;B374&amp;" "&amp;A374&amp;" @ $"&amp;G374</f>
        <v>buy 20 NEAR @ $49.72</v>
      </c>
      <c r="L374" s="9">
        <f>L368-(G374*B374)</f>
        <v>206117.02</v>
      </c>
      <c r="M374" s="36">
        <f>L365-(G374*B374)</f>
        <v>199597.09</v>
      </c>
      <c r="N374" s="35"/>
      <c r="O374" s="35"/>
      <c r="P374" s="35"/>
      <c r="Q374" s="10"/>
    </row>
    <row r="375" spans="1:17">
      <c r="A375" s="13"/>
      <c r="B375" s="35"/>
      <c r="C375" s="9">
        <v>0</v>
      </c>
      <c r="D375" s="9">
        <f>C375*B375</f>
        <v>0</v>
      </c>
      <c r="E375" s="36" t="s">
        <v>93</v>
      </c>
      <c r="F375" s="38">
        <f>D375/D377</f>
        <v>0</v>
      </c>
      <c r="G375" s="9">
        <v>0</v>
      </c>
      <c r="H375" s="9">
        <f>(B375*G375)-D375</f>
        <v>0</v>
      </c>
      <c r="I375" s="35" t="s">
        <v>71</v>
      </c>
      <c r="J375" s="35"/>
      <c r="K375" s="35" t="str">
        <f>"buy "&amp;B375&amp;" "&amp;A375&amp;" @ $"&amp;G375</f>
        <v>buy   @ $0</v>
      </c>
      <c r="L375" s="9">
        <f>L374-(G375*B375)</f>
        <v>206117.02</v>
      </c>
      <c r="M375" s="36">
        <f>M374-(G375*B375)</f>
        <v>199597.09</v>
      </c>
      <c r="N375" s="35"/>
      <c r="O375" s="35"/>
      <c r="P375" s="35"/>
      <c r="Q375" s="10"/>
    </row>
    <row r="376" spans="1:17">
      <c r="A376" s="23"/>
      <c r="B376" s="24"/>
      <c r="C376" s="25">
        <v>0</v>
      </c>
      <c r="D376" s="25">
        <f>C376*B376</f>
        <v>0</v>
      </c>
      <c r="E376" s="36" t="s">
        <v>93</v>
      </c>
      <c r="F376" s="38">
        <f>D376/D377</f>
        <v>0</v>
      </c>
      <c r="G376" s="25">
        <v>0</v>
      </c>
      <c r="H376" s="25">
        <f>(B376*G376)-D376</f>
        <v>0</v>
      </c>
      <c r="I376" s="35" t="s">
        <v>71</v>
      </c>
      <c r="J376" s="35"/>
      <c r="K376" s="35" t="str">
        <f>"buy "&amp;B376&amp;" "&amp;A376&amp;" @ $"&amp;G376</f>
        <v>buy   @ $0</v>
      </c>
      <c r="L376" s="9">
        <f>L375-(G376*B376)</f>
        <v>206117.02</v>
      </c>
      <c r="M376" s="36">
        <f>M375-(G376*B376)</f>
        <v>199597.09</v>
      </c>
      <c r="N376" s="35" t="str">
        <f>TEXT(ROUND(M376,2),"$#,##0.00")&amp;" will be the balance in the account after purchases.  "</f>
        <v xml:space="preserve">$199,597.09 will be the balance in the account after purchases.  </v>
      </c>
      <c r="O376" s="35"/>
      <c r="P376" s="35"/>
      <c r="Q376" s="10"/>
    </row>
    <row r="377" spans="1:17">
      <c r="A377" s="13"/>
      <c r="B377" s="35"/>
      <c r="C377" s="9"/>
      <c r="D377" s="9">
        <f>SUM(D374:D376)</f>
        <v>998.40000000000009</v>
      </c>
      <c r="E377" s="35"/>
      <c r="F377" s="38">
        <f>SUM(F374:F376)</f>
        <v>1</v>
      </c>
      <c r="G377" s="9" t="s">
        <v>15</v>
      </c>
      <c r="H377" s="9">
        <f>SUM(H374:H376)</f>
        <v>-4.0000000000001137</v>
      </c>
      <c r="I377" s="35"/>
      <c r="J377" s="35"/>
      <c r="K377" s="35"/>
      <c r="L377" s="9"/>
      <c r="M377" s="35"/>
      <c r="N377" s="35" t="s">
        <v>27</v>
      </c>
      <c r="O377" s="35"/>
      <c r="P377" s="35"/>
      <c r="Q377" s="10"/>
    </row>
    <row r="378" spans="1:17">
      <c r="A378" s="13"/>
      <c r="B378" s="35"/>
      <c r="C378" s="9"/>
      <c r="D378" s="9"/>
      <c r="E378" s="35"/>
      <c r="F378" s="35"/>
      <c r="G378" s="9"/>
      <c r="H378" s="9"/>
      <c r="I378" s="35"/>
      <c r="J378" s="35"/>
      <c r="K378" s="35"/>
      <c r="L378" s="9"/>
      <c r="M378" s="11" t="str">
        <f>IF(J369+M376&gt;0,"Credit Surplus","Credit Shortage")</f>
        <v>Credit Surplus</v>
      </c>
      <c r="N378" s="36">
        <f>J369+M376</f>
        <v>206117.02</v>
      </c>
      <c r="O378" s="35" t="s">
        <v>60</v>
      </c>
      <c r="P378" s="35"/>
      <c r="Q378" s="10"/>
    </row>
    <row r="379" spans="1:17">
      <c r="A379" s="13"/>
      <c r="B379" s="35"/>
      <c r="C379" s="9"/>
      <c r="D379" s="9"/>
      <c r="E379" s="35"/>
      <c r="F379" s="35"/>
      <c r="G379" s="9"/>
      <c r="H379" s="9"/>
      <c r="I379" s="35"/>
      <c r="J379" s="35"/>
      <c r="K379" s="35"/>
      <c r="L379" s="9"/>
      <c r="M379" s="35"/>
      <c r="N379" s="35"/>
      <c r="O379" s="35"/>
      <c r="P379" s="35"/>
      <c r="Q379" s="10"/>
    </row>
    <row r="380" spans="1:17">
      <c r="A380" s="13"/>
      <c r="B380" s="35"/>
      <c r="C380" s="9"/>
      <c r="D380" s="9"/>
      <c r="E380" s="35"/>
      <c r="F380" s="35"/>
      <c r="G380" s="9"/>
      <c r="H380" s="9"/>
      <c r="I380" s="35"/>
      <c r="J380" s="35"/>
      <c r="K380" s="35"/>
      <c r="L380" s="35"/>
      <c r="M380" s="35"/>
      <c r="N380" s="35"/>
      <c r="O380" s="35"/>
      <c r="P380" s="35"/>
      <c r="Q380" s="10"/>
    </row>
    <row r="381" spans="1:17">
      <c r="A381" s="13" t="s">
        <v>11</v>
      </c>
      <c r="B381" s="35"/>
      <c r="C381" s="9"/>
      <c r="D381" s="21">
        <v>6269.79</v>
      </c>
      <c r="E381" s="35" t="s">
        <v>76</v>
      </c>
      <c r="F381" s="35"/>
      <c r="G381" s="9"/>
      <c r="H381" s="9"/>
      <c r="I381" s="35"/>
      <c r="J381" s="35"/>
      <c r="K381" s="35"/>
      <c r="L381" s="35"/>
      <c r="M381" s="35"/>
      <c r="N381" s="35"/>
      <c r="O381" s="35"/>
      <c r="P381" s="35"/>
      <c r="Q381" s="10"/>
    </row>
    <row r="382" spans="1:17">
      <c r="A382" s="13" t="s">
        <v>12</v>
      </c>
      <c r="B382" s="35"/>
      <c r="C382" s="9"/>
      <c r="D382" s="9">
        <f>H369</f>
        <v>36.489999999999895</v>
      </c>
      <c r="E382" s="35" t="s">
        <v>16</v>
      </c>
      <c r="F382" s="35"/>
      <c r="G382" s="9"/>
      <c r="H382" s="9"/>
      <c r="I382" s="35"/>
      <c r="J382" s="35"/>
      <c r="K382" s="35"/>
      <c r="L382" s="35"/>
      <c r="M382" s="35"/>
      <c r="N382" s="35"/>
      <c r="O382" s="35"/>
      <c r="P382" s="35"/>
      <c r="Q382" s="10"/>
    </row>
    <row r="383" spans="1:17">
      <c r="A383" s="13" t="s">
        <v>13</v>
      </c>
      <c r="B383" s="35"/>
      <c r="C383" s="9"/>
      <c r="D383" s="9">
        <f>D381+D382</f>
        <v>6306.28</v>
      </c>
      <c r="E383" s="35"/>
      <c r="F383" s="35"/>
      <c r="G383" s="9"/>
      <c r="H383" s="9"/>
      <c r="I383" s="35"/>
      <c r="J383" s="35"/>
      <c r="K383" s="35"/>
      <c r="L383" s="35"/>
      <c r="M383" s="35"/>
      <c r="N383" s="35"/>
      <c r="O383" s="35"/>
      <c r="P383" s="35"/>
      <c r="Q383" s="10"/>
    </row>
    <row r="384" spans="1:17">
      <c r="A384" s="13" t="s">
        <v>14</v>
      </c>
      <c r="B384" s="35"/>
      <c r="C384" s="9"/>
      <c r="D384" s="9">
        <f>H377</f>
        <v>-4.0000000000001137</v>
      </c>
      <c r="E384" s="35" t="s">
        <v>17</v>
      </c>
      <c r="F384" s="35"/>
      <c r="G384" s="9"/>
      <c r="H384" s="9"/>
      <c r="I384" s="35"/>
      <c r="J384" s="35"/>
      <c r="K384" s="35"/>
      <c r="L384" s="35"/>
      <c r="M384" s="35"/>
      <c r="N384" s="35"/>
      <c r="O384" s="35"/>
      <c r="P384" s="35"/>
      <c r="Q384" s="10"/>
    </row>
    <row r="385" spans="1:17">
      <c r="A385" s="13" t="s">
        <v>13</v>
      </c>
      <c r="B385" s="35"/>
      <c r="C385" s="9"/>
      <c r="D385" s="27">
        <f>D383-D384</f>
        <v>6310.28</v>
      </c>
      <c r="E385" s="19" t="s">
        <v>18</v>
      </c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 ht="14.65" thickBot="1">
      <c r="A386" s="15"/>
      <c r="B386" s="16"/>
      <c r="C386" s="17"/>
      <c r="D386" s="17"/>
      <c r="E386" s="16"/>
      <c r="F386" s="16"/>
      <c r="G386" s="17"/>
      <c r="H386" s="17"/>
      <c r="I386" s="16"/>
      <c r="J386" s="16"/>
      <c r="K386" s="16"/>
      <c r="L386" s="16"/>
      <c r="M386" s="16"/>
      <c r="N386" s="16"/>
      <c r="O386" s="16"/>
      <c r="P386" s="16"/>
      <c r="Q386" s="18"/>
    </row>
    <row r="387" spans="1:17" ht="14.65" thickTop="1"/>
    <row r="389" spans="1:17" ht="14.65" thickBot="1"/>
    <row r="390" spans="1:17" ht="14.65" thickTop="1">
      <c r="A390" s="2"/>
      <c r="B390" s="3"/>
      <c r="C390" s="4">
        <v>45201</v>
      </c>
      <c r="D390" s="5"/>
      <c r="E390" s="3"/>
      <c r="F390" s="3"/>
      <c r="G390" s="5"/>
      <c r="H390" s="5"/>
      <c r="I390" s="3"/>
      <c r="J390" s="3"/>
      <c r="K390" s="3"/>
      <c r="L390" s="20" t="s">
        <v>19</v>
      </c>
      <c r="M390" s="3"/>
      <c r="N390" s="3"/>
      <c r="O390" s="3"/>
      <c r="P390" s="3"/>
      <c r="Q390" s="6"/>
    </row>
    <row r="391" spans="1:17">
      <c r="A391" s="7" t="s">
        <v>5</v>
      </c>
      <c r="B391" s="35"/>
      <c r="C391" s="9"/>
      <c r="D391" s="9"/>
      <c r="E391" s="35"/>
      <c r="F391" s="35"/>
      <c r="G391" s="9"/>
      <c r="H391" s="9"/>
      <c r="I391" s="35"/>
      <c r="J391" s="11" t="s">
        <v>24</v>
      </c>
      <c r="K391" s="35"/>
      <c r="L391" s="11" t="s">
        <v>10</v>
      </c>
      <c r="M391" s="35"/>
      <c r="N391" s="35"/>
      <c r="O391" s="35"/>
      <c r="P391" s="35"/>
      <c r="Q391" s="10"/>
    </row>
    <row r="392" spans="1:17">
      <c r="A392" s="7" t="s">
        <v>0</v>
      </c>
      <c r="B392" s="11" t="s">
        <v>3</v>
      </c>
      <c r="C392" s="12" t="s">
        <v>1</v>
      </c>
      <c r="D392" s="12" t="s">
        <v>4</v>
      </c>
      <c r="E392" s="11" t="s">
        <v>7</v>
      </c>
      <c r="F392" s="37" t="s">
        <v>92</v>
      </c>
      <c r="G392" s="12" t="s">
        <v>8</v>
      </c>
      <c r="H392" s="12" t="s">
        <v>9</v>
      </c>
      <c r="I392" s="33" t="s">
        <v>70</v>
      </c>
      <c r="J392" s="11" t="s">
        <v>23</v>
      </c>
      <c r="K392" s="35"/>
      <c r="L392" s="31">
        <v>202495.58</v>
      </c>
      <c r="M392" s="35" t="s">
        <v>118</v>
      </c>
      <c r="N392" s="35"/>
      <c r="O392" s="35"/>
      <c r="P392" s="35"/>
      <c r="Q392" s="10"/>
    </row>
    <row r="393" spans="1:17">
      <c r="A393" s="13" t="s">
        <v>139</v>
      </c>
      <c r="B393" s="35">
        <v>87</v>
      </c>
      <c r="C393" s="9">
        <v>24.44</v>
      </c>
      <c r="D393" s="9">
        <f>C393*B393</f>
        <v>2126.2800000000002</v>
      </c>
      <c r="E393" s="36" t="s">
        <v>93</v>
      </c>
      <c r="F393" s="38">
        <f>D393/D396</f>
        <v>0.51708012227358835</v>
      </c>
      <c r="G393" s="40">
        <v>22</v>
      </c>
      <c r="H393" s="9">
        <f>(B393*G393)-D393</f>
        <v>-212.2800000000002</v>
      </c>
      <c r="I393" s="35" t="s">
        <v>71</v>
      </c>
      <c r="J393" s="36">
        <f>G393*B393</f>
        <v>1914</v>
      </c>
      <c r="K393" s="35" t="str">
        <f>"sell "&amp;B393&amp;" "&amp;A393&amp;" @ $"&amp;G393</f>
        <v>sell 87 DFH @ $22</v>
      </c>
      <c r="L393" s="9">
        <f>L392+(G393*B393)</f>
        <v>204409.58</v>
      </c>
      <c r="M393" s="35"/>
      <c r="N393" s="35"/>
      <c r="O393" s="35"/>
      <c r="P393" s="35"/>
      <c r="Q393" s="10"/>
    </row>
    <row r="394" spans="1:17">
      <c r="A394" s="13" t="s">
        <v>140</v>
      </c>
      <c r="B394" s="35">
        <v>31</v>
      </c>
      <c r="C394" s="9">
        <v>23.59</v>
      </c>
      <c r="D394" s="9">
        <f>C394*B394</f>
        <v>731.29</v>
      </c>
      <c r="E394" s="36" t="s">
        <v>93</v>
      </c>
      <c r="F394" s="38">
        <f>D394/D396</f>
        <v>0.17783900644197961</v>
      </c>
      <c r="G394" s="40">
        <v>22.82</v>
      </c>
      <c r="H394" s="9">
        <f>(B394*G394)-D394</f>
        <v>-23.870000000000005</v>
      </c>
      <c r="I394" s="35" t="s">
        <v>71</v>
      </c>
      <c r="J394" s="36">
        <f>G394*B394</f>
        <v>707.42</v>
      </c>
      <c r="K394" s="35" t="str">
        <f>"sell "&amp;B394&amp;" "&amp;A394&amp;" @ $"&amp;G394</f>
        <v>sell 31 XP @ $22.82</v>
      </c>
      <c r="L394" s="9">
        <f>L393+(G394*B394)</f>
        <v>205117</v>
      </c>
      <c r="M394" s="35"/>
      <c r="N394" s="35"/>
      <c r="O394" s="35"/>
      <c r="P394" s="35"/>
      <c r="Q394" s="10"/>
    </row>
    <row r="395" spans="1:17">
      <c r="A395" s="13" t="s">
        <v>141</v>
      </c>
      <c r="B395" s="35">
        <v>158</v>
      </c>
      <c r="C395" s="9">
        <v>7.94</v>
      </c>
      <c r="D395" s="9">
        <f>C395*B395</f>
        <v>1254.52</v>
      </c>
      <c r="E395" s="36" t="s">
        <v>93</v>
      </c>
      <c r="F395" s="38">
        <f>D395/D396</f>
        <v>0.30508087128443201</v>
      </c>
      <c r="G395" s="40">
        <v>7.24</v>
      </c>
      <c r="H395" s="9">
        <f>(B395*G395)-D395</f>
        <v>-110.59999999999991</v>
      </c>
      <c r="I395" s="35" t="s">
        <v>71</v>
      </c>
      <c r="J395" s="36">
        <f>G395*B395</f>
        <v>1143.92</v>
      </c>
      <c r="K395" s="35" t="str">
        <f>"sell "&amp;B395&amp;" "&amp;A395&amp;" @ $"&amp;G395</f>
        <v>sell 158 NU @ $7.24</v>
      </c>
      <c r="L395" s="9">
        <f>L394+(G395*B395)</f>
        <v>206260.92</v>
      </c>
      <c r="M395" s="35" t="s">
        <v>22</v>
      </c>
      <c r="N395" s="35"/>
      <c r="O395" s="35"/>
      <c r="P395" s="35"/>
      <c r="Q395" s="10"/>
    </row>
    <row r="396" spans="1:17">
      <c r="A396" s="13"/>
      <c r="B396" s="35"/>
      <c r="C396" s="9"/>
      <c r="D396" s="9">
        <f>SUM(D393:D395)</f>
        <v>4112.09</v>
      </c>
      <c r="E396" s="36"/>
      <c r="F396" s="38">
        <f>SUM(F393:F395)</f>
        <v>1</v>
      </c>
      <c r="G396" s="41"/>
      <c r="H396" s="9">
        <f>SUM(H393:H395)</f>
        <v>-346.75000000000011</v>
      </c>
      <c r="I396" s="35"/>
      <c r="J396" s="36">
        <f>SUM(J393:J395)</f>
        <v>3765.34</v>
      </c>
      <c r="K396" s="35"/>
      <c r="L396" s="9"/>
      <c r="M396" s="35"/>
      <c r="N396" s="35"/>
      <c r="O396" s="35"/>
      <c r="P396" s="35"/>
      <c r="Q396" s="10"/>
    </row>
    <row r="397" spans="1:17">
      <c r="A397" s="13"/>
      <c r="B397" s="35"/>
      <c r="C397" s="9"/>
      <c r="D397" s="9"/>
      <c r="E397" s="35"/>
      <c r="F397" s="35"/>
      <c r="G397" s="41"/>
      <c r="H397" s="9"/>
      <c r="I397" s="35"/>
      <c r="J397" s="35"/>
      <c r="K397" s="35"/>
      <c r="L397" s="9"/>
      <c r="M397" s="35"/>
      <c r="N397" s="35"/>
      <c r="O397" s="35"/>
      <c r="P397" s="35"/>
      <c r="Q397" s="10"/>
    </row>
    <row r="398" spans="1:17">
      <c r="A398" s="13"/>
      <c r="B398" s="35"/>
      <c r="C398" s="9"/>
      <c r="D398" s="9"/>
      <c r="E398" s="19"/>
      <c r="F398" s="35"/>
      <c r="G398" s="41"/>
      <c r="H398" s="9"/>
      <c r="I398" s="35"/>
      <c r="J398" s="35"/>
      <c r="K398" s="35"/>
      <c r="L398" s="9"/>
      <c r="M398" s="11" t="s">
        <v>20</v>
      </c>
      <c r="N398" s="35"/>
      <c r="O398" s="35"/>
      <c r="P398" s="35"/>
      <c r="Q398" s="10"/>
    </row>
    <row r="399" spans="1:17">
      <c r="A399" s="7" t="s">
        <v>6</v>
      </c>
      <c r="B399" s="35"/>
      <c r="C399" s="9"/>
      <c r="D399" s="9"/>
      <c r="E399" s="19"/>
      <c r="F399" s="35"/>
      <c r="G399" s="41"/>
      <c r="H399" s="9"/>
      <c r="I399" s="35"/>
      <c r="J399" s="35"/>
      <c r="K399" s="35"/>
      <c r="L399" s="9"/>
      <c r="M399" s="11" t="s">
        <v>21</v>
      </c>
      <c r="N399" s="35"/>
      <c r="O399" s="35"/>
      <c r="P399" s="35"/>
      <c r="Q399" s="10"/>
    </row>
    <row r="400" spans="1:17">
      <c r="A400" s="7" t="s">
        <v>0</v>
      </c>
      <c r="B400" s="11" t="s">
        <v>3</v>
      </c>
      <c r="C400" s="12" t="s">
        <v>1</v>
      </c>
      <c r="D400" s="12" t="s">
        <v>2</v>
      </c>
      <c r="E400" s="22" t="s">
        <v>7</v>
      </c>
      <c r="F400" s="39" t="s">
        <v>92</v>
      </c>
      <c r="G400" s="42" t="s">
        <v>8</v>
      </c>
      <c r="H400" s="12" t="s">
        <v>9</v>
      </c>
      <c r="I400" s="35"/>
      <c r="J400" s="35"/>
      <c r="K400" s="35"/>
      <c r="L400" s="9"/>
      <c r="M400" s="36">
        <v>206048.96</v>
      </c>
      <c r="N400" s="35"/>
      <c r="O400" s="44"/>
      <c r="P400" s="35"/>
      <c r="Q400" s="10"/>
    </row>
    <row r="401" spans="1:17">
      <c r="A401" s="13" t="s">
        <v>148</v>
      </c>
      <c r="B401" s="35">
        <v>198</v>
      </c>
      <c r="C401" s="9">
        <v>5.15</v>
      </c>
      <c r="D401" s="9">
        <f>C401*B401</f>
        <v>1019.7</v>
      </c>
      <c r="E401" s="36" t="s">
        <v>93</v>
      </c>
      <c r="F401" s="38">
        <f>D401/D404</f>
        <v>0.17766820284526996</v>
      </c>
      <c r="G401" s="9">
        <v>5.0199999999999996</v>
      </c>
      <c r="H401" s="9">
        <f>(B401*G401)-D401</f>
        <v>-25.740000000000123</v>
      </c>
      <c r="I401" s="35" t="s">
        <v>71</v>
      </c>
      <c r="J401" s="35"/>
      <c r="K401" s="35" t="str">
        <f>"buy "&amp;B401&amp;" "&amp;A401&amp;" @ $"&amp;G401</f>
        <v>buy 198 UEC @ $5.02</v>
      </c>
      <c r="L401" s="9">
        <f>L395-(G401*B401)</f>
        <v>205266.96000000002</v>
      </c>
      <c r="M401" s="36">
        <f>L392-(G401*B401)</f>
        <v>201501.62</v>
      </c>
      <c r="N401" s="35"/>
      <c r="O401" s="35"/>
      <c r="P401" s="35"/>
      <c r="Q401" s="10"/>
    </row>
    <row r="402" spans="1:17">
      <c r="A402" s="13" t="s">
        <v>149</v>
      </c>
      <c r="B402" s="35">
        <v>338</v>
      </c>
      <c r="C402" s="9">
        <v>11.17</v>
      </c>
      <c r="D402" s="9">
        <f>C402*B402</f>
        <v>3775.46</v>
      </c>
      <c r="E402" s="36" t="s">
        <v>93</v>
      </c>
      <c r="F402" s="38">
        <f>D402/D404</f>
        <v>0.65782013642659887</v>
      </c>
      <c r="G402" s="9">
        <v>11.02</v>
      </c>
      <c r="H402" s="9">
        <f>(B402*G402)-D402</f>
        <v>-50.700000000000273</v>
      </c>
      <c r="I402" s="35" t="s">
        <v>71</v>
      </c>
      <c r="J402" s="35"/>
      <c r="K402" s="35" t="str">
        <f>"buy "&amp;B402&amp;" "&amp;A402&amp;" @ $"&amp;G402</f>
        <v>buy 338 HLX @ $11.02</v>
      </c>
      <c r="L402" s="9">
        <f>L401-(G402*B402)</f>
        <v>201542.2</v>
      </c>
      <c r="M402" s="36">
        <f>M401-(G402*B402)</f>
        <v>197776.86</v>
      </c>
      <c r="N402" s="35"/>
      <c r="O402" s="35"/>
      <c r="P402" s="35"/>
      <c r="Q402" s="10"/>
    </row>
    <row r="403" spans="1:17">
      <c r="A403" s="23" t="s">
        <v>150</v>
      </c>
      <c r="B403" s="24">
        <v>9</v>
      </c>
      <c r="C403" s="25">
        <v>104.91</v>
      </c>
      <c r="D403" s="25">
        <f>C403*B403</f>
        <v>944.18999999999994</v>
      </c>
      <c r="E403" s="36" t="s">
        <v>93</v>
      </c>
      <c r="F403" s="38">
        <f>D403/D404</f>
        <v>0.16451166072813123</v>
      </c>
      <c r="G403" s="25">
        <v>103.81</v>
      </c>
      <c r="H403" s="25">
        <f>(B403*G403)-D403</f>
        <v>-9.8999999999999773</v>
      </c>
      <c r="I403" s="35" t="s">
        <v>71</v>
      </c>
      <c r="J403" s="35"/>
      <c r="K403" s="35" t="str">
        <f>"buy "&amp;B403&amp;" "&amp;A403&amp;" @ $"&amp;G403</f>
        <v>buy 9 CEIX @ $103.81</v>
      </c>
      <c r="L403" s="9">
        <f>L402-(G403*B403)</f>
        <v>200607.91</v>
      </c>
      <c r="M403" s="36">
        <f>M402-(G403*B403)</f>
        <v>196842.56999999998</v>
      </c>
      <c r="N403" s="35" t="str">
        <f>TEXT(ROUND(M403,2),"$#,##0.00")&amp;" will be the balance in the account after purchases.  "</f>
        <v xml:space="preserve">$196,842.57 will be the balance in the account after purchases.  </v>
      </c>
      <c r="O403" s="35"/>
      <c r="P403" s="35"/>
      <c r="Q403" s="10"/>
    </row>
    <row r="404" spans="1:17">
      <c r="A404" s="13"/>
      <c r="B404" s="35"/>
      <c r="C404" s="9"/>
      <c r="D404" s="9">
        <f>SUM(D401:D403)</f>
        <v>5739.3499999999995</v>
      </c>
      <c r="E404" s="35"/>
      <c r="F404" s="38">
        <f>SUM(F401:F403)</f>
        <v>1</v>
      </c>
      <c r="G404" s="9" t="s">
        <v>15</v>
      </c>
      <c r="H404" s="9">
        <f>SUM(H401:H403)</f>
        <v>-86.340000000000373</v>
      </c>
      <c r="I404" s="35"/>
      <c r="J404" s="35"/>
      <c r="K404" s="35"/>
      <c r="L404" s="9"/>
      <c r="M404" s="35"/>
      <c r="N404" s="35" t="s">
        <v>27</v>
      </c>
      <c r="O404" s="35"/>
      <c r="P404" s="35"/>
      <c r="Q404" s="10"/>
    </row>
    <row r="405" spans="1:17">
      <c r="A405" s="13"/>
      <c r="B405" s="35"/>
      <c r="C405" s="9"/>
      <c r="D405" s="9"/>
      <c r="E405" s="35"/>
      <c r="F405" s="35"/>
      <c r="G405" s="9"/>
      <c r="H405" s="9"/>
      <c r="I405" s="35"/>
      <c r="J405" s="35"/>
      <c r="K405" s="35"/>
      <c r="L405" s="9"/>
      <c r="M405" s="11" t="str">
        <f>IF(J396+M403&gt;0,"Credit Surplus","Credit Shortage")</f>
        <v>Credit Surplus</v>
      </c>
      <c r="N405" s="36">
        <f>J396+M403</f>
        <v>200607.90999999997</v>
      </c>
      <c r="O405" s="35" t="s">
        <v>60</v>
      </c>
      <c r="P405" s="35"/>
      <c r="Q405" s="10"/>
    </row>
    <row r="406" spans="1:17">
      <c r="A406" s="13"/>
      <c r="B406" s="35"/>
      <c r="C406" s="9"/>
      <c r="D406" s="9"/>
      <c r="E406" s="35"/>
      <c r="F406" s="35"/>
      <c r="G406" s="9"/>
      <c r="H406" s="9"/>
      <c r="I406" s="35"/>
      <c r="J406" s="35"/>
      <c r="K406" s="35"/>
      <c r="L406" s="9"/>
      <c r="M406" s="35"/>
      <c r="N406" s="35"/>
      <c r="O406" s="35"/>
      <c r="P406" s="35"/>
      <c r="Q406" s="10"/>
    </row>
    <row r="407" spans="1:17">
      <c r="A407" s="13"/>
      <c r="B407" s="35"/>
      <c r="C407" s="9"/>
      <c r="D407" s="9"/>
      <c r="E407" s="35"/>
      <c r="F407" s="35"/>
      <c r="G407" s="9"/>
      <c r="H407" s="9"/>
      <c r="I407" s="35"/>
      <c r="J407" s="35"/>
      <c r="K407" s="35"/>
      <c r="L407" s="35"/>
      <c r="M407" s="35"/>
      <c r="N407" s="35"/>
      <c r="O407" s="35"/>
      <c r="P407" s="35"/>
      <c r="Q407" s="10"/>
    </row>
    <row r="408" spans="1:17">
      <c r="A408" s="13" t="s">
        <v>11</v>
      </c>
      <c r="B408" s="35"/>
      <c r="C408" s="9"/>
      <c r="D408" s="21">
        <v>1045.1600000000001</v>
      </c>
      <c r="E408" s="35" t="s">
        <v>76</v>
      </c>
      <c r="F408" s="35"/>
      <c r="G408" s="9"/>
      <c r="H408" s="9"/>
      <c r="I408" s="35"/>
      <c r="J408" s="35"/>
      <c r="K408" s="35"/>
      <c r="L408" s="35"/>
      <c r="M408" s="35"/>
      <c r="N408" s="35"/>
      <c r="O408" s="35"/>
      <c r="P408" s="35"/>
      <c r="Q408" s="10"/>
    </row>
    <row r="409" spans="1:17">
      <c r="A409" s="13" t="s">
        <v>12</v>
      </c>
      <c r="B409" s="35"/>
      <c r="C409" s="9"/>
      <c r="D409" s="9">
        <f>H396</f>
        <v>-346.75000000000011</v>
      </c>
      <c r="E409" s="35" t="s">
        <v>16</v>
      </c>
      <c r="F409" s="35"/>
      <c r="G409" s="9"/>
      <c r="H409" s="9"/>
      <c r="I409" s="35"/>
      <c r="J409" s="35"/>
      <c r="K409" s="35"/>
      <c r="L409" s="35"/>
      <c r="M409" s="35"/>
      <c r="N409" s="35"/>
      <c r="O409" s="35"/>
      <c r="P409" s="35"/>
      <c r="Q409" s="10"/>
    </row>
    <row r="410" spans="1:17">
      <c r="A410" s="13" t="s">
        <v>13</v>
      </c>
      <c r="B410" s="35"/>
      <c r="C410" s="9"/>
      <c r="D410" s="9">
        <f>D408+D409</f>
        <v>698.41</v>
      </c>
      <c r="E410" s="35"/>
      <c r="F410" s="35"/>
      <c r="G410" s="9"/>
      <c r="H410" s="9"/>
      <c r="I410" s="35"/>
      <c r="J410" s="35"/>
      <c r="K410" s="35"/>
      <c r="L410" s="35"/>
      <c r="M410" s="35"/>
      <c r="N410" s="35"/>
      <c r="O410" s="35"/>
      <c r="P410" s="35"/>
      <c r="Q410" s="10"/>
    </row>
    <row r="411" spans="1:17">
      <c r="A411" s="13" t="s">
        <v>14</v>
      </c>
      <c r="B411" s="35"/>
      <c r="C411" s="9"/>
      <c r="D411" s="9">
        <f>H404</f>
        <v>-86.340000000000373</v>
      </c>
      <c r="E411" s="35" t="s">
        <v>17</v>
      </c>
      <c r="F411" s="35"/>
      <c r="G411" s="9"/>
      <c r="H411" s="9"/>
      <c r="I411" s="35"/>
      <c r="J411" s="35"/>
      <c r="K411" s="35"/>
      <c r="L411" s="35"/>
      <c r="M411" s="35"/>
      <c r="N411" s="35"/>
      <c r="O411" s="35"/>
      <c r="P411" s="35"/>
      <c r="Q411" s="10"/>
    </row>
    <row r="412" spans="1:17">
      <c r="A412" s="13" t="s">
        <v>13</v>
      </c>
      <c r="B412" s="35"/>
      <c r="C412" s="9"/>
      <c r="D412" s="27">
        <f>D410-D411</f>
        <v>784.75000000000034</v>
      </c>
      <c r="E412" s="19" t="s">
        <v>18</v>
      </c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 ht="14.65" thickBot="1">
      <c r="A413" s="15"/>
      <c r="B413" s="16"/>
      <c r="C413" s="17"/>
      <c r="D413" s="17"/>
      <c r="E413" s="16"/>
      <c r="F413" s="16"/>
      <c r="G413" s="17"/>
      <c r="H413" s="17"/>
      <c r="I413" s="16"/>
      <c r="J413" s="16"/>
      <c r="K413" s="16"/>
      <c r="L413" s="16"/>
      <c r="M413" s="16"/>
      <c r="N413" s="16"/>
      <c r="O413" s="16"/>
      <c r="P413" s="16"/>
      <c r="Q413" s="18"/>
    </row>
    <row r="414" spans="1:17" ht="14.65" thickTop="1"/>
    <row r="416" spans="1:17" ht="14.65" thickBot="1"/>
    <row r="417" spans="1:17" ht="14.65" thickTop="1">
      <c r="A417" s="2"/>
      <c r="B417" s="3"/>
      <c r="C417" s="4">
        <v>45169</v>
      </c>
      <c r="D417" s="5"/>
      <c r="E417" s="3"/>
      <c r="F417" s="3"/>
      <c r="G417" s="5"/>
      <c r="H417" s="5"/>
      <c r="I417" s="3"/>
      <c r="J417" s="3"/>
      <c r="K417" s="3"/>
      <c r="L417" s="20" t="s">
        <v>19</v>
      </c>
      <c r="M417" s="3"/>
      <c r="N417" s="3"/>
      <c r="O417" s="3"/>
      <c r="P417" s="3"/>
      <c r="Q417" s="6"/>
    </row>
    <row r="418" spans="1:17">
      <c r="A418" s="7" t="s">
        <v>5</v>
      </c>
      <c r="B418" s="35"/>
      <c r="C418" s="9"/>
      <c r="D418" s="9"/>
      <c r="E418" s="35"/>
      <c r="F418" s="35"/>
      <c r="G418" s="9"/>
      <c r="H418" s="9"/>
      <c r="I418" s="35"/>
      <c r="J418" s="11" t="s">
        <v>24</v>
      </c>
      <c r="K418" s="35"/>
      <c r="L418" s="11" t="s">
        <v>10</v>
      </c>
      <c r="M418" s="35"/>
      <c r="N418" s="35"/>
      <c r="O418" s="35"/>
      <c r="P418" s="35"/>
      <c r="Q418" s="10"/>
    </row>
    <row r="419" spans="1:17">
      <c r="A419" s="7" t="s">
        <v>0</v>
      </c>
      <c r="B419" s="11" t="s">
        <v>3</v>
      </c>
      <c r="C419" s="12" t="s">
        <v>1</v>
      </c>
      <c r="D419" s="12" t="s">
        <v>4</v>
      </c>
      <c r="E419" s="11" t="s">
        <v>7</v>
      </c>
      <c r="F419" s="37" t="s">
        <v>92</v>
      </c>
      <c r="G419" s="12" t="s">
        <v>8</v>
      </c>
      <c r="H419" s="12" t="s">
        <v>9</v>
      </c>
      <c r="I419" s="33" t="s">
        <v>70</v>
      </c>
      <c r="J419" s="11" t="s">
        <v>23</v>
      </c>
      <c r="K419" s="35"/>
      <c r="L419" s="31">
        <v>205313.9</v>
      </c>
      <c r="M419" s="35" t="s">
        <v>118</v>
      </c>
      <c r="N419" s="35"/>
      <c r="O419" s="35"/>
      <c r="P419" s="35"/>
      <c r="Q419" s="10"/>
    </row>
    <row r="420" spans="1:17">
      <c r="A420" s="13" t="s">
        <v>136</v>
      </c>
      <c r="B420" s="35">
        <v>43</v>
      </c>
      <c r="C420" s="9">
        <v>13.84</v>
      </c>
      <c r="D420" s="9">
        <f>C420*B420</f>
        <v>595.12</v>
      </c>
      <c r="E420" s="36" t="s">
        <v>93</v>
      </c>
      <c r="F420" s="38">
        <f>D420/D423</f>
        <v>0.19977039429073992</v>
      </c>
      <c r="G420" s="40">
        <v>13.74</v>
      </c>
      <c r="H420" s="9">
        <f>(B420*G420)-D420</f>
        <v>-4.2999999999999545</v>
      </c>
      <c r="I420" s="35" t="s">
        <v>71</v>
      </c>
      <c r="J420" s="36">
        <f>G420*B420</f>
        <v>590.82000000000005</v>
      </c>
      <c r="K420" s="35" t="str">
        <f>"sell "&amp;B420&amp;" "&amp;A420&amp;" @ $"&amp;G420</f>
        <v>sell 43 AVDL @ $13.74</v>
      </c>
      <c r="L420" s="9">
        <f>L419+(G420*B420)</f>
        <v>205904.72</v>
      </c>
      <c r="M420" s="35"/>
      <c r="N420" s="35"/>
      <c r="O420" s="35"/>
      <c r="P420" s="35"/>
      <c r="Q420" s="10"/>
    </row>
    <row r="421" spans="1:17">
      <c r="A421" s="13" t="s">
        <v>137</v>
      </c>
      <c r="B421" s="35">
        <v>147</v>
      </c>
      <c r="C421" s="9">
        <v>10.220000000000001</v>
      </c>
      <c r="D421" s="9">
        <f>C421*B421</f>
        <v>1502.3400000000001</v>
      </c>
      <c r="E421" s="36" t="s">
        <v>93</v>
      </c>
      <c r="F421" s="38">
        <f>D421/D423</f>
        <v>0.50430678545293428</v>
      </c>
      <c r="G421" s="40">
        <v>10.28</v>
      </c>
      <c r="H421" s="9">
        <f>(B421*G421)-D421</f>
        <v>8.819999999999709</v>
      </c>
      <c r="I421" s="35" t="s">
        <v>71</v>
      </c>
      <c r="J421" s="36">
        <f>G421*B421</f>
        <v>1511.1599999999999</v>
      </c>
      <c r="K421" s="35" t="str">
        <f>"sell "&amp;B421&amp;" "&amp;A421&amp;" @ $"&amp;G421</f>
        <v>sell 147 DRD @ $10.28</v>
      </c>
      <c r="L421" s="9">
        <f>L420+(G421*B421)</f>
        <v>207415.88</v>
      </c>
      <c r="M421" s="35"/>
      <c r="N421" s="35"/>
      <c r="O421" s="35"/>
      <c r="P421" s="35"/>
      <c r="Q421" s="10"/>
    </row>
    <row r="422" spans="1:17">
      <c r="A422" s="13" t="s">
        <v>138</v>
      </c>
      <c r="B422" s="35">
        <v>4</v>
      </c>
      <c r="C422" s="9">
        <v>220.39</v>
      </c>
      <c r="D422" s="9">
        <f>C422*B422</f>
        <v>881.56</v>
      </c>
      <c r="E422" s="36" t="s">
        <v>93</v>
      </c>
      <c r="F422" s="38">
        <f>D422/D423</f>
        <v>0.29592282025632588</v>
      </c>
      <c r="G422" s="40">
        <v>221.22</v>
      </c>
      <c r="H422" s="9">
        <f>(B422*G422)-D422</f>
        <v>3.32000000000005</v>
      </c>
      <c r="I422" s="35" t="s">
        <v>71</v>
      </c>
      <c r="J422" s="36">
        <f>G422*B422</f>
        <v>884.88</v>
      </c>
      <c r="K422" s="35" t="str">
        <f>"sell "&amp;B422&amp;" "&amp;A422&amp;" @ $"&amp;G422</f>
        <v>sell 4 SWAV @ $221.22</v>
      </c>
      <c r="L422" s="9">
        <f>L421+(G422*B422)</f>
        <v>208300.76</v>
      </c>
      <c r="M422" s="35" t="s">
        <v>22</v>
      </c>
      <c r="N422" s="35"/>
      <c r="O422" s="35"/>
      <c r="P422" s="35"/>
      <c r="Q422" s="10"/>
    </row>
    <row r="423" spans="1:17">
      <c r="A423" s="13"/>
      <c r="B423" s="35"/>
      <c r="C423" s="9"/>
      <c r="D423" s="9">
        <f>SUM(D420:D422)</f>
        <v>2979.02</v>
      </c>
      <c r="E423" s="36"/>
      <c r="F423" s="38">
        <f>SUM(F420:F422)</f>
        <v>1</v>
      </c>
      <c r="G423" s="41"/>
      <c r="H423" s="9">
        <f>SUM(H420:H422)</f>
        <v>7.8399999999998045</v>
      </c>
      <c r="I423" s="35"/>
      <c r="J423" s="36">
        <f>SUM(J420:J422)</f>
        <v>2986.86</v>
      </c>
      <c r="K423" s="35"/>
      <c r="L423" s="9"/>
      <c r="M423" s="35"/>
      <c r="N423" s="35"/>
      <c r="O423" s="35"/>
      <c r="P423" s="35"/>
      <c r="Q423" s="10"/>
    </row>
    <row r="424" spans="1:17">
      <c r="A424" s="13"/>
      <c r="B424" s="35"/>
      <c r="C424" s="9"/>
      <c r="D424" s="9"/>
      <c r="E424" s="35"/>
      <c r="F424" s="35"/>
      <c r="G424" s="41"/>
      <c r="H424" s="9"/>
      <c r="I424" s="35"/>
      <c r="J424" s="35"/>
      <c r="K424" s="35"/>
      <c r="L424" s="9"/>
      <c r="M424" s="35"/>
      <c r="N424" s="35"/>
      <c r="O424" s="35"/>
      <c r="P424" s="35"/>
      <c r="Q424" s="10"/>
    </row>
    <row r="425" spans="1:17">
      <c r="A425" s="13"/>
      <c r="B425" s="35"/>
      <c r="C425" s="9"/>
      <c r="D425" s="9"/>
      <c r="E425" s="19"/>
      <c r="F425" s="35"/>
      <c r="G425" s="41"/>
      <c r="H425" s="9"/>
      <c r="I425" s="35"/>
      <c r="J425" s="35"/>
      <c r="K425" s="35"/>
      <c r="L425" s="9"/>
      <c r="M425" s="11" t="s">
        <v>20</v>
      </c>
      <c r="N425" s="35"/>
      <c r="O425" s="35"/>
      <c r="P425" s="35"/>
      <c r="Q425" s="10"/>
    </row>
    <row r="426" spans="1:17">
      <c r="A426" s="7" t="s">
        <v>6</v>
      </c>
      <c r="B426" s="35"/>
      <c r="C426" s="9"/>
      <c r="D426" s="9"/>
      <c r="E426" s="19"/>
      <c r="F426" s="35"/>
      <c r="G426" s="41"/>
      <c r="H426" s="9"/>
      <c r="I426" s="35"/>
      <c r="J426" s="35"/>
      <c r="K426" s="35"/>
      <c r="L426" s="9"/>
      <c r="M426" s="11" t="s">
        <v>21</v>
      </c>
      <c r="N426" s="35"/>
      <c r="O426" s="35"/>
      <c r="P426" s="35"/>
      <c r="Q426" s="10"/>
    </row>
    <row r="427" spans="1:17">
      <c r="A427" s="7" t="s">
        <v>0</v>
      </c>
      <c r="B427" s="11" t="s">
        <v>3</v>
      </c>
      <c r="C427" s="12" t="s">
        <v>1</v>
      </c>
      <c r="D427" s="12" t="s">
        <v>2</v>
      </c>
      <c r="E427" s="22" t="s">
        <v>7</v>
      </c>
      <c r="F427" s="39" t="s">
        <v>92</v>
      </c>
      <c r="G427" s="42" t="s">
        <v>8</v>
      </c>
      <c r="H427" s="12" t="s">
        <v>9</v>
      </c>
      <c r="I427" s="35"/>
      <c r="J427" s="35"/>
      <c r="K427" s="35"/>
      <c r="L427" s="9"/>
      <c r="M427" s="36">
        <v>206048.96</v>
      </c>
      <c r="N427" s="35"/>
      <c r="O427" s="44"/>
      <c r="P427" s="35"/>
      <c r="Q427" s="10"/>
    </row>
    <row r="428" spans="1:17">
      <c r="A428" s="13" t="s">
        <v>145</v>
      </c>
      <c r="B428" s="35">
        <v>139</v>
      </c>
      <c r="C428" s="9">
        <v>27.45</v>
      </c>
      <c r="D428" s="9">
        <f>C428*B428</f>
        <v>3815.5499999999997</v>
      </c>
      <c r="E428" s="36" t="s">
        <v>93</v>
      </c>
      <c r="F428" s="38">
        <f>D428/D431</f>
        <v>0.65754961500548026</v>
      </c>
      <c r="G428" s="9">
        <v>27.5</v>
      </c>
      <c r="H428" s="9">
        <f>(B428*G428)-D428</f>
        <v>6.9500000000002728</v>
      </c>
      <c r="I428" s="35" t="s">
        <v>71</v>
      </c>
      <c r="J428" s="35"/>
      <c r="K428" s="35" t="str">
        <f>"buy "&amp;B428&amp;" "&amp;A428&amp;" @ $"&amp;G428</f>
        <v>buy 139 EXTR @ $27.5</v>
      </c>
      <c r="L428" s="9">
        <f>L422-(G428*B428)</f>
        <v>204478.26</v>
      </c>
      <c r="M428" s="36">
        <f>L419-(G428*B428)</f>
        <v>201491.4</v>
      </c>
      <c r="N428" s="35"/>
      <c r="O428" s="35"/>
      <c r="P428" s="35"/>
      <c r="Q428" s="10"/>
    </row>
    <row r="429" spans="1:17">
      <c r="A429" s="13" t="s">
        <v>146</v>
      </c>
      <c r="B429" s="35">
        <v>11</v>
      </c>
      <c r="C429" s="9">
        <v>74.63</v>
      </c>
      <c r="D429" s="9">
        <f>C429*B429</f>
        <v>820.93</v>
      </c>
      <c r="E429" s="36" t="s">
        <v>93</v>
      </c>
      <c r="F429" s="38">
        <f>D429/D431</f>
        <v>0.14147428429622175</v>
      </c>
      <c r="G429" s="9">
        <v>75</v>
      </c>
      <c r="H429" s="9">
        <f>(B429*G429)-D429</f>
        <v>4.07000000000005</v>
      </c>
      <c r="I429" s="35" t="s">
        <v>71</v>
      </c>
      <c r="J429" s="35"/>
      <c r="K429" s="35" t="str">
        <f>"buy "&amp;B429&amp;" "&amp;A429&amp;" @ $"&amp;G429</f>
        <v>buy 11 XPO @ $75</v>
      </c>
      <c r="L429" s="9">
        <f>L428-(G429*B429)</f>
        <v>203653.26</v>
      </c>
      <c r="M429" s="36">
        <f>M428-(G429*B429)</f>
        <v>200666.4</v>
      </c>
      <c r="N429" s="35"/>
      <c r="O429" s="35"/>
      <c r="P429" s="35"/>
      <c r="Q429" s="10"/>
    </row>
    <row r="430" spans="1:17">
      <c r="A430" s="23" t="s">
        <v>147</v>
      </c>
      <c r="B430" s="24">
        <v>28</v>
      </c>
      <c r="C430" s="25">
        <v>41.65</v>
      </c>
      <c r="D430" s="25">
        <f>C430*B430</f>
        <v>1166.2</v>
      </c>
      <c r="E430" s="36" t="s">
        <v>93</v>
      </c>
      <c r="F430" s="38">
        <f>D430/D431</f>
        <v>0.20097610069829805</v>
      </c>
      <c r="G430" s="25">
        <v>42.7</v>
      </c>
      <c r="H430" s="25">
        <f>(B430*G430)-D430</f>
        <v>29.400000000000091</v>
      </c>
      <c r="I430" s="35" t="s">
        <v>71</v>
      </c>
      <c r="J430" s="35"/>
      <c r="K430" s="35" t="str">
        <f>"buy "&amp;B430&amp;" "&amp;A430&amp;" @ $"&amp;G430</f>
        <v>buy 28 LI @ $42.7</v>
      </c>
      <c r="L430" s="9">
        <f>L429-(G430*B430)</f>
        <v>202457.66</v>
      </c>
      <c r="M430" s="36">
        <f>M429-(G430*B430)</f>
        <v>199470.8</v>
      </c>
      <c r="N430" s="35" t="str">
        <f>TEXT(ROUND(M430,2),"$#,##0.00")&amp;" will be the balance in the account after purchases.  "</f>
        <v xml:space="preserve">$199,470.80 will be the balance in the account after purchases.  </v>
      </c>
      <c r="O430" s="35"/>
      <c r="P430" s="35"/>
      <c r="Q430" s="10"/>
    </row>
    <row r="431" spans="1:17">
      <c r="A431" s="13"/>
      <c r="B431" s="35"/>
      <c r="C431" s="9"/>
      <c r="D431" s="9">
        <f>SUM(D428:D430)</f>
        <v>5802.6799999999994</v>
      </c>
      <c r="E431" s="35"/>
      <c r="F431" s="38">
        <f>SUM(F428:F430)</f>
        <v>1</v>
      </c>
      <c r="G431" s="9" t="s">
        <v>15</v>
      </c>
      <c r="H431" s="9">
        <f>SUM(H428:H430)</f>
        <v>40.420000000000414</v>
      </c>
      <c r="I431" s="35"/>
      <c r="J431" s="35"/>
      <c r="K431" s="35"/>
      <c r="L431" s="9"/>
      <c r="M431" s="35"/>
      <c r="N431" s="35" t="s">
        <v>27</v>
      </c>
      <c r="O431" s="35"/>
      <c r="P431" s="35"/>
      <c r="Q431" s="10"/>
    </row>
    <row r="432" spans="1:17">
      <c r="A432" s="13"/>
      <c r="B432" s="35"/>
      <c r="C432" s="9"/>
      <c r="D432" s="9"/>
      <c r="E432" s="35"/>
      <c r="F432" s="35"/>
      <c r="G432" s="9"/>
      <c r="H432" s="9"/>
      <c r="I432" s="35"/>
      <c r="J432" s="35"/>
      <c r="K432" s="35"/>
      <c r="L432" s="9"/>
      <c r="M432" s="11" t="str">
        <f>IF(J423+M430&gt;0,"Credit Surplus","Credit Shortage")</f>
        <v>Credit Surplus</v>
      </c>
      <c r="N432" s="36">
        <f>J423+M430</f>
        <v>202457.65999999997</v>
      </c>
      <c r="O432" s="35" t="s">
        <v>60</v>
      </c>
      <c r="P432" s="35"/>
      <c r="Q432" s="10"/>
    </row>
    <row r="433" spans="1:17">
      <c r="A433" s="13"/>
      <c r="B433" s="35"/>
      <c r="C433" s="9"/>
      <c r="D433" s="9"/>
      <c r="E433" s="35"/>
      <c r="F433" s="35"/>
      <c r="G433" s="9"/>
      <c r="H433" s="9"/>
      <c r="I433" s="35"/>
      <c r="J433" s="35"/>
      <c r="K433" s="35"/>
      <c r="L433" s="9"/>
      <c r="M433" s="35"/>
      <c r="N433" s="35"/>
      <c r="O433" s="35"/>
      <c r="P433" s="35"/>
      <c r="Q433" s="10"/>
    </row>
    <row r="434" spans="1:17">
      <c r="A434" s="13"/>
      <c r="B434" s="35"/>
      <c r="C434" s="9"/>
      <c r="D434" s="9"/>
      <c r="E434" s="35"/>
      <c r="F434" s="35"/>
      <c r="G434" s="9"/>
      <c r="H434" s="9"/>
      <c r="I434" s="35"/>
      <c r="J434" s="35"/>
      <c r="K434" s="35"/>
      <c r="L434" s="35"/>
      <c r="M434" s="35"/>
      <c r="N434" s="35"/>
      <c r="O434" s="35"/>
      <c r="P434" s="35"/>
      <c r="Q434" s="10"/>
    </row>
    <row r="435" spans="1:17">
      <c r="A435" s="13" t="s">
        <v>11</v>
      </c>
      <c r="B435" s="35"/>
      <c r="C435" s="9"/>
      <c r="D435" s="21">
        <v>3023.03</v>
      </c>
      <c r="E435" s="35" t="s">
        <v>76</v>
      </c>
      <c r="F435" s="35"/>
      <c r="G435" s="9"/>
      <c r="H435" s="9"/>
      <c r="I435" s="35"/>
      <c r="J435" s="35"/>
      <c r="K435" s="35"/>
      <c r="L435" s="35"/>
      <c r="M435" s="35"/>
      <c r="N435" s="35"/>
      <c r="O435" s="35"/>
      <c r="P435" s="35"/>
      <c r="Q435" s="10"/>
    </row>
    <row r="436" spans="1:17">
      <c r="A436" s="13" t="s">
        <v>12</v>
      </c>
      <c r="B436" s="35"/>
      <c r="C436" s="9"/>
      <c r="D436" s="9">
        <f>H423</f>
        <v>7.8399999999998045</v>
      </c>
      <c r="E436" s="35" t="s">
        <v>16</v>
      </c>
      <c r="F436" s="35"/>
      <c r="G436" s="9"/>
      <c r="H436" s="9"/>
      <c r="I436" s="35"/>
      <c r="J436" s="35"/>
      <c r="K436" s="35"/>
      <c r="L436" s="35"/>
      <c r="M436" s="35"/>
      <c r="N436" s="35"/>
      <c r="O436" s="35"/>
      <c r="P436" s="35"/>
      <c r="Q436" s="10"/>
    </row>
    <row r="437" spans="1:17">
      <c r="A437" s="13" t="s">
        <v>13</v>
      </c>
      <c r="B437" s="35"/>
      <c r="C437" s="9"/>
      <c r="D437" s="9">
        <f>D435+D436</f>
        <v>3030.87</v>
      </c>
      <c r="E437" s="35"/>
      <c r="F437" s="35"/>
      <c r="G437" s="9"/>
      <c r="H437" s="9"/>
      <c r="I437" s="35"/>
      <c r="J437" s="35"/>
      <c r="K437" s="35"/>
      <c r="L437" s="35"/>
      <c r="M437" s="35"/>
      <c r="N437" s="35"/>
      <c r="O437" s="35"/>
      <c r="P437" s="35"/>
      <c r="Q437" s="10"/>
    </row>
    <row r="438" spans="1:17">
      <c r="A438" s="13" t="s">
        <v>14</v>
      </c>
      <c r="B438" s="35"/>
      <c r="C438" s="9"/>
      <c r="D438" s="9">
        <f>H431</f>
        <v>40.420000000000414</v>
      </c>
      <c r="E438" s="35" t="s">
        <v>17</v>
      </c>
      <c r="F438" s="35"/>
      <c r="G438" s="9"/>
      <c r="H438" s="9"/>
      <c r="I438" s="35"/>
      <c r="J438" s="35"/>
      <c r="K438" s="35"/>
      <c r="L438" s="35"/>
      <c r="M438" s="35"/>
      <c r="N438" s="35"/>
      <c r="O438" s="35"/>
      <c r="P438" s="35"/>
      <c r="Q438" s="10"/>
    </row>
    <row r="439" spans="1:17">
      <c r="A439" s="13" t="s">
        <v>13</v>
      </c>
      <c r="B439" s="35"/>
      <c r="C439" s="9"/>
      <c r="D439" s="27">
        <f>D437-D438</f>
        <v>2990.4499999999994</v>
      </c>
      <c r="E439" s="19" t="s">
        <v>18</v>
      </c>
      <c r="F439" s="35"/>
      <c r="G439" s="9"/>
      <c r="H439" s="9"/>
      <c r="I439" s="35"/>
      <c r="J439" s="35"/>
      <c r="K439" s="35"/>
      <c r="L439" s="35"/>
      <c r="M439" s="35"/>
      <c r="N439" s="35"/>
      <c r="O439" s="35"/>
      <c r="P439" s="35"/>
      <c r="Q439" s="10"/>
    </row>
    <row r="440" spans="1:17" ht="14.65" thickBot="1">
      <c r="A440" s="15"/>
      <c r="B440" s="16"/>
      <c r="C440" s="17"/>
      <c r="D440" s="17"/>
      <c r="E440" s="16"/>
      <c r="F440" s="16"/>
      <c r="G440" s="17"/>
      <c r="H440" s="17"/>
      <c r="I440" s="16"/>
      <c r="J440" s="16"/>
      <c r="K440" s="16"/>
      <c r="L440" s="16"/>
      <c r="M440" s="16"/>
      <c r="N440" s="16"/>
      <c r="O440" s="16"/>
      <c r="P440" s="16"/>
      <c r="Q440" s="18"/>
    </row>
    <row r="441" spans="1:17" ht="14.65" thickTop="1"/>
    <row r="444" spans="1:17" ht="14.65" thickBot="1"/>
    <row r="445" spans="1:17" ht="14.65" thickTop="1">
      <c r="A445" s="2"/>
      <c r="B445" s="3"/>
      <c r="C445" s="4">
        <v>45138</v>
      </c>
      <c r="D445" s="5"/>
      <c r="E445" s="3"/>
      <c r="F445" s="3"/>
      <c r="G445" s="5"/>
      <c r="H445" s="5"/>
      <c r="I445" s="3"/>
      <c r="J445" s="3"/>
      <c r="K445" s="3"/>
      <c r="L445" s="20" t="s">
        <v>19</v>
      </c>
      <c r="M445" s="3"/>
      <c r="N445" s="3"/>
      <c r="O445" s="3"/>
      <c r="P445" s="3"/>
      <c r="Q445" s="6"/>
    </row>
    <row r="446" spans="1:17">
      <c r="A446" s="7" t="s">
        <v>5</v>
      </c>
      <c r="B446" s="35"/>
      <c r="C446" s="9"/>
      <c r="D446" s="9"/>
      <c r="E446" s="35"/>
      <c r="F446" s="35"/>
      <c r="G446" s="9"/>
      <c r="H446" s="9"/>
      <c r="I446" s="35"/>
      <c r="J446" s="11" t="s">
        <v>24</v>
      </c>
      <c r="K446" s="35"/>
      <c r="L446" s="11" t="s">
        <v>10</v>
      </c>
      <c r="M446" s="35"/>
      <c r="N446" s="35"/>
      <c r="O446" s="35"/>
      <c r="P446" s="35"/>
      <c r="Q446" s="10"/>
    </row>
    <row r="447" spans="1:17">
      <c r="A447" s="7" t="s">
        <v>0</v>
      </c>
      <c r="B447" s="11" t="s">
        <v>3</v>
      </c>
      <c r="C447" s="12" t="s">
        <v>1</v>
      </c>
      <c r="D447" s="12" t="s">
        <v>4</v>
      </c>
      <c r="E447" s="11" t="s">
        <v>7</v>
      </c>
      <c r="F447" s="37" t="s">
        <v>92</v>
      </c>
      <c r="G447" s="12" t="s">
        <v>8</v>
      </c>
      <c r="H447" s="12" t="s">
        <v>9</v>
      </c>
      <c r="I447" s="33" t="s">
        <v>70</v>
      </c>
      <c r="J447" s="11" t="s">
        <v>23</v>
      </c>
      <c r="K447" s="35"/>
      <c r="L447" s="31">
        <v>206504.85</v>
      </c>
      <c r="M447" s="35" t="s">
        <v>118</v>
      </c>
      <c r="N447" s="35"/>
      <c r="O447" s="35"/>
      <c r="P447" s="35"/>
      <c r="Q447" s="10"/>
    </row>
    <row r="448" spans="1:17">
      <c r="A448" s="13" t="s">
        <v>132</v>
      </c>
      <c r="B448" s="35">
        <v>2</v>
      </c>
      <c r="C448" s="9">
        <v>467.29</v>
      </c>
      <c r="D448" s="9">
        <f>C448*B448</f>
        <v>934.58</v>
      </c>
      <c r="E448" s="36" t="s">
        <v>33</v>
      </c>
      <c r="F448" s="38">
        <f>D448/D451</f>
        <v>0.22092731888820072</v>
      </c>
      <c r="G448" s="40">
        <v>464.56</v>
      </c>
      <c r="H448" s="9">
        <f>(B448*G448)-D448</f>
        <v>-5.4600000000000364</v>
      </c>
      <c r="I448" s="35" t="s">
        <v>71</v>
      </c>
      <c r="J448" s="36">
        <f>G448*B448</f>
        <v>929.12</v>
      </c>
      <c r="K448" s="35" t="str">
        <f>"sell "&amp;B448&amp;" "&amp;A448&amp;" @ $"&amp;G448</f>
        <v>sell 2 NVDA @ $464.56</v>
      </c>
      <c r="L448" s="9">
        <f>L447+(G448*B448)</f>
        <v>207433.97</v>
      </c>
      <c r="M448" s="35"/>
      <c r="N448" s="35"/>
      <c r="O448" s="35"/>
      <c r="P448" s="35"/>
      <c r="Q448" s="10"/>
    </row>
    <row r="449" spans="1:17">
      <c r="A449" s="13" t="s">
        <v>133</v>
      </c>
      <c r="B449" s="35">
        <v>102</v>
      </c>
      <c r="C449" s="9">
        <v>26.42</v>
      </c>
      <c r="D449" s="9">
        <f>C449*B449</f>
        <v>2694.84</v>
      </c>
      <c r="E449" s="36" t="s">
        <v>33</v>
      </c>
      <c r="F449" s="38">
        <f>D449/D451</f>
        <v>0.63703885813165151</v>
      </c>
      <c r="G449" s="40">
        <v>26.42</v>
      </c>
      <c r="H449" s="9">
        <f>(B449*G449)-D449</f>
        <v>0</v>
      </c>
      <c r="I449" s="35" t="s">
        <v>71</v>
      </c>
      <c r="J449" s="36">
        <f>G449*B449</f>
        <v>2694.84</v>
      </c>
      <c r="K449" s="35" t="str">
        <f>"sell "&amp;B449&amp;" "&amp;A449&amp;" @ $"&amp;G449</f>
        <v>sell 102 COCO @ $26.42</v>
      </c>
      <c r="L449" s="9">
        <f>L448+(G449*B449)</f>
        <v>210128.81</v>
      </c>
      <c r="M449" s="35"/>
      <c r="N449" s="35"/>
      <c r="O449" s="35"/>
      <c r="P449" s="35"/>
      <c r="Q449" s="10"/>
    </row>
    <row r="450" spans="1:17">
      <c r="A450" s="13" t="s">
        <v>134</v>
      </c>
      <c r="B450" s="35">
        <v>36</v>
      </c>
      <c r="C450" s="9">
        <v>16.690000000000001</v>
      </c>
      <c r="D450" s="9">
        <f>C450*B450</f>
        <v>600.84</v>
      </c>
      <c r="E450" s="36" t="s">
        <v>33</v>
      </c>
      <c r="F450" s="38">
        <f>D450/D451</f>
        <v>0.1420338229801478</v>
      </c>
      <c r="G450" s="40">
        <v>16.48</v>
      </c>
      <c r="H450" s="9">
        <f>(B450*G450)-D450</f>
        <v>-7.5600000000000591</v>
      </c>
      <c r="I450" s="35" t="s">
        <v>71</v>
      </c>
      <c r="J450" s="36">
        <f>G450*B450</f>
        <v>593.28</v>
      </c>
      <c r="K450" s="35" t="str">
        <f>"sell "&amp;B450&amp;" "&amp;A450&amp;" @ $"&amp;G450</f>
        <v>sell 36 CNK @ $16.48</v>
      </c>
      <c r="L450" s="9">
        <f>L449+(G450*B450)</f>
        <v>210722.09</v>
      </c>
      <c r="M450" s="35" t="s">
        <v>22</v>
      </c>
      <c r="N450" s="35"/>
      <c r="O450" s="35"/>
      <c r="P450" s="35"/>
      <c r="Q450" s="10"/>
    </row>
    <row r="451" spans="1:17">
      <c r="A451" s="13"/>
      <c r="B451" s="35"/>
      <c r="C451" s="9"/>
      <c r="D451" s="9">
        <f>SUM(D448:D450)</f>
        <v>4230.26</v>
      </c>
      <c r="E451" s="36"/>
      <c r="F451" s="38">
        <f>SUM(F448:F450)</f>
        <v>1</v>
      </c>
      <c r="G451" s="41"/>
      <c r="H451" s="9">
        <f>SUM(H448:H450)</f>
        <v>-13.020000000000095</v>
      </c>
      <c r="I451" s="35"/>
      <c r="J451" s="36">
        <f>SUM(J448:J450)</f>
        <v>4217.24</v>
      </c>
      <c r="K451" s="35"/>
      <c r="L451" s="9"/>
      <c r="M451" s="35"/>
      <c r="N451" s="35"/>
      <c r="O451" s="35"/>
      <c r="P451" s="35"/>
      <c r="Q451" s="10"/>
    </row>
    <row r="452" spans="1:17">
      <c r="A452" s="13"/>
      <c r="B452" s="35"/>
      <c r="C452" s="9"/>
      <c r="D452" s="9"/>
      <c r="E452" s="35"/>
      <c r="F452" s="35"/>
      <c r="G452" s="41"/>
      <c r="H452" s="9"/>
      <c r="I452" s="35"/>
      <c r="J452" s="35"/>
      <c r="K452" s="35"/>
      <c r="L452" s="9"/>
      <c r="M452" s="35"/>
      <c r="N452" s="35"/>
      <c r="O452" s="35"/>
      <c r="P452" s="35"/>
      <c r="Q452" s="10"/>
    </row>
    <row r="453" spans="1:17">
      <c r="A453" s="13"/>
      <c r="B453" s="35"/>
      <c r="C453" s="9"/>
      <c r="D453" s="9"/>
      <c r="E453" s="19"/>
      <c r="F453" s="35"/>
      <c r="G453" s="41"/>
      <c r="H453" s="9"/>
      <c r="I453" s="35"/>
      <c r="J453" s="35"/>
      <c r="K453" s="35"/>
      <c r="L453" s="9"/>
      <c r="M453" s="11" t="s">
        <v>20</v>
      </c>
      <c r="N453" s="35"/>
      <c r="O453" s="35"/>
      <c r="P453" s="35"/>
      <c r="Q453" s="10"/>
    </row>
    <row r="454" spans="1:17">
      <c r="A454" s="7" t="s">
        <v>6</v>
      </c>
      <c r="B454" s="35"/>
      <c r="C454" s="9"/>
      <c r="D454" s="9"/>
      <c r="E454" s="19"/>
      <c r="F454" s="35"/>
      <c r="G454" s="41"/>
      <c r="H454" s="9"/>
      <c r="I454" s="35"/>
      <c r="J454" s="35"/>
      <c r="K454" s="35"/>
      <c r="L454" s="9"/>
      <c r="M454" s="11" t="s">
        <v>21</v>
      </c>
      <c r="N454" s="35"/>
      <c r="O454" s="35"/>
      <c r="P454" s="35"/>
      <c r="Q454" s="10"/>
    </row>
    <row r="455" spans="1:17">
      <c r="A455" s="7" t="s">
        <v>0</v>
      </c>
      <c r="B455" s="11" t="s">
        <v>3</v>
      </c>
      <c r="C455" s="12" t="s">
        <v>1</v>
      </c>
      <c r="D455" s="12" t="s">
        <v>2</v>
      </c>
      <c r="E455" s="22" t="s">
        <v>7</v>
      </c>
      <c r="F455" s="39" t="s">
        <v>92</v>
      </c>
      <c r="G455" s="42" t="s">
        <v>8</v>
      </c>
      <c r="H455" s="12" t="s">
        <v>9</v>
      </c>
      <c r="I455" s="35"/>
      <c r="J455" s="35"/>
      <c r="K455" s="35"/>
      <c r="L455" s="9"/>
      <c r="M455" s="36">
        <v>206048.96</v>
      </c>
      <c r="N455" s="35"/>
      <c r="O455" s="44"/>
      <c r="P455" s="35"/>
      <c r="Q455" s="10"/>
    </row>
    <row r="456" spans="1:17">
      <c r="A456" s="13" t="s">
        <v>142</v>
      </c>
      <c r="B456" s="35">
        <v>224</v>
      </c>
      <c r="C456" s="9">
        <v>3.95</v>
      </c>
      <c r="D456" s="9">
        <f>C456*B456</f>
        <v>884.80000000000007</v>
      </c>
      <c r="E456" s="36" t="s">
        <v>33</v>
      </c>
      <c r="F456" s="38">
        <f>D456/D459</f>
        <v>0.17529331119713759</v>
      </c>
      <c r="G456" s="40">
        <v>3.87</v>
      </c>
      <c r="H456" s="9">
        <f>(B456*G456)-D456</f>
        <v>-17.920000000000073</v>
      </c>
      <c r="I456" s="35" t="s">
        <v>71</v>
      </c>
      <c r="J456" s="35"/>
      <c r="K456" s="35" t="str">
        <f>"buy "&amp;B456&amp;" "&amp;A456&amp;" @ $"&amp;G456</f>
        <v>buy 224 INTR @ $3.87</v>
      </c>
      <c r="L456" s="9">
        <f>L450-(G456*B456)</f>
        <v>209855.21</v>
      </c>
      <c r="M456" s="36">
        <f>L447-(G456*B456)</f>
        <v>205637.97</v>
      </c>
      <c r="N456" s="35"/>
      <c r="O456" s="35"/>
      <c r="P456" s="35"/>
      <c r="Q456" s="10"/>
    </row>
    <row r="457" spans="1:17">
      <c r="A457" s="13" t="s">
        <v>143</v>
      </c>
      <c r="B457" s="35">
        <v>47</v>
      </c>
      <c r="C457" s="9">
        <v>18.84</v>
      </c>
      <c r="D457" s="9">
        <f>C457*B457</f>
        <v>885.48</v>
      </c>
      <c r="E457" s="36" t="s">
        <v>33</v>
      </c>
      <c r="F457" s="38">
        <f>D457/D459</f>
        <v>0.17542803028802145</v>
      </c>
      <c r="G457" s="40">
        <v>18.14</v>
      </c>
      <c r="H457" s="9">
        <f>(B457*G457)-D457</f>
        <v>-32.899999999999977</v>
      </c>
      <c r="I457" s="35" t="s">
        <v>71</v>
      </c>
      <c r="J457" s="35"/>
      <c r="K457" s="35" t="str">
        <f>"buy "&amp;B457&amp;" "&amp;A457&amp;" @ $"&amp;G457</f>
        <v>buy 47 CCL @ $18.14</v>
      </c>
      <c r="L457" s="9">
        <f>L456-(G457*B457)</f>
        <v>209002.63</v>
      </c>
      <c r="M457" s="36">
        <f>M456-(G457*B457)</f>
        <v>204785.39</v>
      </c>
      <c r="N457" s="35"/>
      <c r="O457" s="35"/>
      <c r="P457" s="35"/>
      <c r="Q457" s="10"/>
    </row>
    <row r="458" spans="1:17">
      <c r="A458" s="23" t="s">
        <v>144</v>
      </c>
      <c r="B458" s="24">
        <v>126</v>
      </c>
      <c r="C458" s="25">
        <v>26.01</v>
      </c>
      <c r="D458" s="25">
        <f>C458*B458</f>
        <v>3277.26</v>
      </c>
      <c r="E458" s="36" t="s">
        <v>33</v>
      </c>
      <c r="F458" s="38">
        <f>D458/D459</f>
        <v>0.64927865851484079</v>
      </c>
      <c r="G458" s="43">
        <v>25.67</v>
      </c>
      <c r="H458" s="25">
        <f>(B458*G458)-D458</f>
        <v>-42.840000000000146</v>
      </c>
      <c r="I458" s="35" t="s">
        <v>71</v>
      </c>
      <c r="J458" s="35"/>
      <c r="K458" s="35" t="str">
        <f>"buy "&amp;B458&amp;" "&amp;A458&amp;" @ $"&amp;G458</f>
        <v>buy 126 VRT @ $25.67</v>
      </c>
      <c r="L458" s="9">
        <f>L457-(G458*B458)</f>
        <v>205768.21</v>
      </c>
      <c r="M458" s="36">
        <f>M457-(G458*B458)</f>
        <v>201550.97</v>
      </c>
      <c r="N458" s="35" t="str">
        <f>TEXT(ROUND(M458,2),"$#,##0.00")&amp;" will be the balance in the account after purchases.  "</f>
        <v xml:space="preserve">$201,550.97 will be the balance in the account after purchases.  </v>
      </c>
      <c r="O458" s="35"/>
      <c r="P458" s="35"/>
      <c r="Q458" s="10"/>
    </row>
    <row r="459" spans="1:17">
      <c r="A459" s="13"/>
      <c r="B459" s="35"/>
      <c r="C459" s="9"/>
      <c r="D459" s="9">
        <f>SUM(D456:D458)</f>
        <v>5047.5400000000009</v>
      </c>
      <c r="E459" s="35"/>
      <c r="F459" s="38">
        <f>SUM(F456:F458)</f>
        <v>0.99999999999999978</v>
      </c>
      <c r="G459" s="9" t="s">
        <v>15</v>
      </c>
      <c r="H459" s="9">
        <f>SUM(H456:H458)</f>
        <v>-93.660000000000196</v>
      </c>
      <c r="I459" s="35"/>
      <c r="J459" s="35"/>
      <c r="K459" s="35"/>
      <c r="L459" s="9"/>
      <c r="M459" s="35"/>
      <c r="N459" s="35" t="s">
        <v>27</v>
      </c>
      <c r="O459" s="35"/>
      <c r="P459" s="35"/>
      <c r="Q459" s="10"/>
    </row>
    <row r="460" spans="1:17">
      <c r="A460" s="13"/>
      <c r="B460" s="35"/>
      <c r="C460" s="9"/>
      <c r="D460" s="9"/>
      <c r="E460" s="35"/>
      <c r="F460" s="35"/>
      <c r="G460" s="9"/>
      <c r="H460" s="9"/>
      <c r="I460" s="35"/>
      <c r="J460" s="35"/>
      <c r="K460" s="35"/>
      <c r="L460" s="9"/>
      <c r="M460" s="11" t="str">
        <f>IF(J451+M458&gt;0,"Credit Surplus","Credit Shortage")</f>
        <v>Credit Surplus</v>
      </c>
      <c r="N460" s="36">
        <f>J451+M458</f>
        <v>205768.21</v>
      </c>
      <c r="O460" s="35" t="s">
        <v>60</v>
      </c>
      <c r="P460" s="35"/>
      <c r="Q460" s="10"/>
    </row>
    <row r="461" spans="1:17">
      <c r="A461" s="13"/>
      <c r="B461" s="35"/>
      <c r="C461" s="9"/>
      <c r="D461" s="9"/>
      <c r="E461" s="35"/>
      <c r="F461" s="35"/>
      <c r="G461" s="9"/>
      <c r="H461" s="9"/>
      <c r="I461" s="35"/>
      <c r="J461" s="35"/>
      <c r="K461" s="35"/>
      <c r="L461" s="9"/>
      <c r="M461" s="35"/>
      <c r="N461" s="35"/>
      <c r="O461" s="35"/>
      <c r="P461" s="35"/>
      <c r="Q461" s="10"/>
    </row>
    <row r="462" spans="1:17">
      <c r="A462" s="13"/>
      <c r="B462" s="35"/>
      <c r="C462" s="9"/>
      <c r="D462" s="9"/>
      <c r="E462" s="35"/>
      <c r="F462" s="35"/>
      <c r="G462" s="9"/>
      <c r="H462" s="9"/>
      <c r="I462" s="35"/>
      <c r="J462" s="35"/>
      <c r="K462" s="35"/>
      <c r="L462" s="35"/>
      <c r="M462" s="35"/>
      <c r="N462" s="35"/>
      <c r="O462" s="35"/>
      <c r="P462" s="35"/>
      <c r="Q462" s="10"/>
    </row>
    <row r="463" spans="1:17">
      <c r="A463" s="13" t="s">
        <v>11</v>
      </c>
      <c r="B463" s="35"/>
      <c r="C463" s="9"/>
      <c r="D463" s="21">
        <v>2780.24</v>
      </c>
      <c r="E463" s="35" t="s">
        <v>76</v>
      </c>
      <c r="F463" s="35"/>
      <c r="G463" s="9"/>
      <c r="H463" s="9"/>
      <c r="I463" s="35"/>
      <c r="J463" s="35"/>
      <c r="K463" s="35"/>
      <c r="L463" s="35"/>
      <c r="M463" s="35"/>
      <c r="N463" s="35"/>
      <c r="O463" s="35"/>
      <c r="P463" s="35"/>
      <c r="Q463" s="10"/>
    </row>
    <row r="464" spans="1:17">
      <c r="A464" s="13" t="s">
        <v>12</v>
      </c>
      <c r="B464" s="35"/>
      <c r="C464" s="9"/>
      <c r="D464" s="9">
        <f>H451</f>
        <v>-13.020000000000095</v>
      </c>
      <c r="E464" s="35" t="s">
        <v>16</v>
      </c>
      <c r="F464" s="35"/>
      <c r="G464" s="9"/>
      <c r="H464" s="9"/>
      <c r="I464" s="35"/>
      <c r="J464" s="35"/>
      <c r="K464" s="35"/>
      <c r="L464" s="35"/>
      <c r="M464" s="35"/>
      <c r="N464" s="35"/>
      <c r="O464" s="35"/>
      <c r="P464" s="35"/>
      <c r="Q464" s="10"/>
    </row>
    <row r="465" spans="1:17">
      <c r="A465" s="13" t="s">
        <v>13</v>
      </c>
      <c r="B465" s="35"/>
      <c r="C465" s="9"/>
      <c r="D465" s="9">
        <f>D463+D464</f>
        <v>2767.22</v>
      </c>
      <c r="E465" s="35"/>
      <c r="F465" s="35"/>
      <c r="G465" s="9"/>
      <c r="H465" s="9"/>
      <c r="I465" s="35"/>
      <c r="J465" s="35"/>
      <c r="K465" s="35"/>
      <c r="L465" s="35"/>
      <c r="M465" s="35"/>
      <c r="N465" s="35"/>
      <c r="O465" s="35"/>
      <c r="P465" s="35"/>
      <c r="Q465" s="10"/>
    </row>
    <row r="466" spans="1:17">
      <c r="A466" s="13" t="s">
        <v>14</v>
      </c>
      <c r="B466" s="35"/>
      <c r="C466" s="9"/>
      <c r="D466" s="9">
        <f>H459</f>
        <v>-93.660000000000196</v>
      </c>
      <c r="E466" s="35" t="s">
        <v>17</v>
      </c>
      <c r="F466" s="35"/>
      <c r="G466" s="9"/>
      <c r="H466" s="9"/>
      <c r="I466" s="35"/>
      <c r="J466" s="35"/>
      <c r="K466" s="35"/>
      <c r="L466" s="35"/>
      <c r="M466" s="35"/>
      <c r="N466" s="35"/>
      <c r="O466" s="35"/>
      <c r="P466" s="35"/>
      <c r="Q466" s="10"/>
    </row>
    <row r="467" spans="1:17">
      <c r="A467" s="13" t="s">
        <v>13</v>
      </c>
      <c r="B467" s="35"/>
      <c r="C467" s="9"/>
      <c r="D467" s="27">
        <f>D465-D466</f>
        <v>2860.88</v>
      </c>
      <c r="E467" s="19" t="s">
        <v>18</v>
      </c>
      <c r="F467" s="35"/>
      <c r="G467" s="9"/>
      <c r="H467" s="9"/>
      <c r="I467" s="35"/>
      <c r="J467" s="35"/>
      <c r="K467" s="35"/>
      <c r="L467" s="35"/>
      <c r="M467" s="35"/>
      <c r="N467" s="35"/>
      <c r="O467" s="35"/>
      <c r="P467" s="35"/>
      <c r="Q467" s="10"/>
    </row>
    <row r="468" spans="1:17" ht="14.65" thickBot="1">
      <c r="A468" s="15"/>
      <c r="B468" s="16"/>
      <c r="C468" s="17"/>
      <c r="D468" s="17"/>
      <c r="E468" s="16"/>
      <c r="F468" s="16"/>
      <c r="G468" s="17"/>
      <c r="H468" s="17"/>
      <c r="I468" s="16"/>
      <c r="J468" s="16"/>
      <c r="K468" s="16"/>
      <c r="L468" s="16"/>
      <c r="M468" s="16"/>
      <c r="N468" s="16"/>
      <c r="O468" s="16"/>
      <c r="P468" s="16"/>
      <c r="Q468" s="18"/>
    </row>
    <row r="469" spans="1:17" ht="14.65" thickTop="1"/>
    <row r="470" spans="1:17" ht="14.65" thickBot="1"/>
    <row r="471" spans="1:17" ht="14.65" thickTop="1">
      <c r="A471" s="2"/>
      <c r="B471" s="3"/>
      <c r="C471" s="4">
        <v>45107</v>
      </c>
      <c r="D471" s="5"/>
      <c r="E471" s="3"/>
      <c r="F471" s="3"/>
      <c r="G471" s="5"/>
      <c r="H471" s="5"/>
      <c r="I471" s="3"/>
      <c r="J471" s="3"/>
      <c r="K471" s="3"/>
      <c r="L471" s="20" t="s">
        <v>19</v>
      </c>
      <c r="M471" s="3"/>
      <c r="N471" s="3"/>
      <c r="O471" s="3"/>
      <c r="P471" s="3"/>
      <c r="Q471" s="6"/>
    </row>
    <row r="472" spans="1:17">
      <c r="A472" s="7" t="s">
        <v>5</v>
      </c>
      <c r="B472" s="35"/>
      <c r="C472" s="9"/>
      <c r="D472" s="9"/>
      <c r="E472" s="35"/>
      <c r="F472" s="35"/>
      <c r="G472" s="9"/>
      <c r="H472" s="9"/>
      <c r="I472" s="35"/>
      <c r="J472" s="11" t="s">
        <v>24</v>
      </c>
      <c r="K472" s="35"/>
      <c r="L472" s="11" t="s">
        <v>10</v>
      </c>
      <c r="M472" s="35"/>
      <c r="N472" s="35"/>
      <c r="O472" s="35"/>
      <c r="P472" s="35"/>
      <c r="Q472" s="10"/>
    </row>
    <row r="473" spans="1:17">
      <c r="A473" s="7" t="s">
        <v>0</v>
      </c>
      <c r="B473" s="11" t="s">
        <v>3</v>
      </c>
      <c r="C473" s="12" t="s">
        <v>1</v>
      </c>
      <c r="D473" s="12" t="s">
        <v>4</v>
      </c>
      <c r="E473" s="11" t="s">
        <v>7</v>
      </c>
      <c r="F473" s="37" t="s">
        <v>92</v>
      </c>
      <c r="G473" s="12" t="s">
        <v>8</v>
      </c>
      <c r="H473" s="12" t="s">
        <v>9</v>
      </c>
      <c r="I473" s="33" t="s">
        <v>70</v>
      </c>
      <c r="J473" s="11" t="s">
        <v>23</v>
      </c>
      <c r="K473" s="35"/>
      <c r="L473" s="31">
        <v>206504.85</v>
      </c>
      <c r="M473" s="35" t="s">
        <v>118</v>
      </c>
      <c r="N473" s="35"/>
      <c r="O473" s="35"/>
      <c r="P473" s="35"/>
      <c r="Q473" s="10"/>
    </row>
    <row r="474" spans="1:17">
      <c r="A474" s="13" t="s">
        <v>126</v>
      </c>
      <c r="B474" s="35">
        <v>31</v>
      </c>
      <c r="C474" s="9">
        <v>16.989999999999998</v>
      </c>
      <c r="D474" s="9">
        <f>C474*B474</f>
        <v>526.68999999999994</v>
      </c>
      <c r="E474" s="36" t="s">
        <v>93</v>
      </c>
      <c r="F474" s="38">
        <f>D474/D477</f>
        <v>0.14426582448374753</v>
      </c>
      <c r="G474" s="40">
        <v>17.38</v>
      </c>
      <c r="H474" s="9">
        <f>(B474*G474)-D474</f>
        <v>12.090000000000032</v>
      </c>
      <c r="I474" s="35" t="s">
        <v>71</v>
      </c>
      <c r="J474" s="36">
        <f>G474*B474</f>
        <v>538.78</v>
      </c>
      <c r="K474" s="35" t="str">
        <f>"sell "&amp;B474&amp;" "&amp;A474&amp;" @ $"&amp;G474</f>
        <v>sell 31 MNSO @ $17.38</v>
      </c>
      <c r="L474" s="9">
        <f>L473+(G474*B474)</f>
        <v>207043.63</v>
      </c>
      <c r="M474" s="35"/>
      <c r="N474" s="35"/>
      <c r="O474" s="35"/>
      <c r="P474" s="35"/>
      <c r="Q474" s="10"/>
    </row>
    <row r="475" spans="1:17">
      <c r="A475" s="13" t="s">
        <v>127</v>
      </c>
      <c r="B475" s="35">
        <v>9</v>
      </c>
      <c r="C475" s="9">
        <v>160.55000000000001</v>
      </c>
      <c r="D475" s="9">
        <f>C475*B475</f>
        <v>1444.95</v>
      </c>
      <c r="E475" s="36" t="s">
        <v>93</v>
      </c>
      <c r="F475" s="38">
        <f>D475/D477</f>
        <v>0.39578671151491579</v>
      </c>
      <c r="G475" s="40">
        <v>160.85</v>
      </c>
      <c r="H475" s="9">
        <f>(B475*G475)-D475</f>
        <v>2.6999999999998181</v>
      </c>
      <c r="I475" s="35" t="s">
        <v>71</v>
      </c>
      <c r="J475" s="36">
        <f>G475*B475</f>
        <v>1447.6499999999999</v>
      </c>
      <c r="K475" s="35" t="str">
        <f>"sell "&amp;B475&amp;" "&amp;A475&amp;" @ $"&amp;G475</f>
        <v>sell 9 SPOT @ $160.85</v>
      </c>
      <c r="L475" s="9">
        <f>L474+(G475*B475)</f>
        <v>208491.28</v>
      </c>
      <c r="M475" s="35"/>
      <c r="N475" s="35"/>
      <c r="O475" s="35"/>
      <c r="P475" s="35"/>
      <c r="Q475" s="10"/>
    </row>
    <row r="476" spans="1:17">
      <c r="A476" s="13" t="s">
        <v>128</v>
      </c>
      <c r="B476" s="35">
        <v>223</v>
      </c>
      <c r="C476" s="9">
        <v>7.53</v>
      </c>
      <c r="D476" s="9">
        <f>C476*B476</f>
        <v>1679.19</v>
      </c>
      <c r="E476" s="36" t="s">
        <v>93</v>
      </c>
      <c r="F476" s="38">
        <f>D476/D477</f>
        <v>0.45994746400133668</v>
      </c>
      <c r="G476" s="40">
        <v>7.48</v>
      </c>
      <c r="H476" s="9">
        <f>(B476*G476)-D476</f>
        <v>-11.149999999999864</v>
      </c>
      <c r="I476" s="35" t="s">
        <v>71</v>
      </c>
      <c r="J476" s="36">
        <f>G476*B476</f>
        <v>1668.0400000000002</v>
      </c>
      <c r="K476" s="35" t="str">
        <f>"sell "&amp;B476&amp;" "&amp;A476&amp;" @ $"&amp;G476</f>
        <v>sell 223 BORR @ $7.48</v>
      </c>
      <c r="L476" s="9">
        <f>L475+(G476*B476)</f>
        <v>210159.32</v>
      </c>
      <c r="M476" s="35" t="s">
        <v>22</v>
      </c>
      <c r="N476" s="35"/>
      <c r="O476" s="35"/>
      <c r="P476" s="35"/>
      <c r="Q476" s="10"/>
    </row>
    <row r="477" spans="1:17">
      <c r="A477" s="13"/>
      <c r="B477" s="35"/>
      <c r="C477" s="9"/>
      <c r="D477" s="9">
        <f>SUM(D474:D476)</f>
        <v>3650.83</v>
      </c>
      <c r="E477" s="36"/>
      <c r="F477" s="38">
        <f>SUM(F474:F476)</f>
        <v>1</v>
      </c>
      <c r="G477" s="41"/>
      <c r="H477" s="9">
        <f>SUM(H474:H476)</f>
        <v>3.6399999999999864</v>
      </c>
      <c r="I477" s="35"/>
      <c r="J477" s="36">
        <f>SUM(J474:J476)</f>
        <v>3654.4700000000003</v>
      </c>
      <c r="K477" s="35"/>
      <c r="L477" s="9"/>
      <c r="M477" s="35"/>
      <c r="N477" s="35"/>
      <c r="O477" s="35"/>
      <c r="P477" s="35"/>
      <c r="Q477" s="10"/>
    </row>
    <row r="478" spans="1:17">
      <c r="A478" s="13"/>
      <c r="B478" s="35"/>
      <c r="C478" s="9"/>
      <c r="D478" s="9"/>
      <c r="E478" s="35"/>
      <c r="F478" s="35"/>
      <c r="G478" s="41"/>
      <c r="H478" s="9"/>
      <c r="I478" s="35"/>
      <c r="J478" s="35"/>
      <c r="K478" s="35"/>
      <c r="L478" s="9"/>
      <c r="M478" s="35"/>
      <c r="N478" s="35"/>
      <c r="O478" s="35"/>
      <c r="P478" s="35"/>
      <c r="Q478" s="10"/>
    </row>
    <row r="479" spans="1:17">
      <c r="A479" s="13"/>
      <c r="B479" s="35"/>
      <c r="C479" s="9"/>
      <c r="D479" s="9"/>
      <c r="E479" s="19"/>
      <c r="F479" s="35"/>
      <c r="G479" s="41"/>
      <c r="H479" s="9"/>
      <c r="I479" s="35"/>
      <c r="J479" s="35"/>
      <c r="K479" s="35"/>
      <c r="L479" s="9"/>
      <c r="M479" s="11" t="s">
        <v>20</v>
      </c>
      <c r="N479" s="35"/>
      <c r="O479" s="35"/>
      <c r="P479" s="35"/>
      <c r="Q479" s="10"/>
    </row>
    <row r="480" spans="1:17">
      <c r="A480" s="7" t="s">
        <v>6</v>
      </c>
      <c r="B480" s="35"/>
      <c r="C480" s="9"/>
      <c r="D480" s="9"/>
      <c r="E480" s="19"/>
      <c r="F480" s="35"/>
      <c r="G480" s="41"/>
      <c r="H480" s="9"/>
      <c r="I480" s="35"/>
      <c r="J480" s="35"/>
      <c r="K480" s="35"/>
      <c r="L480" s="9"/>
      <c r="M480" s="11" t="s">
        <v>21</v>
      </c>
      <c r="N480" s="35"/>
      <c r="O480" s="35"/>
      <c r="P480" s="35"/>
      <c r="Q480" s="10"/>
    </row>
    <row r="481" spans="1:17">
      <c r="A481" s="7" t="s">
        <v>0</v>
      </c>
      <c r="B481" s="11" t="s">
        <v>3</v>
      </c>
      <c r="C481" s="12" t="s">
        <v>1</v>
      </c>
      <c r="D481" s="12" t="s">
        <v>2</v>
      </c>
      <c r="E481" s="22" t="s">
        <v>7</v>
      </c>
      <c r="F481" s="39" t="s">
        <v>92</v>
      </c>
      <c r="G481" s="42" t="s">
        <v>8</v>
      </c>
      <c r="H481" s="12" t="s">
        <v>9</v>
      </c>
      <c r="I481" s="35"/>
      <c r="J481" s="35"/>
      <c r="K481" s="35"/>
      <c r="L481" s="9"/>
      <c r="M481" s="36">
        <f>L476</f>
        <v>210159.32</v>
      </c>
      <c r="N481" s="35"/>
      <c r="O481" s="35"/>
      <c r="P481" s="35"/>
      <c r="Q481" s="10"/>
    </row>
    <row r="482" spans="1:17">
      <c r="A482" s="13" t="s">
        <v>139</v>
      </c>
      <c r="B482" s="35">
        <v>87</v>
      </c>
      <c r="C482" s="9">
        <v>24.59</v>
      </c>
      <c r="D482" s="9">
        <f>C482*B482</f>
        <v>2139.33</v>
      </c>
      <c r="E482" s="36" t="s">
        <v>93</v>
      </c>
      <c r="F482" s="38">
        <f>D482/D485</f>
        <v>0.52011202929099165</v>
      </c>
      <c r="G482" s="40">
        <v>24.44</v>
      </c>
      <c r="H482" s="9">
        <f>(B482*G482)-D482</f>
        <v>-13.049999999999727</v>
      </c>
      <c r="I482" s="35" t="s">
        <v>71</v>
      </c>
      <c r="J482" s="35"/>
      <c r="K482" s="35" t="str">
        <f>"buy "&amp;B482&amp;" "&amp;A482&amp;" @ $"&amp;G482</f>
        <v>buy 87 DFH @ $24.44</v>
      </c>
      <c r="L482" s="9">
        <f>L476-(G482*B482)</f>
        <v>208033.04</v>
      </c>
      <c r="M482" s="36">
        <f>L473-(G482*B482)</f>
        <v>204378.57</v>
      </c>
      <c r="N482" s="35"/>
      <c r="O482" s="35"/>
      <c r="P482" s="35"/>
      <c r="Q482" s="10"/>
    </row>
    <row r="483" spans="1:17">
      <c r="A483" s="13" t="s">
        <v>140</v>
      </c>
      <c r="B483" s="35">
        <v>31</v>
      </c>
      <c r="C483" s="9">
        <v>23.46</v>
      </c>
      <c r="D483" s="9">
        <f>C483*B483</f>
        <v>727.26</v>
      </c>
      <c r="E483" s="36" t="s">
        <v>93</v>
      </c>
      <c r="F483" s="38">
        <f>D483/D485</f>
        <v>0.17681081199355247</v>
      </c>
      <c r="G483" s="40">
        <v>23.59</v>
      </c>
      <c r="H483" s="9">
        <f>(B483*G483)-D483</f>
        <v>4.0299999999999727</v>
      </c>
      <c r="I483" s="35" t="s">
        <v>71</v>
      </c>
      <c r="J483" s="35"/>
      <c r="K483" s="35" t="str">
        <f>"buy "&amp;B483&amp;" "&amp;A483&amp;" @ $"&amp;G483</f>
        <v>buy 31 XP @ $23.59</v>
      </c>
      <c r="L483" s="9">
        <f>L482-(G483*B483)</f>
        <v>207301.75</v>
      </c>
      <c r="M483" s="36">
        <f>M482-(G483*B483)</f>
        <v>203647.28</v>
      </c>
      <c r="N483" s="35"/>
      <c r="O483" s="35"/>
      <c r="P483" s="35"/>
      <c r="Q483" s="10"/>
    </row>
    <row r="484" spans="1:17">
      <c r="A484" s="23" t="s">
        <v>141</v>
      </c>
      <c r="B484" s="24">
        <v>158</v>
      </c>
      <c r="C484" s="25">
        <v>7.89</v>
      </c>
      <c r="D484" s="25">
        <f>C484*B484</f>
        <v>1246.6199999999999</v>
      </c>
      <c r="E484" s="36" t="s">
        <v>93</v>
      </c>
      <c r="F484" s="38">
        <f>D484/D485</f>
        <v>0.30307715871545576</v>
      </c>
      <c r="G484" s="43">
        <v>7.94</v>
      </c>
      <c r="H484" s="25">
        <f>(B484*G484)-D484</f>
        <v>7.9000000000000909</v>
      </c>
      <c r="I484" s="35" t="s">
        <v>71</v>
      </c>
      <c r="J484" s="35"/>
      <c r="K484" s="35" t="str">
        <f>"buy "&amp;B484&amp;" "&amp;A484&amp;" @ $"&amp;G484</f>
        <v>buy 158 NU @ $7.94</v>
      </c>
      <c r="L484" s="9">
        <f>L483-(G484*B484)</f>
        <v>206047.23</v>
      </c>
      <c r="M484" s="36">
        <f>M483-(G484*B484)</f>
        <v>202392.76</v>
      </c>
      <c r="N484" s="35" t="str">
        <f>TEXT(ROUND(M484,2),"$#,##0.00")&amp;" will be the balance in the account after purchases.  "</f>
        <v xml:space="preserve">$202,392.76 will be the balance in the account after purchases.  </v>
      </c>
      <c r="O484" s="35"/>
      <c r="P484" s="35"/>
      <c r="Q484" s="10"/>
    </row>
    <row r="485" spans="1:17">
      <c r="A485" s="13"/>
      <c r="B485" s="35"/>
      <c r="C485" s="9"/>
      <c r="D485" s="9">
        <f>SUM(D482:D484)</f>
        <v>4113.21</v>
      </c>
      <c r="E485" s="35"/>
      <c r="F485" s="38">
        <f>SUM(F482:F484)</f>
        <v>0.99999999999999978</v>
      </c>
      <c r="G485" s="9" t="s">
        <v>15</v>
      </c>
      <c r="H485" s="9">
        <f>SUM(H482:H484)</f>
        <v>-1.1199999999996635</v>
      </c>
      <c r="I485" s="35"/>
      <c r="J485" s="35"/>
      <c r="K485" s="35"/>
      <c r="L485" s="9"/>
      <c r="M485" s="35"/>
      <c r="N485" s="35" t="s">
        <v>27</v>
      </c>
      <c r="O485" s="35"/>
      <c r="P485" s="35"/>
      <c r="Q485" s="10"/>
    </row>
    <row r="486" spans="1:17">
      <c r="A486" s="13"/>
      <c r="B486" s="35"/>
      <c r="C486" s="9"/>
      <c r="D486" s="9"/>
      <c r="E486" s="35"/>
      <c r="F486" s="35"/>
      <c r="G486" s="9"/>
      <c r="H486" s="9"/>
      <c r="I486" s="35"/>
      <c r="J486" s="35"/>
      <c r="K486" s="35"/>
      <c r="L486" s="9"/>
      <c r="M486" s="11" t="str">
        <f>IF(J477+M484&gt;0,"Credit Surplus","Credit Shortage")</f>
        <v>Credit Surplus</v>
      </c>
      <c r="N486" s="36">
        <f>J477+M484</f>
        <v>206047.23</v>
      </c>
      <c r="O486" s="35" t="s">
        <v>60</v>
      </c>
      <c r="P486" s="35"/>
      <c r="Q486" s="10"/>
    </row>
    <row r="487" spans="1:17">
      <c r="A487" s="13"/>
      <c r="B487" s="35"/>
      <c r="C487" s="9"/>
      <c r="D487" s="9"/>
      <c r="E487" s="35"/>
      <c r="F487" s="35"/>
      <c r="G487" s="9"/>
      <c r="H487" s="9"/>
      <c r="I487" s="35"/>
      <c r="J487" s="35"/>
      <c r="K487" s="35"/>
      <c r="L487" s="9"/>
      <c r="M487" s="35"/>
      <c r="N487" s="35"/>
      <c r="O487" s="35"/>
      <c r="P487" s="35"/>
      <c r="Q487" s="10"/>
    </row>
    <row r="488" spans="1:17">
      <c r="A488" s="13"/>
      <c r="B488" s="35"/>
      <c r="C488" s="9"/>
      <c r="D488" s="9"/>
      <c r="E488" s="35"/>
      <c r="F488" s="35"/>
      <c r="G488" s="9"/>
      <c r="H488" s="9"/>
      <c r="I488" s="35"/>
      <c r="J488" s="35"/>
      <c r="K488" s="35"/>
      <c r="L488" s="35"/>
      <c r="M488" s="35"/>
      <c r="N488" s="35"/>
      <c r="O488" s="35"/>
      <c r="P488" s="35"/>
      <c r="Q488" s="10"/>
    </row>
    <row r="489" spans="1:17">
      <c r="A489" s="13" t="s">
        <v>11</v>
      </c>
      <c r="B489" s="35"/>
      <c r="C489" s="9"/>
      <c r="D489" s="21">
        <v>1592.76</v>
      </c>
      <c r="E489" s="35" t="s">
        <v>76</v>
      </c>
      <c r="F489" s="35"/>
      <c r="G489" s="9"/>
      <c r="H489" s="9"/>
      <c r="I489" s="35"/>
      <c r="J489" s="35"/>
      <c r="K489" s="35"/>
      <c r="L489" s="35"/>
      <c r="M489" s="35"/>
      <c r="N489" s="35"/>
      <c r="O489" s="35"/>
      <c r="P489" s="35"/>
      <c r="Q489" s="10"/>
    </row>
    <row r="490" spans="1:17">
      <c r="A490" s="13" t="s">
        <v>12</v>
      </c>
      <c r="B490" s="35"/>
      <c r="C490" s="9"/>
      <c r="D490" s="9">
        <f>H477</f>
        <v>3.6399999999999864</v>
      </c>
      <c r="E490" s="35" t="s">
        <v>16</v>
      </c>
      <c r="F490" s="35"/>
      <c r="G490" s="9"/>
      <c r="H490" s="9"/>
      <c r="I490" s="35"/>
      <c r="J490" s="35"/>
      <c r="K490" s="35"/>
      <c r="L490" s="35"/>
      <c r="M490" s="35"/>
      <c r="N490" s="35"/>
      <c r="O490" s="35"/>
      <c r="P490" s="35"/>
      <c r="Q490" s="10"/>
    </row>
    <row r="491" spans="1:17">
      <c r="A491" s="13" t="s">
        <v>13</v>
      </c>
      <c r="B491" s="35"/>
      <c r="C491" s="9"/>
      <c r="D491" s="9">
        <f>D489+D490</f>
        <v>1596.4</v>
      </c>
      <c r="E491" s="35"/>
      <c r="F491" s="35"/>
      <c r="G491" s="9"/>
      <c r="H491" s="9"/>
      <c r="I491" s="35"/>
      <c r="J491" s="35"/>
      <c r="K491" s="35"/>
      <c r="L491" s="35"/>
      <c r="M491" s="35"/>
      <c r="N491" s="35"/>
      <c r="O491" s="35"/>
      <c r="P491" s="35"/>
      <c r="Q491" s="10"/>
    </row>
    <row r="492" spans="1:17">
      <c r="A492" s="13" t="s">
        <v>14</v>
      </c>
      <c r="B492" s="35"/>
      <c r="C492" s="9"/>
      <c r="D492" s="9">
        <f>H485</f>
        <v>-1.1199999999996635</v>
      </c>
      <c r="E492" s="35" t="s">
        <v>17</v>
      </c>
      <c r="F492" s="35"/>
      <c r="G492" s="9"/>
      <c r="H492" s="9"/>
      <c r="I492" s="35"/>
      <c r="J492" s="35"/>
      <c r="K492" s="35"/>
      <c r="L492" s="35"/>
      <c r="M492" s="35"/>
      <c r="N492" s="35"/>
      <c r="O492" s="35"/>
      <c r="P492" s="35"/>
      <c r="Q492" s="10"/>
    </row>
    <row r="493" spans="1:17">
      <c r="A493" s="13" t="s">
        <v>13</v>
      </c>
      <c r="B493" s="35"/>
      <c r="C493" s="9"/>
      <c r="D493" s="27">
        <f>D491-D492</f>
        <v>1597.5199999999998</v>
      </c>
      <c r="E493" s="19" t="s">
        <v>18</v>
      </c>
      <c r="F493" s="35"/>
      <c r="G493" s="9"/>
      <c r="H493" s="9"/>
      <c r="I493" s="35"/>
      <c r="J493" s="35"/>
      <c r="K493" s="35"/>
      <c r="L493" s="35"/>
      <c r="M493" s="35"/>
      <c r="N493" s="35"/>
      <c r="O493" s="35"/>
      <c r="P493" s="35"/>
      <c r="Q493" s="10"/>
    </row>
    <row r="494" spans="1:17" ht="14.65" thickBot="1">
      <c r="A494" s="15"/>
      <c r="B494" s="16"/>
      <c r="C494" s="17"/>
      <c r="D494" s="17"/>
      <c r="E494" s="16"/>
      <c r="F494" s="16"/>
      <c r="G494" s="17"/>
      <c r="H494" s="17"/>
      <c r="I494" s="16"/>
      <c r="J494" s="16"/>
      <c r="K494" s="16"/>
      <c r="L494" s="16"/>
      <c r="M494" s="16"/>
      <c r="N494" s="16"/>
      <c r="O494" s="16"/>
      <c r="P494" s="16"/>
      <c r="Q494" s="18"/>
    </row>
    <row r="495" spans="1:17" ht="14.65" thickTop="1"/>
    <row r="497" spans="1:17" ht="14.65" thickBot="1"/>
    <row r="498" spans="1:17" ht="14.65" thickTop="1">
      <c r="A498" s="2"/>
      <c r="B498" s="3"/>
      <c r="C498" s="4">
        <v>45077</v>
      </c>
      <c r="D498" s="5"/>
      <c r="E498" s="3"/>
      <c r="F498" s="3"/>
      <c r="G498" s="5"/>
      <c r="H498" s="5"/>
      <c r="I498" s="3"/>
      <c r="J498" s="3"/>
      <c r="K498" s="3"/>
      <c r="L498" s="20" t="s">
        <v>19</v>
      </c>
      <c r="M498" s="3"/>
      <c r="N498" s="3"/>
      <c r="O498" s="3"/>
      <c r="P498" s="3"/>
      <c r="Q498" s="6"/>
    </row>
    <row r="499" spans="1:17">
      <c r="A499" s="7" t="s">
        <v>5</v>
      </c>
      <c r="B499" s="35"/>
      <c r="C499" s="9"/>
      <c r="D499" s="9"/>
      <c r="E499" s="35"/>
      <c r="F499" s="35"/>
      <c r="G499" s="9"/>
      <c r="H499" s="9"/>
      <c r="I499" s="35"/>
      <c r="J499" s="11" t="s">
        <v>24</v>
      </c>
      <c r="K499" s="35"/>
      <c r="L499" s="11" t="s">
        <v>10</v>
      </c>
      <c r="M499" s="35"/>
      <c r="N499" s="35"/>
      <c r="O499" s="35"/>
      <c r="P499" s="35"/>
      <c r="Q499" s="10"/>
    </row>
    <row r="500" spans="1:17">
      <c r="A500" s="7" t="s">
        <v>0</v>
      </c>
      <c r="B500" s="11" t="s">
        <v>3</v>
      </c>
      <c r="C500" s="12" t="s">
        <v>1</v>
      </c>
      <c r="D500" s="12" t="s">
        <v>4</v>
      </c>
      <c r="E500" s="11" t="s">
        <v>7</v>
      </c>
      <c r="F500" s="37" t="s">
        <v>92</v>
      </c>
      <c r="G500" s="12" t="s">
        <v>8</v>
      </c>
      <c r="H500" s="12" t="s">
        <v>9</v>
      </c>
      <c r="I500" s="33" t="s">
        <v>70</v>
      </c>
      <c r="J500" s="11" t="s">
        <v>23</v>
      </c>
      <c r="K500" s="35"/>
      <c r="L500" s="31">
        <v>206637.92</v>
      </c>
      <c r="M500" s="35" t="s">
        <v>118</v>
      </c>
      <c r="N500" s="35"/>
      <c r="O500" s="35"/>
      <c r="P500" s="35"/>
      <c r="Q500" s="10"/>
    </row>
    <row r="501" spans="1:17">
      <c r="A501" s="13" t="s">
        <v>123</v>
      </c>
      <c r="B501" s="35">
        <v>2</v>
      </c>
      <c r="C501" s="9">
        <v>157.55000000000001</v>
      </c>
      <c r="D501" s="9">
        <f>C501*B501</f>
        <v>315.10000000000002</v>
      </c>
      <c r="E501" s="36" t="s">
        <v>33</v>
      </c>
      <c r="F501" s="38">
        <f>D501/D504</f>
        <v>9.6533849651056644E-2</v>
      </c>
      <c r="G501" s="40">
        <v>157.86000000000001</v>
      </c>
      <c r="H501" s="9">
        <f>(B501*G501)-D501</f>
        <v>0.62000000000000455</v>
      </c>
      <c r="I501" s="35" t="s">
        <v>71</v>
      </c>
      <c r="J501" s="36">
        <f>G501*B501</f>
        <v>315.72000000000003</v>
      </c>
      <c r="K501" s="35" t="str">
        <f>"sell "&amp;B501&amp;" "&amp;A501&amp;" @ $"&amp;G501</f>
        <v>sell 2 ACLS @ $157.86</v>
      </c>
      <c r="L501" s="9">
        <f>L500+(G501*B501)</f>
        <v>206953.64</v>
      </c>
      <c r="M501" s="35"/>
      <c r="N501" s="35"/>
      <c r="O501" s="35"/>
      <c r="P501" s="35"/>
      <c r="Q501" s="10"/>
    </row>
    <row r="502" spans="1:17">
      <c r="A502" s="13" t="s">
        <v>124</v>
      </c>
      <c r="B502" s="35">
        <v>10</v>
      </c>
      <c r="C502" s="9">
        <v>98.7</v>
      </c>
      <c r="D502" s="9">
        <f>C502*B502</f>
        <v>987</v>
      </c>
      <c r="E502" s="36" t="s">
        <v>33</v>
      </c>
      <c r="F502" s="38">
        <f>D502/D504</f>
        <v>0.30237673629194828</v>
      </c>
      <c r="G502" s="40">
        <v>97.51</v>
      </c>
      <c r="H502" s="9">
        <f>(B502*G502)-D502</f>
        <v>-11.899999999999977</v>
      </c>
      <c r="I502" s="35" t="s">
        <v>71</v>
      </c>
      <c r="J502" s="36">
        <f>G502*B502</f>
        <v>975.1</v>
      </c>
      <c r="K502" s="35" t="str">
        <f>"sell "&amp;B502&amp;" "&amp;A502&amp;" @ $"&amp;G502</f>
        <v>sell 10 WYNN @ $97.51</v>
      </c>
      <c r="L502" s="9">
        <f>L501+(G502*B502)</f>
        <v>207928.74000000002</v>
      </c>
      <c r="M502" s="35"/>
      <c r="N502" s="35"/>
      <c r="O502" s="35"/>
      <c r="P502" s="35"/>
      <c r="Q502" s="10"/>
    </row>
    <row r="503" spans="1:17">
      <c r="A503" s="13" t="s">
        <v>125</v>
      </c>
      <c r="B503" s="35">
        <v>181</v>
      </c>
      <c r="C503" s="9">
        <v>10.84</v>
      </c>
      <c r="D503" s="9">
        <f>C503*B503</f>
        <v>1962.04</v>
      </c>
      <c r="E503" s="36" t="s">
        <v>33</v>
      </c>
      <c r="F503" s="38">
        <f>D503/D504</f>
        <v>0.60108941405699512</v>
      </c>
      <c r="G503" s="40">
        <v>10.81</v>
      </c>
      <c r="H503" s="9">
        <f>(B503*G503)-D503</f>
        <v>-5.4299999999998363</v>
      </c>
      <c r="I503" s="35" t="s">
        <v>71</v>
      </c>
      <c r="J503" s="36">
        <f>G503*B503</f>
        <v>1956.6100000000001</v>
      </c>
      <c r="K503" s="35" t="str">
        <f>"sell "&amp;B503&amp;" "&amp;A503&amp;" @ $"&amp;G503</f>
        <v>sell 181 COTY @ $10.81</v>
      </c>
      <c r="L503" s="9">
        <f>L502+(G503*B503)</f>
        <v>209885.35</v>
      </c>
      <c r="M503" s="35" t="s">
        <v>22</v>
      </c>
      <c r="N503" s="35"/>
      <c r="O503" s="35"/>
      <c r="P503" s="35"/>
      <c r="Q503" s="10"/>
    </row>
    <row r="504" spans="1:17">
      <c r="A504" s="13"/>
      <c r="B504" s="35"/>
      <c r="C504" s="9"/>
      <c r="D504" s="9">
        <f>SUM(D501:D503)</f>
        <v>3264.14</v>
      </c>
      <c r="E504" s="36"/>
      <c r="F504" s="38">
        <f>SUM(F501:F503)</f>
        <v>1</v>
      </c>
      <c r="G504" s="41"/>
      <c r="H504" s="9">
        <f>SUM(H501:H503)</f>
        <v>-16.709999999999809</v>
      </c>
      <c r="I504" s="35"/>
      <c r="J504" s="36">
        <f>SUM(J501:J503)</f>
        <v>3247.4300000000003</v>
      </c>
      <c r="K504" s="35"/>
      <c r="L504" s="9"/>
      <c r="M504" s="35"/>
      <c r="N504" s="35"/>
      <c r="O504" s="35"/>
      <c r="P504" s="35"/>
      <c r="Q504" s="10"/>
    </row>
    <row r="505" spans="1:17">
      <c r="A505" s="13"/>
      <c r="B505" s="35"/>
      <c r="C505" s="9"/>
      <c r="D505" s="9"/>
      <c r="E505" s="35"/>
      <c r="F505" s="35"/>
      <c r="G505" s="41"/>
      <c r="H505" s="9"/>
      <c r="I505" s="35"/>
      <c r="J505" s="35"/>
      <c r="K505" s="35"/>
      <c r="L505" s="9"/>
      <c r="M505" s="35"/>
      <c r="N505" s="35"/>
      <c r="O505" s="35"/>
      <c r="P505" s="35"/>
      <c r="Q505" s="10"/>
    </row>
    <row r="506" spans="1:17">
      <c r="A506" s="13"/>
      <c r="B506" s="35"/>
      <c r="C506" s="9"/>
      <c r="D506" s="9"/>
      <c r="E506" s="19"/>
      <c r="F506" s="35"/>
      <c r="G506" s="41"/>
      <c r="H506" s="9"/>
      <c r="I506" s="35"/>
      <c r="J506" s="35"/>
      <c r="K506" s="35"/>
      <c r="L506" s="9"/>
      <c r="M506" s="11" t="s">
        <v>20</v>
      </c>
      <c r="N506" s="35"/>
      <c r="O506" s="35"/>
      <c r="P506" s="35"/>
      <c r="Q506" s="10"/>
    </row>
    <row r="507" spans="1:17">
      <c r="A507" s="7" t="s">
        <v>6</v>
      </c>
      <c r="B507" s="35"/>
      <c r="C507" s="9"/>
      <c r="D507" s="9"/>
      <c r="E507" s="19"/>
      <c r="F507" s="35"/>
      <c r="G507" s="41"/>
      <c r="H507" s="9"/>
      <c r="I507" s="35"/>
      <c r="J507" s="35"/>
      <c r="K507" s="35"/>
      <c r="L507" s="9"/>
      <c r="M507" s="11" t="s">
        <v>21</v>
      </c>
      <c r="N507" s="35"/>
      <c r="O507" s="35"/>
      <c r="P507" s="35"/>
      <c r="Q507" s="10"/>
    </row>
    <row r="508" spans="1:17">
      <c r="A508" s="7" t="s">
        <v>0</v>
      </c>
      <c r="B508" s="11" t="s">
        <v>3</v>
      </c>
      <c r="C508" s="12" t="s">
        <v>1</v>
      </c>
      <c r="D508" s="12" t="s">
        <v>2</v>
      </c>
      <c r="E508" s="22" t="s">
        <v>7</v>
      </c>
      <c r="F508" s="39" t="s">
        <v>92</v>
      </c>
      <c r="G508" s="42" t="s">
        <v>8</v>
      </c>
      <c r="H508" s="12" t="s">
        <v>9</v>
      </c>
      <c r="I508" s="35"/>
      <c r="J508" s="35"/>
      <c r="K508" s="35"/>
      <c r="L508" s="9"/>
      <c r="M508" s="36">
        <f>L503</f>
        <v>209885.35</v>
      </c>
      <c r="N508" s="35"/>
      <c r="O508" s="35"/>
      <c r="P508" s="35"/>
      <c r="Q508" s="10"/>
    </row>
    <row r="509" spans="1:17">
      <c r="A509" s="13" t="s">
        <v>136</v>
      </c>
      <c r="B509" s="35">
        <v>43</v>
      </c>
      <c r="C509" s="9">
        <v>13.85</v>
      </c>
      <c r="D509" s="9">
        <f>C509*B509</f>
        <v>595.54999999999995</v>
      </c>
      <c r="E509" s="36" t="s">
        <v>33</v>
      </c>
      <c r="F509" s="38">
        <f>D509/D512</f>
        <v>0.17533193982394676</v>
      </c>
      <c r="G509" s="40">
        <v>13.84</v>
      </c>
      <c r="H509" s="9">
        <f>(B509*G509)-D509</f>
        <v>-0.42999999999994998</v>
      </c>
      <c r="I509" s="35" t="s">
        <v>71</v>
      </c>
      <c r="J509" s="35"/>
      <c r="K509" s="35" t="str">
        <f>"buy "&amp;B509&amp;" "&amp;A509&amp;" @ $"&amp;G509</f>
        <v>buy 43 AVDL @ $13.84</v>
      </c>
      <c r="L509" s="9">
        <f>L503-(G509*B509)</f>
        <v>209290.23</v>
      </c>
      <c r="M509" s="36">
        <f>L500-(G509*B509)</f>
        <v>206042.80000000002</v>
      </c>
      <c r="N509" s="35"/>
      <c r="O509" s="35"/>
      <c r="P509" s="35"/>
      <c r="Q509" s="10"/>
    </row>
    <row r="510" spans="1:17">
      <c r="A510" s="13" t="s">
        <v>137</v>
      </c>
      <c r="B510" s="35">
        <v>147</v>
      </c>
      <c r="C510" s="9">
        <v>11.57</v>
      </c>
      <c r="D510" s="9">
        <f>C510*B510</f>
        <v>1700.79</v>
      </c>
      <c r="E510" s="36" t="s">
        <v>33</v>
      </c>
      <c r="F510" s="38">
        <f>D510/D512</f>
        <v>0.50071834427532602</v>
      </c>
      <c r="G510" s="40">
        <v>11.51</v>
      </c>
      <c r="H510" s="9">
        <f>(B510*G510)-D510</f>
        <v>-8.8199999999999363</v>
      </c>
      <c r="I510" s="35" t="s">
        <v>71</v>
      </c>
      <c r="J510" s="35"/>
      <c r="K510" s="35" t="str">
        <f>"buy "&amp;B510&amp;" "&amp;A510&amp;" @ $"&amp;G510</f>
        <v>buy 147 DRD @ $11.51</v>
      </c>
      <c r="L510" s="9">
        <f>L509-(G510*B510)</f>
        <v>207598.26</v>
      </c>
      <c r="M510" s="36">
        <f>M509-(G510*B510)</f>
        <v>204350.83000000002</v>
      </c>
      <c r="N510" s="35"/>
      <c r="O510" s="35"/>
      <c r="P510" s="35"/>
      <c r="Q510" s="10"/>
    </row>
    <row r="511" spans="1:17">
      <c r="A511" s="23" t="s">
        <v>138</v>
      </c>
      <c r="B511" s="24">
        <v>4</v>
      </c>
      <c r="C511" s="25">
        <v>275.08999999999997</v>
      </c>
      <c r="D511" s="25">
        <f>C511*B511</f>
        <v>1100.3599999999999</v>
      </c>
      <c r="E511" s="36" t="s">
        <v>33</v>
      </c>
      <c r="F511" s="38">
        <f>D511/D512</f>
        <v>0.32394971590072719</v>
      </c>
      <c r="G511" s="43">
        <v>274.43</v>
      </c>
      <c r="H511" s="25">
        <f>(B511*G511)-D511</f>
        <v>-2.6399999999998727</v>
      </c>
      <c r="I511" s="35" t="s">
        <v>71</v>
      </c>
      <c r="J511" s="35"/>
      <c r="K511" s="35" t="str">
        <f>"buy "&amp;B511&amp;" "&amp;A511&amp;" @ $"&amp;G511</f>
        <v>buy 4 SWAV @ $274.43</v>
      </c>
      <c r="L511" s="9">
        <f>L510-(G511*B511)</f>
        <v>206500.54</v>
      </c>
      <c r="M511" s="36">
        <f>M510-(G511*B511)</f>
        <v>203253.11000000002</v>
      </c>
      <c r="N511" s="35" t="str">
        <f>TEXT(ROUND(M511,2),"$#,##0.00")&amp;" will be the balance in the account after purchases.  "</f>
        <v xml:space="preserve">$203,253.11 will be the balance in the account after purchases.  </v>
      </c>
      <c r="O511" s="35"/>
      <c r="P511" s="35"/>
      <c r="Q511" s="10"/>
    </row>
    <row r="512" spans="1:17">
      <c r="A512" s="13"/>
      <c r="B512" s="35"/>
      <c r="C512" s="9"/>
      <c r="D512" s="9">
        <f>SUM(D509:D511)</f>
        <v>3396.7</v>
      </c>
      <c r="E512" s="35"/>
      <c r="F512" s="38">
        <f>SUM(F509:F511)</f>
        <v>1</v>
      </c>
      <c r="G512" s="9" t="s">
        <v>15</v>
      </c>
      <c r="H512" s="9">
        <f>SUM(H509:H511)</f>
        <v>-11.889999999999759</v>
      </c>
      <c r="I512" s="35"/>
      <c r="J512" s="35"/>
      <c r="K512" s="35"/>
      <c r="L512" s="9"/>
      <c r="M512" s="35"/>
      <c r="N512" s="35" t="s">
        <v>27</v>
      </c>
      <c r="O512" s="35"/>
      <c r="P512" s="35"/>
      <c r="Q512" s="10"/>
    </row>
    <row r="513" spans="1:17">
      <c r="A513" s="13"/>
      <c r="B513" s="35"/>
      <c r="C513" s="9"/>
      <c r="D513" s="9"/>
      <c r="E513" s="35"/>
      <c r="F513" s="35"/>
      <c r="G513" s="9"/>
      <c r="H513" s="9"/>
      <c r="I513" s="35"/>
      <c r="J513" s="35"/>
      <c r="K513" s="35"/>
      <c r="L513" s="9"/>
      <c r="M513" s="11" t="str">
        <f>IF(J504+M511&gt;0,"Credit Surplus","Credit Shortage")</f>
        <v>Credit Surplus</v>
      </c>
      <c r="N513" s="36">
        <f>J504+M511</f>
        <v>206500.54</v>
      </c>
      <c r="O513" s="35" t="s">
        <v>60</v>
      </c>
      <c r="P513" s="35"/>
      <c r="Q513" s="10"/>
    </row>
    <row r="514" spans="1:17">
      <c r="A514" s="13"/>
      <c r="B514" s="35"/>
      <c r="C514" s="9"/>
      <c r="D514" s="9"/>
      <c r="E514" s="35"/>
      <c r="F514" s="35"/>
      <c r="G514" s="9"/>
      <c r="H514" s="9"/>
      <c r="I514" s="35"/>
      <c r="J514" s="35"/>
      <c r="K514" s="35"/>
      <c r="L514" s="9"/>
      <c r="M514" s="35"/>
      <c r="N514" s="35"/>
      <c r="O514" s="35"/>
      <c r="P514" s="35"/>
      <c r="Q514" s="10"/>
    </row>
    <row r="515" spans="1:17">
      <c r="A515" s="13"/>
      <c r="B515" s="35"/>
      <c r="C515" s="9"/>
      <c r="D515" s="9"/>
      <c r="E515" s="35"/>
      <c r="F515" s="35"/>
      <c r="G515" s="9"/>
      <c r="H515" s="9"/>
      <c r="I515" s="35"/>
      <c r="J515" s="35"/>
      <c r="K515" s="35"/>
      <c r="L515" s="35"/>
      <c r="M515" s="35"/>
      <c r="N515" s="35"/>
      <c r="O515" s="35"/>
      <c r="P515" s="35"/>
      <c r="Q515" s="10"/>
    </row>
    <row r="516" spans="1:17">
      <c r="A516" s="13" t="s">
        <v>11</v>
      </c>
      <c r="B516" s="35"/>
      <c r="C516" s="9"/>
      <c r="D516" s="21">
        <v>59.96</v>
      </c>
      <c r="E516" s="35" t="s">
        <v>76</v>
      </c>
      <c r="F516" s="35"/>
      <c r="G516" s="9"/>
      <c r="H516" s="9"/>
      <c r="I516" s="35"/>
      <c r="J516" s="35"/>
      <c r="K516" s="35"/>
      <c r="L516" s="35"/>
      <c r="M516" s="35"/>
      <c r="N516" s="35"/>
      <c r="O516" s="35"/>
      <c r="P516" s="35"/>
      <c r="Q516" s="10"/>
    </row>
    <row r="517" spans="1:17">
      <c r="A517" s="13" t="s">
        <v>12</v>
      </c>
      <c r="B517" s="35"/>
      <c r="C517" s="9"/>
      <c r="D517" s="9">
        <f>H504</f>
        <v>-16.709999999999809</v>
      </c>
      <c r="E517" s="35" t="s">
        <v>16</v>
      </c>
      <c r="F517" s="35"/>
      <c r="G517" s="9"/>
      <c r="H517" s="9"/>
      <c r="I517" s="35"/>
      <c r="J517" s="35"/>
      <c r="K517" s="35"/>
      <c r="L517" s="35"/>
      <c r="M517" s="35"/>
      <c r="N517" s="35"/>
      <c r="O517" s="35"/>
      <c r="P517" s="35"/>
      <c r="Q517" s="10"/>
    </row>
    <row r="518" spans="1:17">
      <c r="A518" s="13" t="s">
        <v>13</v>
      </c>
      <c r="B518" s="35"/>
      <c r="C518" s="9"/>
      <c r="D518" s="9">
        <f>D516+D517</f>
        <v>43.250000000000192</v>
      </c>
      <c r="E518" s="35"/>
      <c r="F518" s="35"/>
      <c r="G518" s="9"/>
      <c r="H518" s="9"/>
      <c r="I518" s="35"/>
      <c r="J518" s="35"/>
      <c r="K518" s="35"/>
      <c r="L518" s="35"/>
      <c r="M518" s="35"/>
      <c r="N518" s="35"/>
      <c r="O518" s="35"/>
      <c r="P518" s="35"/>
      <c r="Q518" s="10"/>
    </row>
    <row r="519" spans="1:17">
      <c r="A519" s="13" t="s">
        <v>14</v>
      </c>
      <c r="B519" s="35"/>
      <c r="C519" s="9"/>
      <c r="D519" s="9">
        <f>H512</f>
        <v>-11.889999999999759</v>
      </c>
      <c r="E519" s="35" t="s">
        <v>17</v>
      </c>
      <c r="F519" s="35"/>
      <c r="G519" s="9"/>
      <c r="H519" s="9"/>
      <c r="I519" s="35"/>
      <c r="J519" s="35"/>
      <c r="K519" s="35"/>
      <c r="L519" s="35"/>
      <c r="M519" s="35"/>
      <c r="N519" s="35"/>
      <c r="O519" s="35"/>
      <c r="P519" s="35"/>
      <c r="Q519" s="10"/>
    </row>
    <row r="520" spans="1:17">
      <c r="A520" s="13" t="s">
        <v>13</v>
      </c>
      <c r="B520" s="35"/>
      <c r="C520" s="9"/>
      <c r="D520" s="27">
        <f>D518-D519</f>
        <v>55.139999999999951</v>
      </c>
      <c r="E520" s="19" t="s">
        <v>18</v>
      </c>
      <c r="F520" s="35"/>
      <c r="G520" s="9"/>
      <c r="H520" s="9"/>
      <c r="I520" s="35"/>
      <c r="J520" s="35"/>
      <c r="K520" s="35"/>
      <c r="L520" s="35"/>
      <c r="M520" s="35"/>
      <c r="N520" s="35"/>
      <c r="O520" s="35"/>
      <c r="P520" s="35"/>
      <c r="Q520" s="10"/>
    </row>
    <row r="521" spans="1:17" ht="14.65" thickBot="1">
      <c r="A521" s="15"/>
      <c r="B521" s="16"/>
      <c r="C521" s="17"/>
      <c r="D521" s="17"/>
      <c r="E521" s="16"/>
      <c r="F521" s="16"/>
      <c r="G521" s="17"/>
      <c r="H521" s="17"/>
      <c r="I521" s="16"/>
      <c r="J521" s="16"/>
      <c r="K521" s="16"/>
      <c r="L521" s="16"/>
      <c r="M521" s="16"/>
      <c r="N521" s="16"/>
      <c r="O521" s="16"/>
      <c r="P521" s="16"/>
      <c r="Q521" s="18"/>
    </row>
    <row r="522" spans="1:17" ht="14.65" thickTop="1"/>
    <row r="524" spans="1:17" ht="14.65" thickBot="1"/>
    <row r="525" spans="1:17" ht="14.65" thickTop="1">
      <c r="A525" s="2"/>
      <c r="B525" s="3"/>
      <c r="C525" s="4">
        <v>45046</v>
      </c>
      <c r="D525" s="5"/>
      <c r="E525" s="3"/>
      <c r="F525" s="3"/>
      <c r="G525" s="5"/>
      <c r="H525" s="5"/>
      <c r="I525" s="3"/>
      <c r="J525" s="3"/>
      <c r="K525" s="3"/>
      <c r="L525" s="20" t="s">
        <v>19</v>
      </c>
      <c r="M525" s="3"/>
      <c r="N525" s="3"/>
      <c r="O525" s="3"/>
      <c r="P525" s="3"/>
      <c r="Q525" s="6"/>
    </row>
    <row r="526" spans="1:17">
      <c r="A526" s="7" t="s">
        <v>5</v>
      </c>
      <c r="B526" s="35"/>
      <c r="C526" s="9"/>
      <c r="D526" s="9"/>
      <c r="E526" s="35"/>
      <c r="F526" s="35"/>
      <c r="G526" s="9"/>
      <c r="H526" s="9"/>
      <c r="I526" s="35"/>
      <c r="J526" s="11" t="s">
        <v>24</v>
      </c>
      <c r="K526" s="35"/>
      <c r="L526" s="11" t="s">
        <v>10</v>
      </c>
      <c r="M526" s="35"/>
      <c r="N526" s="35"/>
      <c r="O526" s="35"/>
      <c r="P526" s="35"/>
      <c r="Q526" s="10"/>
    </row>
    <row r="527" spans="1:17">
      <c r="A527" s="7" t="s">
        <v>0</v>
      </c>
      <c r="B527" s="11" t="s">
        <v>3</v>
      </c>
      <c r="C527" s="12" t="s">
        <v>1</v>
      </c>
      <c r="D527" s="12" t="s">
        <v>4</v>
      </c>
      <c r="E527" s="11" t="s">
        <v>7</v>
      </c>
      <c r="F527" s="37" t="s">
        <v>92</v>
      </c>
      <c r="G527" s="12" t="s">
        <v>8</v>
      </c>
      <c r="H527" s="12" t="s">
        <v>9</v>
      </c>
      <c r="I527" s="33" t="s">
        <v>70</v>
      </c>
      <c r="J527" s="11" t="s">
        <v>23</v>
      </c>
      <c r="K527" s="35"/>
      <c r="L527" s="31">
        <v>206837.51</v>
      </c>
      <c r="M527" s="35" t="s">
        <v>118</v>
      </c>
      <c r="N527" s="35"/>
      <c r="O527" s="35"/>
      <c r="P527" s="35"/>
      <c r="Q527" s="10"/>
    </row>
    <row r="528" spans="1:17">
      <c r="A528" s="13" t="s">
        <v>129</v>
      </c>
      <c r="B528" s="35">
        <v>123</v>
      </c>
      <c r="C528" s="9">
        <v>15.89</v>
      </c>
      <c r="D528" s="9">
        <f>C528*B528</f>
        <v>1954.47</v>
      </c>
      <c r="E528" s="36" t="s">
        <v>33</v>
      </c>
      <c r="F528" s="38">
        <f>D528/D531</f>
        <v>0.60843320984964044</v>
      </c>
      <c r="G528" s="40">
        <v>15.59</v>
      </c>
      <c r="H528" s="9">
        <f>(B528*G528)-D528</f>
        <v>-36.900000000000091</v>
      </c>
      <c r="I528" s="35" t="s">
        <v>71</v>
      </c>
      <c r="J528" s="36">
        <f>G528*B528</f>
        <v>1917.57</v>
      </c>
      <c r="K528" s="35" t="str">
        <f>"sell "&amp;B528&amp;" "&amp;A528&amp;" @ $"&amp;G528</f>
        <v>sell 123 VIPS @ $15.59</v>
      </c>
      <c r="L528" s="9">
        <f>L527+(G528*B528)</f>
        <v>208755.08000000002</v>
      </c>
      <c r="M528" s="35"/>
      <c r="N528" s="35"/>
      <c r="O528" s="35"/>
      <c r="P528" s="35"/>
      <c r="Q528" s="10"/>
    </row>
    <row r="529" spans="1:17">
      <c r="A529" s="13" t="s">
        <v>130</v>
      </c>
      <c r="B529" s="35">
        <v>5</v>
      </c>
      <c r="C529" s="9">
        <v>90.02</v>
      </c>
      <c r="D529" s="9">
        <f>C529*B529</f>
        <v>450.09999999999997</v>
      </c>
      <c r="E529" s="36" t="s">
        <v>33</v>
      </c>
      <c r="F529" s="38">
        <f>D529/D531</f>
        <v>0.14011767269557637</v>
      </c>
      <c r="G529" s="40">
        <v>85.36</v>
      </c>
      <c r="H529" s="9">
        <f>(B529*G529)-D529</f>
        <v>-23.299999999999955</v>
      </c>
      <c r="I529" s="35" t="s">
        <v>71</v>
      </c>
      <c r="J529" s="36">
        <f>G529*B529</f>
        <v>426.8</v>
      </c>
      <c r="K529" s="35" t="str">
        <f>"sell "&amp;B529&amp;" "&amp;A529&amp;" @ $"&amp;G529</f>
        <v>sell 5 PVH @ $85.36</v>
      </c>
      <c r="L529" s="9">
        <f>L528+(G529*B529)</f>
        <v>209181.88</v>
      </c>
      <c r="M529" s="35"/>
      <c r="N529" s="35"/>
      <c r="O529" s="35"/>
      <c r="P529" s="35"/>
      <c r="Q529" s="10"/>
    </row>
    <row r="530" spans="1:17">
      <c r="A530" s="13" t="s">
        <v>131</v>
      </c>
      <c r="B530" s="35">
        <v>77</v>
      </c>
      <c r="C530" s="9">
        <v>10.49</v>
      </c>
      <c r="D530" s="9">
        <f>C530*B530</f>
        <v>807.73</v>
      </c>
      <c r="E530" s="36" t="s">
        <v>33</v>
      </c>
      <c r="F530" s="38">
        <f>D530/D531</f>
        <v>0.25144911745478316</v>
      </c>
      <c r="G530" s="40">
        <v>10.62</v>
      </c>
      <c r="H530" s="9">
        <f>(B530*G530)-D530</f>
        <v>10.009999999999877</v>
      </c>
      <c r="I530" s="35" t="s">
        <v>71</v>
      </c>
      <c r="J530" s="36">
        <f>G530*B530</f>
        <v>817.7399999999999</v>
      </c>
      <c r="K530" s="35" t="str">
        <f>"sell "&amp;B530&amp;" "&amp;A530&amp;" @ $"&amp;G530</f>
        <v>sell 77 DLAKY @ $10.62</v>
      </c>
      <c r="L530" s="9">
        <f>L529+(G530*B530)</f>
        <v>209999.62</v>
      </c>
      <c r="M530" s="35" t="s">
        <v>22</v>
      </c>
      <c r="N530" s="35"/>
      <c r="O530" s="35"/>
      <c r="P530" s="35"/>
      <c r="Q530" s="10"/>
    </row>
    <row r="531" spans="1:17">
      <c r="A531" s="13"/>
      <c r="B531" s="35"/>
      <c r="C531" s="9"/>
      <c r="D531" s="9">
        <f>SUM(D528:D530)</f>
        <v>3212.3</v>
      </c>
      <c r="E531" s="36"/>
      <c r="F531" s="38">
        <f>SUM(F528:F530)</f>
        <v>1</v>
      </c>
      <c r="G531" s="41"/>
      <c r="H531" s="9">
        <f>SUM(H528:H530)</f>
        <v>-50.190000000000168</v>
      </c>
      <c r="I531" s="35"/>
      <c r="J531" s="36">
        <f>SUM(J528:J530)</f>
        <v>3162.1099999999997</v>
      </c>
      <c r="K531" s="35"/>
      <c r="L531" s="9"/>
      <c r="M531" s="35"/>
      <c r="N531" s="35"/>
      <c r="O531" s="35"/>
      <c r="P531" s="35"/>
      <c r="Q531" s="10"/>
    </row>
    <row r="532" spans="1:17">
      <c r="A532" s="13"/>
      <c r="B532" s="35"/>
      <c r="C532" s="9"/>
      <c r="D532" s="9"/>
      <c r="E532" s="35"/>
      <c r="F532" s="35"/>
      <c r="G532" s="41"/>
      <c r="H532" s="9"/>
      <c r="I532" s="35"/>
      <c r="J532" s="35"/>
      <c r="K532" s="35"/>
      <c r="L532" s="9"/>
      <c r="M532" s="35"/>
      <c r="N532" s="35"/>
      <c r="O532" s="35"/>
      <c r="P532" s="35"/>
      <c r="Q532" s="10"/>
    </row>
    <row r="533" spans="1:17">
      <c r="A533" s="13"/>
      <c r="B533" s="35"/>
      <c r="C533" s="9"/>
      <c r="D533" s="9"/>
      <c r="E533" s="19"/>
      <c r="F533" s="35"/>
      <c r="G533" s="41"/>
      <c r="H533" s="9"/>
      <c r="I533" s="35"/>
      <c r="J533" s="35"/>
      <c r="K533" s="35"/>
      <c r="L533" s="9"/>
      <c r="M533" s="11" t="s">
        <v>20</v>
      </c>
      <c r="N533" s="35"/>
      <c r="O533" s="35"/>
      <c r="P533" s="35"/>
      <c r="Q533" s="10"/>
    </row>
    <row r="534" spans="1:17">
      <c r="A534" s="7" t="s">
        <v>6</v>
      </c>
      <c r="B534" s="35"/>
      <c r="C534" s="9"/>
      <c r="D534" s="9"/>
      <c r="E534" s="19"/>
      <c r="F534" s="35"/>
      <c r="G534" s="41"/>
      <c r="H534" s="9"/>
      <c r="I534" s="35"/>
      <c r="J534" s="35"/>
      <c r="K534" s="35"/>
      <c r="L534" s="9"/>
      <c r="M534" s="11" t="s">
        <v>21</v>
      </c>
      <c r="N534" s="35"/>
      <c r="O534" s="35"/>
      <c r="P534" s="35"/>
      <c r="Q534" s="10"/>
    </row>
    <row r="535" spans="1:17">
      <c r="A535" s="7" t="s">
        <v>0</v>
      </c>
      <c r="B535" s="11" t="s">
        <v>3</v>
      </c>
      <c r="C535" s="12" t="s">
        <v>1</v>
      </c>
      <c r="D535" s="12" t="s">
        <v>2</v>
      </c>
      <c r="E535" s="22" t="s">
        <v>7</v>
      </c>
      <c r="F535" s="39" t="s">
        <v>92</v>
      </c>
      <c r="G535" s="42" t="s">
        <v>8</v>
      </c>
      <c r="H535" s="12" t="s">
        <v>9</v>
      </c>
      <c r="I535" s="35"/>
      <c r="J535" s="35"/>
      <c r="K535" s="35"/>
      <c r="L535" s="9"/>
      <c r="M535" s="36">
        <f>L530</f>
        <v>209999.62</v>
      </c>
      <c r="N535" s="35"/>
      <c r="O535" s="35"/>
      <c r="P535" s="35"/>
      <c r="Q535" s="10"/>
    </row>
    <row r="536" spans="1:17">
      <c r="A536" s="13" t="s">
        <v>132</v>
      </c>
      <c r="B536" s="35">
        <v>2</v>
      </c>
      <c r="C536" s="9">
        <v>277.49</v>
      </c>
      <c r="D536" s="9">
        <f>C536*B536</f>
        <v>554.98</v>
      </c>
      <c r="E536" s="36" t="s">
        <v>33</v>
      </c>
      <c r="F536" s="38">
        <f>D536/D539</f>
        <v>0.16463559342145861</v>
      </c>
      <c r="G536" s="40">
        <v>278.49</v>
      </c>
      <c r="H536" s="9">
        <f>(B536*G536)-D536</f>
        <v>2</v>
      </c>
      <c r="I536" s="35" t="s">
        <v>71</v>
      </c>
      <c r="J536" s="35"/>
      <c r="K536" s="35" t="str">
        <f>"buy "&amp;B536&amp;" "&amp;A536&amp;" @ $"&amp;G536</f>
        <v>buy 2 NVDA @ $278.49</v>
      </c>
      <c r="L536" s="9">
        <f>L530-(G536*B536)</f>
        <v>209442.63999999998</v>
      </c>
      <c r="M536" s="36">
        <f>L527-(G536*B536)</f>
        <v>206280.53</v>
      </c>
      <c r="N536" s="35"/>
      <c r="O536" s="35"/>
      <c r="P536" s="35"/>
      <c r="Q536" s="10"/>
    </row>
    <row r="537" spans="1:17">
      <c r="A537" s="13" t="s">
        <v>133</v>
      </c>
      <c r="B537" s="35">
        <v>102</v>
      </c>
      <c r="C537" s="9">
        <v>21.65</v>
      </c>
      <c r="D537" s="9">
        <f>C537*B537</f>
        <v>2208.2999999999997</v>
      </c>
      <c r="E537" s="36" t="s">
        <v>33</v>
      </c>
      <c r="F537" s="38">
        <f>D537/D539</f>
        <v>0.65509528442936138</v>
      </c>
      <c r="G537" s="40">
        <v>21.56</v>
      </c>
      <c r="H537" s="9">
        <f>(B537*G537)-D537</f>
        <v>-9.1799999999998363</v>
      </c>
      <c r="I537" s="35" t="s">
        <v>71</v>
      </c>
      <c r="J537" s="35"/>
      <c r="K537" s="35" t="str">
        <f>"buy "&amp;B537&amp;" "&amp;A537&amp;" @ $"&amp;G537</f>
        <v>buy 102 COCO @ $21.56</v>
      </c>
      <c r="L537" s="9">
        <f>L536-(G537*B537)</f>
        <v>207243.51999999999</v>
      </c>
      <c r="M537" s="36">
        <f>M536-(G537*B537)</f>
        <v>204081.41</v>
      </c>
      <c r="N537" s="35"/>
      <c r="O537" s="35"/>
      <c r="P537" s="35"/>
      <c r="Q537" s="10"/>
    </row>
    <row r="538" spans="1:17">
      <c r="A538" s="23" t="s">
        <v>134</v>
      </c>
      <c r="B538" s="24">
        <v>36</v>
      </c>
      <c r="C538" s="25">
        <v>16.88</v>
      </c>
      <c r="D538" s="25">
        <f>C538*B538</f>
        <v>607.67999999999995</v>
      </c>
      <c r="E538" s="36" t="s">
        <v>33</v>
      </c>
      <c r="F538" s="38">
        <f>D538/D539</f>
        <v>0.18026912214918006</v>
      </c>
      <c r="G538" s="43">
        <v>16.82</v>
      </c>
      <c r="H538" s="25">
        <f>(B538*G538)-D538</f>
        <v>-2.1599999999999682</v>
      </c>
      <c r="I538" s="35" t="s">
        <v>71</v>
      </c>
      <c r="J538" s="35"/>
      <c r="K538" s="35" t="str">
        <f>"buy "&amp;B538&amp;" "&amp;A538&amp;" @ $"&amp;G538</f>
        <v>buy 36 CNK @ $16.82</v>
      </c>
      <c r="L538" s="9">
        <f>L537-(G538*B538)</f>
        <v>206638</v>
      </c>
      <c r="M538" s="36">
        <f>M537-(G538*B538)</f>
        <v>203475.89</v>
      </c>
      <c r="N538" s="35" t="str">
        <f>TEXT(ROUND(M538,2),"$#,##0.00")&amp;" will be the balance in the account after purchases.  "</f>
        <v xml:space="preserve">$203,475.89 will be the balance in the account after purchases.  </v>
      </c>
      <c r="O538" s="35"/>
      <c r="P538" s="35"/>
      <c r="Q538" s="10"/>
    </row>
    <row r="539" spans="1:17">
      <c r="A539" s="13"/>
      <c r="B539" s="35"/>
      <c r="C539" s="9"/>
      <c r="D539" s="9">
        <f>SUM(D536:D538)</f>
        <v>3370.9599999999996</v>
      </c>
      <c r="E539" s="35"/>
      <c r="F539" s="38">
        <f>SUM(F536:F538)</f>
        <v>1</v>
      </c>
      <c r="G539" s="9" t="s">
        <v>15</v>
      </c>
      <c r="H539" s="9">
        <f>SUM(H536:H538)</f>
        <v>-9.3399999999998045</v>
      </c>
      <c r="I539" s="35"/>
      <c r="J539" s="35"/>
      <c r="K539" s="35"/>
      <c r="L539" s="9"/>
      <c r="M539" s="35"/>
      <c r="N539" s="35" t="s">
        <v>27</v>
      </c>
      <c r="O539" s="35"/>
      <c r="P539" s="35"/>
      <c r="Q539" s="10"/>
    </row>
    <row r="540" spans="1:17">
      <c r="A540" s="13"/>
      <c r="B540" s="35"/>
      <c r="C540" s="9"/>
      <c r="D540" s="9"/>
      <c r="E540" s="35"/>
      <c r="F540" s="35"/>
      <c r="G540" s="9"/>
      <c r="H540" s="9"/>
      <c r="I540" s="35"/>
      <c r="J540" s="35"/>
      <c r="K540" s="35"/>
      <c r="L540" s="9"/>
      <c r="M540" s="11" t="str">
        <f>IF(J531+M538&gt;0,"Credit Surplus","Credit Shortage")</f>
        <v>Credit Surplus</v>
      </c>
      <c r="N540" s="36">
        <f>J531+M538</f>
        <v>206638</v>
      </c>
      <c r="O540" s="35" t="s">
        <v>60</v>
      </c>
      <c r="P540" s="35"/>
      <c r="Q540" s="10"/>
    </row>
    <row r="541" spans="1:17">
      <c r="A541" s="13"/>
      <c r="B541" s="35"/>
      <c r="C541" s="9"/>
      <c r="D541" s="9"/>
      <c r="E541" s="35"/>
      <c r="F541" s="35"/>
      <c r="G541" s="9"/>
      <c r="H541" s="9"/>
      <c r="I541" s="35"/>
      <c r="J541" s="35"/>
      <c r="K541" s="35"/>
      <c r="L541" s="9"/>
      <c r="M541" s="35"/>
      <c r="N541" s="35"/>
      <c r="O541" s="35"/>
      <c r="P541" s="35"/>
      <c r="Q541" s="10"/>
    </row>
    <row r="542" spans="1:17">
      <c r="A542" s="13"/>
      <c r="B542" s="35"/>
      <c r="C542" s="9"/>
      <c r="D542" s="9"/>
      <c r="E542" s="35"/>
      <c r="F542" s="35"/>
      <c r="G542" s="9"/>
      <c r="H542" s="9"/>
      <c r="I542" s="35"/>
      <c r="J542" s="35"/>
      <c r="K542" s="35"/>
      <c r="L542" s="35"/>
      <c r="M542" s="35"/>
      <c r="N542" s="35"/>
      <c r="O542" s="35"/>
      <c r="P542" s="35"/>
      <c r="Q542" s="10"/>
    </row>
    <row r="543" spans="1:17">
      <c r="A543" s="13" t="s">
        <v>11</v>
      </c>
      <c r="B543" s="35"/>
      <c r="C543" s="9"/>
      <c r="D543" s="21">
        <v>233.37</v>
      </c>
      <c r="E543" s="35" t="s">
        <v>76</v>
      </c>
      <c r="F543" s="35"/>
      <c r="G543" s="9"/>
      <c r="H543" s="9"/>
      <c r="I543" s="35"/>
      <c r="J543" s="35"/>
      <c r="K543" s="35"/>
      <c r="L543" s="35"/>
      <c r="M543" s="35"/>
      <c r="N543" s="35"/>
      <c r="O543" s="35"/>
      <c r="P543" s="35"/>
      <c r="Q543" s="10"/>
    </row>
    <row r="544" spans="1:17">
      <c r="A544" s="13" t="s">
        <v>12</v>
      </c>
      <c r="B544" s="35"/>
      <c r="C544" s="9"/>
      <c r="D544" s="9">
        <f>H531</f>
        <v>-50.190000000000168</v>
      </c>
      <c r="E544" s="35" t="s">
        <v>16</v>
      </c>
      <c r="F544" s="35"/>
      <c r="G544" s="9"/>
      <c r="H544" s="9"/>
      <c r="I544" s="35"/>
      <c r="J544" s="35"/>
      <c r="K544" s="35"/>
      <c r="L544" s="35"/>
      <c r="M544" s="35"/>
      <c r="N544" s="35"/>
      <c r="O544" s="35"/>
      <c r="P544" s="35"/>
      <c r="Q544" s="10"/>
    </row>
    <row r="545" spans="1:17">
      <c r="A545" s="13" t="s">
        <v>13</v>
      </c>
      <c r="B545" s="35"/>
      <c r="C545" s="9"/>
      <c r="D545" s="9">
        <f>D543+D544</f>
        <v>183.17999999999984</v>
      </c>
      <c r="E545" s="35"/>
      <c r="F545" s="35"/>
      <c r="G545" s="9"/>
      <c r="H545" s="9"/>
      <c r="I545" s="35"/>
      <c r="J545" s="35"/>
      <c r="K545" s="35"/>
      <c r="L545" s="35"/>
      <c r="M545" s="35"/>
      <c r="N545" s="35"/>
      <c r="O545" s="35"/>
      <c r="P545" s="35"/>
      <c r="Q545" s="10"/>
    </row>
    <row r="546" spans="1:17">
      <c r="A546" s="13" t="s">
        <v>14</v>
      </c>
      <c r="B546" s="35"/>
      <c r="C546" s="9"/>
      <c r="D546" s="9">
        <f>H539</f>
        <v>-9.3399999999998045</v>
      </c>
      <c r="E546" s="35" t="s">
        <v>17</v>
      </c>
      <c r="F546" s="35"/>
      <c r="G546" s="9"/>
      <c r="H546" s="9"/>
      <c r="I546" s="35"/>
      <c r="J546" s="35"/>
      <c r="K546" s="35"/>
      <c r="L546" s="35"/>
      <c r="M546" s="35"/>
      <c r="N546" s="35"/>
      <c r="O546" s="35"/>
      <c r="P546" s="35"/>
      <c r="Q546" s="10"/>
    </row>
    <row r="547" spans="1:17">
      <c r="A547" s="13" t="s">
        <v>13</v>
      </c>
      <c r="B547" s="35"/>
      <c r="C547" s="9"/>
      <c r="D547" s="27">
        <f>D545-D546</f>
        <v>192.51999999999964</v>
      </c>
      <c r="E547" s="19" t="s">
        <v>18</v>
      </c>
      <c r="F547" s="35"/>
      <c r="G547" s="9"/>
      <c r="H547" s="9"/>
      <c r="I547" s="35"/>
      <c r="J547" s="35"/>
      <c r="K547" s="35"/>
      <c r="L547" s="35"/>
      <c r="M547" s="35"/>
      <c r="N547" s="35"/>
      <c r="O547" s="35"/>
      <c r="P547" s="35"/>
      <c r="Q547" s="10"/>
    </row>
    <row r="548" spans="1:17" ht="14.65" thickBot="1">
      <c r="A548" s="15"/>
      <c r="B548" s="16"/>
      <c r="C548" s="17"/>
      <c r="D548" s="17"/>
      <c r="E548" s="16"/>
      <c r="F548" s="16"/>
      <c r="G548" s="17"/>
      <c r="H548" s="17"/>
      <c r="I548" s="16"/>
      <c r="J548" s="16"/>
      <c r="K548" s="16"/>
      <c r="L548" s="16"/>
      <c r="M548" s="16"/>
      <c r="N548" s="16"/>
      <c r="O548" s="16"/>
      <c r="P548" s="16"/>
      <c r="Q548" s="18"/>
    </row>
    <row r="549" spans="1:17" ht="14.65" thickTop="1"/>
    <row r="551" spans="1:17" ht="14.65" thickBot="1"/>
    <row r="552" spans="1:17" ht="14.65" thickTop="1">
      <c r="A552" s="2"/>
      <c r="B552" s="3"/>
      <c r="C552" s="4">
        <v>45016</v>
      </c>
      <c r="D552" s="5"/>
      <c r="E552" s="3"/>
      <c r="F552" s="3"/>
      <c r="G552" s="5"/>
      <c r="H552" s="5"/>
      <c r="I552" s="3"/>
      <c r="J552" s="3"/>
      <c r="K552" s="3"/>
      <c r="L552" s="20" t="s">
        <v>19</v>
      </c>
      <c r="M552" s="3"/>
      <c r="N552" s="3"/>
      <c r="O552" s="3"/>
      <c r="P552" s="3"/>
      <c r="Q552" s="6"/>
    </row>
    <row r="553" spans="1:17">
      <c r="A553" s="7" t="s">
        <v>5</v>
      </c>
      <c r="B553" s="35"/>
      <c r="C553" s="9"/>
      <c r="D553" s="9"/>
      <c r="E553" s="35"/>
      <c r="F553" s="35"/>
      <c r="G553" s="9"/>
      <c r="H553" s="9"/>
      <c r="I553" s="35"/>
      <c r="J553" s="11" t="s">
        <v>24</v>
      </c>
      <c r="K553" s="35"/>
      <c r="L553" s="11" t="s">
        <v>10</v>
      </c>
      <c r="M553" s="35"/>
      <c r="N553" s="35"/>
      <c r="O553" s="35"/>
      <c r="P553" s="35"/>
      <c r="Q553" s="10"/>
    </row>
    <row r="554" spans="1:17">
      <c r="A554" s="7" t="s">
        <v>0</v>
      </c>
      <c r="B554" s="11" t="s">
        <v>3</v>
      </c>
      <c r="C554" s="12" t="s">
        <v>1</v>
      </c>
      <c r="D554" s="12" t="s">
        <v>4</v>
      </c>
      <c r="E554" s="11" t="s">
        <v>7</v>
      </c>
      <c r="F554" s="37" t="s">
        <v>92</v>
      </c>
      <c r="G554" s="12" t="s">
        <v>8</v>
      </c>
      <c r="H554" s="12" t="s">
        <v>9</v>
      </c>
      <c r="I554" s="33" t="s">
        <v>70</v>
      </c>
      <c r="J554" s="11" t="s">
        <v>23</v>
      </c>
      <c r="K554" s="35"/>
      <c r="L554" s="31">
        <v>209289.69</v>
      </c>
      <c r="M554" s="35" t="s">
        <v>118</v>
      </c>
      <c r="N554" s="35"/>
      <c r="O554" s="35"/>
      <c r="P554" s="35"/>
      <c r="Q554" s="10"/>
    </row>
    <row r="555" spans="1:17">
      <c r="A555" s="13" t="s">
        <v>122</v>
      </c>
      <c r="B555" s="35">
        <v>16</v>
      </c>
      <c r="C555" s="9">
        <v>66.849999999999994</v>
      </c>
      <c r="D555" s="9">
        <f>C555*B555</f>
        <v>1069.5999999999999</v>
      </c>
      <c r="E555" s="36"/>
      <c r="F555" s="38">
        <f>D555/D558</f>
        <v>1</v>
      </c>
      <c r="G555" s="40">
        <v>67.03</v>
      </c>
      <c r="H555" s="9">
        <f>(B555*G555)-D555</f>
        <v>2.8800000000001091</v>
      </c>
      <c r="I555" s="35" t="s">
        <v>71</v>
      </c>
      <c r="J555" s="36">
        <f>G555*B555</f>
        <v>1072.48</v>
      </c>
      <c r="K555" s="35" t="str">
        <f>"sell "&amp;B555&amp;" "&amp;A555&amp;" @ $"&amp;G555</f>
        <v>sell 16 IEFA @ $67.03</v>
      </c>
      <c r="L555" s="9">
        <f>L554+(G555*B555)</f>
        <v>210362.17</v>
      </c>
      <c r="M555" s="35"/>
      <c r="N555" s="35"/>
      <c r="O555" s="35"/>
      <c r="P555" s="35"/>
      <c r="Q555" s="10"/>
    </row>
    <row r="556" spans="1:17">
      <c r="A556" s="13"/>
      <c r="B556" s="35"/>
      <c r="C556" s="9"/>
      <c r="D556" s="9">
        <f>C556*B556</f>
        <v>0</v>
      </c>
      <c r="E556" s="36"/>
      <c r="F556" s="38">
        <f>D556/D558</f>
        <v>0</v>
      </c>
      <c r="G556" s="40"/>
      <c r="H556" s="9">
        <f>(B556*G556)-D556</f>
        <v>0</v>
      </c>
      <c r="I556" s="35"/>
      <c r="J556" s="36">
        <f>G556*B556</f>
        <v>0</v>
      </c>
      <c r="K556" s="35" t="str">
        <f>"sell "&amp;B556&amp;" "&amp;A556&amp;" @ $"&amp;G556</f>
        <v>sell   @ $</v>
      </c>
      <c r="L556" s="9">
        <f>L555+(G556*B556)</f>
        <v>210362.17</v>
      </c>
      <c r="M556" s="35"/>
      <c r="N556" s="35"/>
      <c r="O556" s="35"/>
      <c r="P556" s="35"/>
      <c r="Q556" s="10"/>
    </row>
    <row r="557" spans="1:17">
      <c r="A557" s="13"/>
      <c r="B557" s="35"/>
      <c r="C557" s="9"/>
      <c r="D557" s="9">
        <f>C557*B557</f>
        <v>0</v>
      </c>
      <c r="E557" s="36"/>
      <c r="F557" s="38">
        <f>D557/D558</f>
        <v>0</v>
      </c>
      <c r="G557" s="40"/>
      <c r="H557" s="9">
        <f>(B557*G557)-D557</f>
        <v>0</v>
      </c>
      <c r="I557" s="35"/>
      <c r="J557" s="36">
        <f>G557*B557</f>
        <v>0</v>
      </c>
      <c r="K557" s="35" t="str">
        <f>"sell "&amp;B557&amp;" "&amp;A557&amp;" @ $"&amp;G557</f>
        <v>sell   @ $</v>
      </c>
      <c r="L557" s="9">
        <f>L556+(G557*B557)</f>
        <v>210362.17</v>
      </c>
      <c r="M557" s="35" t="s">
        <v>22</v>
      </c>
      <c r="N557" s="35"/>
      <c r="O557" s="35"/>
      <c r="P557" s="35"/>
      <c r="Q557" s="10"/>
    </row>
    <row r="558" spans="1:17">
      <c r="A558" s="13"/>
      <c r="B558" s="35"/>
      <c r="C558" s="9"/>
      <c r="D558" s="9">
        <f>SUM(D555:D557)</f>
        <v>1069.5999999999999</v>
      </c>
      <c r="E558" s="36"/>
      <c r="F558" s="38">
        <f>SUM(F555:F557)</f>
        <v>1</v>
      </c>
      <c r="G558" s="41"/>
      <c r="H558" s="9">
        <f>SUM(H555:H557)</f>
        <v>2.8800000000001091</v>
      </c>
      <c r="I558" s="35"/>
      <c r="J558" s="36">
        <f>SUM(J555:J557)</f>
        <v>1072.48</v>
      </c>
      <c r="K558" s="35"/>
      <c r="L558" s="9"/>
      <c r="M558" s="35"/>
      <c r="N558" s="35"/>
      <c r="O558" s="35"/>
      <c r="P558" s="35"/>
      <c r="Q558" s="10"/>
    </row>
    <row r="559" spans="1:17">
      <c r="A559" s="13"/>
      <c r="B559" s="35"/>
      <c r="C559" s="9"/>
      <c r="D559" s="9"/>
      <c r="E559" s="35"/>
      <c r="F559" s="35"/>
      <c r="G559" s="41"/>
      <c r="H559" s="9"/>
      <c r="I559" s="35"/>
      <c r="J559" s="35"/>
      <c r="K559" s="35"/>
      <c r="L559" s="9"/>
      <c r="M559" s="35"/>
      <c r="N559" s="35"/>
      <c r="O559" s="35"/>
      <c r="P559" s="35"/>
      <c r="Q559" s="10"/>
    </row>
    <row r="560" spans="1:17">
      <c r="A560" s="13"/>
      <c r="B560" s="35"/>
      <c r="C560" s="9"/>
      <c r="D560" s="9"/>
      <c r="E560" s="19"/>
      <c r="F560" s="35"/>
      <c r="G560" s="41"/>
      <c r="H560" s="9"/>
      <c r="I560" s="35"/>
      <c r="J560" s="35"/>
      <c r="K560" s="35"/>
      <c r="L560" s="9"/>
      <c r="M560" s="11" t="s">
        <v>20</v>
      </c>
      <c r="N560" s="35"/>
      <c r="O560" s="35"/>
      <c r="P560" s="35"/>
      <c r="Q560" s="10"/>
    </row>
    <row r="561" spans="1:17">
      <c r="A561" s="7" t="s">
        <v>6</v>
      </c>
      <c r="B561" s="35"/>
      <c r="C561" s="9"/>
      <c r="D561" s="9"/>
      <c r="E561" s="19"/>
      <c r="F561" s="35"/>
      <c r="G561" s="41"/>
      <c r="H561" s="9"/>
      <c r="I561" s="35"/>
      <c r="J561" s="35"/>
      <c r="K561" s="35"/>
      <c r="L561" s="9"/>
      <c r="M561" s="11" t="s">
        <v>21</v>
      </c>
      <c r="N561" s="35"/>
      <c r="O561" s="35"/>
      <c r="P561" s="35"/>
      <c r="Q561" s="10"/>
    </row>
    <row r="562" spans="1:17">
      <c r="A562" s="7" t="s">
        <v>0</v>
      </c>
      <c r="B562" s="11" t="s">
        <v>3</v>
      </c>
      <c r="C562" s="12" t="s">
        <v>1</v>
      </c>
      <c r="D562" s="12" t="s">
        <v>2</v>
      </c>
      <c r="E562" s="22" t="s">
        <v>7</v>
      </c>
      <c r="F562" s="39" t="s">
        <v>92</v>
      </c>
      <c r="G562" s="42" t="s">
        <v>8</v>
      </c>
      <c r="H562" s="12" t="s">
        <v>9</v>
      </c>
      <c r="I562" s="35"/>
      <c r="J562" s="35"/>
      <c r="K562" s="35"/>
      <c r="L562" s="9"/>
      <c r="M562" s="36">
        <f>L557</f>
        <v>210362.17</v>
      </c>
      <c r="N562" s="35"/>
      <c r="O562" s="35"/>
      <c r="P562" s="35"/>
      <c r="Q562" s="10"/>
    </row>
    <row r="563" spans="1:17">
      <c r="A563" s="13" t="s">
        <v>126</v>
      </c>
      <c r="B563" s="35">
        <v>31</v>
      </c>
      <c r="C563" s="9">
        <v>17.739999999999998</v>
      </c>
      <c r="D563" s="9">
        <f>C563*B563</f>
        <v>549.93999999999994</v>
      </c>
      <c r="E563" s="36"/>
      <c r="F563" s="38">
        <f>D563/D566</f>
        <v>0.15973347739960381</v>
      </c>
      <c r="G563" s="40">
        <v>17.989999999999998</v>
      </c>
      <c r="H563" s="9">
        <f>(B563*G563)-D563</f>
        <v>7.75</v>
      </c>
      <c r="I563" s="35" t="s">
        <v>71</v>
      </c>
      <c r="J563" s="35"/>
      <c r="K563" s="35" t="str">
        <f>"buy "&amp;B563&amp;" "&amp;A563&amp;" @ $"&amp;G563</f>
        <v>buy 31 MNSO @ $17.99</v>
      </c>
      <c r="L563" s="9">
        <f>L557-(G563*B563)</f>
        <v>209804.48</v>
      </c>
      <c r="M563" s="36">
        <f>L554-(G563*B563)</f>
        <v>208732</v>
      </c>
      <c r="N563" s="35"/>
      <c r="O563" s="35"/>
      <c r="P563" s="35"/>
      <c r="Q563" s="10"/>
    </row>
    <row r="564" spans="1:17">
      <c r="A564" s="13" t="s">
        <v>127</v>
      </c>
      <c r="B564" s="35">
        <v>9</v>
      </c>
      <c r="C564" s="9">
        <v>133.62</v>
      </c>
      <c r="D564" s="9">
        <f>C564*B564</f>
        <v>1202.58</v>
      </c>
      <c r="E564" s="36"/>
      <c r="F564" s="38">
        <f>D564/D566</f>
        <v>0.34929680556281695</v>
      </c>
      <c r="G564" s="40">
        <v>132.37</v>
      </c>
      <c r="H564" s="9">
        <f>(B564*G564)-D564</f>
        <v>-11.25</v>
      </c>
      <c r="I564" s="35" t="s">
        <v>71</v>
      </c>
      <c r="J564" s="35"/>
      <c r="K564" s="35" t="str">
        <f>"buy "&amp;B564&amp;" "&amp;A564&amp;" @ $"&amp;G564</f>
        <v>buy 9 SPOT @ $132.37</v>
      </c>
      <c r="L564" s="9">
        <f>L563-(G564*B564)</f>
        <v>208613.15000000002</v>
      </c>
      <c r="M564" s="36">
        <f>M563-(G564*B564)</f>
        <v>207540.67</v>
      </c>
      <c r="N564" s="35"/>
      <c r="O564" s="35"/>
      <c r="P564" s="35"/>
      <c r="Q564" s="10"/>
    </row>
    <row r="565" spans="1:17">
      <c r="A565" s="23" t="s">
        <v>128</v>
      </c>
      <c r="B565" s="24">
        <v>223</v>
      </c>
      <c r="C565" s="25">
        <v>7.58</v>
      </c>
      <c r="D565" s="25">
        <f>C565*B565</f>
        <v>1690.34</v>
      </c>
      <c r="E565" s="36"/>
      <c r="F565" s="38">
        <f>D565/D566</f>
        <v>0.49096971703757925</v>
      </c>
      <c r="G565" s="43">
        <v>7.97</v>
      </c>
      <c r="H565" s="25">
        <f>(B565*G565)-D565</f>
        <v>86.970000000000027</v>
      </c>
      <c r="I565" s="35" t="s">
        <v>71</v>
      </c>
      <c r="J565" s="35"/>
      <c r="K565" s="35" t="str">
        <f>"buy "&amp;B565&amp;" "&amp;A565&amp;" @ $"&amp;G565</f>
        <v>buy 223 BORR @ $7.97</v>
      </c>
      <c r="L565" s="9">
        <f>L564-(G565*B565)</f>
        <v>206835.84000000003</v>
      </c>
      <c r="M565" s="36">
        <f>M564-(G565*B565)</f>
        <v>205763.36000000002</v>
      </c>
      <c r="N565" s="35" t="str">
        <f>TEXT(ROUND(M565,2),"$#,##0.00")&amp;" will be the balance in the account after purchases.  "</f>
        <v xml:space="preserve">$205,763.36 will be the balance in the account after purchases.  </v>
      </c>
      <c r="O565" s="35"/>
      <c r="P565" s="35"/>
      <c r="Q565" s="10"/>
    </row>
    <row r="566" spans="1:17">
      <c r="A566" s="13"/>
      <c r="B566" s="35"/>
      <c r="C566" s="9"/>
      <c r="D566" s="9">
        <f>SUM(D563:D565)</f>
        <v>3442.8599999999997</v>
      </c>
      <c r="E566" s="35"/>
      <c r="F566" s="38">
        <f>SUM(F563:F565)</f>
        <v>1</v>
      </c>
      <c r="G566" s="9" t="s">
        <v>15</v>
      </c>
      <c r="H566" s="9">
        <f>SUM(H563:H565)</f>
        <v>83.470000000000027</v>
      </c>
      <c r="I566" s="35"/>
      <c r="J566" s="35"/>
      <c r="K566" s="35"/>
      <c r="L566" s="9"/>
      <c r="M566" s="35"/>
      <c r="N566" s="35" t="s">
        <v>27</v>
      </c>
      <c r="O566" s="35"/>
      <c r="P566" s="35"/>
      <c r="Q566" s="10"/>
    </row>
    <row r="567" spans="1:17">
      <c r="A567" s="13"/>
      <c r="B567" s="35"/>
      <c r="C567" s="9"/>
      <c r="D567" s="9"/>
      <c r="E567" s="35"/>
      <c r="F567" s="35"/>
      <c r="G567" s="9"/>
      <c r="H567" s="9"/>
      <c r="I567" s="35"/>
      <c r="J567" s="35"/>
      <c r="K567" s="35"/>
      <c r="L567" s="9"/>
      <c r="M567" s="11" t="str">
        <f>IF(J558+M565&gt;0,"Credit Surplus","Credit Shortage")</f>
        <v>Credit Surplus</v>
      </c>
      <c r="N567" s="36">
        <f>J558+M565</f>
        <v>206835.84000000003</v>
      </c>
      <c r="O567" s="35" t="s">
        <v>60</v>
      </c>
      <c r="P567" s="35"/>
      <c r="Q567" s="10"/>
    </row>
    <row r="568" spans="1:17">
      <c r="A568" s="13"/>
      <c r="B568" s="35"/>
      <c r="C568" s="9"/>
      <c r="D568" s="9"/>
      <c r="E568" s="35"/>
      <c r="F568" s="35"/>
      <c r="G568" s="9"/>
      <c r="H568" s="9"/>
      <c r="I568" s="35"/>
      <c r="J568" s="35"/>
      <c r="K568" s="35"/>
      <c r="L568" s="9"/>
      <c r="M568" s="35"/>
      <c r="N568" s="35"/>
      <c r="O568" s="35"/>
      <c r="P568" s="35"/>
      <c r="Q568" s="10"/>
    </row>
    <row r="569" spans="1:17">
      <c r="A569" s="13"/>
      <c r="B569" s="35"/>
      <c r="C569" s="9"/>
      <c r="D569" s="9"/>
      <c r="E569" s="35"/>
      <c r="F569" s="35"/>
      <c r="G569" s="9"/>
      <c r="H569" s="9"/>
      <c r="I569" s="35"/>
      <c r="J569" s="35"/>
      <c r="K569" s="35"/>
      <c r="L569" s="35"/>
      <c r="M569" s="35"/>
      <c r="N569" s="35"/>
      <c r="O569" s="35"/>
      <c r="P569" s="35"/>
      <c r="Q569" s="10"/>
    </row>
    <row r="570" spans="1:17">
      <c r="A570" s="13" t="s">
        <v>11</v>
      </c>
      <c r="B570" s="35"/>
      <c r="C570" s="9"/>
      <c r="D570" s="21">
        <v>502.4</v>
      </c>
      <c r="E570" s="35" t="s">
        <v>76</v>
      </c>
      <c r="F570" s="35"/>
      <c r="G570" s="9"/>
      <c r="H570" s="9"/>
      <c r="I570" s="35"/>
      <c r="J570" s="35"/>
      <c r="K570" s="35"/>
      <c r="L570" s="35"/>
      <c r="M570" s="35"/>
      <c r="N570" s="35"/>
      <c r="O570" s="35"/>
      <c r="P570" s="35"/>
      <c r="Q570" s="10"/>
    </row>
    <row r="571" spans="1:17">
      <c r="A571" s="13" t="s">
        <v>12</v>
      </c>
      <c r="B571" s="35"/>
      <c r="C571" s="9"/>
      <c r="D571" s="9">
        <f>H558</f>
        <v>2.8800000000001091</v>
      </c>
      <c r="E571" s="35" t="s">
        <v>16</v>
      </c>
      <c r="F571" s="35"/>
      <c r="G571" s="9"/>
      <c r="H571" s="9"/>
      <c r="I571" s="35"/>
      <c r="J571" s="35"/>
      <c r="K571" s="35"/>
      <c r="L571" s="35"/>
      <c r="M571" s="35"/>
      <c r="N571" s="35"/>
      <c r="O571" s="35"/>
      <c r="P571" s="35"/>
      <c r="Q571" s="10"/>
    </row>
    <row r="572" spans="1:17">
      <c r="A572" s="13" t="s">
        <v>13</v>
      </c>
      <c r="B572" s="35"/>
      <c r="C572" s="9"/>
      <c r="D572" s="9">
        <f>D570+D571</f>
        <v>505.28000000000009</v>
      </c>
      <c r="E572" s="35"/>
      <c r="F572" s="35"/>
      <c r="G572" s="9"/>
      <c r="H572" s="9"/>
      <c r="I572" s="35"/>
      <c r="J572" s="35"/>
      <c r="K572" s="35"/>
      <c r="L572" s="35"/>
      <c r="M572" s="35"/>
      <c r="N572" s="35"/>
      <c r="O572" s="35"/>
      <c r="P572" s="35"/>
      <c r="Q572" s="10"/>
    </row>
    <row r="573" spans="1:17">
      <c r="A573" s="13" t="s">
        <v>14</v>
      </c>
      <c r="B573" s="35"/>
      <c r="C573" s="9"/>
      <c r="D573" s="9">
        <f>H566</f>
        <v>83.470000000000027</v>
      </c>
      <c r="E573" s="35" t="s">
        <v>17</v>
      </c>
      <c r="F573" s="35"/>
      <c r="G573" s="9"/>
      <c r="H573" s="9"/>
      <c r="I573" s="35"/>
      <c r="J573" s="35"/>
      <c r="K573" s="35"/>
      <c r="L573" s="35"/>
      <c r="M573" s="35"/>
      <c r="N573" s="35"/>
      <c r="O573" s="35"/>
      <c r="P573" s="35"/>
      <c r="Q573" s="10"/>
    </row>
    <row r="574" spans="1:17">
      <c r="A574" s="13" t="s">
        <v>13</v>
      </c>
      <c r="B574" s="35"/>
      <c r="C574" s="9"/>
      <c r="D574" s="27">
        <f>D572-D573</f>
        <v>421.81000000000006</v>
      </c>
      <c r="E574" s="19" t="s">
        <v>18</v>
      </c>
      <c r="F574" s="35"/>
      <c r="G574" s="9"/>
      <c r="H574" s="9"/>
      <c r="I574" s="35"/>
      <c r="J574" s="35"/>
      <c r="K574" s="35"/>
      <c r="L574" s="35"/>
      <c r="M574" s="35"/>
      <c r="N574" s="35"/>
      <c r="O574" s="35"/>
      <c r="P574" s="35"/>
      <c r="Q574" s="10"/>
    </row>
    <row r="575" spans="1:17" ht="14.65" thickBot="1">
      <c r="A575" s="15"/>
      <c r="B575" s="16"/>
      <c r="C575" s="17"/>
      <c r="D575" s="17"/>
      <c r="E575" s="16"/>
      <c r="F575" s="16"/>
      <c r="G575" s="17"/>
      <c r="H575" s="17"/>
      <c r="I575" s="16"/>
      <c r="J575" s="16"/>
      <c r="K575" s="16"/>
      <c r="L575" s="16"/>
      <c r="M575" s="16"/>
      <c r="N575" s="16"/>
      <c r="O575" s="16"/>
      <c r="P575" s="16"/>
      <c r="Q575" s="18"/>
    </row>
    <row r="576" spans="1:17" ht="14.65" thickTop="1"/>
    <row r="578" spans="1:17" ht="14.65" thickBot="1"/>
    <row r="579" spans="1:17" ht="14.65" thickTop="1">
      <c r="A579" s="2"/>
      <c r="B579" s="3"/>
      <c r="C579" s="4">
        <v>44985</v>
      </c>
      <c r="D579" s="5"/>
      <c r="E579" s="3"/>
      <c r="F579" s="3"/>
      <c r="G579" s="5"/>
      <c r="H579" s="5"/>
      <c r="I579" s="3"/>
      <c r="J579" s="3"/>
      <c r="K579" s="3"/>
      <c r="L579" s="20" t="s">
        <v>19</v>
      </c>
      <c r="M579" s="3"/>
      <c r="N579" s="3"/>
      <c r="O579" s="3"/>
      <c r="P579" s="3"/>
      <c r="Q579" s="6"/>
    </row>
    <row r="580" spans="1:17">
      <c r="A580" s="7" t="s">
        <v>5</v>
      </c>
      <c r="B580" s="35"/>
      <c r="C580" s="9"/>
      <c r="D580" s="9"/>
      <c r="E580" s="35"/>
      <c r="F580" s="35"/>
      <c r="G580" s="9"/>
      <c r="H580" s="9"/>
      <c r="I580" s="35"/>
      <c r="J580" s="11" t="s">
        <v>24</v>
      </c>
      <c r="K580" s="35"/>
      <c r="L580" s="11" t="s">
        <v>10</v>
      </c>
      <c r="M580" s="35"/>
      <c r="N580" s="35"/>
      <c r="O580" s="35"/>
      <c r="P580" s="35"/>
      <c r="Q580" s="10"/>
    </row>
    <row r="581" spans="1:17">
      <c r="A581" s="7" t="s">
        <v>0</v>
      </c>
      <c r="B581" s="11" t="s">
        <v>3</v>
      </c>
      <c r="C581" s="12" t="s">
        <v>1</v>
      </c>
      <c r="D581" s="12" t="s">
        <v>4</v>
      </c>
      <c r="E581" s="11" t="s">
        <v>7</v>
      </c>
      <c r="F581" s="37" t="s">
        <v>92</v>
      </c>
      <c r="G581" s="12" t="s">
        <v>8</v>
      </c>
      <c r="H581" s="12" t="s">
        <v>9</v>
      </c>
      <c r="I581" s="33" t="s">
        <v>70</v>
      </c>
      <c r="J581" s="11" t="s">
        <v>23</v>
      </c>
      <c r="K581" s="35"/>
      <c r="L581" s="31">
        <v>208689.72</v>
      </c>
      <c r="M581" s="35" t="s">
        <v>118</v>
      </c>
      <c r="N581" s="35"/>
      <c r="O581" s="35"/>
      <c r="P581" s="35"/>
      <c r="Q581" s="10"/>
    </row>
    <row r="582" spans="1:17">
      <c r="A582" s="13" t="s">
        <v>119</v>
      </c>
      <c r="B582" s="35">
        <v>109</v>
      </c>
      <c r="C582" s="9">
        <v>11.77</v>
      </c>
      <c r="D582" s="9">
        <f>C582*B582</f>
        <v>1282.93</v>
      </c>
      <c r="E582" s="36" t="s">
        <v>33</v>
      </c>
      <c r="F582" s="38">
        <f>D582/D585</f>
        <v>0.32146544120594955</v>
      </c>
      <c r="G582" s="40">
        <v>11.71</v>
      </c>
      <c r="H582" s="9">
        <f>(B582*G582)-D582</f>
        <v>-6.5399999999999636</v>
      </c>
      <c r="I582" s="35" t="s">
        <v>71</v>
      </c>
      <c r="J582" s="36">
        <f>G582*B582</f>
        <v>1276.3900000000001</v>
      </c>
      <c r="K582" s="35" t="str">
        <f>"sell "&amp;B582&amp;" "&amp;A582&amp;" @ $"&amp;G582</f>
        <v>sell 109 YPF @ $11.71</v>
      </c>
      <c r="L582" s="9">
        <f>L581+(G582*B582)</f>
        <v>209966.11000000002</v>
      </c>
      <c r="M582" s="35"/>
      <c r="N582" s="35"/>
      <c r="O582" s="35"/>
      <c r="P582" s="35"/>
      <c r="Q582" s="10"/>
    </row>
    <row r="583" spans="1:17">
      <c r="A583" s="13" t="s">
        <v>120</v>
      </c>
      <c r="B583" s="35">
        <v>41</v>
      </c>
      <c r="C583" s="9">
        <v>51.44</v>
      </c>
      <c r="D583" s="9">
        <f>C583*B583</f>
        <v>2109.04</v>
      </c>
      <c r="E583" s="36" t="s">
        <v>33</v>
      </c>
      <c r="F583" s="38">
        <f>D583/D585</f>
        <v>0.52846489997193602</v>
      </c>
      <c r="G583" s="40">
        <v>51.87</v>
      </c>
      <c r="H583" s="9">
        <f>(B583*G583)-D583</f>
        <v>17.630000000000109</v>
      </c>
      <c r="I583" s="35"/>
      <c r="J583" s="36">
        <f>G583*B583</f>
        <v>2126.67</v>
      </c>
      <c r="K583" s="35" t="str">
        <f>"sell "&amp;B583&amp;" "&amp;A583&amp;" @ $"&amp;G583</f>
        <v>sell 41 INSW @ $51.87</v>
      </c>
      <c r="L583" s="9">
        <f>L582+(G583*B583)</f>
        <v>212092.78000000003</v>
      </c>
      <c r="M583" s="35"/>
      <c r="N583" s="35"/>
      <c r="O583" s="35"/>
      <c r="P583" s="35"/>
      <c r="Q583" s="10"/>
    </row>
    <row r="584" spans="1:17">
      <c r="A584" s="13" t="s">
        <v>121</v>
      </c>
      <c r="B584" s="35">
        <v>17</v>
      </c>
      <c r="C584" s="9">
        <v>35.229999999999997</v>
      </c>
      <c r="D584" s="9">
        <f>C584*B584</f>
        <v>598.91</v>
      </c>
      <c r="E584" s="36" t="s">
        <v>33</v>
      </c>
      <c r="F584" s="38">
        <f>D584/D585</f>
        <v>0.1500696588221144</v>
      </c>
      <c r="G584" s="40">
        <v>36.25</v>
      </c>
      <c r="H584" s="9">
        <f>(B584*G584)-D584</f>
        <v>17.340000000000032</v>
      </c>
      <c r="I584" s="35"/>
      <c r="J584" s="36">
        <f>G584*B584</f>
        <v>616.25</v>
      </c>
      <c r="K584" s="35" t="str">
        <f>"sell "&amp;B584&amp;" "&amp;A584&amp;" @ $"&amp;G584</f>
        <v>sell 17 TRMD @ $36.25</v>
      </c>
      <c r="L584" s="9">
        <f>L583+(G584*B584)</f>
        <v>212709.03000000003</v>
      </c>
      <c r="M584" s="35" t="s">
        <v>22</v>
      </c>
      <c r="N584" s="35"/>
      <c r="O584" s="35"/>
      <c r="P584" s="35"/>
      <c r="Q584" s="10"/>
    </row>
    <row r="585" spans="1:17">
      <c r="A585" s="13"/>
      <c r="B585" s="35"/>
      <c r="C585" s="9"/>
      <c r="D585" s="9">
        <f>SUM(D582:D584)</f>
        <v>3990.88</v>
      </c>
      <c r="E585" s="36"/>
      <c r="F585" s="38">
        <f>SUM(F582:F584)</f>
        <v>1</v>
      </c>
      <c r="G585" s="41"/>
      <c r="H585" s="9">
        <f>SUM(H582:H584)</f>
        <v>28.430000000000177</v>
      </c>
      <c r="I585" s="35"/>
      <c r="J585" s="36">
        <f>SUM(J582:J584)</f>
        <v>4019.3100000000004</v>
      </c>
      <c r="K585" s="35"/>
      <c r="L585" s="9"/>
      <c r="M585" s="35"/>
      <c r="N585" s="35"/>
      <c r="O585" s="35"/>
      <c r="P585" s="35"/>
      <c r="Q585" s="10"/>
    </row>
    <row r="586" spans="1:17">
      <c r="A586" s="13"/>
      <c r="B586" s="35"/>
      <c r="C586" s="9"/>
      <c r="D586" s="9"/>
      <c r="E586" s="35"/>
      <c r="F586" s="35"/>
      <c r="G586" s="41"/>
      <c r="H586" s="9"/>
      <c r="I586" s="35"/>
      <c r="J586" s="35"/>
      <c r="K586" s="35"/>
      <c r="L586" s="9"/>
      <c r="M586" s="35"/>
      <c r="N586" s="35"/>
      <c r="O586" s="35"/>
      <c r="P586" s="35"/>
      <c r="Q586" s="10"/>
    </row>
    <row r="587" spans="1:17">
      <c r="A587" s="13"/>
      <c r="B587" s="35"/>
      <c r="C587" s="9"/>
      <c r="D587" s="9"/>
      <c r="E587" s="19"/>
      <c r="F587" s="35"/>
      <c r="G587" s="41"/>
      <c r="H587" s="9"/>
      <c r="I587" s="35"/>
      <c r="J587" s="35"/>
      <c r="K587" s="35"/>
      <c r="L587" s="9"/>
      <c r="M587" s="11" t="s">
        <v>20</v>
      </c>
      <c r="N587" s="35"/>
      <c r="O587" s="35"/>
      <c r="P587" s="35"/>
      <c r="Q587" s="10"/>
    </row>
    <row r="588" spans="1:17">
      <c r="A588" s="7" t="s">
        <v>6</v>
      </c>
      <c r="B588" s="35"/>
      <c r="C588" s="9"/>
      <c r="D588" s="9"/>
      <c r="E588" s="19"/>
      <c r="F588" s="35"/>
      <c r="G588" s="41"/>
      <c r="H588" s="9"/>
      <c r="I588" s="35"/>
      <c r="J588" s="35"/>
      <c r="K588" s="35"/>
      <c r="L588" s="9"/>
      <c r="M588" s="11" t="s">
        <v>21</v>
      </c>
      <c r="N588" s="35"/>
      <c r="O588" s="35"/>
      <c r="P588" s="35"/>
      <c r="Q588" s="10"/>
    </row>
    <row r="589" spans="1:17">
      <c r="A589" s="7" t="s">
        <v>0</v>
      </c>
      <c r="B589" s="11" t="s">
        <v>3</v>
      </c>
      <c r="C589" s="12" t="s">
        <v>1</v>
      </c>
      <c r="D589" s="12" t="s">
        <v>2</v>
      </c>
      <c r="E589" s="22" t="s">
        <v>7</v>
      </c>
      <c r="F589" s="39" t="s">
        <v>92</v>
      </c>
      <c r="G589" s="42" t="s">
        <v>8</v>
      </c>
      <c r="H589" s="12" t="s">
        <v>9</v>
      </c>
      <c r="I589" s="35"/>
      <c r="J589" s="35"/>
      <c r="K589" s="35"/>
      <c r="L589" s="9"/>
      <c r="M589" s="36">
        <f>L584</f>
        <v>212709.03000000003</v>
      </c>
      <c r="N589" s="35"/>
      <c r="O589" s="35"/>
      <c r="P589" s="35"/>
      <c r="Q589" s="10"/>
    </row>
    <row r="590" spans="1:17">
      <c r="A590" s="13" t="s">
        <v>123</v>
      </c>
      <c r="B590" s="35">
        <v>2</v>
      </c>
      <c r="C590" s="9">
        <v>128.54</v>
      </c>
      <c r="D590" s="9">
        <f>C590*B590</f>
        <v>257.08</v>
      </c>
      <c r="E590" s="36" t="s">
        <v>33</v>
      </c>
      <c r="F590" s="38">
        <f>D590/D593</f>
        <v>7.5922600765486931E-2</v>
      </c>
      <c r="G590" s="40">
        <v>129.72</v>
      </c>
      <c r="H590" s="9">
        <f>(B590*G590)-D590</f>
        <v>2.3600000000000136</v>
      </c>
      <c r="I590" s="35" t="s">
        <v>71</v>
      </c>
      <c r="J590" s="35"/>
      <c r="K590" s="35" t="str">
        <f>"buy "&amp;B590&amp;" "&amp;A590&amp;" @ $"&amp;G590</f>
        <v>buy 2 ACLS @ $129.72</v>
      </c>
      <c r="L590" s="9">
        <f>L584-(G590*B590)</f>
        <v>212449.59000000003</v>
      </c>
      <c r="M590" s="36">
        <f>L581-(G590*B590)</f>
        <v>208430.28</v>
      </c>
      <c r="N590" s="35"/>
      <c r="O590" s="35"/>
      <c r="P590" s="35"/>
      <c r="Q590" s="10"/>
    </row>
    <row r="591" spans="1:17">
      <c r="A591" s="13" t="s">
        <v>124</v>
      </c>
      <c r="B591" s="35">
        <v>10</v>
      </c>
      <c r="C591" s="9">
        <v>108.37</v>
      </c>
      <c r="D591" s="9">
        <f>C591*B591</f>
        <v>1083.7</v>
      </c>
      <c r="E591" s="36" t="s">
        <v>33</v>
      </c>
      <c r="F591" s="38">
        <f>D591/D593</f>
        <v>0.32004559845012526</v>
      </c>
      <c r="G591" s="40">
        <v>110</v>
      </c>
      <c r="H591" s="9">
        <f>(B591*G591)-D591</f>
        <v>16.299999999999955</v>
      </c>
      <c r="I591" s="35" t="s">
        <v>71</v>
      </c>
      <c r="J591" s="35"/>
      <c r="K591" s="35" t="str">
        <f>"buy "&amp;B591&amp;" "&amp;A591&amp;" @ $"&amp;G591</f>
        <v>buy 10 WYNN @ $110</v>
      </c>
      <c r="L591" s="9">
        <f>L590-(G591*B591)</f>
        <v>211349.59000000003</v>
      </c>
      <c r="M591" s="36">
        <f>M590-(G591*B591)</f>
        <v>207330.28</v>
      </c>
      <c r="N591" s="35"/>
      <c r="O591" s="35"/>
      <c r="P591" s="35"/>
      <c r="Q591" s="10"/>
    </row>
    <row r="592" spans="1:17">
      <c r="A592" s="23" t="s">
        <v>125</v>
      </c>
      <c r="B592" s="24">
        <v>181</v>
      </c>
      <c r="C592" s="25">
        <v>11.3</v>
      </c>
      <c r="D592" s="25">
        <f>C592*B592</f>
        <v>2045.3000000000002</v>
      </c>
      <c r="E592" s="36" t="s">
        <v>33</v>
      </c>
      <c r="F592" s="38">
        <f>D592/D593</f>
        <v>0.6040318007843879</v>
      </c>
      <c r="G592" s="43">
        <v>11.4</v>
      </c>
      <c r="H592" s="25">
        <f>(B592*G592)-D592</f>
        <v>18.099999999999909</v>
      </c>
      <c r="I592" s="35" t="s">
        <v>71</v>
      </c>
      <c r="J592" s="35"/>
      <c r="K592" s="35" t="str">
        <f>"buy "&amp;B592&amp;" "&amp;A592&amp;" @ $"&amp;G592</f>
        <v>buy 181 COTY @ $11.4</v>
      </c>
      <c r="L592" s="9">
        <f>L591-(G592*B592)</f>
        <v>209286.19000000003</v>
      </c>
      <c r="M592" s="36">
        <f>M591-(G592*B592)</f>
        <v>205266.88</v>
      </c>
      <c r="N592" s="35" t="str">
        <f>TEXT(ROUND(M592,2),"$#,##0.00")&amp;" will be the balance in the account after purchases.  "</f>
        <v xml:space="preserve">$205,266.88 will be the balance in the account after purchases.  </v>
      </c>
      <c r="O592" s="35"/>
      <c r="P592" s="35"/>
      <c r="Q592" s="10"/>
    </row>
    <row r="593" spans="1:17">
      <c r="A593" s="13"/>
      <c r="B593" s="35"/>
      <c r="C593" s="9"/>
      <c r="D593" s="9">
        <f>SUM(D590:D592)</f>
        <v>3386.08</v>
      </c>
      <c r="E593" s="35"/>
      <c r="F593" s="38">
        <f>SUM(F590:F592)</f>
        <v>1</v>
      </c>
      <c r="G593" s="9" t="s">
        <v>15</v>
      </c>
      <c r="H593" s="9">
        <f>SUM(H590:H592)</f>
        <v>36.759999999999877</v>
      </c>
      <c r="I593" s="35"/>
      <c r="J593" s="35"/>
      <c r="K593" s="35"/>
      <c r="L593" s="9"/>
      <c r="M593" s="35"/>
      <c r="N593" s="35" t="s">
        <v>27</v>
      </c>
      <c r="O593" s="35"/>
      <c r="P593" s="35"/>
      <c r="Q593" s="10"/>
    </row>
    <row r="594" spans="1:17">
      <c r="A594" s="13"/>
      <c r="B594" s="35"/>
      <c r="C594" s="9"/>
      <c r="D594" s="9"/>
      <c r="E594" s="35"/>
      <c r="F594" s="35"/>
      <c r="G594" s="9"/>
      <c r="H594" s="9"/>
      <c r="I594" s="35"/>
      <c r="J594" s="35"/>
      <c r="K594" s="35"/>
      <c r="L594" s="9"/>
      <c r="M594" s="11" t="str">
        <f>IF(J585+M592&gt;0,"Credit Surplus","Credit Shortage")</f>
        <v>Credit Surplus</v>
      </c>
      <c r="N594" s="36">
        <f>J585+M592</f>
        <v>209286.19</v>
      </c>
      <c r="O594" s="35" t="s">
        <v>60</v>
      </c>
      <c r="P594" s="35"/>
      <c r="Q594" s="10"/>
    </row>
    <row r="595" spans="1:17">
      <c r="A595" s="13"/>
      <c r="B595" s="35"/>
      <c r="C595" s="9"/>
      <c r="D595" s="9"/>
      <c r="E595" s="35"/>
      <c r="F595" s="35"/>
      <c r="G595" s="9"/>
      <c r="H595" s="9"/>
      <c r="I595" s="35"/>
      <c r="J595" s="35"/>
      <c r="K595" s="35"/>
      <c r="L595" s="9"/>
      <c r="M595" s="35"/>
      <c r="N595" s="35"/>
      <c r="O595" s="35"/>
      <c r="P595" s="35"/>
      <c r="Q595" s="10"/>
    </row>
    <row r="596" spans="1:17">
      <c r="A596" s="13"/>
      <c r="B596" s="35"/>
      <c r="C596" s="9"/>
      <c r="D596" s="9"/>
      <c r="E596" s="35"/>
      <c r="F596" s="35"/>
      <c r="G596" s="9"/>
      <c r="H596" s="9"/>
      <c r="I596" s="35"/>
      <c r="J596" s="35"/>
      <c r="K596" s="35"/>
      <c r="L596" s="35"/>
      <c r="M596" s="35"/>
      <c r="N596" s="35"/>
      <c r="O596" s="35"/>
      <c r="P596" s="35"/>
      <c r="Q596" s="10"/>
    </row>
    <row r="597" spans="1:17">
      <c r="A597" s="13" t="s">
        <v>11</v>
      </c>
      <c r="B597" s="35"/>
      <c r="C597" s="9"/>
      <c r="D597" s="21">
        <v>2883.99</v>
      </c>
      <c r="E597" s="35" t="s">
        <v>76</v>
      </c>
      <c r="F597" s="35"/>
      <c r="G597" s="9"/>
      <c r="H597" s="9"/>
      <c r="I597" s="35"/>
      <c r="J597" s="35"/>
      <c r="K597" s="35"/>
      <c r="L597" s="35"/>
      <c r="M597" s="35"/>
      <c r="N597" s="35"/>
      <c r="O597" s="35"/>
      <c r="P597" s="35"/>
      <c r="Q597" s="10"/>
    </row>
    <row r="598" spans="1:17">
      <c r="A598" s="13" t="s">
        <v>12</v>
      </c>
      <c r="B598" s="35"/>
      <c r="C598" s="9"/>
      <c r="D598" s="9">
        <f>H585</f>
        <v>28.430000000000177</v>
      </c>
      <c r="E598" s="35" t="s">
        <v>16</v>
      </c>
      <c r="F598" s="35"/>
      <c r="G598" s="9"/>
      <c r="H598" s="9"/>
      <c r="I598" s="35"/>
      <c r="J598" s="35"/>
      <c r="K598" s="35"/>
      <c r="L598" s="35"/>
      <c r="M598" s="35"/>
      <c r="N598" s="35"/>
      <c r="O598" s="35"/>
      <c r="P598" s="35"/>
      <c r="Q598" s="10"/>
    </row>
    <row r="599" spans="1:17">
      <c r="A599" s="13" t="s">
        <v>13</v>
      </c>
      <c r="B599" s="35"/>
      <c r="C599" s="9"/>
      <c r="D599" s="9">
        <f>D597+D598</f>
        <v>2912.42</v>
      </c>
      <c r="E599" s="35"/>
      <c r="F599" s="35"/>
      <c r="G599" s="9"/>
      <c r="H599" s="9"/>
      <c r="I599" s="35"/>
      <c r="J599" s="35"/>
      <c r="K599" s="35"/>
      <c r="L599" s="35"/>
      <c r="M599" s="35"/>
      <c r="N599" s="35"/>
      <c r="O599" s="35"/>
      <c r="P599" s="35"/>
      <c r="Q599" s="10"/>
    </row>
    <row r="600" spans="1:17">
      <c r="A600" s="13" t="s">
        <v>14</v>
      </c>
      <c r="B600" s="35"/>
      <c r="C600" s="9"/>
      <c r="D600" s="9">
        <f>H593</f>
        <v>36.759999999999877</v>
      </c>
      <c r="E600" s="35" t="s">
        <v>17</v>
      </c>
      <c r="F600" s="35"/>
      <c r="G600" s="9"/>
      <c r="H600" s="9"/>
      <c r="I600" s="35"/>
      <c r="J600" s="35"/>
      <c r="K600" s="35"/>
      <c r="L600" s="35"/>
      <c r="M600" s="35"/>
      <c r="N600" s="35"/>
      <c r="O600" s="35"/>
      <c r="P600" s="35"/>
      <c r="Q600" s="10"/>
    </row>
    <row r="601" spans="1:17">
      <c r="A601" s="13" t="s">
        <v>13</v>
      </c>
      <c r="B601" s="35"/>
      <c r="C601" s="9"/>
      <c r="D601" s="27">
        <f>D599-D600</f>
        <v>2875.6600000000003</v>
      </c>
      <c r="E601" s="19" t="s">
        <v>18</v>
      </c>
      <c r="F601" s="35"/>
      <c r="G601" s="9"/>
      <c r="H601" s="9"/>
      <c r="I601" s="35"/>
      <c r="J601" s="35"/>
      <c r="K601" s="35"/>
      <c r="L601" s="35"/>
      <c r="M601" s="35"/>
      <c r="N601" s="35"/>
      <c r="O601" s="35"/>
      <c r="P601" s="35"/>
      <c r="Q601" s="10"/>
    </row>
    <row r="602" spans="1:17" ht="14.65" thickBot="1">
      <c r="A602" s="15"/>
      <c r="B602" s="16"/>
      <c r="C602" s="17"/>
      <c r="D602" s="17"/>
      <c r="E602" s="16"/>
      <c r="F602" s="16"/>
      <c r="G602" s="17"/>
      <c r="H602" s="17"/>
      <c r="I602" s="16"/>
      <c r="J602" s="16"/>
      <c r="K602" s="16"/>
      <c r="L602" s="16"/>
      <c r="M602" s="16"/>
      <c r="N602" s="16"/>
      <c r="O602" s="16"/>
      <c r="P602" s="16"/>
      <c r="Q602" s="18"/>
    </row>
    <row r="603" spans="1:17" ht="14.65" thickTop="1"/>
    <row r="605" spans="1:17" ht="14.65" thickBot="1"/>
    <row r="606" spans="1:17" ht="14.65" thickTop="1">
      <c r="A606" s="2"/>
      <c r="B606" s="3"/>
      <c r="C606" s="4">
        <v>44957</v>
      </c>
      <c r="D606" s="5"/>
      <c r="E606" s="3"/>
      <c r="F606" s="3"/>
      <c r="G606" s="5"/>
      <c r="H606" s="5"/>
      <c r="I606" s="3"/>
      <c r="J606" s="3"/>
      <c r="K606" s="3"/>
      <c r="L606" s="20" t="s">
        <v>19</v>
      </c>
      <c r="M606" s="3"/>
      <c r="N606" s="3"/>
      <c r="O606" s="3"/>
      <c r="P606" s="3"/>
      <c r="Q606" s="6"/>
    </row>
    <row r="607" spans="1:17">
      <c r="A607" s="7" t="s">
        <v>5</v>
      </c>
      <c r="B607" s="35"/>
      <c r="C607" s="9"/>
      <c r="D607" s="9"/>
      <c r="E607" s="35"/>
      <c r="F607" s="35"/>
      <c r="G607" s="9"/>
      <c r="H607" s="9"/>
      <c r="I607" s="35"/>
      <c r="J607" s="11" t="s">
        <v>24</v>
      </c>
      <c r="K607" s="35"/>
      <c r="L607" s="11" t="s">
        <v>10</v>
      </c>
      <c r="M607" s="35"/>
      <c r="N607" s="35"/>
      <c r="O607" s="35"/>
      <c r="P607" s="35"/>
      <c r="Q607" s="10"/>
    </row>
    <row r="608" spans="1:17">
      <c r="A608" s="7" t="s">
        <v>0</v>
      </c>
      <c r="B608" s="11" t="s">
        <v>3</v>
      </c>
      <c r="C608" s="12" t="s">
        <v>1</v>
      </c>
      <c r="D608" s="12" t="s">
        <v>4</v>
      </c>
      <c r="E608" s="11" t="s">
        <v>7</v>
      </c>
      <c r="F608" s="37" t="s">
        <v>92</v>
      </c>
      <c r="G608" s="12" t="s">
        <v>8</v>
      </c>
      <c r="H608" s="12" t="s">
        <v>9</v>
      </c>
      <c r="I608" s="33" t="s">
        <v>70</v>
      </c>
      <c r="J608" s="11" t="s">
        <v>23</v>
      </c>
      <c r="K608" s="35"/>
      <c r="L608" s="31">
        <v>208689.72</v>
      </c>
      <c r="M608" s="35" t="s">
        <v>118</v>
      </c>
      <c r="N608" s="35"/>
      <c r="O608" s="35"/>
      <c r="P608" s="35"/>
      <c r="Q608" s="10"/>
    </row>
    <row r="609" spans="1:17">
      <c r="A609" s="13" t="s">
        <v>119</v>
      </c>
      <c r="B609" s="35">
        <v>109</v>
      </c>
      <c r="C609" s="9">
        <v>11.77</v>
      </c>
      <c r="D609" s="9">
        <f>C609*B609</f>
        <v>1282.93</v>
      </c>
      <c r="E609" s="36" t="s">
        <v>33</v>
      </c>
      <c r="F609" s="38">
        <f>D609/D612</f>
        <v>0.32146544120594955</v>
      </c>
      <c r="G609" s="40">
        <v>11.71</v>
      </c>
      <c r="H609" s="9">
        <f>(B609*G609)-D609</f>
        <v>-6.5399999999999636</v>
      </c>
      <c r="I609" s="35" t="s">
        <v>71</v>
      </c>
      <c r="J609" s="36">
        <f>G609*B609</f>
        <v>1276.3900000000001</v>
      </c>
      <c r="K609" s="35" t="str">
        <f>"sell "&amp;B609&amp;" "&amp;A609&amp;" @ $"&amp;G609</f>
        <v>sell 109 YPF @ $11.71</v>
      </c>
      <c r="L609" s="9">
        <f>L608+(G609*B609)</f>
        <v>209966.11000000002</v>
      </c>
      <c r="M609" s="35"/>
      <c r="N609" s="35"/>
      <c r="O609" s="35"/>
      <c r="P609" s="35"/>
      <c r="Q609" s="10"/>
    </row>
    <row r="610" spans="1:17">
      <c r="A610" s="13" t="s">
        <v>120</v>
      </c>
      <c r="B610" s="35">
        <v>41</v>
      </c>
      <c r="C610" s="9">
        <v>51.44</v>
      </c>
      <c r="D610" s="9">
        <f>C610*B610</f>
        <v>2109.04</v>
      </c>
      <c r="E610" s="36" t="s">
        <v>33</v>
      </c>
      <c r="F610" s="38">
        <f>D610/D612</f>
        <v>0.52846489997193602</v>
      </c>
      <c r="G610" s="40">
        <v>51.87</v>
      </c>
      <c r="H610" s="9">
        <f>(B610*G610)-D610</f>
        <v>17.630000000000109</v>
      </c>
      <c r="I610" s="35"/>
      <c r="J610" s="36">
        <f>G610*B610</f>
        <v>2126.67</v>
      </c>
      <c r="K610" s="35" t="str">
        <f>"sell "&amp;B610&amp;" "&amp;A610&amp;" @ $"&amp;G610</f>
        <v>sell 41 INSW @ $51.87</v>
      </c>
      <c r="L610" s="9">
        <f>L609+(G610*B610)</f>
        <v>212092.78000000003</v>
      </c>
      <c r="M610" s="35"/>
      <c r="N610" s="35"/>
      <c r="O610" s="35"/>
      <c r="P610" s="35"/>
      <c r="Q610" s="10"/>
    </row>
    <row r="611" spans="1:17">
      <c r="A611" s="13" t="s">
        <v>121</v>
      </c>
      <c r="B611" s="35">
        <v>17</v>
      </c>
      <c r="C611" s="9">
        <v>35.229999999999997</v>
      </c>
      <c r="D611" s="9">
        <f>C611*B611</f>
        <v>598.91</v>
      </c>
      <c r="E611" s="36" t="s">
        <v>33</v>
      </c>
      <c r="F611" s="38">
        <f>D611/D612</f>
        <v>0.1500696588221144</v>
      </c>
      <c r="G611" s="40">
        <v>36.25</v>
      </c>
      <c r="H611" s="9">
        <f>(B611*G611)-D611</f>
        <v>17.340000000000032</v>
      </c>
      <c r="I611" s="35"/>
      <c r="J611" s="36">
        <f>G611*B611</f>
        <v>616.25</v>
      </c>
      <c r="K611" s="35" t="str">
        <f>"sell "&amp;B611&amp;" "&amp;A611&amp;" @ $"&amp;G611</f>
        <v>sell 17 TRMD @ $36.25</v>
      </c>
      <c r="L611" s="9">
        <f>L610+(G611*B611)</f>
        <v>212709.03000000003</v>
      </c>
      <c r="M611" s="35" t="s">
        <v>22</v>
      </c>
      <c r="N611" s="35"/>
      <c r="O611" s="35"/>
      <c r="P611" s="35"/>
      <c r="Q611" s="10"/>
    </row>
    <row r="612" spans="1:17">
      <c r="A612" s="13"/>
      <c r="B612" s="35"/>
      <c r="C612" s="9"/>
      <c r="D612" s="9">
        <f>SUM(D609:D611)</f>
        <v>3990.88</v>
      </c>
      <c r="E612" s="36"/>
      <c r="F612" s="38">
        <f>SUM(F609:F611)</f>
        <v>1</v>
      </c>
      <c r="G612" s="41"/>
      <c r="H612" s="9">
        <f>SUM(H609:H611)</f>
        <v>28.430000000000177</v>
      </c>
      <c r="I612" s="35"/>
      <c r="J612" s="36">
        <f>SUM(J609:J611)</f>
        <v>4019.3100000000004</v>
      </c>
      <c r="K612" s="35"/>
      <c r="L612" s="9"/>
      <c r="M612" s="35"/>
      <c r="N612" s="35"/>
      <c r="O612" s="35"/>
      <c r="P612" s="35"/>
      <c r="Q612" s="10"/>
    </row>
    <row r="613" spans="1:17">
      <c r="A613" s="13"/>
      <c r="B613" s="35"/>
      <c r="C613" s="9"/>
      <c r="D613" s="9"/>
      <c r="E613" s="35"/>
      <c r="F613" s="35"/>
      <c r="G613" s="41"/>
      <c r="H613" s="9"/>
      <c r="I613" s="35"/>
      <c r="J613" s="35"/>
      <c r="K613" s="35"/>
      <c r="L613" s="9"/>
      <c r="M613" s="35"/>
      <c r="N613" s="35"/>
      <c r="O613" s="35"/>
      <c r="P613" s="35"/>
      <c r="Q613" s="10"/>
    </row>
    <row r="614" spans="1:17">
      <c r="A614" s="13"/>
      <c r="B614" s="35"/>
      <c r="C614" s="9"/>
      <c r="D614" s="9"/>
      <c r="E614" s="19"/>
      <c r="F614" s="35"/>
      <c r="G614" s="41"/>
      <c r="H614" s="9"/>
      <c r="I614" s="35"/>
      <c r="J614" s="35"/>
      <c r="K614" s="35"/>
      <c r="L614" s="9"/>
      <c r="M614" s="11" t="s">
        <v>20</v>
      </c>
      <c r="N614" s="35"/>
      <c r="O614" s="35"/>
      <c r="P614" s="35"/>
      <c r="Q614" s="10"/>
    </row>
    <row r="615" spans="1:17">
      <c r="A615" s="7" t="s">
        <v>6</v>
      </c>
      <c r="B615" s="35"/>
      <c r="C615" s="9"/>
      <c r="D615" s="9"/>
      <c r="E615" s="19"/>
      <c r="F615" s="35"/>
      <c r="G615" s="41"/>
      <c r="H615" s="9"/>
      <c r="I615" s="35"/>
      <c r="J615" s="35"/>
      <c r="K615" s="35"/>
      <c r="L615" s="9"/>
      <c r="M615" s="11" t="s">
        <v>21</v>
      </c>
      <c r="N615" s="35"/>
      <c r="O615" s="35"/>
      <c r="P615" s="35"/>
      <c r="Q615" s="10"/>
    </row>
    <row r="616" spans="1:17">
      <c r="A616" s="7" t="s">
        <v>0</v>
      </c>
      <c r="B616" s="11" t="s">
        <v>3</v>
      </c>
      <c r="C616" s="12" t="s">
        <v>1</v>
      </c>
      <c r="D616" s="12" t="s">
        <v>2</v>
      </c>
      <c r="E616" s="22" t="s">
        <v>7</v>
      </c>
      <c r="F616" s="39" t="s">
        <v>92</v>
      </c>
      <c r="G616" s="42" t="s">
        <v>8</v>
      </c>
      <c r="H616" s="12" t="s">
        <v>9</v>
      </c>
      <c r="I616" s="35"/>
      <c r="J616" s="35"/>
      <c r="K616" s="35"/>
      <c r="L616" s="9"/>
      <c r="M616" s="36">
        <f>L611</f>
        <v>212709.03000000003</v>
      </c>
      <c r="N616" s="35"/>
      <c r="O616" s="35"/>
      <c r="P616" s="35"/>
      <c r="Q616" s="10"/>
    </row>
    <row r="617" spans="1:17">
      <c r="A617" s="13" t="s">
        <v>123</v>
      </c>
      <c r="B617" s="35">
        <v>2</v>
      </c>
      <c r="C617" s="9">
        <v>128.54</v>
      </c>
      <c r="D617" s="9">
        <f>C617*B617</f>
        <v>257.08</v>
      </c>
      <c r="E617" s="36" t="s">
        <v>33</v>
      </c>
      <c r="F617" s="38">
        <f>D617/D620</f>
        <v>7.5922600765486931E-2</v>
      </c>
      <c r="G617" s="40">
        <v>129.72</v>
      </c>
      <c r="H617" s="9">
        <f>(B617*G617)-D617</f>
        <v>2.3600000000000136</v>
      </c>
      <c r="I617" s="35" t="s">
        <v>71</v>
      </c>
      <c r="J617" s="35"/>
      <c r="K617" s="35" t="str">
        <f>"buy "&amp;B617&amp;" "&amp;A617&amp;" @ $"&amp;G617</f>
        <v>buy 2 ACLS @ $129.72</v>
      </c>
      <c r="L617" s="9">
        <f>L611-(G617*B617)</f>
        <v>212449.59000000003</v>
      </c>
      <c r="M617" s="36">
        <f>L608-(G617*B617)</f>
        <v>208430.28</v>
      </c>
      <c r="N617" s="35"/>
      <c r="O617" s="35"/>
      <c r="P617" s="35"/>
      <c r="Q617" s="10"/>
    </row>
    <row r="618" spans="1:17">
      <c r="A618" s="13" t="s">
        <v>124</v>
      </c>
      <c r="B618" s="35">
        <v>10</v>
      </c>
      <c r="C618" s="9">
        <v>108.37</v>
      </c>
      <c r="D618" s="9">
        <f>C618*B618</f>
        <v>1083.7</v>
      </c>
      <c r="E618" s="36" t="s">
        <v>33</v>
      </c>
      <c r="F618" s="38">
        <f>D618/D620</f>
        <v>0.32004559845012526</v>
      </c>
      <c r="G618" s="40">
        <v>110</v>
      </c>
      <c r="H618" s="9">
        <f>(B618*G618)-D618</f>
        <v>16.299999999999955</v>
      </c>
      <c r="I618" s="35" t="s">
        <v>71</v>
      </c>
      <c r="J618" s="35"/>
      <c r="K618" s="35" t="str">
        <f>"buy "&amp;B618&amp;" "&amp;A618&amp;" @ $"&amp;G618</f>
        <v>buy 10 WYNN @ $110</v>
      </c>
      <c r="L618" s="9">
        <f>L617-(G618*B618)</f>
        <v>211349.59000000003</v>
      </c>
      <c r="M618" s="36">
        <f>M617-(G618*B618)</f>
        <v>207330.28</v>
      </c>
      <c r="N618" s="35"/>
      <c r="O618" s="35"/>
      <c r="P618" s="35"/>
      <c r="Q618" s="10"/>
    </row>
    <row r="619" spans="1:17">
      <c r="A619" s="23" t="s">
        <v>125</v>
      </c>
      <c r="B619" s="24">
        <v>181</v>
      </c>
      <c r="C619" s="25">
        <v>11.3</v>
      </c>
      <c r="D619" s="25">
        <f>C619*B619</f>
        <v>2045.3000000000002</v>
      </c>
      <c r="E619" s="36" t="s">
        <v>33</v>
      </c>
      <c r="F619" s="38">
        <f>D619/D620</f>
        <v>0.6040318007843879</v>
      </c>
      <c r="G619" s="43">
        <v>11.4</v>
      </c>
      <c r="H619" s="25">
        <f>(B619*G619)-D619</f>
        <v>18.099999999999909</v>
      </c>
      <c r="I619" s="35" t="s">
        <v>71</v>
      </c>
      <c r="J619" s="35"/>
      <c r="K619" s="35" t="str">
        <f>"buy "&amp;B619&amp;" "&amp;A619&amp;" @ $"&amp;G619</f>
        <v>buy 181 COTY @ $11.4</v>
      </c>
      <c r="L619" s="9">
        <f>L618-(G619*B619)</f>
        <v>209286.19000000003</v>
      </c>
      <c r="M619" s="36">
        <f>M618-(G619*B619)</f>
        <v>205266.88</v>
      </c>
      <c r="N619" s="35" t="str">
        <f>TEXT(ROUND(M619,2),"$#,##0.00")&amp;" will be the balance in the account after purchases.  "</f>
        <v xml:space="preserve">$205,266.88 will be the balance in the account after purchases.  </v>
      </c>
      <c r="O619" s="35"/>
      <c r="P619" s="35"/>
      <c r="Q619" s="10"/>
    </row>
    <row r="620" spans="1:17">
      <c r="A620" s="13"/>
      <c r="B620" s="35"/>
      <c r="C620" s="9"/>
      <c r="D620" s="9">
        <f>SUM(D617:D619)</f>
        <v>3386.08</v>
      </c>
      <c r="E620" s="35"/>
      <c r="F620" s="38">
        <f>SUM(F617:F619)</f>
        <v>1</v>
      </c>
      <c r="G620" s="9" t="s">
        <v>15</v>
      </c>
      <c r="H620" s="9">
        <f>SUM(H617:H619)</f>
        <v>36.759999999999877</v>
      </c>
      <c r="I620" s="35"/>
      <c r="J620" s="35"/>
      <c r="K620" s="35"/>
      <c r="L620" s="9"/>
      <c r="M620" s="35"/>
      <c r="N620" s="35" t="s">
        <v>27</v>
      </c>
      <c r="O620" s="35"/>
      <c r="P620" s="35"/>
      <c r="Q620" s="10"/>
    </row>
    <row r="621" spans="1:17">
      <c r="A621" s="13"/>
      <c r="B621" s="35"/>
      <c r="C621" s="9"/>
      <c r="D621" s="9"/>
      <c r="E621" s="35"/>
      <c r="F621" s="35"/>
      <c r="G621" s="9"/>
      <c r="H621" s="9"/>
      <c r="I621" s="35"/>
      <c r="J621" s="35"/>
      <c r="K621" s="35"/>
      <c r="L621" s="9"/>
      <c r="M621" s="11" t="str">
        <f>IF(J612+M619&gt;0,"Credit Surplus","Credit Shortage")</f>
        <v>Credit Surplus</v>
      </c>
      <c r="N621" s="36">
        <f>J612+M619</f>
        <v>209286.19</v>
      </c>
      <c r="O621" s="35" t="s">
        <v>60</v>
      </c>
      <c r="P621" s="35"/>
      <c r="Q621" s="10"/>
    </row>
    <row r="622" spans="1:17">
      <c r="A622" s="13"/>
      <c r="B622" s="35"/>
      <c r="C622" s="9"/>
      <c r="D622" s="9"/>
      <c r="E622" s="35"/>
      <c r="F622" s="35"/>
      <c r="G622" s="9"/>
      <c r="H622" s="9"/>
      <c r="I622" s="35"/>
      <c r="J622" s="35"/>
      <c r="K622" s="35"/>
      <c r="L622" s="9"/>
      <c r="M622" s="35"/>
      <c r="N622" s="35"/>
      <c r="O622" s="35"/>
      <c r="P622" s="35"/>
      <c r="Q622" s="10"/>
    </row>
    <row r="623" spans="1:17">
      <c r="A623" s="13"/>
      <c r="B623" s="35"/>
      <c r="C623" s="9"/>
      <c r="D623" s="9"/>
      <c r="E623" s="35"/>
      <c r="F623" s="35"/>
      <c r="G623" s="9"/>
      <c r="H623" s="9"/>
      <c r="I623" s="35"/>
      <c r="J623" s="35"/>
      <c r="K623" s="35"/>
      <c r="L623" s="35"/>
      <c r="M623" s="35"/>
      <c r="N623" s="35"/>
      <c r="O623" s="35"/>
      <c r="P623" s="35"/>
      <c r="Q623" s="10"/>
    </row>
    <row r="624" spans="1:17">
      <c r="A624" s="13" t="s">
        <v>11</v>
      </c>
      <c r="B624" s="35"/>
      <c r="C624" s="9"/>
      <c r="D624" s="21">
        <v>2883.99</v>
      </c>
      <c r="E624" s="35" t="s">
        <v>76</v>
      </c>
      <c r="F624" s="35"/>
      <c r="G624" s="9"/>
      <c r="H624" s="9"/>
      <c r="I624" s="35"/>
      <c r="J624" s="35"/>
      <c r="K624" s="35"/>
      <c r="L624" s="35"/>
      <c r="M624" s="35"/>
      <c r="N624" s="35"/>
      <c r="O624" s="35"/>
      <c r="P624" s="35"/>
      <c r="Q624" s="10"/>
    </row>
    <row r="625" spans="1:17">
      <c r="A625" s="13" t="s">
        <v>12</v>
      </c>
      <c r="B625" s="35"/>
      <c r="C625" s="9"/>
      <c r="D625" s="9">
        <f>H612</f>
        <v>28.430000000000177</v>
      </c>
      <c r="E625" s="35" t="s">
        <v>16</v>
      </c>
      <c r="F625" s="35"/>
      <c r="G625" s="9"/>
      <c r="H625" s="9"/>
      <c r="I625" s="35"/>
      <c r="J625" s="35"/>
      <c r="K625" s="35"/>
      <c r="L625" s="35"/>
      <c r="M625" s="35"/>
      <c r="N625" s="35"/>
      <c r="O625" s="35"/>
      <c r="P625" s="35"/>
      <c r="Q625" s="10"/>
    </row>
    <row r="626" spans="1:17">
      <c r="A626" s="13" t="s">
        <v>13</v>
      </c>
      <c r="B626" s="35"/>
      <c r="C626" s="9"/>
      <c r="D626" s="9">
        <f>D624+D625</f>
        <v>2912.42</v>
      </c>
      <c r="E626" s="35"/>
      <c r="F626" s="35"/>
      <c r="G626" s="9"/>
      <c r="H626" s="9"/>
      <c r="I626" s="35"/>
      <c r="J626" s="35"/>
      <c r="K626" s="35"/>
      <c r="L626" s="35"/>
      <c r="M626" s="35"/>
      <c r="N626" s="35"/>
      <c r="O626" s="35"/>
      <c r="P626" s="35"/>
      <c r="Q626" s="10"/>
    </row>
    <row r="627" spans="1:17">
      <c r="A627" s="13" t="s">
        <v>14</v>
      </c>
      <c r="B627" s="35"/>
      <c r="C627" s="9"/>
      <c r="D627" s="9">
        <f>H620</f>
        <v>36.759999999999877</v>
      </c>
      <c r="E627" s="35" t="s">
        <v>17</v>
      </c>
      <c r="F627" s="35"/>
      <c r="G627" s="9"/>
      <c r="H627" s="9"/>
      <c r="I627" s="35"/>
      <c r="J627" s="35"/>
      <c r="K627" s="35"/>
      <c r="L627" s="35"/>
      <c r="M627" s="35"/>
      <c r="N627" s="35"/>
      <c r="O627" s="35"/>
      <c r="P627" s="35"/>
      <c r="Q627" s="10"/>
    </row>
    <row r="628" spans="1:17">
      <c r="A628" s="13" t="s">
        <v>13</v>
      </c>
      <c r="B628" s="35"/>
      <c r="C628" s="9"/>
      <c r="D628" s="27">
        <f>D626-D627</f>
        <v>2875.6600000000003</v>
      </c>
      <c r="E628" s="19" t="s">
        <v>18</v>
      </c>
      <c r="F628" s="35"/>
      <c r="G628" s="9"/>
      <c r="H628" s="9"/>
      <c r="I628" s="35"/>
      <c r="J628" s="35"/>
      <c r="K628" s="35"/>
      <c r="L628" s="35"/>
      <c r="M628" s="35"/>
      <c r="N628" s="35"/>
      <c r="O628" s="35"/>
      <c r="P628" s="35"/>
      <c r="Q628" s="10"/>
    </row>
    <row r="629" spans="1:17" ht="14.65" thickBot="1">
      <c r="A629" s="15"/>
      <c r="B629" s="16"/>
      <c r="C629" s="17"/>
      <c r="D629" s="17"/>
      <c r="E629" s="16"/>
      <c r="F629" s="16"/>
      <c r="G629" s="17"/>
      <c r="H629" s="17"/>
      <c r="I629" s="16"/>
      <c r="J629" s="16"/>
      <c r="K629" s="16"/>
      <c r="L629" s="16"/>
      <c r="M629" s="16"/>
      <c r="N629" s="16"/>
      <c r="O629" s="16"/>
      <c r="P629" s="16"/>
      <c r="Q629" s="18"/>
    </row>
    <row r="630" spans="1:17" ht="14.65" thickTop="1"/>
    <row r="632" spans="1:17" ht="14.65" thickBot="1"/>
    <row r="633" spans="1:17" ht="14.65" thickTop="1">
      <c r="A633" s="2"/>
      <c r="B633" s="3"/>
      <c r="C633" s="4">
        <v>44925</v>
      </c>
      <c r="D633" s="5"/>
      <c r="E633" s="3"/>
      <c r="F633" s="3"/>
      <c r="G633" s="5"/>
      <c r="H633" s="5"/>
      <c r="I633" s="3"/>
      <c r="J633" s="3"/>
      <c r="K633" s="3"/>
      <c r="L633" s="20" t="s">
        <v>19</v>
      </c>
      <c r="M633" s="3"/>
      <c r="N633" s="3"/>
      <c r="O633" s="3"/>
      <c r="P633" s="3"/>
      <c r="Q633" s="6"/>
    </row>
    <row r="634" spans="1:17">
      <c r="A634" s="7" t="s">
        <v>5</v>
      </c>
      <c r="B634" s="35"/>
      <c r="C634" s="9"/>
      <c r="D634" s="9"/>
      <c r="E634" s="35"/>
      <c r="F634" s="35"/>
      <c r="G634" s="9"/>
      <c r="H634" s="9"/>
      <c r="I634" s="35"/>
      <c r="J634" s="11" t="s">
        <v>24</v>
      </c>
      <c r="K634" s="35"/>
      <c r="L634" s="11" t="s">
        <v>10</v>
      </c>
      <c r="M634" s="35"/>
      <c r="N634" s="35"/>
      <c r="O634" s="35"/>
      <c r="P634" s="35"/>
      <c r="Q634" s="10"/>
    </row>
    <row r="635" spans="1:17">
      <c r="A635" s="7" t="s">
        <v>0</v>
      </c>
      <c r="B635" s="11" t="s">
        <v>3</v>
      </c>
      <c r="C635" s="12" t="s">
        <v>1</v>
      </c>
      <c r="D635" s="12" t="s">
        <v>4</v>
      </c>
      <c r="E635" s="11" t="s">
        <v>7</v>
      </c>
      <c r="F635" s="37" t="s">
        <v>92</v>
      </c>
      <c r="G635" s="12" t="s">
        <v>8</v>
      </c>
      <c r="H635" s="12" t="s">
        <v>9</v>
      </c>
      <c r="I635" s="33" t="s">
        <v>70</v>
      </c>
      <c r="J635" s="11" t="s">
        <v>23</v>
      </c>
      <c r="K635" s="35"/>
      <c r="L635" s="31">
        <v>211066.95</v>
      </c>
      <c r="M635" s="35" t="s">
        <v>118</v>
      </c>
      <c r="N635" s="35"/>
      <c r="O635" s="35"/>
      <c r="P635" s="35"/>
      <c r="Q635" s="10"/>
    </row>
    <row r="636" spans="1:17">
      <c r="A636" s="13" t="s">
        <v>113</v>
      </c>
      <c r="B636" s="35">
        <v>10</v>
      </c>
      <c r="C636" s="9">
        <v>91.47</v>
      </c>
      <c r="D636" s="9">
        <f>C636*B636</f>
        <v>914.7</v>
      </c>
      <c r="E636" s="36" t="s">
        <v>33</v>
      </c>
      <c r="F636" s="38">
        <f>D636/D639</f>
        <v>1</v>
      </c>
      <c r="G636" s="9">
        <v>91.48</v>
      </c>
      <c r="H636" s="9">
        <f>(B636*G636)-D636</f>
        <v>0.10000000000002274</v>
      </c>
      <c r="I636" s="35" t="s">
        <v>71</v>
      </c>
      <c r="J636" s="36">
        <f>G636*B636</f>
        <v>914.80000000000007</v>
      </c>
      <c r="K636" s="35" t="str">
        <f>"sell "&amp;B636&amp;" "&amp;A636&amp;" @ $"&amp;G636</f>
        <v>sell 10 BIL @ $91.48</v>
      </c>
      <c r="L636" s="9">
        <f>L635+(G636*B636)</f>
        <v>211981.75</v>
      </c>
      <c r="M636" s="35"/>
      <c r="N636" s="35"/>
      <c r="O636" s="35"/>
      <c r="P636" s="35"/>
      <c r="Q636" s="10"/>
    </row>
    <row r="637" spans="1:17">
      <c r="A637" s="13"/>
      <c r="B637" s="35"/>
      <c r="C637" s="9"/>
      <c r="D637" s="9">
        <f>C637*B637</f>
        <v>0</v>
      </c>
      <c r="E637" s="36"/>
      <c r="F637" s="38">
        <f>D637/D639</f>
        <v>0</v>
      </c>
      <c r="G637" s="9"/>
      <c r="H637" s="9">
        <f>(B637*G637)-D637</f>
        <v>0</v>
      </c>
      <c r="I637" s="35"/>
      <c r="J637" s="36">
        <f>G637*B637</f>
        <v>0</v>
      </c>
      <c r="K637" s="35" t="str">
        <f>"sell "&amp;B637&amp;" "&amp;A637&amp;" @ $"&amp;G637</f>
        <v>sell   @ $</v>
      </c>
      <c r="L637" s="9">
        <f>L636+(G637*B637)</f>
        <v>211981.75</v>
      </c>
      <c r="M637" s="35"/>
      <c r="N637" s="35"/>
      <c r="O637" s="35"/>
      <c r="P637" s="35"/>
      <c r="Q637" s="10"/>
    </row>
    <row r="638" spans="1:17">
      <c r="A638" s="13"/>
      <c r="B638" s="35"/>
      <c r="C638" s="9"/>
      <c r="D638" s="9">
        <f>C638*B638</f>
        <v>0</v>
      </c>
      <c r="E638" s="36"/>
      <c r="F638" s="38">
        <f>D638/D639</f>
        <v>0</v>
      </c>
      <c r="G638" s="9"/>
      <c r="H638" s="9">
        <f>(B638*G638)-D638</f>
        <v>0</v>
      </c>
      <c r="I638" s="35"/>
      <c r="J638" s="36">
        <f>G638*B638</f>
        <v>0</v>
      </c>
      <c r="K638" s="35" t="str">
        <f>"sell "&amp;B638&amp;" "&amp;A638&amp;" @ $"&amp;G638</f>
        <v>sell   @ $</v>
      </c>
      <c r="L638" s="9">
        <f>L637+(G638*B638)</f>
        <v>211981.75</v>
      </c>
      <c r="M638" s="35" t="s">
        <v>22</v>
      </c>
      <c r="N638" s="35"/>
      <c r="O638" s="35"/>
      <c r="P638" s="35"/>
      <c r="Q638" s="10"/>
    </row>
    <row r="639" spans="1:17">
      <c r="A639" s="13"/>
      <c r="B639" s="35"/>
      <c r="C639" s="9"/>
      <c r="D639" s="9">
        <f>SUM(D636:D638)</f>
        <v>914.7</v>
      </c>
      <c r="E639" s="36"/>
      <c r="F639" s="38">
        <f>SUM(F636:F638)</f>
        <v>1</v>
      </c>
      <c r="G639" s="32"/>
      <c r="H639" s="9">
        <f>SUM(H636:H638)</f>
        <v>0.10000000000002274</v>
      </c>
      <c r="I639" s="35"/>
      <c r="J639" s="36">
        <f>SUM(J636:J638)</f>
        <v>914.80000000000007</v>
      </c>
      <c r="K639" s="35"/>
      <c r="L639" s="9"/>
      <c r="M639" s="35"/>
      <c r="N639" s="35"/>
      <c r="O639" s="35"/>
      <c r="P639" s="35"/>
      <c r="Q639" s="10"/>
    </row>
    <row r="640" spans="1:17">
      <c r="A640" s="13"/>
      <c r="B640" s="35"/>
      <c r="C640" s="9"/>
      <c r="D640" s="9"/>
      <c r="E640" s="35"/>
      <c r="F640" s="35"/>
      <c r="G640" s="32"/>
      <c r="H640" s="9"/>
      <c r="I640" s="35"/>
      <c r="J640" s="35"/>
      <c r="K640" s="35"/>
      <c r="L640" s="9"/>
      <c r="M640" s="35"/>
      <c r="N640" s="35"/>
      <c r="O640" s="35"/>
      <c r="P640" s="35"/>
      <c r="Q640" s="10"/>
    </row>
    <row r="641" spans="1:17">
      <c r="A641" s="13"/>
      <c r="B641" s="35"/>
      <c r="C641" s="9"/>
      <c r="D641" s="9"/>
      <c r="E641" s="19"/>
      <c r="F641" s="35"/>
      <c r="G641" s="32"/>
      <c r="H641" s="9"/>
      <c r="I641" s="35"/>
      <c r="J641" s="35"/>
      <c r="K641" s="35"/>
      <c r="L641" s="9"/>
      <c r="M641" s="11" t="s">
        <v>20</v>
      </c>
      <c r="N641" s="35"/>
      <c r="O641" s="35"/>
      <c r="P641" s="35"/>
      <c r="Q641" s="10"/>
    </row>
    <row r="642" spans="1:17">
      <c r="A642" s="7" t="s">
        <v>6</v>
      </c>
      <c r="B642" s="35"/>
      <c r="C642" s="9"/>
      <c r="D642" s="9"/>
      <c r="E642" s="19"/>
      <c r="F642" s="35"/>
      <c r="G642" s="32"/>
      <c r="H642" s="9"/>
      <c r="I642" s="35"/>
      <c r="J642" s="35"/>
      <c r="K642" s="35"/>
      <c r="L642" s="9"/>
      <c r="M642" s="11" t="s">
        <v>21</v>
      </c>
      <c r="N642" s="35"/>
      <c r="O642" s="35"/>
      <c r="P642" s="35"/>
      <c r="Q642" s="10"/>
    </row>
    <row r="643" spans="1:17">
      <c r="A643" s="7" t="s">
        <v>0</v>
      </c>
      <c r="B643" s="11" t="s">
        <v>3</v>
      </c>
      <c r="C643" s="12" t="s">
        <v>1</v>
      </c>
      <c r="D643" s="12" t="s">
        <v>2</v>
      </c>
      <c r="E643" s="22" t="s">
        <v>7</v>
      </c>
      <c r="F643" s="39" t="s">
        <v>92</v>
      </c>
      <c r="G643" s="33" t="s">
        <v>8</v>
      </c>
      <c r="H643" s="12" t="s">
        <v>9</v>
      </c>
      <c r="I643" s="35"/>
      <c r="J643" s="35"/>
      <c r="K643" s="35"/>
      <c r="L643" s="9"/>
      <c r="M643" s="36">
        <f>L638</f>
        <v>211981.75</v>
      </c>
      <c r="N643" s="35"/>
      <c r="O643" s="35"/>
      <c r="P643" s="35"/>
      <c r="Q643" s="10"/>
    </row>
    <row r="644" spans="1:17">
      <c r="A644" s="13" t="s">
        <v>122</v>
      </c>
      <c r="B644" s="35">
        <v>16</v>
      </c>
      <c r="C644" s="9">
        <v>61.64</v>
      </c>
      <c r="D644" s="9">
        <f>C644*B644</f>
        <v>986.24</v>
      </c>
      <c r="E644" s="36" t="s">
        <v>33</v>
      </c>
      <c r="F644" s="38">
        <f>D644/D647</f>
        <v>1</v>
      </c>
      <c r="G644" s="9">
        <v>62.44</v>
      </c>
      <c r="H644" s="9">
        <f>(B644*G644)-D644</f>
        <v>12.799999999999955</v>
      </c>
      <c r="I644" s="35" t="s">
        <v>71</v>
      </c>
      <c r="J644" s="35"/>
      <c r="K644" s="35" t="str">
        <f>"buy "&amp;B644&amp;" "&amp;A644&amp;" @ $"&amp;G644</f>
        <v>buy 16 IEFA @ $62.44</v>
      </c>
      <c r="L644" s="9">
        <f>L638-(G644*B644)</f>
        <v>210982.71</v>
      </c>
      <c r="M644" s="36">
        <f>L635-(G644*B644)</f>
        <v>210067.91</v>
      </c>
      <c r="N644" s="35"/>
      <c r="O644" s="35"/>
      <c r="P644" s="35"/>
      <c r="Q644" s="10"/>
    </row>
    <row r="645" spans="1:17">
      <c r="A645" s="13"/>
      <c r="B645" s="35"/>
      <c r="C645" s="9">
        <v>0</v>
      </c>
      <c r="D645" s="9">
        <f>C645*B645</f>
        <v>0</v>
      </c>
      <c r="E645" s="36" t="s">
        <v>33</v>
      </c>
      <c r="F645" s="38">
        <f>D645/D647</f>
        <v>0</v>
      </c>
      <c r="G645" s="9">
        <v>0</v>
      </c>
      <c r="H645" s="9">
        <f>(B645*G645)-D645</f>
        <v>0</v>
      </c>
      <c r="I645" s="35"/>
      <c r="J645" s="35"/>
      <c r="K645" s="35" t="str">
        <f>"buy "&amp;B645&amp;" "&amp;A645&amp;" @ $"&amp;G645</f>
        <v>buy   @ $0</v>
      </c>
      <c r="L645" s="9">
        <f>L644-(G645*B645)</f>
        <v>210982.71</v>
      </c>
      <c r="M645" s="36">
        <f>M644-(G645*B645)</f>
        <v>210067.91</v>
      </c>
      <c r="N645" s="35"/>
      <c r="O645" s="35"/>
      <c r="P645" s="35"/>
      <c r="Q645" s="10"/>
    </row>
    <row r="646" spans="1:17">
      <c r="A646" s="23"/>
      <c r="B646" s="24"/>
      <c r="C646" s="25">
        <v>0</v>
      </c>
      <c r="D646" s="25">
        <f>C646*B646</f>
        <v>0</v>
      </c>
      <c r="E646" s="36" t="s">
        <v>33</v>
      </c>
      <c r="F646" s="38">
        <f>D646/D647</f>
        <v>0</v>
      </c>
      <c r="G646" s="25">
        <v>0</v>
      </c>
      <c r="H646" s="25">
        <f>(B646*G646)-D646</f>
        <v>0</v>
      </c>
      <c r="I646" s="35"/>
      <c r="J646" s="35"/>
      <c r="K646" s="35" t="str">
        <f>"buy "&amp;B646&amp;" "&amp;A646&amp;" @ $"&amp;G646</f>
        <v>buy   @ $0</v>
      </c>
      <c r="L646" s="9">
        <f>L645-(G646*B646)</f>
        <v>210982.71</v>
      </c>
      <c r="M646" s="36">
        <f>M645-(G646*B646)</f>
        <v>210067.91</v>
      </c>
      <c r="N646" s="35" t="str">
        <f>TEXT(ROUND(M646,2),"$#,##0.00")&amp;" will be the balance in the account after purchases.  "</f>
        <v xml:space="preserve">$210,067.91 will be the balance in the account after purchases.  </v>
      </c>
      <c r="O646" s="35"/>
      <c r="P646" s="35"/>
      <c r="Q646" s="10"/>
    </row>
    <row r="647" spans="1:17">
      <c r="A647" s="13"/>
      <c r="B647" s="35"/>
      <c r="C647" s="9"/>
      <c r="D647" s="9">
        <f>SUM(D644:D646)</f>
        <v>986.24</v>
      </c>
      <c r="E647" s="35"/>
      <c r="F647" s="38">
        <f>SUM(F644:F646)</f>
        <v>1</v>
      </c>
      <c r="G647" s="9" t="s">
        <v>15</v>
      </c>
      <c r="H647" s="9">
        <f>SUM(H644:H646)</f>
        <v>12.799999999999955</v>
      </c>
      <c r="I647" s="35"/>
      <c r="J647" s="35"/>
      <c r="K647" s="35"/>
      <c r="L647" s="9"/>
      <c r="M647" s="35"/>
      <c r="N647" s="35" t="s">
        <v>27</v>
      </c>
      <c r="O647" s="35"/>
      <c r="P647" s="35"/>
      <c r="Q647" s="10"/>
    </row>
    <row r="648" spans="1:17">
      <c r="A648" s="13"/>
      <c r="B648" s="35"/>
      <c r="C648" s="9"/>
      <c r="D648" s="9"/>
      <c r="E648" s="35"/>
      <c r="F648" s="35"/>
      <c r="G648" s="9"/>
      <c r="H648" s="9"/>
      <c r="I648" s="35"/>
      <c r="J648" s="35"/>
      <c r="K648" s="35"/>
      <c r="L648" s="9"/>
      <c r="M648" s="11" t="str">
        <f>IF(J639+M646&gt;0,"Credit Surplus","Credit Shortage")</f>
        <v>Credit Surplus</v>
      </c>
      <c r="N648" s="36">
        <f>J639+M646</f>
        <v>210982.71</v>
      </c>
      <c r="O648" s="35" t="s">
        <v>60</v>
      </c>
      <c r="P648" s="35"/>
      <c r="Q648" s="10"/>
    </row>
    <row r="649" spans="1:17">
      <c r="A649" s="13"/>
      <c r="B649" s="35"/>
      <c r="C649" s="9"/>
      <c r="D649" s="9"/>
      <c r="E649" s="35"/>
      <c r="F649" s="35"/>
      <c r="G649" s="9"/>
      <c r="H649" s="9"/>
      <c r="I649" s="35"/>
      <c r="J649" s="35"/>
      <c r="K649" s="35"/>
      <c r="L649" s="9"/>
      <c r="M649" s="35"/>
      <c r="N649" s="35"/>
      <c r="O649" s="35"/>
      <c r="P649" s="35"/>
      <c r="Q649" s="10"/>
    </row>
    <row r="650" spans="1:17">
      <c r="A650" s="13"/>
      <c r="B650" s="35"/>
      <c r="C650" s="9"/>
      <c r="D650" s="9"/>
      <c r="E650" s="35"/>
      <c r="F650" s="35"/>
      <c r="G650" s="9"/>
      <c r="H650" s="9"/>
      <c r="I650" s="35"/>
      <c r="J650" s="35"/>
      <c r="K650" s="35"/>
      <c r="L650" s="35"/>
      <c r="M650" s="35"/>
      <c r="N650" s="35"/>
      <c r="O650" s="35"/>
      <c r="P650" s="35"/>
      <c r="Q650" s="10"/>
    </row>
    <row r="651" spans="1:17">
      <c r="A651" s="13" t="s">
        <v>11</v>
      </c>
      <c r="B651" s="35"/>
      <c r="C651" s="9"/>
      <c r="D651" s="21">
        <v>4589.91</v>
      </c>
      <c r="E651" s="35" t="s">
        <v>76</v>
      </c>
      <c r="F651" s="35"/>
      <c r="G651" s="9"/>
      <c r="H651" s="9"/>
      <c r="I651" s="35"/>
      <c r="J651" s="35"/>
      <c r="K651" s="35"/>
      <c r="L651" s="35"/>
      <c r="M651" s="35"/>
      <c r="N651" s="35"/>
      <c r="O651" s="35"/>
      <c r="P651" s="35"/>
      <c r="Q651" s="10"/>
    </row>
    <row r="652" spans="1:17">
      <c r="A652" s="13" t="s">
        <v>12</v>
      </c>
      <c r="B652" s="35"/>
      <c r="C652" s="9"/>
      <c r="D652" s="9">
        <f>H639</f>
        <v>0.10000000000002274</v>
      </c>
      <c r="E652" s="35" t="s">
        <v>16</v>
      </c>
      <c r="F652" s="35"/>
      <c r="G652" s="9"/>
      <c r="H652" s="9"/>
      <c r="I652" s="35"/>
      <c r="J652" s="35"/>
      <c r="K652" s="35"/>
      <c r="L652" s="35"/>
      <c r="M652" s="35"/>
      <c r="N652" s="35"/>
      <c r="O652" s="35"/>
      <c r="P652" s="35"/>
      <c r="Q652" s="10"/>
    </row>
    <row r="653" spans="1:17">
      <c r="A653" s="13" t="s">
        <v>13</v>
      </c>
      <c r="B653" s="35"/>
      <c r="C653" s="9"/>
      <c r="D653" s="9">
        <f>D651+D652</f>
        <v>4590.01</v>
      </c>
      <c r="E653" s="35"/>
      <c r="F653" s="35"/>
      <c r="G653" s="9"/>
      <c r="H653" s="9"/>
      <c r="I653" s="35"/>
      <c r="J653" s="35"/>
      <c r="K653" s="35"/>
      <c r="L653" s="35"/>
      <c r="M653" s="35"/>
      <c r="N653" s="35"/>
      <c r="O653" s="35"/>
      <c r="P653" s="35"/>
      <c r="Q653" s="10"/>
    </row>
    <row r="654" spans="1:17">
      <c r="A654" s="13" t="s">
        <v>14</v>
      </c>
      <c r="B654" s="35"/>
      <c r="C654" s="9"/>
      <c r="D654" s="9">
        <f>H647</f>
        <v>12.799999999999955</v>
      </c>
      <c r="E654" s="35" t="s">
        <v>17</v>
      </c>
      <c r="F654" s="35"/>
      <c r="G654" s="9"/>
      <c r="H654" s="9"/>
      <c r="I654" s="35"/>
      <c r="J654" s="35"/>
      <c r="K654" s="35"/>
      <c r="L654" s="35"/>
      <c r="M654" s="35"/>
      <c r="N654" s="35"/>
      <c r="O654" s="35"/>
      <c r="P654" s="35"/>
      <c r="Q654" s="10"/>
    </row>
    <row r="655" spans="1:17">
      <c r="A655" s="13" t="s">
        <v>13</v>
      </c>
      <c r="B655" s="35"/>
      <c r="C655" s="9"/>
      <c r="D655" s="27">
        <f>D653-D654</f>
        <v>4577.21</v>
      </c>
      <c r="E655" s="19" t="s">
        <v>18</v>
      </c>
      <c r="F655" s="35"/>
      <c r="G655" s="9"/>
      <c r="H655" s="9"/>
      <c r="I655" s="35"/>
      <c r="J655" s="35"/>
      <c r="K655" s="35"/>
      <c r="L655" s="35"/>
      <c r="M655" s="35"/>
      <c r="N655" s="35"/>
      <c r="O655" s="35"/>
      <c r="P655" s="35"/>
      <c r="Q655" s="10"/>
    </row>
    <row r="656" spans="1:17" ht="14.65" thickBot="1">
      <c r="A656" s="15"/>
      <c r="B656" s="16"/>
      <c r="C656" s="17"/>
      <c r="D656" s="17"/>
      <c r="E656" s="16"/>
      <c r="F656" s="16"/>
      <c r="G656" s="17"/>
      <c r="H656" s="17"/>
      <c r="I656" s="16"/>
      <c r="J656" s="16"/>
      <c r="K656" s="16"/>
      <c r="L656" s="16"/>
      <c r="M656" s="16"/>
      <c r="N656" s="16"/>
      <c r="O656" s="16"/>
      <c r="P656" s="16"/>
      <c r="Q656" s="18"/>
    </row>
    <row r="657" spans="1:17" ht="14.65" thickTop="1"/>
    <row r="659" spans="1:17" ht="14.65" thickBot="1"/>
    <row r="660" spans="1:17" ht="14.65" thickTop="1">
      <c r="A660" s="2"/>
      <c r="B660" s="3"/>
      <c r="C660" s="4">
        <v>44895</v>
      </c>
      <c r="D660" s="5"/>
      <c r="E660" s="3"/>
      <c r="F660" s="3"/>
      <c r="G660" s="5"/>
      <c r="H660" s="5"/>
      <c r="I660" s="3"/>
      <c r="J660" s="3"/>
      <c r="K660" s="3"/>
      <c r="L660" s="20" t="s">
        <v>19</v>
      </c>
      <c r="M660" s="3"/>
      <c r="N660" s="3"/>
      <c r="O660" s="3"/>
      <c r="P660" s="3"/>
      <c r="Q660" s="6"/>
    </row>
    <row r="661" spans="1:17">
      <c r="A661" s="7" t="s">
        <v>5</v>
      </c>
      <c r="B661" s="35"/>
      <c r="C661" s="9"/>
      <c r="D661" s="9"/>
      <c r="E661" s="35"/>
      <c r="F661" s="35"/>
      <c r="G661" s="9"/>
      <c r="H661" s="9"/>
      <c r="I661" s="35"/>
      <c r="J661" s="11" t="s">
        <v>24</v>
      </c>
      <c r="K661" s="35"/>
      <c r="L661" s="11" t="s">
        <v>10</v>
      </c>
      <c r="M661" s="35"/>
      <c r="N661" s="35"/>
      <c r="O661" s="35"/>
      <c r="P661" s="35"/>
      <c r="Q661" s="10"/>
    </row>
    <row r="662" spans="1:17">
      <c r="A662" s="7" t="s">
        <v>0</v>
      </c>
      <c r="B662" s="11" t="s">
        <v>3</v>
      </c>
      <c r="C662" s="12" t="s">
        <v>1</v>
      </c>
      <c r="D662" s="12" t="s">
        <v>4</v>
      </c>
      <c r="E662" s="11" t="s">
        <v>7</v>
      </c>
      <c r="F662" s="37" t="s">
        <v>92</v>
      </c>
      <c r="G662" s="12" t="s">
        <v>8</v>
      </c>
      <c r="H662" s="12" t="s">
        <v>9</v>
      </c>
      <c r="I662" s="33" t="s">
        <v>70</v>
      </c>
      <c r="J662" s="11" t="s">
        <v>23</v>
      </c>
      <c r="K662" s="35"/>
      <c r="L662" s="31">
        <v>213257.04</v>
      </c>
      <c r="M662" s="35" t="s">
        <v>118</v>
      </c>
      <c r="N662" s="35"/>
      <c r="O662" s="35"/>
      <c r="P662" s="35"/>
      <c r="Q662" s="10"/>
    </row>
    <row r="663" spans="1:17">
      <c r="A663" s="13" t="s">
        <v>113</v>
      </c>
      <c r="B663" s="35">
        <v>10</v>
      </c>
      <c r="C663" s="9">
        <v>91.67</v>
      </c>
      <c r="D663" s="9">
        <f>C663*B663</f>
        <v>916.7</v>
      </c>
      <c r="E663" s="36" t="s">
        <v>33</v>
      </c>
      <c r="F663" s="38">
        <f>D663/D666</f>
        <v>1</v>
      </c>
      <c r="G663" s="9">
        <v>91.43</v>
      </c>
      <c r="H663" s="9">
        <f>(B663*G663)-D663</f>
        <v>-2.3999999999999773</v>
      </c>
      <c r="I663" s="35" t="s">
        <v>71</v>
      </c>
      <c r="J663" s="36">
        <f>G663*B663</f>
        <v>914.30000000000007</v>
      </c>
      <c r="K663" s="35" t="str">
        <f>"sell "&amp;B663&amp;" "&amp;A663&amp;" @ $"&amp;G663</f>
        <v>sell 10 BIL @ $91.43</v>
      </c>
      <c r="L663" s="9">
        <f>L662+(G663*B663)</f>
        <v>214171.34</v>
      </c>
      <c r="M663" s="35"/>
      <c r="N663" s="35"/>
      <c r="O663" s="35"/>
      <c r="P663" s="35"/>
      <c r="Q663" s="10"/>
    </row>
    <row r="664" spans="1:17">
      <c r="A664" s="13"/>
      <c r="B664" s="35"/>
      <c r="C664" s="9"/>
      <c r="D664" s="9">
        <f>C664*B664</f>
        <v>0</v>
      </c>
      <c r="E664" s="36"/>
      <c r="F664" s="38">
        <f>D664/D666</f>
        <v>0</v>
      </c>
      <c r="G664" s="9"/>
      <c r="H664" s="9">
        <f>(B664*G664)-D664</f>
        <v>0</v>
      </c>
      <c r="I664" s="35" t="s">
        <v>71</v>
      </c>
      <c r="J664" s="36">
        <f>G664*B664</f>
        <v>0</v>
      </c>
      <c r="K664" s="35" t="str">
        <f>"sell "&amp;B664&amp;" "&amp;A664&amp;" @ $"&amp;G664</f>
        <v>sell   @ $</v>
      </c>
      <c r="L664" s="9">
        <f>L663+(G664*B664)</f>
        <v>214171.34</v>
      </c>
      <c r="M664" s="35"/>
      <c r="N664" s="35"/>
      <c r="O664" s="35"/>
      <c r="P664" s="35"/>
      <c r="Q664" s="10"/>
    </row>
    <row r="665" spans="1:17">
      <c r="A665" s="13"/>
      <c r="B665" s="35"/>
      <c r="C665" s="9"/>
      <c r="D665" s="9">
        <f>C665*B665</f>
        <v>0</v>
      </c>
      <c r="E665" s="36"/>
      <c r="F665" s="38">
        <f>D665/D666</f>
        <v>0</v>
      </c>
      <c r="G665" s="9"/>
      <c r="H665" s="9">
        <f>(B665*G665)-D665</f>
        <v>0</v>
      </c>
      <c r="I665" s="35" t="s">
        <v>71</v>
      </c>
      <c r="J665" s="36">
        <f>G665*B665</f>
        <v>0</v>
      </c>
      <c r="K665" s="35" t="str">
        <f>"sell "&amp;B665&amp;" "&amp;A665&amp;" @ $"&amp;G665</f>
        <v>sell   @ $</v>
      </c>
      <c r="L665" s="9">
        <f>L664+(G665*B665)</f>
        <v>214171.34</v>
      </c>
      <c r="M665" s="35" t="s">
        <v>22</v>
      </c>
      <c r="N665" s="35"/>
      <c r="O665" s="35"/>
      <c r="P665" s="35"/>
      <c r="Q665" s="10"/>
    </row>
    <row r="666" spans="1:17">
      <c r="A666" s="13"/>
      <c r="B666" s="35"/>
      <c r="C666" s="9"/>
      <c r="D666" s="9">
        <f>SUM(D663:D665)</f>
        <v>916.7</v>
      </c>
      <c r="E666" s="36"/>
      <c r="F666" s="38">
        <f>SUM(F663:F665)</f>
        <v>1</v>
      </c>
      <c r="G666" s="32"/>
      <c r="H666" s="9">
        <f>SUM(H663:H665)</f>
        <v>-2.3999999999999773</v>
      </c>
      <c r="I666" s="35"/>
      <c r="J666" s="36">
        <f>SUM(J663:J665)</f>
        <v>914.30000000000007</v>
      </c>
      <c r="K666" s="35"/>
      <c r="L666" s="9"/>
      <c r="M666" s="35"/>
      <c r="N666" s="35"/>
      <c r="O666" s="35"/>
      <c r="P666" s="35"/>
      <c r="Q666" s="10"/>
    </row>
    <row r="667" spans="1:17">
      <c r="A667" s="13"/>
      <c r="B667" s="35"/>
      <c r="C667" s="9"/>
      <c r="D667" s="9"/>
      <c r="E667" s="35"/>
      <c r="F667" s="35"/>
      <c r="G667" s="32"/>
      <c r="H667" s="9"/>
      <c r="I667" s="35"/>
      <c r="J667" s="35"/>
      <c r="K667" s="35"/>
      <c r="L667" s="9"/>
      <c r="M667" s="35"/>
      <c r="N667" s="35"/>
      <c r="O667" s="35"/>
      <c r="P667" s="35"/>
      <c r="Q667" s="10"/>
    </row>
    <row r="668" spans="1:17">
      <c r="A668" s="13"/>
      <c r="B668" s="35"/>
      <c r="C668" s="9"/>
      <c r="D668" s="9"/>
      <c r="E668" s="19"/>
      <c r="F668" s="35"/>
      <c r="G668" s="32"/>
      <c r="H668" s="9"/>
      <c r="I668" s="35"/>
      <c r="J668" s="35"/>
      <c r="K668" s="35"/>
      <c r="L668" s="9"/>
      <c r="M668" s="11" t="s">
        <v>20</v>
      </c>
      <c r="N668" s="35"/>
      <c r="O668" s="35"/>
      <c r="P668" s="35"/>
      <c r="Q668" s="10"/>
    </row>
    <row r="669" spans="1:17">
      <c r="A669" s="7" t="s">
        <v>6</v>
      </c>
      <c r="B669" s="35"/>
      <c r="C669" s="9"/>
      <c r="D669" s="9"/>
      <c r="E669" s="19"/>
      <c r="F669" s="35"/>
      <c r="G669" s="32"/>
      <c r="H669" s="9"/>
      <c r="I669" s="35"/>
      <c r="J669" s="35"/>
      <c r="K669" s="35"/>
      <c r="L669" s="9"/>
      <c r="M669" s="11" t="s">
        <v>21</v>
      </c>
      <c r="N669" s="35"/>
      <c r="O669" s="35"/>
      <c r="P669" s="35"/>
      <c r="Q669" s="10"/>
    </row>
    <row r="670" spans="1:17">
      <c r="A670" s="7" t="s">
        <v>0</v>
      </c>
      <c r="B670" s="11" t="s">
        <v>3</v>
      </c>
      <c r="C670" s="12" t="s">
        <v>1</v>
      </c>
      <c r="D670" s="12" t="s">
        <v>2</v>
      </c>
      <c r="E670" s="22" t="s">
        <v>7</v>
      </c>
      <c r="F670" s="39" t="s">
        <v>92</v>
      </c>
      <c r="G670" s="33" t="s">
        <v>8</v>
      </c>
      <c r="H670" s="12" t="s">
        <v>9</v>
      </c>
      <c r="I670" s="35"/>
      <c r="J670" s="35"/>
      <c r="K670" s="35"/>
      <c r="L670" s="9"/>
      <c r="M670" s="36">
        <f>L665</f>
        <v>214171.34</v>
      </c>
      <c r="N670" s="35"/>
      <c r="O670" s="35"/>
      <c r="P670" s="35"/>
      <c r="Q670" s="10"/>
    </row>
    <row r="671" spans="1:17">
      <c r="A671" s="13" t="s">
        <v>119</v>
      </c>
      <c r="B671" s="35">
        <v>109</v>
      </c>
      <c r="C671" s="9">
        <v>8.39</v>
      </c>
      <c r="D671" s="9">
        <f>C671*B671</f>
        <v>914.5100000000001</v>
      </c>
      <c r="E671" s="36" t="s">
        <v>33</v>
      </c>
      <c r="F671" s="38">
        <f>D671/D674</f>
        <v>0.28971178032199002</v>
      </c>
      <c r="G671" s="9">
        <v>8.43</v>
      </c>
      <c r="H671" s="9">
        <f>(B671*G671)-D671</f>
        <v>4.3599999999999</v>
      </c>
      <c r="I671" s="35" t="s">
        <v>71</v>
      </c>
      <c r="J671" s="35"/>
      <c r="K671" s="35" t="str">
        <f>"buy "&amp;B671&amp;" "&amp;A671&amp;" @ $"&amp;G671</f>
        <v>buy 109 YPF @ $8.43</v>
      </c>
      <c r="L671" s="9">
        <f>L665-(G671*B671)</f>
        <v>213252.47</v>
      </c>
      <c r="M671" s="36">
        <f>L662-(G671*B671)</f>
        <v>212338.17</v>
      </c>
      <c r="N671" s="35"/>
      <c r="O671" s="35"/>
      <c r="P671" s="35"/>
      <c r="Q671" s="10"/>
    </row>
    <row r="672" spans="1:17">
      <c r="A672" s="13" t="s">
        <v>120</v>
      </c>
      <c r="B672" s="35">
        <v>41</v>
      </c>
      <c r="C672" s="9">
        <v>43.08</v>
      </c>
      <c r="D672" s="9">
        <f>C672*B672</f>
        <v>1766.28</v>
      </c>
      <c r="E672" s="36" t="s">
        <v>33</v>
      </c>
      <c r="F672" s="38">
        <f>D672/D674</f>
        <v>0.55954787082385593</v>
      </c>
      <c r="G672" s="9">
        <v>43.09</v>
      </c>
      <c r="H672" s="9">
        <f>(B672*G672)-D672</f>
        <v>0.41000000000008185</v>
      </c>
      <c r="I672" s="35" t="s">
        <v>71</v>
      </c>
      <c r="J672" s="35"/>
      <c r="K672" s="35" t="str">
        <f>"buy "&amp;B672&amp;" "&amp;A672&amp;" @ $"&amp;G672</f>
        <v>buy 41 INSW @ $43.09</v>
      </c>
      <c r="L672" s="9">
        <f>L671-(G672*B672)</f>
        <v>211485.78</v>
      </c>
      <c r="M672" s="36">
        <f>M671-(G672*B672)</f>
        <v>210571.48</v>
      </c>
      <c r="N672" s="35"/>
      <c r="O672" s="35"/>
      <c r="P672" s="35"/>
      <c r="Q672" s="10"/>
    </row>
    <row r="673" spans="1:17">
      <c r="A673" s="23" t="s">
        <v>121</v>
      </c>
      <c r="B673" s="24">
        <v>17</v>
      </c>
      <c r="C673" s="25">
        <v>27.99</v>
      </c>
      <c r="D673" s="25">
        <f>C673*B673</f>
        <v>475.83</v>
      </c>
      <c r="E673" s="36" t="s">
        <v>33</v>
      </c>
      <c r="F673" s="38">
        <f>D673/D674</f>
        <v>0.15074034885415413</v>
      </c>
      <c r="G673" s="25">
        <v>28.33</v>
      </c>
      <c r="H673" s="25">
        <f>(B673*G673)-D673</f>
        <v>5.7799999999999727</v>
      </c>
      <c r="I673" s="35" t="s">
        <v>71</v>
      </c>
      <c r="J673" s="35"/>
      <c r="K673" s="35" t="str">
        <f>"buy "&amp;B673&amp;" "&amp;A673&amp;" @ $"&amp;G673</f>
        <v>buy 17 TRMD @ $28.33</v>
      </c>
      <c r="L673" s="9">
        <f>L672-(G673*B673)</f>
        <v>211004.17</v>
      </c>
      <c r="M673" s="36">
        <f>M672-(G673*B673)</f>
        <v>210089.87000000002</v>
      </c>
      <c r="N673" s="35" t="str">
        <f>TEXT(ROUND(M673,2),"$#,##0.00")&amp;" will be the balance in the account after purchases.  "</f>
        <v xml:space="preserve">$210,089.87 will be the balance in the account after purchases.  </v>
      </c>
      <c r="O673" s="35"/>
      <c r="P673" s="35"/>
      <c r="Q673" s="10"/>
    </row>
    <row r="674" spans="1:17">
      <c r="A674" s="13"/>
      <c r="B674" s="35"/>
      <c r="C674" s="9"/>
      <c r="D674" s="9">
        <f>SUM(D671:D673)</f>
        <v>3156.62</v>
      </c>
      <c r="E674" s="35"/>
      <c r="F674" s="38">
        <f>SUM(F671:F673)</f>
        <v>1</v>
      </c>
      <c r="G674" s="9" t="s">
        <v>15</v>
      </c>
      <c r="H674" s="9">
        <f>SUM(H671:H673)</f>
        <v>10.549999999999955</v>
      </c>
      <c r="I674" s="35"/>
      <c r="J674" s="35"/>
      <c r="K674" s="35"/>
      <c r="L674" s="9"/>
      <c r="M674" s="35"/>
      <c r="N674" s="35" t="s">
        <v>27</v>
      </c>
      <c r="O674" s="35"/>
      <c r="P674" s="35"/>
      <c r="Q674" s="10"/>
    </row>
    <row r="675" spans="1:17">
      <c r="A675" s="13"/>
      <c r="B675" s="35"/>
      <c r="C675" s="9"/>
      <c r="D675" s="9"/>
      <c r="E675" s="35"/>
      <c r="F675" s="35"/>
      <c r="G675" s="9"/>
      <c r="H675" s="9"/>
      <c r="I675" s="35"/>
      <c r="J675" s="35"/>
      <c r="K675" s="35"/>
      <c r="L675" s="9"/>
      <c r="M675" s="11" t="str">
        <f>IF(J666+M673&gt;0,"Credit Surplus","Credit Shortage")</f>
        <v>Credit Surplus</v>
      </c>
      <c r="N675" s="36">
        <f>J666+M673</f>
        <v>211004.17</v>
      </c>
      <c r="O675" s="35" t="s">
        <v>60</v>
      </c>
      <c r="P675" s="35"/>
      <c r="Q675" s="10"/>
    </row>
    <row r="676" spans="1:17">
      <c r="A676" s="13"/>
      <c r="B676" s="35"/>
      <c r="C676" s="9"/>
      <c r="D676" s="9"/>
      <c r="E676" s="35"/>
      <c r="F676" s="35"/>
      <c r="G676" s="9"/>
      <c r="H676" s="9"/>
      <c r="I676" s="35"/>
      <c r="J676" s="35"/>
      <c r="K676" s="35"/>
      <c r="L676" s="9"/>
      <c r="M676" s="35"/>
      <c r="N676" s="35"/>
      <c r="O676" s="35"/>
      <c r="P676" s="35"/>
      <c r="Q676" s="10"/>
    </row>
    <row r="677" spans="1:17">
      <c r="A677" s="13"/>
      <c r="B677" s="35"/>
      <c r="C677" s="9"/>
      <c r="D677" s="9"/>
      <c r="E677" s="35"/>
      <c r="F677" s="35"/>
      <c r="G677" s="9"/>
      <c r="H677" s="9"/>
      <c r="I677" s="35"/>
      <c r="J677" s="35"/>
      <c r="K677" s="35"/>
      <c r="L677" s="35"/>
      <c r="M677" s="35"/>
      <c r="N677" s="35"/>
      <c r="O677" s="35"/>
      <c r="P677" s="35"/>
      <c r="Q677" s="10"/>
    </row>
    <row r="678" spans="1:17">
      <c r="A678" s="13" t="s">
        <v>11</v>
      </c>
      <c r="B678" s="35"/>
      <c r="C678" s="9"/>
      <c r="D678" s="21">
        <v>4674.3999999999996</v>
      </c>
      <c r="E678" s="35" t="s">
        <v>76</v>
      </c>
      <c r="F678" s="35"/>
      <c r="G678" s="9"/>
      <c r="H678" s="9"/>
      <c r="I678" s="35"/>
      <c r="J678" s="35"/>
      <c r="K678" s="35"/>
      <c r="L678" s="35"/>
      <c r="M678" s="35"/>
      <c r="N678" s="35"/>
      <c r="O678" s="35"/>
      <c r="P678" s="35"/>
      <c r="Q678" s="10"/>
    </row>
    <row r="679" spans="1:17">
      <c r="A679" s="13" t="s">
        <v>12</v>
      </c>
      <c r="B679" s="35"/>
      <c r="C679" s="9"/>
      <c r="D679" s="9">
        <f>H666</f>
        <v>-2.3999999999999773</v>
      </c>
      <c r="E679" s="35" t="s">
        <v>16</v>
      </c>
      <c r="F679" s="35"/>
      <c r="G679" s="9"/>
      <c r="H679" s="9"/>
      <c r="I679" s="35"/>
      <c r="J679" s="35"/>
      <c r="K679" s="35"/>
      <c r="L679" s="35"/>
      <c r="M679" s="35"/>
      <c r="N679" s="35"/>
      <c r="O679" s="35"/>
      <c r="P679" s="35"/>
      <c r="Q679" s="10"/>
    </row>
    <row r="680" spans="1:17">
      <c r="A680" s="13" t="s">
        <v>13</v>
      </c>
      <c r="B680" s="35"/>
      <c r="C680" s="9"/>
      <c r="D680" s="9">
        <f>D678+D679</f>
        <v>4672</v>
      </c>
      <c r="E680" s="35"/>
      <c r="F680" s="35"/>
      <c r="G680" s="9"/>
      <c r="H680" s="9"/>
      <c r="I680" s="35"/>
      <c r="J680" s="35"/>
      <c r="K680" s="35"/>
      <c r="L680" s="35"/>
      <c r="M680" s="35"/>
      <c r="N680" s="35"/>
      <c r="O680" s="35"/>
      <c r="P680" s="35"/>
      <c r="Q680" s="10"/>
    </row>
    <row r="681" spans="1:17">
      <c r="A681" s="13" t="s">
        <v>14</v>
      </c>
      <c r="B681" s="35"/>
      <c r="C681" s="9"/>
      <c r="D681" s="9">
        <f>H674</f>
        <v>10.549999999999955</v>
      </c>
      <c r="E681" s="35" t="s">
        <v>17</v>
      </c>
      <c r="F681" s="35"/>
      <c r="G681" s="9"/>
      <c r="H681" s="9"/>
      <c r="I681" s="35"/>
      <c r="J681" s="35"/>
      <c r="K681" s="35"/>
      <c r="L681" s="35"/>
      <c r="M681" s="35"/>
      <c r="N681" s="35"/>
      <c r="O681" s="35"/>
      <c r="P681" s="35"/>
      <c r="Q681" s="10"/>
    </row>
    <row r="682" spans="1:17">
      <c r="A682" s="13" t="s">
        <v>13</v>
      </c>
      <c r="B682" s="35"/>
      <c r="C682" s="9"/>
      <c r="D682" s="27">
        <f>D680-D681</f>
        <v>4661.45</v>
      </c>
      <c r="E682" s="19" t="s">
        <v>18</v>
      </c>
      <c r="F682" s="35"/>
      <c r="G682" s="9"/>
      <c r="H682" s="9"/>
      <c r="I682" s="35"/>
      <c r="J682" s="35"/>
      <c r="K682" s="35"/>
      <c r="L682" s="35"/>
      <c r="M682" s="35"/>
      <c r="N682" s="35"/>
      <c r="O682" s="35"/>
      <c r="P682" s="35"/>
      <c r="Q682" s="10"/>
    </row>
    <row r="683" spans="1:17" ht="14.65" thickBot="1">
      <c r="A683" s="15"/>
      <c r="B683" s="16"/>
      <c r="C683" s="17"/>
      <c r="D683" s="17"/>
      <c r="E683" s="16"/>
      <c r="F683" s="16"/>
      <c r="G683" s="17"/>
      <c r="H683" s="17"/>
      <c r="I683" s="16"/>
      <c r="J683" s="16"/>
      <c r="K683" s="16"/>
      <c r="L683" s="16"/>
      <c r="M683" s="16"/>
      <c r="N683" s="16"/>
      <c r="O683" s="16"/>
      <c r="P683" s="16"/>
      <c r="Q683" s="18"/>
    </row>
    <row r="684" spans="1:17" ht="14.65" thickTop="1"/>
    <row r="686" spans="1:17" ht="14.65" thickBot="1"/>
    <row r="687" spans="1:17" ht="14.65" thickTop="1">
      <c r="A687" s="2"/>
      <c r="B687" s="3"/>
      <c r="C687" s="4">
        <v>44865</v>
      </c>
      <c r="D687" s="5"/>
      <c r="E687" s="3"/>
      <c r="F687" s="3"/>
      <c r="G687" s="5"/>
      <c r="H687" s="5"/>
      <c r="I687" s="3"/>
      <c r="J687" s="3"/>
      <c r="K687" s="3"/>
      <c r="L687" s="20" t="s">
        <v>19</v>
      </c>
      <c r="M687" s="3"/>
      <c r="N687" s="3"/>
      <c r="O687" s="3"/>
      <c r="P687" s="3"/>
      <c r="Q687" s="6"/>
    </row>
    <row r="688" spans="1:17">
      <c r="A688" s="7" t="s">
        <v>5</v>
      </c>
      <c r="B688" s="35"/>
      <c r="C688" s="9"/>
      <c r="D688" s="9"/>
      <c r="E688" s="35"/>
      <c r="F688" s="35"/>
      <c r="G688" s="9"/>
      <c r="H688" s="9"/>
      <c r="I688" s="35"/>
      <c r="J688" s="11" t="s">
        <v>24</v>
      </c>
      <c r="K688" s="35"/>
      <c r="L688" s="11" t="s">
        <v>10</v>
      </c>
      <c r="M688" s="35"/>
      <c r="N688" s="35"/>
      <c r="O688" s="35"/>
      <c r="P688" s="35"/>
      <c r="Q688" s="10"/>
    </row>
    <row r="689" spans="1:17">
      <c r="A689" s="7" t="s">
        <v>0</v>
      </c>
      <c r="B689" s="11" t="s">
        <v>3</v>
      </c>
      <c r="C689" s="12" t="s">
        <v>1</v>
      </c>
      <c r="D689" s="12" t="s">
        <v>4</v>
      </c>
      <c r="E689" s="11" t="s">
        <v>7</v>
      </c>
      <c r="F689" s="37" t="s">
        <v>92</v>
      </c>
      <c r="G689" s="12" t="s">
        <v>8</v>
      </c>
      <c r="H689" s="12" t="s">
        <v>9</v>
      </c>
      <c r="I689" s="33" t="s">
        <v>70</v>
      </c>
      <c r="J689" s="11" t="s">
        <v>23</v>
      </c>
      <c r="K689" s="35"/>
      <c r="L689" s="31">
        <v>213249.15</v>
      </c>
      <c r="M689" s="35" t="s">
        <v>118</v>
      </c>
      <c r="N689" s="35"/>
      <c r="O689" s="35"/>
      <c r="P689" s="35"/>
      <c r="Q689" s="10"/>
    </row>
    <row r="690" spans="1:17">
      <c r="A690" s="13" t="s">
        <v>113</v>
      </c>
      <c r="B690" s="35">
        <v>10</v>
      </c>
      <c r="C690" s="9">
        <v>91.59</v>
      </c>
      <c r="D690" s="9">
        <f>C690*B690</f>
        <v>915.90000000000009</v>
      </c>
      <c r="E690" s="36" t="s">
        <v>93</v>
      </c>
      <c r="F690" s="38">
        <f>D690/D693</f>
        <v>1</v>
      </c>
      <c r="G690" s="9">
        <v>91.4</v>
      </c>
      <c r="H690" s="9">
        <f>(B690*G690)-D690</f>
        <v>-1.9000000000000909</v>
      </c>
      <c r="I690" s="35" t="s">
        <v>71</v>
      </c>
      <c r="J690" s="36">
        <f>G690*B690</f>
        <v>914</v>
      </c>
      <c r="K690" s="35" t="str">
        <f>"sell "&amp;B690&amp;" "&amp;A690&amp;" @ $"&amp;G690</f>
        <v>sell 10 BIL @ $91.4</v>
      </c>
      <c r="L690" s="9">
        <f>L689+(G690*B690)</f>
        <v>214163.15</v>
      </c>
      <c r="M690" s="35"/>
      <c r="N690" s="35"/>
      <c r="O690" s="35"/>
      <c r="P690" s="35"/>
      <c r="Q690" s="10"/>
    </row>
    <row r="691" spans="1:17">
      <c r="A691" s="13"/>
      <c r="B691" s="35"/>
      <c r="C691" s="9"/>
      <c r="D691" s="9">
        <f>C691*B691</f>
        <v>0</v>
      </c>
      <c r="E691" s="36"/>
      <c r="F691" s="38">
        <f>D691/D693</f>
        <v>0</v>
      </c>
      <c r="G691" s="9"/>
      <c r="H691" s="9">
        <f>(B691*G691)-D691</f>
        <v>0</v>
      </c>
      <c r="I691" s="35" t="s">
        <v>71</v>
      </c>
      <c r="J691" s="36">
        <f>G691*B691</f>
        <v>0</v>
      </c>
      <c r="K691" s="35" t="str">
        <f>"sell "&amp;B691&amp;" "&amp;A691&amp;" @ $"&amp;G691</f>
        <v>sell   @ $</v>
      </c>
      <c r="L691" s="9">
        <f>L690+(G691*B691)</f>
        <v>214163.15</v>
      </c>
      <c r="M691" s="35"/>
      <c r="N691" s="35"/>
      <c r="O691" s="35"/>
      <c r="P691" s="35"/>
      <c r="Q691" s="10"/>
    </row>
    <row r="692" spans="1:17">
      <c r="A692" s="13"/>
      <c r="B692" s="35"/>
      <c r="C692" s="9"/>
      <c r="D692" s="9">
        <f>C692*B692</f>
        <v>0</v>
      </c>
      <c r="E692" s="36"/>
      <c r="F692" s="38">
        <f>D692/D693</f>
        <v>0</v>
      </c>
      <c r="G692" s="9"/>
      <c r="H692" s="9">
        <f>(B692*G692)-D692</f>
        <v>0</v>
      </c>
      <c r="I692" s="35" t="s">
        <v>71</v>
      </c>
      <c r="J692" s="36">
        <f>G692*B692</f>
        <v>0</v>
      </c>
      <c r="K692" s="35" t="str">
        <f>"sell "&amp;B692&amp;" "&amp;A692&amp;" @ $"&amp;G692</f>
        <v>sell   @ $</v>
      </c>
      <c r="L692" s="9">
        <f>L691+(G692*B692)</f>
        <v>214163.15</v>
      </c>
      <c r="M692" s="35" t="s">
        <v>22</v>
      </c>
      <c r="N692" s="35"/>
      <c r="O692" s="35"/>
      <c r="P692" s="35"/>
      <c r="Q692" s="10"/>
    </row>
    <row r="693" spans="1:17">
      <c r="A693" s="13"/>
      <c r="B693" s="35"/>
      <c r="C693" s="9"/>
      <c r="D693" s="9">
        <f>SUM(D690:D692)</f>
        <v>915.90000000000009</v>
      </c>
      <c r="E693" s="36"/>
      <c r="F693" s="38">
        <f>SUM(F690:F692)</f>
        <v>1</v>
      </c>
      <c r="G693" s="32"/>
      <c r="H693" s="9">
        <f>SUM(H690:H692)</f>
        <v>-1.9000000000000909</v>
      </c>
      <c r="I693" s="35"/>
      <c r="J693" s="36">
        <f>SUM(J690:J692)</f>
        <v>914</v>
      </c>
      <c r="K693" s="35"/>
      <c r="L693" s="9"/>
      <c r="M693" s="35"/>
      <c r="N693" s="35"/>
      <c r="O693" s="35"/>
      <c r="P693" s="35"/>
      <c r="Q693" s="10"/>
    </row>
    <row r="694" spans="1:17">
      <c r="A694" s="13"/>
      <c r="B694" s="35"/>
      <c r="C694" s="9"/>
      <c r="D694" s="9"/>
      <c r="E694" s="35"/>
      <c r="F694" s="35"/>
      <c r="G694" s="32"/>
      <c r="H694" s="9"/>
      <c r="I694" s="35"/>
      <c r="J694" s="35"/>
      <c r="K694" s="35"/>
      <c r="L694" s="9"/>
      <c r="M694" s="35"/>
      <c r="N694" s="35"/>
      <c r="O694" s="35"/>
      <c r="P694" s="35"/>
      <c r="Q694" s="10"/>
    </row>
    <row r="695" spans="1:17">
      <c r="A695" s="13"/>
      <c r="B695" s="35"/>
      <c r="C695" s="9"/>
      <c r="D695" s="9"/>
      <c r="E695" s="19"/>
      <c r="F695" s="35"/>
      <c r="G695" s="32"/>
      <c r="H695" s="9"/>
      <c r="I695" s="35"/>
      <c r="J695" s="35"/>
      <c r="K695" s="35"/>
      <c r="L695" s="9"/>
      <c r="M695" s="11" t="s">
        <v>20</v>
      </c>
      <c r="N695" s="35"/>
      <c r="O695" s="35"/>
      <c r="P695" s="35"/>
      <c r="Q695" s="10"/>
    </row>
    <row r="696" spans="1:17">
      <c r="A696" s="7" t="s">
        <v>6</v>
      </c>
      <c r="B696" s="35"/>
      <c r="C696" s="9"/>
      <c r="D696" s="9"/>
      <c r="E696" s="19"/>
      <c r="F696" s="35"/>
      <c r="G696" s="32"/>
      <c r="H696" s="9"/>
      <c r="I696" s="35"/>
      <c r="J696" s="35"/>
      <c r="K696" s="35"/>
      <c r="L696" s="9"/>
      <c r="M696" s="11" t="s">
        <v>21</v>
      </c>
      <c r="N696" s="35"/>
      <c r="O696" s="35"/>
      <c r="P696" s="35"/>
      <c r="Q696" s="10"/>
    </row>
    <row r="697" spans="1:17">
      <c r="A697" s="7" t="s">
        <v>0</v>
      </c>
      <c r="B697" s="11" t="s">
        <v>3</v>
      </c>
      <c r="C697" s="12" t="s">
        <v>1</v>
      </c>
      <c r="D697" s="12" t="s">
        <v>2</v>
      </c>
      <c r="E697" s="22" t="s">
        <v>7</v>
      </c>
      <c r="F697" s="39" t="s">
        <v>92</v>
      </c>
      <c r="G697" s="33" t="s">
        <v>8</v>
      </c>
      <c r="H697" s="12" t="s">
        <v>9</v>
      </c>
      <c r="I697" s="35"/>
      <c r="J697" s="35"/>
      <c r="K697" s="35"/>
      <c r="L697" s="9"/>
      <c r="M697" s="36">
        <f>L692</f>
        <v>214163.15</v>
      </c>
      <c r="N697" s="35"/>
      <c r="O697" s="35"/>
      <c r="P697" s="35"/>
      <c r="Q697" s="10"/>
    </row>
    <row r="698" spans="1:17">
      <c r="A698" s="13" t="s">
        <v>113</v>
      </c>
      <c r="B698" s="35">
        <v>10</v>
      </c>
      <c r="C698" s="9">
        <v>91.59</v>
      </c>
      <c r="D698" s="9">
        <f>C698*B698</f>
        <v>915.90000000000009</v>
      </c>
      <c r="E698" s="36" t="s">
        <v>93</v>
      </c>
      <c r="F698" s="38">
        <f>D698/D701</f>
        <v>1</v>
      </c>
      <c r="G698" s="9">
        <v>91.4</v>
      </c>
      <c r="H698" s="9">
        <f>(B698*G698)-D698</f>
        <v>-1.9000000000000909</v>
      </c>
      <c r="I698" s="35" t="s">
        <v>71</v>
      </c>
      <c r="J698" s="35"/>
      <c r="K698" s="35" t="str">
        <f>"buy "&amp;B698&amp;" "&amp;A698&amp;" @ $"&amp;G698</f>
        <v>buy 10 BIL @ $91.4</v>
      </c>
      <c r="L698" s="9">
        <f>L692-(G698*B698)</f>
        <v>213249.15</v>
      </c>
      <c r="M698" s="36">
        <f>L689-(G698*B698)</f>
        <v>212335.15</v>
      </c>
      <c r="N698" s="35"/>
      <c r="O698" s="35"/>
      <c r="P698" s="35"/>
      <c r="Q698" s="10"/>
    </row>
    <row r="699" spans="1:17">
      <c r="A699" s="13"/>
      <c r="B699" s="35"/>
      <c r="C699" s="9"/>
      <c r="D699" s="9">
        <f>C699*B699</f>
        <v>0</v>
      </c>
      <c r="E699" s="36"/>
      <c r="F699" s="38">
        <f>D699/D701</f>
        <v>0</v>
      </c>
      <c r="G699" s="9"/>
      <c r="H699" s="9">
        <f>(B699*G699)-D699</f>
        <v>0</v>
      </c>
      <c r="I699" s="35" t="s">
        <v>71</v>
      </c>
      <c r="J699" s="35"/>
      <c r="K699" s="35" t="str">
        <f>"buy "&amp;B699&amp;" "&amp;A699&amp;" @ $"&amp;G699</f>
        <v>buy   @ $</v>
      </c>
      <c r="L699" s="9">
        <f>L698-(G699*B699)</f>
        <v>213249.15</v>
      </c>
      <c r="M699" s="36">
        <f>M698-(G699*B699)</f>
        <v>212335.15</v>
      </c>
      <c r="N699" s="35"/>
      <c r="O699" s="35"/>
      <c r="P699" s="35"/>
      <c r="Q699" s="10"/>
    </row>
    <row r="700" spans="1:17">
      <c r="A700" s="23"/>
      <c r="B700" s="24"/>
      <c r="C700" s="25"/>
      <c r="D700" s="25">
        <f>C700*B700</f>
        <v>0</v>
      </c>
      <c r="E700" s="36"/>
      <c r="F700" s="38">
        <f>D700/D701</f>
        <v>0</v>
      </c>
      <c r="G700" s="25"/>
      <c r="H700" s="25">
        <f>(B700*G700)-D700</f>
        <v>0</v>
      </c>
      <c r="I700" s="35" t="s">
        <v>71</v>
      </c>
      <c r="J700" s="35"/>
      <c r="K700" s="35" t="str">
        <f>"buy "&amp;B700&amp;" "&amp;A700&amp;" @ $"&amp;G700</f>
        <v>buy   @ $</v>
      </c>
      <c r="L700" s="9">
        <f>L699-(G700*B700)</f>
        <v>213249.15</v>
      </c>
      <c r="M700" s="36">
        <f>M699-(G700*B700)</f>
        <v>212335.15</v>
      </c>
      <c r="N700" s="35" t="str">
        <f>TEXT(ROUND(M700,2),"$#,##0.00")&amp;" will be the balance in the account after purchases.  "</f>
        <v xml:space="preserve">$212,335.15 will be the balance in the account after purchases.  </v>
      </c>
      <c r="O700" s="35"/>
      <c r="P700" s="35"/>
      <c r="Q700" s="10"/>
    </row>
    <row r="701" spans="1:17">
      <c r="A701" s="13"/>
      <c r="B701" s="35"/>
      <c r="C701" s="9"/>
      <c r="D701" s="9">
        <f>SUM(D698:D700)</f>
        <v>915.90000000000009</v>
      </c>
      <c r="E701" s="35"/>
      <c r="F701" s="38">
        <f>SUM(F698:F700)</f>
        <v>1</v>
      </c>
      <c r="G701" s="9" t="s">
        <v>15</v>
      </c>
      <c r="H701" s="9">
        <f>SUM(H698:H700)</f>
        <v>-1.9000000000000909</v>
      </c>
      <c r="I701" s="35"/>
      <c r="J701" s="35"/>
      <c r="K701" s="35"/>
      <c r="L701" s="9"/>
      <c r="M701" s="35"/>
      <c r="N701" s="35" t="s">
        <v>27</v>
      </c>
      <c r="O701" s="35"/>
      <c r="P701" s="35"/>
      <c r="Q701" s="10"/>
    </row>
    <row r="702" spans="1:17">
      <c r="A702" s="13"/>
      <c r="B702" s="35"/>
      <c r="C702" s="9"/>
      <c r="D702" s="9"/>
      <c r="E702" s="35"/>
      <c r="F702" s="35"/>
      <c r="G702" s="9"/>
      <c r="H702" s="9"/>
      <c r="I702" s="35"/>
      <c r="J702" s="35"/>
      <c r="K702" s="35"/>
      <c r="L702" s="9"/>
      <c r="M702" s="11" t="str">
        <f>IF(J693+M700&gt;0,"Credit Surplus","Credit Shortage")</f>
        <v>Credit Surplus</v>
      </c>
      <c r="N702" s="36">
        <f>J693+M700</f>
        <v>213249.15</v>
      </c>
      <c r="O702" s="35" t="s">
        <v>60</v>
      </c>
      <c r="P702" s="35"/>
      <c r="Q702" s="10"/>
    </row>
    <row r="703" spans="1:17">
      <c r="A703" s="13"/>
      <c r="B703" s="35"/>
      <c r="C703" s="9"/>
      <c r="D703" s="9"/>
      <c r="E703" s="35"/>
      <c r="F703" s="35"/>
      <c r="G703" s="9"/>
      <c r="H703" s="9"/>
      <c r="I703" s="35"/>
      <c r="J703" s="35"/>
      <c r="K703" s="35"/>
      <c r="L703" s="9"/>
      <c r="M703" s="35"/>
      <c r="N703" s="35"/>
      <c r="O703" s="35"/>
      <c r="P703" s="35"/>
      <c r="Q703" s="10"/>
    </row>
    <row r="704" spans="1:17">
      <c r="A704" s="13"/>
      <c r="B704" s="35"/>
      <c r="C704" s="9"/>
      <c r="D704" s="9"/>
      <c r="E704" s="35"/>
      <c r="F704" s="35"/>
      <c r="G704" s="9"/>
      <c r="H704" s="9"/>
      <c r="I704" s="35"/>
      <c r="J704" s="35"/>
      <c r="K704" s="35"/>
      <c r="L704" s="35"/>
      <c r="M704" s="35"/>
      <c r="N704" s="35"/>
      <c r="O704" s="35"/>
      <c r="P704" s="35"/>
      <c r="Q704" s="10"/>
    </row>
    <row r="705" spans="1:17">
      <c r="A705" s="13" t="s">
        <v>11</v>
      </c>
      <c r="B705" s="35"/>
      <c r="C705" s="9"/>
      <c r="D705" s="21">
        <v>6914.32</v>
      </c>
      <c r="E705" s="35" t="s">
        <v>76</v>
      </c>
      <c r="F705" s="35"/>
      <c r="G705" s="9"/>
      <c r="H705" s="9"/>
      <c r="I705" s="35"/>
      <c r="J705" s="35"/>
      <c r="K705" s="35"/>
      <c r="L705" s="35"/>
      <c r="M705" s="35"/>
      <c r="N705" s="35"/>
      <c r="O705" s="35"/>
      <c r="P705" s="35"/>
      <c r="Q705" s="10"/>
    </row>
    <row r="706" spans="1:17">
      <c r="A706" s="13" t="s">
        <v>12</v>
      </c>
      <c r="B706" s="35"/>
      <c r="C706" s="9"/>
      <c r="D706" s="9">
        <f>H693</f>
        <v>-1.9000000000000909</v>
      </c>
      <c r="E706" s="35" t="s">
        <v>16</v>
      </c>
      <c r="F706" s="35"/>
      <c r="G706" s="9"/>
      <c r="H706" s="9"/>
      <c r="I706" s="35"/>
      <c r="J706" s="35"/>
      <c r="K706" s="35"/>
      <c r="L706" s="35"/>
      <c r="M706" s="35"/>
      <c r="N706" s="35"/>
      <c r="O706" s="35"/>
      <c r="P706" s="35"/>
      <c r="Q706" s="10"/>
    </row>
    <row r="707" spans="1:17">
      <c r="A707" s="13" t="s">
        <v>13</v>
      </c>
      <c r="B707" s="35"/>
      <c r="C707" s="9"/>
      <c r="D707" s="9">
        <f>D705+D706</f>
        <v>6912.42</v>
      </c>
      <c r="E707" s="35"/>
      <c r="F707" s="35"/>
      <c r="G707" s="9"/>
      <c r="H707" s="9"/>
      <c r="I707" s="35"/>
      <c r="J707" s="35"/>
      <c r="K707" s="35"/>
      <c r="L707" s="35"/>
      <c r="M707" s="35"/>
      <c r="N707" s="35"/>
      <c r="O707" s="35"/>
      <c r="P707" s="35"/>
      <c r="Q707" s="10"/>
    </row>
    <row r="708" spans="1:17">
      <c r="A708" s="13" t="s">
        <v>14</v>
      </c>
      <c r="B708" s="35"/>
      <c r="C708" s="9"/>
      <c r="D708" s="9">
        <f>H701</f>
        <v>-1.9000000000000909</v>
      </c>
      <c r="E708" s="35" t="s">
        <v>17</v>
      </c>
      <c r="F708" s="35"/>
      <c r="G708" s="9"/>
      <c r="H708" s="9"/>
      <c r="I708" s="35"/>
      <c r="J708" s="35"/>
      <c r="K708" s="35"/>
      <c r="L708" s="35"/>
      <c r="M708" s="35"/>
      <c r="N708" s="35"/>
      <c r="O708" s="35"/>
      <c r="P708" s="35"/>
      <c r="Q708" s="10"/>
    </row>
    <row r="709" spans="1:17">
      <c r="A709" s="13" t="s">
        <v>13</v>
      </c>
      <c r="B709" s="35"/>
      <c r="C709" s="9"/>
      <c r="D709" s="27">
        <f>D707-D708</f>
        <v>6914.32</v>
      </c>
      <c r="E709" s="19" t="s">
        <v>18</v>
      </c>
      <c r="F709" s="35"/>
      <c r="G709" s="9"/>
      <c r="H709" s="9"/>
      <c r="I709" s="35"/>
      <c r="J709" s="35"/>
      <c r="K709" s="35"/>
      <c r="L709" s="35"/>
      <c r="M709" s="35"/>
      <c r="N709" s="35"/>
      <c r="O709" s="35"/>
      <c r="P709" s="35"/>
      <c r="Q709" s="10"/>
    </row>
    <row r="710" spans="1:17" ht="14.65" thickBot="1">
      <c r="A710" s="15"/>
      <c r="B710" s="16"/>
      <c r="C710" s="17"/>
      <c r="D710" s="17"/>
      <c r="E710" s="16"/>
      <c r="F710" s="16"/>
      <c r="G710" s="17"/>
      <c r="H710" s="17"/>
      <c r="I710" s="16"/>
      <c r="J710" s="16"/>
      <c r="K710" s="16"/>
      <c r="L710" s="16"/>
      <c r="M710" s="16"/>
      <c r="N710" s="16"/>
      <c r="O710" s="16"/>
      <c r="P710" s="16"/>
      <c r="Q710" s="18"/>
    </row>
    <row r="711" spans="1:17" ht="14.65" thickTop="1"/>
    <row r="713" spans="1:17" ht="14.65" thickBot="1"/>
    <row r="714" spans="1:17" ht="14.65" thickTop="1">
      <c r="A714" s="2"/>
      <c r="B714" s="3"/>
      <c r="C714" s="4">
        <v>44834</v>
      </c>
      <c r="D714" s="5"/>
      <c r="E714" s="3"/>
      <c r="F714" s="3"/>
      <c r="G714" s="5"/>
      <c r="H714" s="5"/>
      <c r="I714" s="3"/>
      <c r="J714" s="3"/>
      <c r="K714" s="3"/>
      <c r="L714" s="20" t="s">
        <v>19</v>
      </c>
      <c r="M714" s="3"/>
      <c r="N714" s="3"/>
      <c r="O714" s="3"/>
      <c r="P714" s="3"/>
      <c r="Q714" s="6"/>
    </row>
    <row r="715" spans="1:17">
      <c r="A715" s="7" t="s">
        <v>5</v>
      </c>
      <c r="B715" s="35"/>
      <c r="C715" s="9"/>
      <c r="D715" s="9"/>
      <c r="E715" s="35"/>
      <c r="F715" s="35"/>
      <c r="G715" s="9"/>
      <c r="H715" s="9"/>
      <c r="I715" s="35"/>
      <c r="J715" s="11" t="s">
        <v>24</v>
      </c>
      <c r="K715" s="35"/>
      <c r="L715" s="11" t="s">
        <v>10</v>
      </c>
      <c r="M715" s="35"/>
      <c r="N715" s="35"/>
      <c r="O715" s="35"/>
      <c r="P715" s="35"/>
      <c r="Q715" s="10"/>
    </row>
    <row r="716" spans="1:17">
      <c r="A716" s="7" t="s">
        <v>0</v>
      </c>
      <c r="B716" s="11" t="s">
        <v>3</v>
      </c>
      <c r="C716" s="12" t="s">
        <v>1</v>
      </c>
      <c r="D716" s="12" t="s">
        <v>4</v>
      </c>
      <c r="E716" s="11" t="s">
        <v>7</v>
      </c>
      <c r="F716" s="37" t="s">
        <v>92</v>
      </c>
      <c r="G716" s="12" t="s">
        <v>8</v>
      </c>
      <c r="H716" s="12" t="s">
        <v>9</v>
      </c>
      <c r="I716" s="33" t="s">
        <v>70</v>
      </c>
      <c r="J716" s="11" t="s">
        <v>23</v>
      </c>
      <c r="K716" s="35"/>
      <c r="L716" s="31">
        <v>213242.77</v>
      </c>
      <c r="M716" s="35" t="s">
        <v>118</v>
      </c>
      <c r="N716" s="35"/>
      <c r="O716" s="35"/>
      <c r="P716" s="35"/>
      <c r="Q716" s="10"/>
    </row>
    <row r="717" spans="1:17">
      <c r="A717" s="13" t="s">
        <v>113</v>
      </c>
      <c r="B717" s="35">
        <v>10</v>
      </c>
      <c r="C717" s="9">
        <v>91.6</v>
      </c>
      <c r="D717" s="9">
        <f>C717*B717</f>
        <v>916</v>
      </c>
      <c r="E717" s="36" t="s">
        <v>93</v>
      </c>
      <c r="F717" s="38">
        <f>D717/D720</f>
        <v>1</v>
      </c>
      <c r="G717" s="9">
        <v>91.45</v>
      </c>
      <c r="H717" s="9">
        <f>(B717*G717)-D717</f>
        <v>-1.5</v>
      </c>
      <c r="I717" s="35" t="s">
        <v>71</v>
      </c>
      <c r="J717" s="36">
        <f>G717*B717</f>
        <v>914.5</v>
      </c>
      <c r="K717" s="35" t="str">
        <f>"sell "&amp;B717&amp;" "&amp;A717&amp;" @ $"&amp;G717</f>
        <v>sell 10 BIL @ $91.45</v>
      </c>
      <c r="L717" s="9">
        <f>L716+(G717*B717)</f>
        <v>214157.27</v>
      </c>
      <c r="M717" s="35"/>
      <c r="N717" s="35"/>
      <c r="O717" s="35"/>
      <c r="P717" s="35"/>
      <c r="Q717" s="10"/>
    </row>
    <row r="718" spans="1:17">
      <c r="A718" s="13"/>
      <c r="B718" s="35"/>
      <c r="C718" s="9">
        <v>43.06</v>
      </c>
      <c r="D718" s="9">
        <f>C718*B718</f>
        <v>0</v>
      </c>
      <c r="E718" s="36"/>
      <c r="F718" s="38">
        <f>D718/D720</f>
        <v>0</v>
      </c>
      <c r="G718" s="9"/>
      <c r="H718" s="9">
        <f>(B718*G718)-D718</f>
        <v>0</v>
      </c>
      <c r="I718" s="35" t="s">
        <v>71</v>
      </c>
      <c r="J718" s="36">
        <f>G718*B718</f>
        <v>0</v>
      </c>
      <c r="K718" s="35" t="str">
        <f>"sell "&amp;B718&amp;" "&amp;A718&amp;" @ $"&amp;G718</f>
        <v>sell   @ $</v>
      </c>
      <c r="L718" s="9">
        <f>L717+(G718*B718)</f>
        <v>214157.27</v>
      </c>
      <c r="M718" s="35"/>
      <c r="N718" s="35"/>
      <c r="O718" s="35"/>
      <c r="P718" s="35"/>
      <c r="Q718" s="10"/>
    </row>
    <row r="719" spans="1:17">
      <c r="A719" s="13"/>
      <c r="B719" s="35"/>
      <c r="C719" s="9">
        <v>47.23</v>
      </c>
      <c r="D719" s="9">
        <f>C719*B719</f>
        <v>0</v>
      </c>
      <c r="E719" s="36"/>
      <c r="F719" s="38">
        <f>D719/D720</f>
        <v>0</v>
      </c>
      <c r="G719" s="9"/>
      <c r="H719" s="9">
        <f>(B719*G719)-D719</f>
        <v>0</v>
      </c>
      <c r="I719" s="35" t="s">
        <v>71</v>
      </c>
      <c r="J719" s="36">
        <f>G719*B719</f>
        <v>0</v>
      </c>
      <c r="K719" s="35" t="str">
        <f>"sell "&amp;B719&amp;" "&amp;A719&amp;" @ $"&amp;G719</f>
        <v>sell   @ $</v>
      </c>
      <c r="L719" s="9">
        <f>L718+(G719*B719)</f>
        <v>214157.27</v>
      </c>
      <c r="M719" s="35" t="s">
        <v>22</v>
      </c>
      <c r="N719" s="35"/>
      <c r="O719" s="35"/>
      <c r="P719" s="35"/>
      <c r="Q719" s="10"/>
    </row>
    <row r="720" spans="1:17">
      <c r="A720" s="13"/>
      <c r="B720" s="35"/>
      <c r="C720" s="9"/>
      <c r="D720" s="9">
        <f>SUM(D717:D719)</f>
        <v>916</v>
      </c>
      <c r="E720" s="36"/>
      <c r="F720" s="38">
        <f>SUM(F717:F719)</f>
        <v>1</v>
      </c>
      <c r="G720" s="32"/>
      <c r="H720" s="9">
        <f>SUM(H717:H719)</f>
        <v>-1.5</v>
      </c>
      <c r="I720" s="35"/>
      <c r="J720" s="36">
        <f>SUM(J717:J719)</f>
        <v>914.5</v>
      </c>
      <c r="K720" s="35"/>
      <c r="L720" s="9"/>
      <c r="M720" s="35"/>
      <c r="N720" s="35"/>
      <c r="O720" s="35"/>
      <c r="P720" s="35"/>
      <c r="Q720" s="10"/>
    </row>
    <row r="721" spans="1:17">
      <c r="A721" s="13"/>
      <c r="B721" s="35"/>
      <c r="C721" s="9"/>
      <c r="D721" s="9"/>
      <c r="E721" s="35"/>
      <c r="F721" s="35"/>
      <c r="G721" s="32"/>
      <c r="H721" s="9"/>
      <c r="I721" s="35"/>
      <c r="J721" s="35"/>
      <c r="K721" s="35"/>
      <c r="L721" s="9"/>
      <c r="M721" s="35"/>
      <c r="N721" s="35"/>
      <c r="O721" s="35"/>
      <c r="P721" s="35"/>
      <c r="Q721" s="10"/>
    </row>
    <row r="722" spans="1:17">
      <c r="A722" s="13"/>
      <c r="B722" s="35"/>
      <c r="C722" s="9"/>
      <c r="D722" s="9"/>
      <c r="E722" s="19"/>
      <c r="F722" s="35"/>
      <c r="G722" s="32"/>
      <c r="H722" s="9"/>
      <c r="I722" s="35"/>
      <c r="J722" s="35"/>
      <c r="K722" s="35"/>
      <c r="L722" s="9"/>
      <c r="M722" s="11" t="s">
        <v>20</v>
      </c>
      <c r="N722" s="35"/>
      <c r="O722" s="35"/>
      <c r="P722" s="35"/>
      <c r="Q722" s="10"/>
    </row>
    <row r="723" spans="1:17">
      <c r="A723" s="7" t="s">
        <v>6</v>
      </c>
      <c r="B723" s="35"/>
      <c r="C723" s="9"/>
      <c r="D723" s="9"/>
      <c r="E723" s="19"/>
      <c r="F723" s="35"/>
      <c r="G723" s="32"/>
      <c r="H723" s="9"/>
      <c r="I723" s="35"/>
      <c r="J723" s="35"/>
      <c r="K723" s="35"/>
      <c r="L723" s="9"/>
      <c r="M723" s="11" t="s">
        <v>21</v>
      </c>
      <c r="N723" s="35"/>
      <c r="O723" s="35"/>
      <c r="P723" s="35"/>
      <c r="Q723" s="10"/>
    </row>
    <row r="724" spans="1:17">
      <c r="A724" s="7" t="s">
        <v>0</v>
      </c>
      <c r="B724" s="11" t="s">
        <v>3</v>
      </c>
      <c r="C724" s="12" t="s">
        <v>1</v>
      </c>
      <c r="D724" s="12" t="s">
        <v>2</v>
      </c>
      <c r="E724" s="22" t="s">
        <v>7</v>
      </c>
      <c r="F724" s="39" t="s">
        <v>92</v>
      </c>
      <c r="G724" s="33" t="s">
        <v>8</v>
      </c>
      <c r="H724" s="12" t="s">
        <v>9</v>
      </c>
      <c r="I724" s="35"/>
      <c r="J724" s="35"/>
      <c r="K724" s="35"/>
      <c r="L724" s="9"/>
      <c r="M724" s="36">
        <f>L719</f>
        <v>214157.27</v>
      </c>
      <c r="N724" s="35"/>
      <c r="O724" s="35"/>
      <c r="P724" s="35"/>
      <c r="Q724" s="10"/>
    </row>
    <row r="725" spans="1:17">
      <c r="A725" s="13" t="s">
        <v>113</v>
      </c>
      <c r="B725" s="35">
        <v>10</v>
      </c>
      <c r="C725" s="9">
        <v>91.6</v>
      </c>
      <c r="D725" s="9">
        <f>C725*B725</f>
        <v>916</v>
      </c>
      <c r="E725" s="36" t="s">
        <v>93</v>
      </c>
      <c r="F725" s="38">
        <f>D725/D728</f>
        <v>1</v>
      </c>
      <c r="G725" s="9">
        <v>91.45</v>
      </c>
      <c r="H725" s="9">
        <f>(B725*G725)-D725</f>
        <v>-1.5</v>
      </c>
      <c r="I725" s="35" t="s">
        <v>71</v>
      </c>
      <c r="J725" s="35"/>
      <c r="K725" s="35" t="str">
        <f>"buy "&amp;B725&amp;" "&amp;A725&amp;" @ $"&amp;G725</f>
        <v>buy 10 BIL @ $91.45</v>
      </c>
      <c r="L725" s="9">
        <f>L719-(G725*B725)</f>
        <v>213242.77</v>
      </c>
      <c r="M725" s="36">
        <f>L716-(G725*B725)</f>
        <v>212328.27</v>
      </c>
      <c r="N725" s="35"/>
      <c r="O725" s="35"/>
      <c r="P725" s="35"/>
      <c r="Q725" s="10"/>
    </row>
    <row r="726" spans="1:17">
      <c r="A726" s="13"/>
      <c r="B726" s="35"/>
      <c r="C726" s="9"/>
      <c r="D726" s="9">
        <f>C726*B726</f>
        <v>0</v>
      </c>
      <c r="E726" s="36"/>
      <c r="F726" s="38">
        <f>D726/D728</f>
        <v>0</v>
      </c>
      <c r="G726" s="9"/>
      <c r="H726" s="9">
        <f>(B726*G726)-D726</f>
        <v>0</v>
      </c>
      <c r="I726" s="35" t="s">
        <v>71</v>
      </c>
      <c r="J726" s="35"/>
      <c r="K726" s="35" t="str">
        <f>"buy "&amp;B726&amp;" "&amp;A726&amp;" @ $"&amp;G726</f>
        <v>buy   @ $</v>
      </c>
      <c r="L726" s="9">
        <f>L725-(G726*B726)</f>
        <v>213242.77</v>
      </c>
      <c r="M726" s="36">
        <f>M725-(G726*B726)</f>
        <v>212328.27</v>
      </c>
      <c r="N726" s="35"/>
      <c r="O726" s="35"/>
      <c r="P726" s="35"/>
      <c r="Q726" s="10"/>
    </row>
    <row r="727" spans="1:17">
      <c r="A727" s="23"/>
      <c r="B727" s="24"/>
      <c r="C727" s="25"/>
      <c r="D727" s="25">
        <f>C727*B727</f>
        <v>0</v>
      </c>
      <c r="E727" s="36"/>
      <c r="F727" s="38">
        <f>D727/D728</f>
        <v>0</v>
      </c>
      <c r="G727" s="25"/>
      <c r="H727" s="25">
        <f>(B727*G727)-D727</f>
        <v>0</v>
      </c>
      <c r="I727" s="35" t="s">
        <v>71</v>
      </c>
      <c r="J727" s="35"/>
      <c r="K727" s="35" t="str">
        <f>"buy "&amp;B727&amp;" "&amp;A727&amp;" @ $"&amp;G727</f>
        <v>buy   @ $</v>
      </c>
      <c r="L727" s="9">
        <f>L726-(G727*B727)</f>
        <v>213242.77</v>
      </c>
      <c r="M727" s="36">
        <f>M726-(G727*B727)</f>
        <v>212328.27</v>
      </c>
      <c r="N727" s="35" t="str">
        <f>TEXT(ROUND(M727,2),"$#,##0.00")&amp;" will be the balance in the account after purchases.  "</f>
        <v xml:space="preserve">$212,328.27 will be the balance in the account after purchases.  </v>
      </c>
      <c r="O727" s="35"/>
      <c r="P727" s="35"/>
      <c r="Q727" s="10"/>
    </row>
    <row r="728" spans="1:17">
      <c r="A728" s="13"/>
      <c r="B728" s="35"/>
      <c r="C728" s="9"/>
      <c r="D728" s="9">
        <f>SUM(D725:D727)</f>
        <v>916</v>
      </c>
      <c r="E728" s="35"/>
      <c r="F728" s="38">
        <f>SUM(F725:F727)</f>
        <v>1</v>
      </c>
      <c r="G728" s="9" t="s">
        <v>15</v>
      </c>
      <c r="H728" s="9">
        <f>SUM(H725:H727)</f>
        <v>-1.5</v>
      </c>
      <c r="I728" s="35"/>
      <c r="J728" s="35"/>
      <c r="K728" s="35"/>
      <c r="L728" s="9"/>
      <c r="M728" s="35"/>
      <c r="N728" s="35" t="s">
        <v>27</v>
      </c>
      <c r="O728" s="35"/>
      <c r="P728" s="35"/>
      <c r="Q728" s="10"/>
    </row>
    <row r="729" spans="1:17">
      <c r="A729" s="13"/>
      <c r="B729" s="35"/>
      <c r="C729" s="9"/>
      <c r="D729" s="9"/>
      <c r="E729" s="35"/>
      <c r="F729" s="35"/>
      <c r="G729" s="9"/>
      <c r="H729" s="9"/>
      <c r="I729" s="35"/>
      <c r="J729" s="35"/>
      <c r="K729" s="35"/>
      <c r="L729" s="9"/>
      <c r="M729" s="11" t="str">
        <f>IF(J720+M727&gt;0,"Credit Surplus","Credit Shortage")</f>
        <v>Credit Surplus</v>
      </c>
      <c r="N729" s="36">
        <f>J720+M727</f>
        <v>213242.77</v>
      </c>
      <c r="O729" s="35" t="s">
        <v>60</v>
      </c>
      <c r="P729" s="35"/>
      <c r="Q729" s="10"/>
    </row>
    <row r="730" spans="1:17">
      <c r="A730" s="13"/>
      <c r="B730" s="35"/>
      <c r="C730" s="9"/>
      <c r="D730" s="9"/>
      <c r="E730" s="35"/>
      <c r="F730" s="35"/>
      <c r="G730" s="9"/>
      <c r="H730" s="9"/>
      <c r="I730" s="35"/>
      <c r="J730" s="35"/>
      <c r="K730" s="35"/>
      <c r="L730" s="9"/>
      <c r="M730" s="35"/>
      <c r="N730" s="35"/>
      <c r="O730" s="35"/>
      <c r="P730" s="35"/>
      <c r="Q730" s="10"/>
    </row>
    <row r="731" spans="1:17">
      <c r="A731" s="13"/>
      <c r="B731" s="35"/>
      <c r="C731" s="9"/>
      <c r="D731" s="9"/>
      <c r="E731" s="35"/>
      <c r="F731" s="35"/>
      <c r="G731" s="9"/>
      <c r="H731" s="9"/>
      <c r="I731" s="35"/>
      <c r="J731" s="35"/>
      <c r="K731" s="35"/>
      <c r="L731" s="35"/>
      <c r="M731" s="35"/>
      <c r="N731" s="35"/>
      <c r="O731" s="35"/>
      <c r="P731" s="35"/>
      <c r="Q731" s="10"/>
    </row>
    <row r="732" spans="1:17">
      <c r="A732" s="13" t="s">
        <v>11</v>
      </c>
      <c r="B732" s="35"/>
      <c r="C732" s="9"/>
      <c r="D732" s="21">
        <v>6914.32</v>
      </c>
      <c r="E732" s="35" t="s">
        <v>76</v>
      </c>
      <c r="F732" s="35"/>
      <c r="G732" s="9"/>
      <c r="H732" s="9"/>
      <c r="I732" s="35"/>
      <c r="J732" s="35"/>
      <c r="K732" s="35"/>
      <c r="L732" s="35"/>
      <c r="M732" s="35"/>
      <c r="N732" s="35"/>
      <c r="O732" s="35"/>
      <c r="P732" s="35"/>
      <c r="Q732" s="10"/>
    </row>
    <row r="733" spans="1:17">
      <c r="A733" s="13" t="s">
        <v>12</v>
      </c>
      <c r="B733" s="35"/>
      <c r="C733" s="9"/>
      <c r="D733" s="9">
        <f>H720</f>
        <v>-1.5</v>
      </c>
      <c r="E733" s="35" t="s">
        <v>16</v>
      </c>
      <c r="F733" s="35"/>
      <c r="G733" s="9"/>
      <c r="H733" s="9"/>
      <c r="I733" s="35"/>
      <c r="J733" s="35"/>
      <c r="K733" s="35"/>
      <c r="L733" s="35"/>
      <c r="M733" s="35"/>
      <c r="N733" s="35"/>
      <c r="O733" s="35"/>
      <c r="P733" s="35"/>
      <c r="Q733" s="10"/>
    </row>
    <row r="734" spans="1:17">
      <c r="A734" s="13" t="s">
        <v>13</v>
      </c>
      <c r="B734" s="35"/>
      <c r="C734" s="9"/>
      <c r="D734" s="9">
        <f>D732+D733</f>
        <v>6912.82</v>
      </c>
      <c r="E734" s="35"/>
      <c r="F734" s="35"/>
      <c r="G734" s="9"/>
      <c r="H734" s="9"/>
      <c r="I734" s="35"/>
      <c r="J734" s="35"/>
      <c r="K734" s="35"/>
      <c r="L734" s="35"/>
      <c r="M734" s="35"/>
      <c r="N734" s="35"/>
      <c r="O734" s="35"/>
      <c r="P734" s="35"/>
      <c r="Q734" s="10"/>
    </row>
    <row r="735" spans="1:17">
      <c r="A735" s="13" t="s">
        <v>14</v>
      </c>
      <c r="B735" s="35"/>
      <c r="C735" s="9"/>
      <c r="D735" s="9">
        <f>H728</f>
        <v>-1.5</v>
      </c>
      <c r="E735" s="35" t="s">
        <v>17</v>
      </c>
      <c r="F735" s="35"/>
      <c r="G735" s="9"/>
      <c r="H735" s="9"/>
      <c r="I735" s="35"/>
      <c r="J735" s="35"/>
      <c r="K735" s="35"/>
      <c r="L735" s="35"/>
      <c r="M735" s="35"/>
      <c r="N735" s="35"/>
      <c r="O735" s="35"/>
      <c r="P735" s="35"/>
      <c r="Q735" s="10"/>
    </row>
    <row r="736" spans="1:17">
      <c r="A736" s="13" t="s">
        <v>13</v>
      </c>
      <c r="B736" s="35"/>
      <c r="C736" s="9"/>
      <c r="D736" s="27">
        <f>D734-D735</f>
        <v>6914.32</v>
      </c>
      <c r="E736" s="19" t="s">
        <v>18</v>
      </c>
      <c r="F736" s="35"/>
      <c r="G736" s="9"/>
      <c r="H736" s="9"/>
      <c r="I736" s="35"/>
      <c r="J736" s="35"/>
      <c r="K736" s="35"/>
      <c r="L736" s="35"/>
      <c r="M736" s="35"/>
      <c r="N736" s="35"/>
      <c r="O736" s="35"/>
      <c r="P736" s="35"/>
      <c r="Q736" s="10"/>
    </row>
    <row r="737" spans="1:17" ht="14.65" thickBot="1">
      <c r="A737" s="15"/>
      <c r="B737" s="16"/>
      <c r="C737" s="17"/>
      <c r="D737" s="17"/>
      <c r="E737" s="16"/>
      <c r="F737" s="16"/>
      <c r="G737" s="17"/>
      <c r="H737" s="17"/>
      <c r="I737" s="16"/>
      <c r="J737" s="16"/>
      <c r="K737" s="16"/>
      <c r="L737" s="16"/>
      <c r="M737" s="16"/>
      <c r="N737" s="16"/>
      <c r="O737" s="16"/>
      <c r="P737" s="16"/>
      <c r="Q737" s="18"/>
    </row>
    <row r="738" spans="1:17" ht="14.65" thickTop="1"/>
    <row r="740" spans="1:17" ht="14.65" thickBot="1"/>
    <row r="741" spans="1:17" ht="14.65" thickTop="1">
      <c r="A741" s="2"/>
      <c r="B741" s="3"/>
      <c r="C741" s="4">
        <v>44804</v>
      </c>
      <c r="D741" s="5"/>
      <c r="E741" s="3"/>
      <c r="F741" s="3"/>
      <c r="G741" s="5"/>
      <c r="H741" s="5"/>
      <c r="I741" s="3"/>
      <c r="J741" s="3"/>
      <c r="K741" s="3"/>
      <c r="L741" s="20" t="s">
        <v>19</v>
      </c>
      <c r="M741" s="3"/>
      <c r="N741" s="3"/>
      <c r="O741" s="3"/>
      <c r="P741" s="3"/>
      <c r="Q741" s="6"/>
    </row>
    <row r="742" spans="1:17">
      <c r="A742" s="7" t="s">
        <v>5</v>
      </c>
      <c r="B742" s="35"/>
      <c r="C742" s="9"/>
      <c r="D742" s="9"/>
      <c r="E742" s="35"/>
      <c r="F742" s="35"/>
      <c r="G742" s="9"/>
      <c r="H742" s="9"/>
      <c r="I742" s="35"/>
      <c r="J742" s="11" t="s">
        <v>24</v>
      </c>
      <c r="K742" s="35"/>
      <c r="L742" s="11" t="s">
        <v>10</v>
      </c>
      <c r="M742" s="35"/>
      <c r="N742" s="35"/>
      <c r="O742" s="35"/>
      <c r="P742" s="35"/>
      <c r="Q742" s="10"/>
    </row>
    <row r="743" spans="1:17">
      <c r="A743" s="7" t="s">
        <v>0</v>
      </c>
      <c r="B743" s="11" t="s">
        <v>3</v>
      </c>
      <c r="C743" s="12" t="s">
        <v>1</v>
      </c>
      <c r="D743" s="12" t="s">
        <v>4</v>
      </c>
      <c r="E743" s="11" t="s">
        <v>7</v>
      </c>
      <c r="F743" s="37" t="s">
        <v>92</v>
      </c>
      <c r="G743" s="12" t="s">
        <v>8</v>
      </c>
      <c r="H743" s="12" t="s">
        <v>9</v>
      </c>
      <c r="I743" s="33" t="s">
        <v>70</v>
      </c>
      <c r="J743" s="11" t="s">
        <v>23</v>
      </c>
      <c r="K743" s="35"/>
      <c r="L743" s="31">
        <v>213236.73</v>
      </c>
      <c r="M743" s="35" t="s">
        <v>118</v>
      </c>
      <c r="N743" s="35"/>
      <c r="O743" s="35"/>
      <c r="P743" s="35"/>
      <c r="Q743" s="10"/>
    </row>
    <row r="744" spans="1:17">
      <c r="A744" s="13" t="s">
        <v>113</v>
      </c>
      <c r="B744" s="35">
        <v>10</v>
      </c>
      <c r="C744" s="9">
        <v>91.55</v>
      </c>
      <c r="D744" s="9">
        <f>C744*B744</f>
        <v>915.5</v>
      </c>
      <c r="E744" s="36" t="s">
        <v>93</v>
      </c>
      <c r="F744" s="38">
        <f>D744/D747</f>
        <v>1</v>
      </c>
      <c r="G744" s="9">
        <v>91.43</v>
      </c>
      <c r="H744" s="9">
        <f>(B744*G744)-D744</f>
        <v>-1.1999999999999318</v>
      </c>
      <c r="I744" s="35" t="s">
        <v>71</v>
      </c>
      <c r="J744" s="36">
        <f>G744*B744</f>
        <v>914.30000000000007</v>
      </c>
      <c r="K744" s="35" t="str">
        <f>"sell "&amp;B744&amp;" "&amp;A744&amp;" @ $"&amp;G744</f>
        <v>sell 10 BIL @ $91.43</v>
      </c>
      <c r="L744" s="9">
        <f>L743+(G744*B744)</f>
        <v>214151.03</v>
      </c>
      <c r="M744" s="35"/>
      <c r="N744" s="35"/>
      <c r="O744" s="35"/>
      <c r="P744" s="35"/>
      <c r="Q744" s="10"/>
    </row>
    <row r="745" spans="1:17">
      <c r="A745" s="13"/>
      <c r="B745" s="35"/>
      <c r="C745" s="9">
        <v>43.06</v>
      </c>
      <c r="D745" s="9">
        <f>C745*B745</f>
        <v>0</v>
      </c>
      <c r="E745" s="36"/>
      <c r="F745" s="38">
        <f>D745/D747</f>
        <v>0</v>
      </c>
      <c r="G745" s="9"/>
      <c r="H745" s="9">
        <f>(B745*G745)-D745</f>
        <v>0</v>
      </c>
      <c r="I745" s="35" t="s">
        <v>71</v>
      </c>
      <c r="J745" s="36">
        <f>G745*B745</f>
        <v>0</v>
      </c>
      <c r="K745" s="35" t="str">
        <f>"sell "&amp;B745&amp;" "&amp;A745&amp;" @ $"&amp;G745</f>
        <v>sell   @ $</v>
      </c>
      <c r="L745" s="9">
        <f>L744+(G745*B745)</f>
        <v>214151.03</v>
      </c>
      <c r="M745" s="35"/>
      <c r="N745" s="35"/>
      <c r="O745" s="35"/>
      <c r="P745" s="35"/>
      <c r="Q745" s="10"/>
    </row>
    <row r="746" spans="1:17">
      <c r="A746" s="13"/>
      <c r="B746" s="35"/>
      <c r="C746" s="9">
        <v>47.23</v>
      </c>
      <c r="D746" s="9">
        <f>C746*B746</f>
        <v>0</v>
      </c>
      <c r="E746" s="36"/>
      <c r="F746" s="38">
        <f>D746/D747</f>
        <v>0</v>
      </c>
      <c r="G746" s="9"/>
      <c r="H746" s="9">
        <f>(B746*G746)-D746</f>
        <v>0</v>
      </c>
      <c r="I746" s="35" t="s">
        <v>71</v>
      </c>
      <c r="J746" s="36">
        <f>G746*B746</f>
        <v>0</v>
      </c>
      <c r="K746" s="35" t="str">
        <f>"sell "&amp;B746&amp;" "&amp;A746&amp;" @ $"&amp;G746</f>
        <v>sell   @ $</v>
      </c>
      <c r="L746" s="9">
        <f>L745+(G746*B746)</f>
        <v>214151.03</v>
      </c>
      <c r="M746" s="35" t="s">
        <v>22</v>
      </c>
      <c r="N746" s="35"/>
      <c r="O746" s="35"/>
      <c r="P746" s="35"/>
      <c r="Q746" s="10"/>
    </row>
    <row r="747" spans="1:17">
      <c r="A747" s="13"/>
      <c r="B747" s="35"/>
      <c r="C747" s="9"/>
      <c r="D747" s="9">
        <f>SUM(D744:D746)</f>
        <v>915.5</v>
      </c>
      <c r="E747" s="36"/>
      <c r="F747" s="38">
        <f>SUM(F744:F746)</f>
        <v>1</v>
      </c>
      <c r="G747" s="32"/>
      <c r="H747" s="9">
        <f>SUM(H744:H746)</f>
        <v>-1.1999999999999318</v>
      </c>
      <c r="I747" s="35"/>
      <c r="J747" s="36">
        <f>SUM(J744:J746)</f>
        <v>914.30000000000007</v>
      </c>
      <c r="K747" s="35"/>
      <c r="L747" s="9"/>
      <c r="M747" s="35"/>
      <c r="N747" s="35"/>
      <c r="O747" s="35"/>
      <c r="P747" s="35"/>
      <c r="Q747" s="10"/>
    </row>
    <row r="748" spans="1:17">
      <c r="A748" s="13"/>
      <c r="B748" s="35"/>
      <c r="C748" s="9"/>
      <c r="D748" s="9"/>
      <c r="E748" s="35"/>
      <c r="F748" s="35"/>
      <c r="G748" s="32"/>
      <c r="H748" s="9"/>
      <c r="I748" s="35"/>
      <c r="J748" s="35"/>
      <c r="K748" s="35"/>
      <c r="L748" s="9"/>
      <c r="M748" s="35"/>
      <c r="N748" s="35"/>
      <c r="O748" s="35"/>
      <c r="P748" s="35"/>
      <c r="Q748" s="10"/>
    </row>
    <row r="749" spans="1:17">
      <c r="A749" s="13"/>
      <c r="B749" s="35"/>
      <c r="C749" s="9"/>
      <c r="D749" s="9"/>
      <c r="E749" s="19"/>
      <c r="F749" s="35"/>
      <c r="G749" s="32"/>
      <c r="H749" s="9"/>
      <c r="I749" s="35"/>
      <c r="J749" s="35"/>
      <c r="K749" s="35"/>
      <c r="L749" s="9"/>
      <c r="M749" s="11" t="s">
        <v>20</v>
      </c>
      <c r="N749" s="35"/>
      <c r="O749" s="35"/>
      <c r="P749" s="35"/>
      <c r="Q749" s="10"/>
    </row>
    <row r="750" spans="1:17">
      <c r="A750" s="7" t="s">
        <v>6</v>
      </c>
      <c r="B750" s="35"/>
      <c r="C750" s="9"/>
      <c r="D750" s="9"/>
      <c r="E750" s="19"/>
      <c r="F750" s="35"/>
      <c r="G750" s="32"/>
      <c r="H750" s="9"/>
      <c r="I750" s="35"/>
      <c r="J750" s="35"/>
      <c r="K750" s="35"/>
      <c r="L750" s="9"/>
      <c r="M750" s="11" t="s">
        <v>21</v>
      </c>
      <c r="N750" s="35"/>
      <c r="O750" s="35"/>
      <c r="P750" s="35"/>
      <c r="Q750" s="10"/>
    </row>
    <row r="751" spans="1:17">
      <c r="A751" s="7" t="s">
        <v>0</v>
      </c>
      <c r="B751" s="11" t="s">
        <v>3</v>
      </c>
      <c r="C751" s="12" t="s">
        <v>1</v>
      </c>
      <c r="D751" s="12" t="s">
        <v>2</v>
      </c>
      <c r="E751" s="22" t="s">
        <v>7</v>
      </c>
      <c r="F751" s="39" t="s">
        <v>92</v>
      </c>
      <c r="G751" s="33" t="s">
        <v>8</v>
      </c>
      <c r="H751" s="12" t="s">
        <v>9</v>
      </c>
      <c r="I751" s="35"/>
      <c r="J751" s="35"/>
      <c r="K751" s="35"/>
      <c r="L751" s="9"/>
      <c r="M751" s="36">
        <f>L746</f>
        <v>214151.03</v>
      </c>
      <c r="N751" s="35"/>
      <c r="O751" s="35"/>
      <c r="P751" s="35"/>
      <c r="Q751" s="10"/>
    </row>
    <row r="752" spans="1:17">
      <c r="A752" s="13" t="s">
        <v>113</v>
      </c>
      <c r="B752" s="35">
        <v>10</v>
      </c>
      <c r="C752" s="9">
        <v>91.55</v>
      </c>
      <c r="D752" s="9">
        <f>C752*B752</f>
        <v>915.5</v>
      </c>
      <c r="E752" s="36" t="s">
        <v>93</v>
      </c>
      <c r="F752" s="38">
        <f>D752/D755</f>
        <v>1</v>
      </c>
      <c r="G752" s="9">
        <v>91.43</v>
      </c>
      <c r="H752" s="9">
        <f>(B752*G752)-D752</f>
        <v>-1.1999999999999318</v>
      </c>
      <c r="I752" s="35" t="s">
        <v>71</v>
      </c>
      <c r="J752" s="35"/>
      <c r="K752" s="35" t="str">
        <f>"buy "&amp;B752&amp;" "&amp;A752&amp;" @ $"&amp;G752</f>
        <v>buy 10 BIL @ $91.43</v>
      </c>
      <c r="L752" s="9">
        <f>L746-(G752*B752)</f>
        <v>213236.73</v>
      </c>
      <c r="M752" s="36">
        <f>L743-(G752*B752)</f>
        <v>212322.43000000002</v>
      </c>
      <c r="N752" s="35"/>
      <c r="O752" s="35"/>
      <c r="P752" s="35"/>
      <c r="Q752" s="10"/>
    </row>
    <row r="753" spans="1:17">
      <c r="A753" s="13"/>
      <c r="B753" s="35"/>
      <c r="C753" s="9"/>
      <c r="D753" s="9">
        <f>C753*B753</f>
        <v>0</v>
      </c>
      <c r="E753" s="36"/>
      <c r="F753" s="38">
        <f>D753/D755</f>
        <v>0</v>
      </c>
      <c r="G753" s="9"/>
      <c r="H753" s="9">
        <f>(B753*G753)-D753</f>
        <v>0</v>
      </c>
      <c r="I753" s="35" t="s">
        <v>71</v>
      </c>
      <c r="J753" s="35"/>
      <c r="K753" s="35" t="str">
        <f>"buy "&amp;B753&amp;" "&amp;A753&amp;" @ $"&amp;G753</f>
        <v>buy   @ $</v>
      </c>
      <c r="L753" s="9">
        <f>L752-(G753*B753)</f>
        <v>213236.73</v>
      </c>
      <c r="M753" s="36">
        <f>M752-(G753*B753)</f>
        <v>212322.43000000002</v>
      </c>
      <c r="N753" s="35"/>
      <c r="O753" s="35"/>
      <c r="P753" s="35"/>
      <c r="Q753" s="10"/>
    </row>
    <row r="754" spans="1:17">
      <c r="A754" s="23"/>
      <c r="B754" s="24"/>
      <c r="C754" s="25"/>
      <c r="D754" s="25">
        <f>C754*B754</f>
        <v>0</v>
      </c>
      <c r="E754" s="36"/>
      <c r="F754" s="38">
        <f>D754/D755</f>
        <v>0</v>
      </c>
      <c r="G754" s="25"/>
      <c r="H754" s="25">
        <f>(B754*G754)-D754</f>
        <v>0</v>
      </c>
      <c r="I754" s="35" t="s">
        <v>71</v>
      </c>
      <c r="J754" s="35"/>
      <c r="K754" s="35" t="str">
        <f>"buy "&amp;B754&amp;" "&amp;A754&amp;" @ $"&amp;G754</f>
        <v>buy   @ $</v>
      </c>
      <c r="L754" s="9">
        <f>L753-(G754*B754)</f>
        <v>213236.73</v>
      </c>
      <c r="M754" s="36">
        <f>M753-(G754*B754)</f>
        <v>212322.43000000002</v>
      </c>
      <c r="N754" s="35" t="str">
        <f>TEXT(ROUND(M754,2),"$#,##0.00")&amp;" will be the balance in the account after purchases.  "</f>
        <v xml:space="preserve">$212,322.43 will be the balance in the account after purchases.  </v>
      </c>
      <c r="O754" s="35"/>
      <c r="P754" s="35"/>
      <c r="Q754" s="10"/>
    </row>
    <row r="755" spans="1:17">
      <c r="A755" s="13"/>
      <c r="B755" s="35"/>
      <c r="C755" s="9"/>
      <c r="D755" s="9">
        <f>SUM(D752:D754)</f>
        <v>915.5</v>
      </c>
      <c r="E755" s="35"/>
      <c r="F755" s="38">
        <f>SUM(F752:F754)</f>
        <v>1</v>
      </c>
      <c r="G755" s="9" t="s">
        <v>15</v>
      </c>
      <c r="H755" s="9">
        <f>SUM(H752:H754)</f>
        <v>-1.1999999999999318</v>
      </c>
      <c r="I755" s="35"/>
      <c r="J755" s="35"/>
      <c r="K755" s="35"/>
      <c r="L755" s="9"/>
      <c r="M755" s="35"/>
      <c r="N755" s="35" t="s">
        <v>27</v>
      </c>
      <c r="O755" s="35"/>
      <c r="P755" s="35"/>
      <c r="Q755" s="10"/>
    </row>
    <row r="756" spans="1:17">
      <c r="A756" s="13"/>
      <c r="B756" s="35"/>
      <c r="C756" s="9"/>
      <c r="D756" s="9"/>
      <c r="E756" s="35"/>
      <c r="F756" s="35"/>
      <c r="G756" s="9"/>
      <c r="H756" s="9"/>
      <c r="I756" s="35"/>
      <c r="J756" s="35"/>
      <c r="K756" s="35"/>
      <c r="L756" s="9"/>
      <c r="M756" s="11" t="str">
        <f>IF(J747+M754&gt;0,"Credit Surplus","Credit Shortage")</f>
        <v>Credit Surplus</v>
      </c>
      <c r="N756" s="36">
        <f>J747+M754</f>
        <v>213236.73</v>
      </c>
      <c r="O756" s="35" t="s">
        <v>60</v>
      </c>
      <c r="P756" s="35"/>
      <c r="Q756" s="10"/>
    </row>
    <row r="757" spans="1:17">
      <c r="A757" s="13"/>
      <c r="B757" s="35"/>
      <c r="C757" s="9"/>
      <c r="D757" s="9"/>
      <c r="E757" s="35"/>
      <c r="F757" s="35"/>
      <c r="G757" s="9"/>
      <c r="H757" s="9"/>
      <c r="I757" s="35"/>
      <c r="J757" s="35"/>
      <c r="K757" s="35"/>
      <c r="L757" s="9"/>
      <c r="M757" s="35"/>
      <c r="N757" s="35"/>
      <c r="O757" s="35"/>
      <c r="P757" s="35"/>
      <c r="Q757" s="10"/>
    </row>
    <row r="758" spans="1:17">
      <c r="A758" s="13"/>
      <c r="B758" s="35"/>
      <c r="C758" s="9"/>
      <c r="D758" s="9"/>
      <c r="E758" s="35"/>
      <c r="F758" s="35"/>
      <c r="G758" s="9"/>
      <c r="H758" s="9"/>
      <c r="I758" s="35"/>
      <c r="J758" s="35"/>
      <c r="K758" s="35"/>
      <c r="L758" s="35"/>
      <c r="M758" s="35"/>
      <c r="N758" s="35"/>
      <c r="O758" s="35"/>
      <c r="P758" s="35"/>
      <c r="Q758" s="10"/>
    </row>
    <row r="759" spans="1:17">
      <c r="A759" s="13" t="s">
        <v>11</v>
      </c>
      <c r="B759" s="35"/>
      <c r="C759" s="9"/>
      <c r="D759" s="21">
        <v>6914.32</v>
      </c>
      <c r="E759" s="35" t="s">
        <v>76</v>
      </c>
      <c r="F759" s="35"/>
      <c r="G759" s="9"/>
      <c r="H759" s="9"/>
      <c r="I759" s="35"/>
      <c r="J759" s="35"/>
      <c r="K759" s="35"/>
      <c r="L759" s="35"/>
      <c r="M759" s="35"/>
      <c r="N759" s="35"/>
      <c r="O759" s="35"/>
      <c r="P759" s="35"/>
      <c r="Q759" s="10"/>
    </row>
    <row r="760" spans="1:17">
      <c r="A760" s="13" t="s">
        <v>12</v>
      </c>
      <c r="B760" s="35"/>
      <c r="C760" s="9"/>
      <c r="D760" s="9">
        <f>H747</f>
        <v>-1.1999999999999318</v>
      </c>
      <c r="E760" s="35" t="s">
        <v>16</v>
      </c>
      <c r="F760" s="35"/>
      <c r="G760" s="9"/>
      <c r="H760" s="9"/>
      <c r="I760" s="35"/>
      <c r="J760" s="35"/>
      <c r="K760" s="35"/>
      <c r="L760" s="35"/>
      <c r="M760" s="35"/>
      <c r="N760" s="35"/>
      <c r="O760" s="35"/>
      <c r="P760" s="35"/>
      <c r="Q760" s="10"/>
    </row>
    <row r="761" spans="1:17">
      <c r="A761" s="13" t="s">
        <v>13</v>
      </c>
      <c r="B761" s="35"/>
      <c r="C761" s="9"/>
      <c r="D761" s="9">
        <f>D759+D760</f>
        <v>6913.12</v>
      </c>
      <c r="E761" s="35"/>
      <c r="F761" s="35"/>
      <c r="G761" s="9"/>
      <c r="H761" s="9"/>
      <c r="I761" s="35"/>
      <c r="J761" s="35"/>
      <c r="K761" s="35"/>
      <c r="L761" s="35"/>
      <c r="M761" s="35"/>
      <c r="N761" s="35"/>
      <c r="O761" s="35"/>
      <c r="P761" s="35"/>
      <c r="Q761" s="10"/>
    </row>
    <row r="762" spans="1:17">
      <c r="A762" s="13" t="s">
        <v>14</v>
      </c>
      <c r="B762" s="35"/>
      <c r="C762" s="9"/>
      <c r="D762" s="9">
        <f>H755</f>
        <v>-1.1999999999999318</v>
      </c>
      <c r="E762" s="35" t="s">
        <v>17</v>
      </c>
      <c r="F762" s="35"/>
      <c r="G762" s="9"/>
      <c r="H762" s="9"/>
      <c r="I762" s="35"/>
      <c r="J762" s="35"/>
      <c r="K762" s="35"/>
      <c r="L762" s="35"/>
      <c r="M762" s="35"/>
      <c r="N762" s="35"/>
      <c r="O762" s="35"/>
      <c r="P762" s="35"/>
      <c r="Q762" s="10"/>
    </row>
    <row r="763" spans="1:17">
      <c r="A763" s="13" t="s">
        <v>13</v>
      </c>
      <c r="B763" s="35"/>
      <c r="C763" s="9"/>
      <c r="D763" s="27">
        <f>D761-D762</f>
        <v>6914.32</v>
      </c>
      <c r="E763" s="19" t="s">
        <v>18</v>
      </c>
      <c r="F763" s="35"/>
      <c r="G763" s="9"/>
      <c r="H763" s="9"/>
      <c r="I763" s="35"/>
      <c r="J763" s="35"/>
      <c r="K763" s="35"/>
      <c r="L763" s="35"/>
      <c r="M763" s="35"/>
      <c r="N763" s="35"/>
      <c r="O763" s="35"/>
      <c r="P763" s="35"/>
      <c r="Q763" s="10"/>
    </row>
    <row r="764" spans="1:17" ht="14.65" thickBot="1">
      <c r="A764" s="15"/>
      <c r="B764" s="16"/>
      <c r="C764" s="17"/>
      <c r="D764" s="17"/>
      <c r="E764" s="16"/>
      <c r="F764" s="16"/>
      <c r="G764" s="17"/>
      <c r="H764" s="17"/>
      <c r="I764" s="16"/>
      <c r="J764" s="16"/>
      <c r="K764" s="16"/>
      <c r="L764" s="16"/>
      <c r="M764" s="16"/>
      <c r="N764" s="16"/>
      <c r="O764" s="16"/>
      <c r="P764" s="16"/>
      <c r="Q764" s="18"/>
    </row>
    <row r="765" spans="1:17" ht="14.65" thickTop="1"/>
    <row r="767" spans="1:17" ht="14.65" thickBot="1"/>
    <row r="768" spans="1:17" ht="14.65" thickTop="1">
      <c r="A768" s="2"/>
      <c r="B768" s="3"/>
      <c r="C768" s="4">
        <v>44771</v>
      </c>
      <c r="D768" s="5"/>
      <c r="E768" s="3"/>
      <c r="F768" s="3"/>
      <c r="G768" s="5"/>
      <c r="H768" s="5"/>
      <c r="I768" s="3"/>
      <c r="J768" s="3"/>
      <c r="K768" s="3"/>
      <c r="L768" s="20" t="s">
        <v>19</v>
      </c>
      <c r="M768" s="3"/>
      <c r="N768" s="3"/>
      <c r="O768" s="3"/>
      <c r="P768" s="3"/>
      <c r="Q768" s="6"/>
    </row>
    <row r="769" spans="1:17">
      <c r="A769" s="7" t="s">
        <v>5</v>
      </c>
      <c r="B769" s="35"/>
      <c r="C769" s="9"/>
      <c r="D769" s="9"/>
      <c r="E769" s="35"/>
      <c r="F769" s="35"/>
      <c r="G769" s="9"/>
      <c r="H769" s="9"/>
      <c r="I769" s="35"/>
      <c r="J769" s="11" t="s">
        <v>24</v>
      </c>
      <c r="K769" s="35"/>
      <c r="L769" s="11" t="s">
        <v>10</v>
      </c>
      <c r="M769" s="35"/>
      <c r="N769" s="35"/>
      <c r="O769" s="35"/>
      <c r="P769" s="35"/>
      <c r="Q769" s="10"/>
    </row>
    <row r="770" spans="1:17">
      <c r="A770" s="7" t="s">
        <v>0</v>
      </c>
      <c r="B770" s="11" t="s">
        <v>3</v>
      </c>
      <c r="C770" s="12" t="s">
        <v>1</v>
      </c>
      <c r="D770" s="12" t="s">
        <v>4</v>
      </c>
      <c r="E770" s="11" t="s">
        <v>7</v>
      </c>
      <c r="F770" s="37" t="s">
        <v>92</v>
      </c>
      <c r="G770" s="12" t="s">
        <v>8</v>
      </c>
      <c r="H770" s="12" t="s">
        <v>9</v>
      </c>
      <c r="I770" s="33" t="s">
        <v>70</v>
      </c>
      <c r="J770" s="11" t="s">
        <v>23</v>
      </c>
      <c r="K770" s="35"/>
      <c r="L770" s="31">
        <v>213233.85</v>
      </c>
      <c r="M770" s="35" t="s">
        <v>118</v>
      </c>
      <c r="N770" s="35"/>
      <c r="O770" s="35"/>
      <c r="P770" s="35"/>
      <c r="Q770" s="10"/>
    </row>
    <row r="771" spans="1:17">
      <c r="A771" s="13" t="s">
        <v>113</v>
      </c>
      <c r="B771" s="35">
        <v>10</v>
      </c>
      <c r="C771" s="9">
        <v>91.47</v>
      </c>
      <c r="D771" s="9">
        <f>C771*B771</f>
        <v>914.7</v>
      </c>
      <c r="E771" s="36" t="s">
        <v>37</v>
      </c>
      <c r="F771" s="38">
        <f>D771/D774</f>
        <v>1</v>
      </c>
      <c r="G771" s="9">
        <v>91.37</v>
      </c>
      <c r="H771" s="9">
        <f>(B771*G771)-D771</f>
        <v>-1</v>
      </c>
      <c r="I771" s="35" t="s">
        <v>71</v>
      </c>
      <c r="J771" s="36">
        <f>G771*B771</f>
        <v>913.7</v>
      </c>
      <c r="K771" s="35" t="str">
        <f>"sell "&amp;B771&amp;" "&amp;A771&amp;" @ $"&amp;G771</f>
        <v>sell 10 BIL @ $91.37</v>
      </c>
      <c r="L771" s="9">
        <f>L770+(G771*B771)</f>
        <v>214147.55000000002</v>
      </c>
      <c r="M771" s="35"/>
      <c r="N771" s="35"/>
      <c r="O771" s="35"/>
      <c r="P771" s="35"/>
      <c r="Q771" s="10"/>
    </row>
    <row r="772" spans="1:17">
      <c r="A772" s="13"/>
      <c r="B772" s="35"/>
      <c r="C772" s="9">
        <v>43.06</v>
      </c>
      <c r="D772" s="9">
        <f>C772*B772</f>
        <v>0</v>
      </c>
      <c r="E772" s="36"/>
      <c r="F772" s="38">
        <f>D772/D774</f>
        <v>0</v>
      </c>
      <c r="G772" s="9"/>
      <c r="H772" s="9">
        <f>(B772*G772)-D772</f>
        <v>0</v>
      </c>
      <c r="I772" s="35" t="s">
        <v>71</v>
      </c>
      <c r="J772" s="36">
        <f>G772*B772</f>
        <v>0</v>
      </c>
      <c r="K772" s="35" t="str">
        <f>"sell "&amp;B772&amp;" "&amp;A772&amp;" @ $"&amp;G772</f>
        <v>sell   @ $</v>
      </c>
      <c r="L772" s="9">
        <f>L771+(G772*B772)</f>
        <v>214147.55000000002</v>
      </c>
      <c r="M772" s="35"/>
      <c r="N772" s="35"/>
      <c r="O772" s="35"/>
      <c r="P772" s="35"/>
      <c r="Q772" s="10"/>
    </row>
    <row r="773" spans="1:17">
      <c r="A773" s="13"/>
      <c r="B773" s="35"/>
      <c r="C773" s="9">
        <v>47.23</v>
      </c>
      <c r="D773" s="9">
        <f>C773*B773</f>
        <v>0</v>
      </c>
      <c r="E773" s="36"/>
      <c r="F773" s="38">
        <f>D773/D774</f>
        <v>0</v>
      </c>
      <c r="G773" s="9"/>
      <c r="H773" s="9">
        <f>(B773*G773)-D773</f>
        <v>0</v>
      </c>
      <c r="I773" s="35" t="s">
        <v>71</v>
      </c>
      <c r="J773" s="36">
        <f>G773*B773</f>
        <v>0</v>
      </c>
      <c r="K773" s="35" t="str">
        <f>"sell "&amp;B773&amp;" "&amp;A773&amp;" @ $"&amp;G773</f>
        <v>sell   @ $</v>
      </c>
      <c r="L773" s="9">
        <f>L772+(G773*B773)</f>
        <v>214147.55000000002</v>
      </c>
      <c r="M773" s="35" t="s">
        <v>22</v>
      </c>
      <c r="N773" s="35"/>
      <c r="O773" s="35"/>
      <c r="P773" s="35"/>
      <c r="Q773" s="10"/>
    </row>
    <row r="774" spans="1:17">
      <c r="A774" s="13"/>
      <c r="B774" s="35"/>
      <c r="C774" s="9"/>
      <c r="D774" s="9">
        <f>SUM(D771:D773)</f>
        <v>914.7</v>
      </c>
      <c r="E774" s="36"/>
      <c r="F774" s="38">
        <f>SUM(F771:F773)</f>
        <v>1</v>
      </c>
      <c r="G774" s="32"/>
      <c r="H774" s="9">
        <f>SUM(H771:H773)</f>
        <v>-1</v>
      </c>
      <c r="I774" s="35"/>
      <c r="J774" s="36">
        <f>SUM(J771:J773)</f>
        <v>913.7</v>
      </c>
      <c r="K774" s="35"/>
      <c r="L774" s="9"/>
      <c r="M774" s="35"/>
      <c r="N774" s="35"/>
      <c r="O774" s="35"/>
      <c r="P774" s="35"/>
      <c r="Q774" s="10"/>
    </row>
    <row r="775" spans="1:17">
      <c r="A775" s="13"/>
      <c r="B775" s="35"/>
      <c r="C775" s="9"/>
      <c r="D775" s="9"/>
      <c r="E775" s="35"/>
      <c r="F775" s="35"/>
      <c r="G775" s="32"/>
      <c r="H775" s="9"/>
      <c r="I775" s="35"/>
      <c r="J775" s="35"/>
      <c r="K775" s="35"/>
      <c r="L775" s="9"/>
      <c r="M775" s="35"/>
      <c r="N775" s="35"/>
      <c r="O775" s="35"/>
      <c r="P775" s="35"/>
      <c r="Q775" s="10"/>
    </row>
    <row r="776" spans="1:17">
      <c r="A776" s="13"/>
      <c r="B776" s="35"/>
      <c r="C776" s="9"/>
      <c r="D776" s="9"/>
      <c r="E776" s="19"/>
      <c r="F776" s="35"/>
      <c r="G776" s="32"/>
      <c r="H776" s="9"/>
      <c r="I776" s="35"/>
      <c r="J776" s="35"/>
      <c r="K776" s="35"/>
      <c r="L776" s="9"/>
      <c r="M776" s="11" t="s">
        <v>20</v>
      </c>
      <c r="N776" s="35"/>
      <c r="O776" s="35"/>
      <c r="P776" s="35"/>
      <c r="Q776" s="10"/>
    </row>
    <row r="777" spans="1:17">
      <c r="A777" s="7" t="s">
        <v>6</v>
      </c>
      <c r="B777" s="35"/>
      <c r="C777" s="9"/>
      <c r="D777" s="9"/>
      <c r="E777" s="19"/>
      <c r="F777" s="35"/>
      <c r="G777" s="32"/>
      <c r="H777" s="9"/>
      <c r="I777" s="35"/>
      <c r="J777" s="35"/>
      <c r="K777" s="35"/>
      <c r="L777" s="9"/>
      <c r="M777" s="11" t="s">
        <v>21</v>
      </c>
      <c r="N777" s="35"/>
      <c r="O777" s="35"/>
      <c r="P777" s="35"/>
      <c r="Q777" s="10"/>
    </row>
    <row r="778" spans="1:17">
      <c r="A778" s="7" t="s">
        <v>0</v>
      </c>
      <c r="B778" s="11" t="s">
        <v>3</v>
      </c>
      <c r="C778" s="12" t="s">
        <v>1</v>
      </c>
      <c r="D778" s="12" t="s">
        <v>2</v>
      </c>
      <c r="E778" s="22" t="s">
        <v>7</v>
      </c>
      <c r="F778" s="39" t="s">
        <v>92</v>
      </c>
      <c r="G778" s="33" t="s">
        <v>8</v>
      </c>
      <c r="H778" s="12" t="s">
        <v>9</v>
      </c>
      <c r="I778" s="35"/>
      <c r="J778" s="35"/>
      <c r="K778" s="35"/>
      <c r="L778" s="9"/>
      <c r="M778" s="36">
        <f>L773</f>
        <v>214147.55000000002</v>
      </c>
      <c r="N778" s="35"/>
      <c r="O778" s="35"/>
      <c r="P778" s="35"/>
      <c r="Q778" s="10"/>
    </row>
    <row r="779" spans="1:17">
      <c r="A779" s="13" t="s">
        <v>113</v>
      </c>
      <c r="B779" s="35">
        <v>10</v>
      </c>
      <c r="C779" s="9">
        <v>91.47</v>
      </c>
      <c r="D779" s="9">
        <f>C779*B779</f>
        <v>914.7</v>
      </c>
      <c r="E779" s="36" t="s">
        <v>37</v>
      </c>
      <c r="F779" s="38">
        <f>D779/D782</f>
        <v>1</v>
      </c>
      <c r="G779" s="9">
        <v>91.37</v>
      </c>
      <c r="H779" s="9">
        <f>(B779*G779)-D779</f>
        <v>-1</v>
      </c>
      <c r="I779" s="35" t="s">
        <v>71</v>
      </c>
      <c r="J779" s="35"/>
      <c r="K779" s="35" t="str">
        <f>"buy "&amp;B779&amp;" "&amp;A779&amp;" @ $"&amp;G779</f>
        <v>buy 10 BIL @ $91.37</v>
      </c>
      <c r="L779" s="9">
        <f>L773-(G779*B779)</f>
        <v>213233.85</v>
      </c>
      <c r="M779" s="36">
        <f>L770-(G779*B779)</f>
        <v>212320.15</v>
      </c>
      <c r="N779" s="35"/>
      <c r="O779" s="35"/>
      <c r="P779" s="35"/>
      <c r="Q779" s="10"/>
    </row>
    <row r="780" spans="1:17">
      <c r="A780" s="13"/>
      <c r="B780" s="35"/>
      <c r="C780" s="9"/>
      <c r="D780" s="9">
        <f>C780*B780</f>
        <v>0</v>
      </c>
      <c r="E780" s="36"/>
      <c r="F780" s="38">
        <f>D780/D782</f>
        <v>0</v>
      </c>
      <c r="G780" s="9"/>
      <c r="H780" s="9">
        <f>(B780*G780)-D780</f>
        <v>0</v>
      </c>
      <c r="I780" s="35" t="s">
        <v>71</v>
      </c>
      <c r="J780" s="35"/>
      <c r="K780" s="35" t="str">
        <f>"buy "&amp;B780&amp;" "&amp;A780&amp;" @ $"&amp;G780</f>
        <v>buy   @ $</v>
      </c>
      <c r="L780" s="9">
        <f>L779-(G780*B780)</f>
        <v>213233.85</v>
      </c>
      <c r="M780" s="36">
        <f>M779-(G780*B780)</f>
        <v>212320.15</v>
      </c>
      <c r="N780" s="35"/>
      <c r="O780" s="35"/>
      <c r="P780" s="35"/>
      <c r="Q780" s="10"/>
    </row>
    <row r="781" spans="1:17">
      <c r="A781" s="23"/>
      <c r="B781" s="24"/>
      <c r="C781" s="25"/>
      <c r="D781" s="25">
        <f>C781*B781</f>
        <v>0</v>
      </c>
      <c r="E781" s="36"/>
      <c r="F781" s="38">
        <f>D781/D782</f>
        <v>0</v>
      </c>
      <c r="G781" s="25"/>
      <c r="H781" s="25">
        <f>(B781*G781)-D781</f>
        <v>0</v>
      </c>
      <c r="I781" s="35" t="s">
        <v>71</v>
      </c>
      <c r="J781" s="35"/>
      <c r="K781" s="35" t="str">
        <f>"buy "&amp;B781&amp;" "&amp;A781&amp;" @ $"&amp;G781</f>
        <v>buy   @ $</v>
      </c>
      <c r="L781" s="9">
        <f>L780-(G781*B781)</f>
        <v>213233.85</v>
      </c>
      <c r="M781" s="36">
        <f>M780-(G781*B781)</f>
        <v>212320.15</v>
      </c>
      <c r="N781" s="35" t="str">
        <f>TEXT(ROUND(M781,2),"$#,##0.00")&amp;" will be the balance in the account after purchases.  "</f>
        <v xml:space="preserve">$212,320.15 will be the balance in the account after purchases.  </v>
      </c>
      <c r="O781" s="35"/>
      <c r="P781" s="35"/>
      <c r="Q781" s="10"/>
    </row>
    <row r="782" spans="1:17">
      <c r="A782" s="13"/>
      <c r="B782" s="35"/>
      <c r="C782" s="9"/>
      <c r="D782" s="9">
        <f>SUM(D779:D781)</f>
        <v>914.7</v>
      </c>
      <c r="E782" s="35"/>
      <c r="F782" s="38">
        <f>SUM(F779:F781)</f>
        <v>1</v>
      </c>
      <c r="G782" s="9" t="s">
        <v>15</v>
      </c>
      <c r="H782" s="9">
        <f>SUM(H779:H781)</f>
        <v>-1</v>
      </c>
      <c r="I782" s="35"/>
      <c r="J782" s="35"/>
      <c r="K782" s="35"/>
      <c r="L782" s="9"/>
      <c r="M782" s="35"/>
      <c r="N782" s="35" t="s">
        <v>27</v>
      </c>
      <c r="O782" s="35"/>
      <c r="P782" s="35"/>
      <c r="Q782" s="10"/>
    </row>
    <row r="783" spans="1:17">
      <c r="A783" s="13"/>
      <c r="B783" s="35"/>
      <c r="C783" s="9"/>
      <c r="D783" s="9"/>
      <c r="E783" s="35"/>
      <c r="F783" s="35"/>
      <c r="G783" s="9"/>
      <c r="H783" s="9"/>
      <c r="I783" s="35"/>
      <c r="J783" s="35"/>
      <c r="K783" s="35"/>
      <c r="L783" s="9"/>
      <c r="M783" s="11" t="str">
        <f>IF(J774+M781&gt;0,"Credit Surplus","Credit Shortage")</f>
        <v>Credit Surplus</v>
      </c>
      <c r="N783" s="36">
        <f>J774+M781</f>
        <v>213233.85</v>
      </c>
      <c r="O783" s="35" t="s">
        <v>60</v>
      </c>
      <c r="P783" s="35"/>
      <c r="Q783" s="10"/>
    </row>
    <row r="784" spans="1:17">
      <c r="A784" s="13"/>
      <c r="B784" s="35"/>
      <c r="C784" s="9"/>
      <c r="D784" s="9"/>
      <c r="E784" s="35"/>
      <c r="F784" s="35"/>
      <c r="G784" s="9"/>
      <c r="H784" s="9"/>
      <c r="I784" s="35"/>
      <c r="J784" s="35"/>
      <c r="K784" s="35"/>
      <c r="L784" s="9"/>
      <c r="M784" s="35"/>
      <c r="N784" s="35"/>
      <c r="O784" s="35"/>
      <c r="P784" s="35"/>
      <c r="Q784" s="10"/>
    </row>
    <row r="785" spans="1:17">
      <c r="A785" s="13"/>
      <c r="B785" s="35"/>
      <c r="C785" s="9"/>
      <c r="D785" s="9"/>
      <c r="E785" s="35"/>
      <c r="F785" s="35"/>
      <c r="G785" s="9"/>
      <c r="H785" s="9"/>
      <c r="I785" s="35"/>
      <c r="J785" s="35"/>
      <c r="K785" s="35"/>
      <c r="L785" s="35"/>
      <c r="M785" s="35"/>
      <c r="N785" s="35"/>
      <c r="O785" s="35"/>
      <c r="P785" s="35"/>
      <c r="Q785" s="10"/>
    </row>
    <row r="786" spans="1:17">
      <c r="A786" s="13" t="s">
        <v>11</v>
      </c>
      <c r="B786" s="35"/>
      <c r="C786" s="9"/>
      <c r="D786" s="21">
        <v>6914.99</v>
      </c>
      <c r="E786" s="35" t="s">
        <v>76</v>
      </c>
      <c r="F786" s="35"/>
      <c r="G786" s="9"/>
      <c r="H786" s="9"/>
      <c r="I786" s="35"/>
      <c r="J786" s="35"/>
      <c r="K786" s="35"/>
      <c r="L786" s="35"/>
      <c r="M786" s="35"/>
      <c r="N786" s="35"/>
      <c r="O786" s="35"/>
      <c r="P786" s="35"/>
      <c r="Q786" s="10"/>
    </row>
    <row r="787" spans="1:17">
      <c r="A787" s="13" t="s">
        <v>12</v>
      </c>
      <c r="B787" s="35"/>
      <c r="C787" s="9"/>
      <c r="D787" s="9">
        <f>H774</f>
        <v>-1</v>
      </c>
      <c r="E787" s="35" t="s">
        <v>16</v>
      </c>
      <c r="F787" s="35"/>
      <c r="G787" s="9"/>
      <c r="H787" s="9"/>
      <c r="I787" s="35"/>
      <c r="J787" s="35"/>
      <c r="K787" s="35"/>
      <c r="L787" s="35"/>
      <c r="M787" s="35"/>
      <c r="N787" s="35"/>
      <c r="O787" s="35"/>
      <c r="P787" s="35"/>
      <c r="Q787" s="10"/>
    </row>
    <row r="788" spans="1:17">
      <c r="A788" s="13" t="s">
        <v>13</v>
      </c>
      <c r="B788" s="35"/>
      <c r="C788" s="9"/>
      <c r="D788" s="9">
        <f>D786+D787</f>
        <v>6913.99</v>
      </c>
      <c r="E788" s="35"/>
      <c r="F788" s="35"/>
      <c r="G788" s="9"/>
      <c r="H788" s="9"/>
      <c r="I788" s="35"/>
      <c r="J788" s="35"/>
      <c r="K788" s="35"/>
      <c r="L788" s="35"/>
      <c r="M788" s="35"/>
      <c r="N788" s="35"/>
      <c r="O788" s="35"/>
      <c r="P788" s="35"/>
      <c r="Q788" s="10"/>
    </row>
    <row r="789" spans="1:17">
      <c r="A789" s="13" t="s">
        <v>14</v>
      </c>
      <c r="B789" s="35"/>
      <c r="C789" s="9"/>
      <c r="D789" s="9">
        <f>H782</f>
        <v>-1</v>
      </c>
      <c r="E789" s="35" t="s">
        <v>17</v>
      </c>
      <c r="F789" s="35"/>
      <c r="G789" s="9"/>
      <c r="H789" s="9"/>
      <c r="I789" s="35"/>
      <c r="J789" s="35"/>
      <c r="K789" s="35"/>
      <c r="L789" s="35"/>
      <c r="M789" s="35"/>
      <c r="N789" s="35"/>
      <c r="O789" s="35"/>
      <c r="P789" s="35"/>
      <c r="Q789" s="10"/>
    </row>
    <row r="790" spans="1:17">
      <c r="A790" s="13" t="s">
        <v>13</v>
      </c>
      <c r="B790" s="35"/>
      <c r="C790" s="9"/>
      <c r="D790" s="27">
        <f>D788-D789</f>
        <v>6914.99</v>
      </c>
      <c r="E790" s="19" t="s">
        <v>18</v>
      </c>
      <c r="F790" s="35"/>
      <c r="G790" s="9"/>
      <c r="H790" s="9"/>
      <c r="I790" s="35"/>
      <c r="J790" s="35"/>
      <c r="K790" s="35"/>
      <c r="L790" s="35"/>
      <c r="M790" s="35"/>
      <c r="N790" s="35"/>
      <c r="O790" s="35"/>
      <c r="P790" s="35"/>
      <c r="Q790" s="10"/>
    </row>
    <row r="791" spans="1:17" ht="14.65" thickBot="1">
      <c r="A791" s="15"/>
      <c r="B791" s="16"/>
      <c r="C791" s="17"/>
      <c r="D791" s="17"/>
      <c r="E791" s="16"/>
      <c r="F791" s="16"/>
      <c r="G791" s="17"/>
      <c r="H791" s="17"/>
      <c r="I791" s="16"/>
      <c r="J791" s="16"/>
      <c r="K791" s="16"/>
      <c r="L791" s="16"/>
      <c r="M791" s="16"/>
      <c r="N791" s="16"/>
      <c r="O791" s="16"/>
      <c r="P791" s="16"/>
      <c r="Q791" s="18"/>
    </row>
    <row r="792" spans="1:17" ht="14.65" thickTop="1">
      <c r="C792" s="1"/>
      <c r="D792" s="1"/>
      <c r="G792" s="1"/>
      <c r="H792" s="1"/>
    </row>
    <row r="793" spans="1:17">
      <c r="C793" s="1"/>
      <c r="D793" s="1"/>
      <c r="G793" s="1"/>
      <c r="H793" s="1"/>
    </row>
    <row r="794" spans="1:17" ht="14.65" thickBot="1"/>
    <row r="795" spans="1:17" ht="14.65" thickTop="1">
      <c r="A795" s="2"/>
      <c r="B795" s="3"/>
      <c r="C795" s="4">
        <v>44742</v>
      </c>
      <c r="D795" s="5"/>
      <c r="E795" s="3"/>
      <c r="F795" s="3"/>
      <c r="G795" s="5"/>
      <c r="H795" s="5"/>
      <c r="I795" s="3"/>
      <c r="J795" s="3"/>
      <c r="K795" s="3"/>
      <c r="L795" s="20" t="s">
        <v>19</v>
      </c>
      <c r="M795" s="3"/>
      <c r="N795" s="3"/>
      <c r="O795" s="3"/>
      <c r="P795" s="3"/>
      <c r="Q795" s="6"/>
    </row>
    <row r="796" spans="1:17">
      <c r="A796" s="7" t="s">
        <v>5</v>
      </c>
      <c r="B796" s="35"/>
      <c r="C796" s="9"/>
      <c r="D796" s="9"/>
      <c r="E796" s="35"/>
      <c r="F796" s="35"/>
      <c r="G796" s="9"/>
      <c r="H796" s="9"/>
      <c r="I796" s="35"/>
      <c r="J796" s="11" t="s">
        <v>24</v>
      </c>
      <c r="K796" s="35"/>
      <c r="L796" s="11" t="s">
        <v>10</v>
      </c>
      <c r="M796" s="35"/>
      <c r="N796" s="35"/>
      <c r="O796" s="35"/>
      <c r="P796" s="35"/>
      <c r="Q796" s="10"/>
    </row>
    <row r="797" spans="1:17">
      <c r="A797" s="7" t="s">
        <v>0</v>
      </c>
      <c r="B797" s="11" t="s">
        <v>3</v>
      </c>
      <c r="C797" s="12" t="s">
        <v>1</v>
      </c>
      <c r="D797" s="12" t="s">
        <v>4</v>
      </c>
      <c r="E797" s="11" t="s">
        <v>7</v>
      </c>
      <c r="F797" s="37" t="s">
        <v>92</v>
      </c>
      <c r="G797" s="12" t="s">
        <v>8</v>
      </c>
      <c r="H797" s="12" t="s">
        <v>9</v>
      </c>
      <c r="I797" s="33" t="s">
        <v>70</v>
      </c>
      <c r="J797" s="11" t="s">
        <v>23</v>
      </c>
      <c r="K797" s="35"/>
      <c r="L797" s="31">
        <v>208919.12</v>
      </c>
      <c r="M797" s="35" t="s">
        <v>82</v>
      </c>
      <c r="N797" s="35"/>
      <c r="O797" s="35"/>
      <c r="P797" s="35"/>
      <c r="Q797" s="10"/>
    </row>
    <row r="798" spans="1:17">
      <c r="A798" s="13" t="s">
        <v>115</v>
      </c>
      <c r="B798" s="35">
        <v>131</v>
      </c>
      <c r="C798" s="9">
        <v>7.37</v>
      </c>
      <c r="D798" s="9">
        <f>C798*B798</f>
        <v>965.47</v>
      </c>
      <c r="E798" s="36" t="s">
        <v>93</v>
      </c>
      <c r="F798" s="38">
        <f>D798/D801</f>
        <v>0.18290474259927933</v>
      </c>
      <c r="G798" s="9">
        <v>7.28</v>
      </c>
      <c r="H798" s="9">
        <f>(B798*G798)-D798</f>
        <v>-11.789999999999964</v>
      </c>
      <c r="I798" s="35" t="s">
        <v>71</v>
      </c>
      <c r="J798" s="36">
        <f>G798*B798</f>
        <v>953.68000000000006</v>
      </c>
      <c r="K798" s="35" t="str">
        <f>"sell "&amp;B798&amp;" "&amp;A798&amp;" @ $"&amp;G798</f>
        <v>sell 131 CENX @ $7.28</v>
      </c>
      <c r="L798" s="9">
        <f>L797+(G798*B798)</f>
        <v>209872.8</v>
      </c>
      <c r="M798" s="35"/>
      <c r="N798" s="35"/>
      <c r="O798" s="35"/>
      <c r="P798" s="35"/>
      <c r="Q798" s="10"/>
    </row>
    <row r="799" spans="1:17">
      <c r="A799" s="13" t="s">
        <v>116</v>
      </c>
      <c r="B799" s="35">
        <v>53</v>
      </c>
      <c r="C799" s="9">
        <v>43.06</v>
      </c>
      <c r="D799" s="9">
        <f>C799*B799</f>
        <v>2282.1800000000003</v>
      </c>
      <c r="E799" s="36" t="s">
        <v>93</v>
      </c>
      <c r="F799" s="38">
        <f>D799/D801</f>
        <v>0.43235061210107339</v>
      </c>
      <c r="G799" s="9">
        <v>43.51</v>
      </c>
      <c r="H799" s="9">
        <f>(B799*G799)-D799</f>
        <v>23.849999999999454</v>
      </c>
      <c r="I799" s="35" t="s">
        <v>71</v>
      </c>
      <c r="J799" s="36">
        <f>G799*B799</f>
        <v>2306.0299999999997</v>
      </c>
      <c r="K799" s="35" t="str">
        <f>"sell "&amp;B799&amp;" "&amp;A799&amp;" @ $"&amp;G799</f>
        <v>sell 53 HP @ $43.51</v>
      </c>
      <c r="L799" s="9">
        <f>L798+(G799*B799)</f>
        <v>212178.83</v>
      </c>
      <c r="M799" s="35"/>
      <c r="N799" s="35"/>
      <c r="O799" s="35"/>
      <c r="P799" s="35"/>
      <c r="Q799" s="10"/>
    </row>
    <row r="800" spans="1:17">
      <c r="A800" s="13" t="s">
        <v>117</v>
      </c>
      <c r="B800" s="35">
        <v>43</v>
      </c>
      <c r="C800" s="9">
        <v>47.23</v>
      </c>
      <c r="D800" s="9">
        <f>C800*B800</f>
        <v>2030.8899999999999</v>
      </c>
      <c r="E800" s="36" t="s">
        <v>93</v>
      </c>
      <c r="F800" s="38">
        <f>D800/D801</f>
        <v>0.38474464529964714</v>
      </c>
      <c r="G800" s="9">
        <v>46.92</v>
      </c>
      <c r="H800" s="9">
        <f>(B800*G800)-D800</f>
        <v>-13.3299999999997</v>
      </c>
      <c r="I800" s="35" t="s">
        <v>71</v>
      </c>
      <c r="J800" s="36">
        <f>G800*B800</f>
        <v>2017.5600000000002</v>
      </c>
      <c r="K800" s="35" t="str">
        <f>"sell "&amp;B800&amp;" "&amp;A800&amp;" @ $"&amp;G800</f>
        <v>sell 43 MOS @ $46.92</v>
      </c>
      <c r="L800" s="9">
        <f>L799+(G800*B800)</f>
        <v>214196.38999999998</v>
      </c>
      <c r="M800" s="35" t="s">
        <v>22</v>
      </c>
      <c r="N800" s="35"/>
      <c r="O800" s="35"/>
      <c r="P800" s="35"/>
      <c r="Q800" s="10"/>
    </row>
    <row r="801" spans="1:17">
      <c r="A801" s="13"/>
      <c r="B801" s="35"/>
      <c r="C801" s="9"/>
      <c r="D801" s="9">
        <f>SUM(D798:D800)</f>
        <v>5278.5400000000009</v>
      </c>
      <c r="E801" s="36"/>
      <c r="F801" s="38">
        <f>SUM(F798:F800)</f>
        <v>0.99999999999999989</v>
      </c>
      <c r="G801" s="32"/>
      <c r="H801" s="9">
        <f>SUM(H798:H800)</f>
        <v>-1.2700000000002092</v>
      </c>
      <c r="I801" s="35"/>
      <c r="J801" s="36">
        <f>SUM(J798:J800)</f>
        <v>5277.27</v>
      </c>
      <c r="K801" s="35"/>
      <c r="L801" s="9"/>
      <c r="M801" s="35"/>
      <c r="N801" s="35"/>
      <c r="O801" s="35"/>
      <c r="P801" s="35"/>
      <c r="Q801" s="10"/>
    </row>
    <row r="802" spans="1:17">
      <c r="A802" s="13"/>
      <c r="B802" s="35"/>
      <c r="C802" s="9"/>
      <c r="D802" s="9"/>
      <c r="E802" s="35"/>
      <c r="F802" s="35"/>
      <c r="G802" s="32"/>
      <c r="H802" s="9"/>
      <c r="I802" s="35"/>
      <c r="J802" s="35"/>
      <c r="K802" s="35"/>
      <c r="L802" s="9"/>
      <c r="M802" s="35"/>
      <c r="N802" s="35"/>
      <c r="O802" s="35"/>
      <c r="P802" s="35"/>
      <c r="Q802" s="10"/>
    </row>
    <row r="803" spans="1:17">
      <c r="A803" s="13"/>
      <c r="B803" s="35"/>
      <c r="C803" s="9"/>
      <c r="D803" s="9"/>
      <c r="E803" s="19"/>
      <c r="F803" s="35"/>
      <c r="G803" s="32"/>
      <c r="H803" s="9"/>
      <c r="I803" s="35"/>
      <c r="J803" s="35"/>
      <c r="K803" s="35"/>
      <c r="L803" s="9"/>
      <c r="M803" s="11" t="s">
        <v>20</v>
      </c>
      <c r="N803" s="35"/>
      <c r="O803" s="35"/>
      <c r="P803" s="35"/>
      <c r="Q803" s="10"/>
    </row>
    <row r="804" spans="1:17">
      <c r="A804" s="7" t="s">
        <v>6</v>
      </c>
      <c r="B804" s="35"/>
      <c r="C804" s="9"/>
      <c r="D804" s="9"/>
      <c r="E804" s="19"/>
      <c r="F804" s="35"/>
      <c r="G804" s="32"/>
      <c r="H804" s="9"/>
      <c r="I804" s="35"/>
      <c r="J804" s="35"/>
      <c r="K804" s="35"/>
      <c r="L804" s="9"/>
      <c r="M804" s="11" t="s">
        <v>21</v>
      </c>
      <c r="N804" s="35"/>
      <c r="O804" s="35"/>
      <c r="P804" s="35"/>
      <c r="Q804" s="10"/>
    </row>
    <row r="805" spans="1:17">
      <c r="A805" s="7" t="s">
        <v>0</v>
      </c>
      <c r="B805" s="11" t="s">
        <v>3</v>
      </c>
      <c r="C805" s="12" t="s">
        <v>1</v>
      </c>
      <c r="D805" s="12" t="s">
        <v>2</v>
      </c>
      <c r="E805" s="22" t="s">
        <v>7</v>
      </c>
      <c r="F805" s="39" t="s">
        <v>92</v>
      </c>
      <c r="G805" s="33" t="s">
        <v>8</v>
      </c>
      <c r="H805" s="12" t="s">
        <v>9</v>
      </c>
      <c r="I805" s="35"/>
      <c r="J805" s="35"/>
      <c r="K805" s="35"/>
      <c r="L805" s="9"/>
      <c r="M805" s="36">
        <f>L800</f>
        <v>214196.38999999998</v>
      </c>
      <c r="N805" s="35"/>
      <c r="O805" s="35"/>
      <c r="P805" s="35"/>
      <c r="Q805" s="10"/>
    </row>
    <row r="806" spans="1:17">
      <c r="A806" s="13" t="s">
        <v>113</v>
      </c>
      <c r="B806" s="35">
        <v>10</v>
      </c>
      <c r="C806" s="9">
        <v>91.49</v>
      </c>
      <c r="D806" s="9">
        <f>C806*B806</f>
        <v>914.9</v>
      </c>
      <c r="E806" s="36" t="s">
        <v>93</v>
      </c>
      <c r="F806" s="38">
        <f>D806/D809</f>
        <v>1</v>
      </c>
      <c r="G806" s="9">
        <v>91.43</v>
      </c>
      <c r="H806" s="9">
        <f>(B806*G806)-D806</f>
        <v>-0.59999999999990905</v>
      </c>
      <c r="I806" s="35" t="s">
        <v>71</v>
      </c>
      <c r="J806" s="35"/>
      <c r="K806" s="35" t="str">
        <f>"buy "&amp;B806&amp;" "&amp;A806&amp;" @ $"&amp;G806</f>
        <v>buy 10 BIL @ $91.43</v>
      </c>
      <c r="L806" s="9">
        <f>L800-(G806*B806)</f>
        <v>213282.09</v>
      </c>
      <c r="M806" s="36">
        <f>L797-(G806*B806)</f>
        <v>208004.82</v>
      </c>
      <c r="N806" s="35"/>
      <c r="O806" s="35"/>
      <c r="P806" s="35"/>
      <c r="Q806" s="10"/>
    </row>
    <row r="807" spans="1:17">
      <c r="A807" s="13"/>
      <c r="B807" s="35"/>
      <c r="C807" s="9"/>
      <c r="D807" s="9">
        <f>C807*B807</f>
        <v>0</v>
      </c>
      <c r="E807" s="36" t="s">
        <v>93</v>
      </c>
      <c r="F807" s="38">
        <f>D807/D809</f>
        <v>0</v>
      </c>
      <c r="G807" s="9"/>
      <c r="H807" s="9">
        <f>(B807*G807)-D807</f>
        <v>0</v>
      </c>
      <c r="I807" s="35" t="s">
        <v>71</v>
      </c>
      <c r="J807" s="35"/>
      <c r="K807" s="35" t="str">
        <f>"buy "&amp;B807&amp;" "&amp;A807&amp;" @ $"&amp;G807</f>
        <v>buy   @ $</v>
      </c>
      <c r="L807" s="9">
        <f>L806-(G807*B807)</f>
        <v>213282.09</v>
      </c>
      <c r="M807" s="36">
        <f>M806-(G807*B807)</f>
        <v>208004.82</v>
      </c>
      <c r="N807" s="35"/>
      <c r="O807" s="35"/>
      <c r="P807" s="35"/>
      <c r="Q807" s="10"/>
    </row>
    <row r="808" spans="1:17">
      <c r="A808" s="23"/>
      <c r="B808" s="24"/>
      <c r="C808" s="25"/>
      <c r="D808" s="25">
        <f>C808*B808</f>
        <v>0</v>
      </c>
      <c r="E808" s="36" t="s">
        <v>93</v>
      </c>
      <c r="F808" s="38">
        <f>D808/D809</f>
        <v>0</v>
      </c>
      <c r="G808" s="25"/>
      <c r="H808" s="25">
        <f>(B808*G808)-D808</f>
        <v>0</v>
      </c>
      <c r="I808" s="35" t="s">
        <v>71</v>
      </c>
      <c r="J808" s="35"/>
      <c r="K808" s="35" t="str">
        <f>"buy "&amp;B808&amp;" "&amp;A808&amp;" @ $"&amp;G808</f>
        <v>buy   @ $</v>
      </c>
      <c r="L808" s="9">
        <f>L807-(G808*B808)</f>
        <v>213282.09</v>
      </c>
      <c r="M808" s="36">
        <f>M807-(G808*B808)</f>
        <v>208004.82</v>
      </c>
      <c r="N808" s="35" t="str">
        <f>TEXT(ROUND(M808,2),"$#,##0.00")&amp;" will be the balance in the account after purchases.  "</f>
        <v xml:space="preserve">$208,004.82 will be the balance in the account after purchases.  </v>
      </c>
      <c r="O808" s="35"/>
      <c r="P808" s="35"/>
      <c r="Q808" s="10"/>
    </row>
    <row r="809" spans="1:17">
      <c r="A809" s="13"/>
      <c r="B809" s="35"/>
      <c r="C809" s="9"/>
      <c r="D809" s="9">
        <f>SUM(D806:D808)</f>
        <v>914.9</v>
      </c>
      <c r="E809" s="35"/>
      <c r="F809" s="38">
        <f>SUM(F806:F808)</f>
        <v>1</v>
      </c>
      <c r="G809" s="9" t="s">
        <v>15</v>
      </c>
      <c r="H809" s="9">
        <f>SUM(H806:H808)</f>
        <v>-0.59999999999990905</v>
      </c>
      <c r="I809" s="35"/>
      <c r="J809" s="35"/>
      <c r="K809" s="35"/>
      <c r="L809" s="9"/>
      <c r="M809" s="35"/>
      <c r="N809" s="35" t="s">
        <v>27</v>
      </c>
      <c r="O809" s="35"/>
      <c r="P809" s="35"/>
      <c r="Q809" s="10"/>
    </row>
    <row r="810" spans="1:17">
      <c r="A810" s="13"/>
      <c r="B810" s="35"/>
      <c r="C810" s="9"/>
      <c r="D810" s="9"/>
      <c r="E810" s="35"/>
      <c r="F810" s="35"/>
      <c r="G810" s="9"/>
      <c r="H810" s="9"/>
      <c r="I810" s="35"/>
      <c r="J810" s="35"/>
      <c r="K810" s="35"/>
      <c r="L810" s="9"/>
      <c r="M810" s="11" t="str">
        <f>IF(J801+M808&gt;0,"Credit Surplus","Credit Shortage")</f>
        <v>Credit Surplus</v>
      </c>
      <c r="N810" s="36">
        <f>J801+M808</f>
        <v>213282.09</v>
      </c>
      <c r="O810" s="35" t="s">
        <v>60</v>
      </c>
      <c r="P810" s="35"/>
      <c r="Q810" s="10"/>
    </row>
    <row r="811" spans="1:17">
      <c r="A811" s="13"/>
      <c r="B811" s="35"/>
      <c r="C811" s="9"/>
      <c r="D811" s="9"/>
      <c r="E811" s="35"/>
      <c r="F811" s="35"/>
      <c r="G811" s="9"/>
      <c r="H811" s="9"/>
      <c r="I811" s="35"/>
      <c r="J811" s="35"/>
      <c r="K811" s="35"/>
      <c r="L811" s="9"/>
      <c r="M811" s="35"/>
      <c r="N811" s="35"/>
      <c r="O811" s="35"/>
      <c r="P811" s="35"/>
      <c r="Q811" s="10"/>
    </row>
    <row r="812" spans="1:17">
      <c r="A812" s="13"/>
      <c r="B812" s="35"/>
      <c r="C812" s="9"/>
      <c r="D812" s="9"/>
      <c r="E812" s="35"/>
      <c r="F812" s="35"/>
      <c r="G812" s="9"/>
      <c r="H812" s="9"/>
      <c r="I812" s="35"/>
      <c r="J812" s="35"/>
      <c r="K812" s="35"/>
      <c r="L812" s="35"/>
      <c r="M812" s="35"/>
      <c r="N812" s="35"/>
      <c r="O812" s="35"/>
      <c r="P812" s="35"/>
      <c r="Q812" s="10"/>
    </row>
    <row r="813" spans="1:17">
      <c r="A813" s="13" t="s">
        <v>11</v>
      </c>
      <c r="B813" s="35"/>
      <c r="C813" s="9"/>
      <c r="D813" s="21">
        <v>6914.99</v>
      </c>
      <c r="E813" s="35" t="s">
        <v>76</v>
      </c>
      <c r="F813" s="35"/>
      <c r="G813" s="9"/>
      <c r="H813" s="9"/>
      <c r="I813" s="35"/>
      <c r="J813" s="35"/>
      <c r="K813" s="35"/>
      <c r="L813" s="35"/>
      <c r="M813" s="35"/>
      <c r="N813" s="35"/>
      <c r="O813" s="35"/>
      <c r="P813" s="35"/>
      <c r="Q813" s="10"/>
    </row>
    <row r="814" spans="1:17">
      <c r="A814" s="13" t="s">
        <v>12</v>
      </c>
      <c r="B814" s="35"/>
      <c r="C814" s="9"/>
      <c r="D814" s="9">
        <f>H801</f>
        <v>-1.2700000000002092</v>
      </c>
      <c r="E814" s="35" t="s">
        <v>16</v>
      </c>
      <c r="F814" s="35"/>
      <c r="G814" s="9"/>
      <c r="H814" s="9"/>
      <c r="I814" s="35"/>
      <c r="J814" s="35"/>
      <c r="K814" s="35"/>
      <c r="L814" s="35"/>
      <c r="M814" s="35"/>
      <c r="N814" s="35"/>
      <c r="O814" s="35"/>
      <c r="P814" s="35"/>
      <c r="Q814" s="10"/>
    </row>
    <row r="815" spans="1:17">
      <c r="A815" s="13" t="s">
        <v>13</v>
      </c>
      <c r="B815" s="35"/>
      <c r="C815" s="9"/>
      <c r="D815" s="9">
        <f>D813+D814</f>
        <v>6913.7199999999993</v>
      </c>
      <c r="E815" s="35"/>
      <c r="F815" s="35"/>
      <c r="G815" s="9"/>
      <c r="H815" s="9"/>
      <c r="I815" s="35"/>
      <c r="J815" s="35"/>
      <c r="K815" s="35"/>
      <c r="L815" s="35"/>
      <c r="M815" s="35"/>
      <c r="N815" s="35"/>
      <c r="O815" s="35"/>
      <c r="P815" s="35"/>
      <c r="Q815" s="10"/>
    </row>
    <row r="816" spans="1:17">
      <c r="A816" s="13" t="s">
        <v>14</v>
      </c>
      <c r="B816" s="35"/>
      <c r="C816" s="9"/>
      <c r="D816" s="9">
        <f>H809</f>
        <v>-0.59999999999990905</v>
      </c>
      <c r="E816" s="35" t="s">
        <v>17</v>
      </c>
      <c r="F816" s="35"/>
      <c r="G816" s="9"/>
      <c r="H816" s="9"/>
      <c r="I816" s="35"/>
      <c r="J816" s="35"/>
      <c r="K816" s="35"/>
      <c r="L816" s="35"/>
      <c r="M816" s="35"/>
      <c r="N816" s="35"/>
      <c r="O816" s="35"/>
      <c r="P816" s="35"/>
      <c r="Q816" s="10"/>
    </row>
    <row r="817" spans="1:17">
      <c r="A817" s="13" t="s">
        <v>13</v>
      </c>
      <c r="B817" s="35"/>
      <c r="C817" s="9"/>
      <c r="D817" s="27">
        <f>D815-D816</f>
        <v>6914.32</v>
      </c>
      <c r="E817" s="19" t="s">
        <v>18</v>
      </c>
      <c r="F817" s="35"/>
      <c r="G817" s="9"/>
      <c r="H817" s="9"/>
      <c r="I817" s="35"/>
      <c r="J817" s="35"/>
      <c r="K817" s="35"/>
      <c r="L817" s="35"/>
      <c r="M817" s="35"/>
      <c r="N817" s="35"/>
      <c r="O817" s="35"/>
      <c r="P817" s="35"/>
      <c r="Q817" s="10"/>
    </row>
    <row r="818" spans="1:17" ht="14.65" thickBot="1">
      <c r="A818" s="15"/>
      <c r="B818" s="16"/>
      <c r="C818" s="17"/>
      <c r="D818" s="17"/>
      <c r="E818" s="16"/>
      <c r="F818" s="16"/>
      <c r="G818" s="17"/>
      <c r="H818" s="17"/>
      <c r="I818" s="16"/>
      <c r="J818" s="16"/>
      <c r="K818" s="16"/>
      <c r="L818" s="16"/>
      <c r="M818" s="16"/>
      <c r="N818" s="16"/>
      <c r="O818" s="16"/>
      <c r="P818" s="16"/>
      <c r="Q818" s="18"/>
    </row>
    <row r="819" spans="1:17" ht="14.65" thickTop="1">
      <c r="C819" s="1"/>
      <c r="D819" s="1"/>
      <c r="G819" s="1"/>
      <c r="H819" s="1"/>
    </row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>
      <c r="J2" s="30" t="s">
        <v>43</v>
      </c>
      <c r="AC2" s="29"/>
    </row>
    <row r="3" spans="1:29" ht="14.65" thickBot="1">
      <c r="X3" s="29"/>
      <c r="Y3" s="29"/>
      <c r="Z3" s="29"/>
      <c r="AA3" s="29"/>
      <c r="AB3" s="29"/>
      <c r="AC3" s="29"/>
    </row>
    <row r="4" spans="1:29" ht="14.65" thickTop="1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>
      <c r="X28" s="29"/>
      <c r="Y28" s="29"/>
      <c r="Z28" s="29"/>
      <c r="AA28" s="29"/>
      <c r="AB28" s="29"/>
      <c r="AC28" s="29"/>
    </row>
    <row r="29" spans="1:29">
      <c r="X29" s="28"/>
      <c r="Y29" s="1"/>
      <c r="Z29" s="1"/>
    </row>
    <row r="30" spans="1:29" ht="14.65" thickBot="1"/>
    <row r="31" spans="1:29" ht="14.65" thickTop="1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/>
    <row r="56" spans="1:17" ht="14.65" thickBot="1"/>
    <row r="57" spans="1:17" ht="14.65" thickTop="1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/>
    <row r="82" spans="1:17" ht="14.65" thickBot="1"/>
    <row r="83" spans="1:17" ht="14.65" thickTop="1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/>
    <row r="108" spans="1:17" ht="14.65" thickBot="1"/>
    <row r="109" spans="1:17" ht="14.65" thickTop="1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/>
    <row r="134" spans="1:17" ht="14.65" thickBot="1"/>
    <row r="135" spans="1:17" ht="14.65" thickTop="1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/>
    <row r="160" spans="1:17" ht="14.65" thickBot="1"/>
    <row r="161" spans="1:17" ht="14.65" thickTop="1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/>
    <row r="186" spans="1:17" ht="14.65" thickBot="1"/>
    <row r="187" spans="1:17" ht="14.65" thickTop="1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/>
    <row r="212" spans="1:17" ht="14.65" thickTop="1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/>
    <row r="237" spans="1:17" ht="14.65" thickBot="1"/>
    <row r="238" spans="1:17" ht="14.65" thickTop="1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/>
    <row r="263" spans="1:17" ht="14.65" thickBot="1"/>
    <row r="264" spans="1:17" ht="14.65" thickTop="1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/>
    <row r="289" spans="1:17" ht="14.65" thickBot="1"/>
    <row r="290" spans="1:17" ht="14.65" thickTop="1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/>
    <row r="315" spans="1:17" ht="14.65" thickBot="1"/>
    <row r="316" spans="1:17" ht="14.65" thickTop="1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/>
    <row r="341" spans="1:17" ht="14.65" thickBot="1"/>
    <row r="342" spans="1:17" ht="14.65" thickTop="1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/>
    <row r="367" spans="1:17" ht="14.65" thickBot="1"/>
    <row r="368" spans="1:17" ht="14.65" thickTop="1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/>
    <row r="394" spans="1:17" ht="14.65" thickBot="1"/>
    <row r="395" spans="1:17" ht="14.65" thickTop="1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/>
    <row r="421" spans="1:17" ht="14.65" thickBot="1"/>
    <row r="422" spans="1:17" ht="14.65" thickTop="1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/>
    <row r="447" spans="1:17" ht="14.65" thickBot="1"/>
    <row r="448" spans="1:17" ht="14.65" thickTop="1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/>
    <row r="474" spans="1:17" ht="14.65" thickBot="1"/>
    <row r="475" spans="1:17" ht="14.65" thickTop="1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/>
    <row r="500" spans="1:17" ht="14.65" thickBot="1"/>
    <row r="501" spans="1:17" ht="14.65" thickTop="1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/>
    <row r="526" spans="1:17" ht="14.65" thickBot="1"/>
    <row r="527" spans="1:17" ht="14.65" thickTop="1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/>
    <row r="553" spans="1:17" ht="14.65" thickBot="1"/>
    <row r="554" spans="1:17" ht="14.65" thickTop="1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/>
    <row r="579" spans="1:17" ht="14.65" thickBot="1"/>
    <row r="580" spans="1:17" ht="14.65" thickTop="1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/>
    <row r="605" spans="1:17" ht="14.65" thickTop="1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/>
    <row r="630" spans="1:17" ht="14.65" thickTop="1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/>
    <row r="655" spans="1:17" ht="14.65" thickBot="1"/>
    <row r="656" spans="1:17" ht="14.65" thickTop="1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/>
    <row r="681" spans="1:17" ht="14.65" thickTop="1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/>
    <row r="707" spans="1:17" ht="14.65" thickBot="1"/>
    <row r="708" spans="1:17" ht="14.65" thickTop="1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/>
    <row r="734" spans="1:17" ht="14.65" thickBot="1"/>
    <row r="735" spans="1:17" ht="14.65" thickTop="1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/>
    <row r="761" spans="1:17" ht="14.65" thickBot="1"/>
    <row r="762" spans="1:17" ht="14.65" thickTop="1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/>
    <row r="787" spans="1:17" ht="14.65" thickBot="1"/>
    <row r="788" spans="1:17" ht="14.65" thickTop="1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/>
    <row r="813" spans="1:17" ht="14.65" thickBot="1"/>
    <row r="814" spans="1:17" ht="14.65" thickTop="1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2024-11-29T16:28:55Z</cp:lastPrinted>
  <dcterms:created xsi:type="dcterms:W3CDTF">2018-06-30T02:06:06Z</dcterms:created>
  <dcterms:modified xsi:type="dcterms:W3CDTF">2024-12-02T15:55:35Z</dcterms:modified>
</cp:coreProperties>
</file>