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55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4" i="1"/>
  <c r="M13"/>
  <c r="L13"/>
  <c r="O5" s="1"/>
  <c r="E23"/>
  <c r="E14"/>
  <c r="E13"/>
  <c r="L24" l="1"/>
  <c r="M23"/>
  <c r="L23"/>
  <c r="O7" s="1"/>
  <c r="J23"/>
  <c r="N7" s="1"/>
  <c r="E24"/>
  <c r="L21"/>
  <c r="J21"/>
  <c r="A21"/>
  <c r="M14"/>
  <c r="J14"/>
  <c r="O6"/>
  <c r="J13"/>
  <c r="L10"/>
  <c r="G10" s="1"/>
  <c r="J10"/>
  <c r="A10"/>
  <c r="N6"/>
  <c r="M119"/>
  <c r="J119"/>
  <c r="N103" s="1"/>
  <c r="E119"/>
  <c r="L119" s="1"/>
  <c r="L117"/>
  <c r="J117"/>
  <c r="A117"/>
  <c r="M110"/>
  <c r="J110"/>
  <c r="N102" s="1"/>
  <c r="E110"/>
  <c r="G106" s="1"/>
  <c r="M109"/>
  <c r="J109"/>
  <c r="E109"/>
  <c r="L109" s="1"/>
  <c r="L106"/>
  <c r="J106"/>
  <c r="A106"/>
  <c r="M71"/>
  <c r="J71"/>
  <c r="E71"/>
  <c r="E72" s="1"/>
  <c r="L69"/>
  <c r="J69"/>
  <c r="A69"/>
  <c r="M62"/>
  <c r="J62"/>
  <c r="N54" s="1"/>
  <c r="E62"/>
  <c r="L62" s="1"/>
  <c r="O54" s="1"/>
  <c r="M61"/>
  <c r="L61"/>
  <c r="O53" s="1"/>
  <c r="J61"/>
  <c r="E61"/>
  <c r="L58"/>
  <c r="J58"/>
  <c r="A58"/>
  <c r="N55"/>
  <c r="M167"/>
  <c r="J167"/>
  <c r="E167"/>
  <c r="L167" s="1"/>
  <c r="L165"/>
  <c r="J165"/>
  <c r="A165"/>
  <c r="M158"/>
  <c r="J158"/>
  <c r="N150" s="1"/>
  <c r="E158"/>
  <c r="L158" s="1"/>
  <c r="O150" s="1"/>
  <c r="M157"/>
  <c r="J157"/>
  <c r="E157"/>
  <c r="L157" s="1"/>
  <c r="L154"/>
  <c r="J154"/>
  <c r="A154"/>
  <c r="N151"/>
  <c r="M206"/>
  <c r="M215"/>
  <c r="J215"/>
  <c r="N199" s="1"/>
  <c r="E215"/>
  <c r="L215" s="1"/>
  <c r="L213"/>
  <c r="J213"/>
  <c r="A213"/>
  <c r="J206"/>
  <c r="N198" s="1"/>
  <c r="E206"/>
  <c r="L206" s="1"/>
  <c r="O198" s="1"/>
  <c r="M205"/>
  <c r="J205"/>
  <c r="E205"/>
  <c r="L205" s="1"/>
  <c r="L202"/>
  <c r="J202"/>
  <c r="A202"/>
  <c r="M264"/>
  <c r="M255"/>
  <c r="M254"/>
  <c r="J264"/>
  <c r="N248" s="1"/>
  <c r="E264"/>
  <c r="L264" s="1"/>
  <c r="L262"/>
  <c r="J262"/>
  <c r="A262"/>
  <c r="J255"/>
  <c r="N247" s="1"/>
  <c r="E255"/>
  <c r="J254"/>
  <c r="E254"/>
  <c r="L254" s="1"/>
  <c r="L251"/>
  <c r="J251"/>
  <c r="A251"/>
  <c r="A342"/>
  <c r="J342"/>
  <c r="L342"/>
  <c r="E345"/>
  <c r="L345" s="1"/>
  <c r="J345"/>
  <c r="E346"/>
  <c r="L346" s="1"/>
  <c r="O338" s="1"/>
  <c r="J346"/>
  <c r="N338" s="1"/>
  <c r="A353"/>
  <c r="J353"/>
  <c r="L353"/>
  <c r="E355"/>
  <c r="L355" s="1"/>
  <c r="J355"/>
  <c r="N339" s="1"/>
  <c r="A387"/>
  <c r="J387"/>
  <c r="L387"/>
  <c r="E390"/>
  <c r="L390" s="1"/>
  <c r="O382" s="1"/>
  <c r="J390"/>
  <c r="E391"/>
  <c r="L391" s="1"/>
  <c r="O383" s="1"/>
  <c r="J391"/>
  <c r="N383" s="1"/>
  <c r="A398"/>
  <c r="J398"/>
  <c r="L398"/>
  <c r="E400"/>
  <c r="J400"/>
  <c r="N384" s="1"/>
  <c r="A432"/>
  <c r="J432"/>
  <c r="E435"/>
  <c r="H435" s="1"/>
  <c r="H437" s="1"/>
  <c r="J435"/>
  <c r="E436"/>
  <c r="L436" s="1"/>
  <c r="O428" s="1"/>
  <c r="J436"/>
  <c r="N428" s="1"/>
  <c r="A443"/>
  <c r="J443"/>
  <c r="L443"/>
  <c r="E445"/>
  <c r="H445" s="1"/>
  <c r="H446" s="1"/>
  <c r="J445"/>
  <c r="N429" s="1"/>
  <c r="A478"/>
  <c r="J478"/>
  <c r="L478"/>
  <c r="E481"/>
  <c r="L481" s="1"/>
  <c r="J481"/>
  <c r="N473" s="1"/>
  <c r="E482"/>
  <c r="H482" s="1"/>
  <c r="J482"/>
  <c r="N474" s="1"/>
  <c r="A489"/>
  <c r="J489"/>
  <c r="L489"/>
  <c r="E491"/>
  <c r="E492" s="1"/>
  <c r="J491"/>
  <c r="N475" s="1"/>
  <c r="A524"/>
  <c r="E527"/>
  <c r="H527" s="1"/>
  <c r="H529" s="1"/>
  <c r="J527"/>
  <c r="N519" s="1"/>
  <c r="E528"/>
  <c r="G528" s="1"/>
  <c r="J528"/>
  <c r="N520" s="1"/>
  <c r="A535"/>
  <c r="E537"/>
  <c r="E538" s="1"/>
  <c r="J537"/>
  <c r="N521" s="1"/>
  <c r="A565"/>
  <c r="K567"/>
  <c r="L567" s="1"/>
  <c r="L570" s="1"/>
  <c r="E568"/>
  <c r="H568" s="1"/>
  <c r="H570" s="1"/>
  <c r="J568"/>
  <c r="E569"/>
  <c r="K569" s="1"/>
  <c r="L569" s="1"/>
  <c r="J569"/>
  <c r="A576"/>
  <c r="K577"/>
  <c r="L577" s="1"/>
  <c r="L579" s="1"/>
  <c r="E578"/>
  <c r="E579" s="1"/>
  <c r="J578"/>
  <c r="A589"/>
  <c r="C589"/>
  <c r="K590" s="1"/>
  <c r="B591"/>
  <c r="C591"/>
  <c r="J591"/>
  <c r="A606"/>
  <c r="K608"/>
  <c r="E609"/>
  <c r="G609" s="1"/>
  <c r="G611" s="1"/>
  <c r="J609"/>
  <c r="N608" s="1"/>
  <c r="P608" s="1"/>
  <c r="E610"/>
  <c r="K610" s="1"/>
  <c r="J610"/>
  <c r="N609" s="1"/>
  <c r="P609" s="1"/>
  <c r="A617"/>
  <c r="K618"/>
  <c r="E619"/>
  <c r="H619" s="1"/>
  <c r="H620" s="1"/>
  <c r="J619"/>
  <c r="A630"/>
  <c r="C630"/>
  <c r="K631" s="1"/>
  <c r="B632"/>
  <c r="C632"/>
  <c r="J632"/>
  <c r="N610" s="1"/>
  <c r="P610" s="1"/>
  <c r="A646"/>
  <c r="E649"/>
  <c r="H649" s="1"/>
  <c r="H651" s="1"/>
  <c r="J649"/>
  <c r="E650"/>
  <c r="G650" s="1"/>
  <c r="J650"/>
  <c r="K650"/>
  <c r="L650" s="1"/>
  <c r="A657"/>
  <c r="K658"/>
  <c r="L658" s="1"/>
  <c r="L662" s="1"/>
  <c r="E659"/>
  <c r="H659" s="1"/>
  <c r="H662" s="1"/>
  <c r="J659"/>
  <c r="E660"/>
  <c r="K660" s="1"/>
  <c r="L660" s="1"/>
  <c r="J660"/>
  <c r="E661"/>
  <c r="H661" s="1"/>
  <c r="J661"/>
  <c r="A670"/>
  <c r="K671"/>
  <c r="L671" s="1"/>
  <c r="L675" s="1"/>
  <c r="C672"/>
  <c r="E672" s="1"/>
  <c r="H672" s="1"/>
  <c r="H675" s="1"/>
  <c r="J672"/>
  <c r="E673"/>
  <c r="K673" s="1"/>
  <c r="L673" s="1"/>
  <c r="J673"/>
  <c r="E674"/>
  <c r="K674" s="1"/>
  <c r="L674" s="1"/>
  <c r="J674"/>
  <c r="E695"/>
  <c r="F695" s="1"/>
  <c r="G695" s="1"/>
  <c r="J695"/>
  <c r="E696"/>
  <c r="F696" s="1"/>
  <c r="J696"/>
  <c r="E697"/>
  <c r="F697" s="1"/>
  <c r="J697"/>
  <c r="B698"/>
  <c r="C698"/>
  <c r="C710"/>
  <c r="F710" s="1"/>
  <c r="C714"/>
  <c r="F714" s="1"/>
  <c r="K709" s="1"/>
  <c r="C718"/>
  <c r="F718" s="1"/>
  <c r="K710" s="1"/>
  <c r="C729"/>
  <c r="C730" s="1"/>
  <c r="H729"/>
  <c r="C733"/>
  <c r="H733"/>
  <c r="C737"/>
  <c r="C738" s="1"/>
  <c r="C740"/>
  <c r="E736" s="1"/>
  <c r="G740"/>
  <c r="J310"/>
  <c r="N294" s="1"/>
  <c r="E310"/>
  <c r="L310" s="1"/>
  <c r="O294" s="1"/>
  <c r="L308"/>
  <c r="J308"/>
  <c r="A308"/>
  <c r="J301"/>
  <c r="N293" s="1"/>
  <c r="E301"/>
  <c r="L301" s="1"/>
  <c r="O293" s="1"/>
  <c r="J300"/>
  <c r="E300"/>
  <c r="L297"/>
  <c r="J297"/>
  <c r="A297"/>
  <c r="E15" l="1"/>
  <c r="G14" s="1"/>
  <c r="G23"/>
  <c r="G24" s="1"/>
  <c r="P5"/>
  <c r="P8" s="1"/>
  <c r="P7"/>
  <c r="P6"/>
  <c r="L15"/>
  <c r="L27" s="1"/>
  <c r="O8"/>
  <c r="E63"/>
  <c r="G61" s="1"/>
  <c r="G58"/>
  <c r="L71"/>
  <c r="G71"/>
  <c r="G72" s="1"/>
  <c r="L120"/>
  <c r="L123" s="1"/>
  <c r="O103"/>
  <c r="L111"/>
  <c r="O101"/>
  <c r="L63"/>
  <c r="E111"/>
  <c r="G109" s="1"/>
  <c r="L110"/>
  <c r="O102" s="1"/>
  <c r="B103"/>
  <c r="E120"/>
  <c r="H650"/>
  <c r="H569"/>
  <c r="G659"/>
  <c r="G662" s="1"/>
  <c r="K609"/>
  <c r="O608" s="1"/>
  <c r="Q608" s="1"/>
  <c r="Q611" s="1"/>
  <c r="E356"/>
  <c r="G355" s="1"/>
  <c r="G356" s="1"/>
  <c r="E347"/>
  <c r="G390" s="1"/>
  <c r="G578"/>
  <c r="G579" s="1"/>
  <c r="L527"/>
  <c r="O519" s="1"/>
  <c r="P519" s="1"/>
  <c r="P522" s="1"/>
  <c r="G527"/>
  <c r="G529" s="1"/>
  <c r="E732"/>
  <c r="C741"/>
  <c r="E729" s="1"/>
  <c r="K661"/>
  <c r="L661" s="1"/>
  <c r="H609"/>
  <c r="H611" s="1"/>
  <c r="G154"/>
  <c r="L168"/>
  <c r="O151"/>
  <c r="L159"/>
  <c r="O149"/>
  <c r="E159"/>
  <c r="G157" s="1"/>
  <c r="B151"/>
  <c r="E168"/>
  <c r="B199"/>
  <c r="K659"/>
  <c r="L659" s="1"/>
  <c r="G491"/>
  <c r="G492" s="1"/>
  <c r="K578"/>
  <c r="L578" s="1"/>
  <c r="H391"/>
  <c r="E311"/>
  <c r="G310" s="1"/>
  <c r="G311" s="1"/>
  <c r="G202"/>
  <c r="E207"/>
  <c r="G206" s="1"/>
  <c r="L216"/>
  <c r="O199"/>
  <c r="L207"/>
  <c r="O197"/>
  <c r="E216"/>
  <c r="H673"/>
  <c r="G660"/>
  <c r="K649"/>
  <c r="L649" s="1"/>
  <c r="L445"/>
  <c r="O429" s="1"/>
  <c r="H436"/>
  <c r="G297"/>
  <c r="C734"/>
  <c r="C720"/>
  <c r="E728"/>
  <c r="H660"/>
  <c r="H528"/>
  <c r="L491"/>
  <c r="O475" s="1"/>
  <c r="P475" s="1"/>
  <c r="E446"/>
  <c r="E632"/>
  <c r="K632" s="1"/>
  <c r="K633" s="1"/>
  <c r="L300"/>
  <c r="O292" s="1"/>
  <c r="B700"/>
  <c r="L528"/>
  <c r="O520" s="1"/>
  <c r="P520" s="1"/>
  <c r="E591"/>
  <c r="E592" s="1"/>
  <c r="K672"/>
  <c r="L672" s="1"/>
  <c r="K619"/>
  <c r="L619" s="1"/>
  <c r="G569"/>
  <c r="L265"/>
  <c r="O248"/>
  <c r="E256"/>
  <c r="G254" s="1"/>
  <c r="L255"/>
  <c r="O247" s="1"/>
  <c r="G251"/>
  <c r="E265"/>
  <c r="G264" s="1"/>
  <c r="K708"/>
  <c r="F720"/>
  <c r="I695"/>
  <c r="I698" s="1"/>
  <c r="H695"/>
  <c r="H698" s="1"/>
  <c r="G698"/>
  <c r="E737"/>
  <c r="K696"/>
  <c r="G696"/>
  <c r="O473"/>
  <c r="O609"/>
  <c r="Q609" s="1"/>
  <c r="L610"/>
  <c r="K697"/>
  <c r="G697"/>
  <c r="O339"/>
  <c r="L356"/>
  <c r="O337"/>
  <c r="L347"/>
  <c r="L590"/>
  <c r="L592" s="1"/>
  <c r="E651"/>
  <c r="G610"/>
  <c r="L608"/>
  <c r="L611" s="1"/>
  <c r="E570"/>
  <c r="E582" s="1"/>
  <c r="K568"/>
  <c r="G537"/>
  <c r="G538" s="1"/>
  <c r="L482"/>
  <c r="O474" s="1"/>
  <c r="P474" s="1"/>
  <c r="G481"/>
  <c r="G483" s="1"/>
  <c r="L435"/>
  <c r="L400"/>
  <c r="L392"/>
  <c r="G387"/>
  <c r="E483"/>
  <c r="E495" s="1"/>
  <c r="H481"/>
  <c r="H483" s="1"/>
  <c r="E401"/>
  <c r="K695"/>
  <c r="G674"/>
  <c r="E698"/>
  <c r="H674"/>
  <c r="E620"/>
  <c r="E611"/>
  <c r="H610"/>
  <c r="H537"/>
  <c r="H538" s="1"/>
  <c r="G673"/>
  <c r="E662"/>
  <c r="K648"/>
  <c r="L631"/>
  <c r="L633" s="1"/>
  <c r="L618"/>
  <c r="L620" s="1"/>
  <c r="H578"/>
  <c r="H579" s="1"/>
  <c r="E529"/>
  <c r="E541" s="1"/>
  <c r="H491"/>
  <c r="H492" s="1"/>
  <c r="G342"/>
  <c r="L537"/>
  <c r="G672"/>
  <c r="G675" s="1"/>
  <c r="G619"/>
  <c r="G620" s="1"/>
  <c r="E675"/>
  <c r="G661"/>
  <c r="G649"/>
  <c r="G651" s="1"/>
  <c r="G568"/>
  <c r="G570" s="1"/>
  <c r="L529"/>
  <c r="G482"/>
  <c r="L446"/>
  <c r="E392"/>
  <c r="G436" s="1"/>
  <c r="E437"/>
  <c r="E302"/>
  <c r="G300" s="1"/>
  <c r="L311"/>
  <c r="E27" l="1"/>
  <c r="G13"/>
  <c r="G15" s="1"/>
  <c r="G400"/>
  <c r="G401" s="1"/>
  <c r="L302"/>
  <c r="L314" s="1"/>
  <c r="H390"/>
  <c r="H392" s="1"/>
  <c r="E75"/>
  <c r="G62"/>
  <c r="G63" s="1"/>
  <c r="G346"/>
  <c r="G632"/>
  <c r="G633" s="1"/>
  <c r="E633"/>
  <c r="H632"/>
  <c r="H633" s="1"/>
  <c r="L75"/>
  <c r="O55"/>
  <c r="L72"/>
  <c r="G111"/>
  <c r="E123"/>
  <c r="G119"/>
  <c r="G120" s="1"/>
  <c r="O104"/>
  <c r="P103" s="1"/>
  <c r="G110"/>
  <c r="G391"/>
  <c r="C742"/>
  <c r="E740" s="1"/>
  <c r="E171"/>
  <c r="G345"/>
  <c r="G347" s="1"/>
  <c r="L492"/>
  <c r="K662"/>
  <c r="H400"/>
  <c r="H401" s="1"/>
  <c r="E359"/>
  <c r="E733"/>
  <c r="L359"/>
  <c r="L609"/>
  <c r="K611"/>
  <c r="L219"/>
  <c r="G158"/>
  <c r="G159" s="1"/>
  <c r="O152"/>
  <c r="P150" s="1"/>
  <c r="G167"/>
  <c r="G168" s="1"/>
  <c r="L171"/>
  <c r="E741"/>
  <c r="K675"/>
  <c r="K579"/>
  <c r="G205"/>
  <c r="G207" s="1"/>
  <c r="E219"/>
  <c r="G215"/>
  <c r="G216" s="1"/>
  <c r="O200"/>
  <c r="P198" s="1"/>
  <c r="E636"/>
  <c r="K591"/>
  <c r="H591"/>
  <c r="H592" s="1"/>
  <c r="E449"/>
  <c r="G591"/>
  <c r="G592" s="1"/>
  <c r="K620"/>
  <c r="G392"/>
  <c r="G255"/>
  <c r="G256" s="1"/>
  <c r="E268"/>
  <c r="G265"/>
  <c r="O246"/>
  <c r="L256"/>
  <c r="L268" s="1"/>
  <c r="E314"/>
  <c r="G301"/>
  <c r="O340"/>
  <c r="P337" s="1"/>
  <c r="L437"/>
  <c r="L449" s="1"/>
  <c r="O427"/>
  <c r="P473"/>
  <c r="P476" s="1"/>
  <c r="O476"/>
  <c r="G435"/>
  <c r="G437" s="1"/>
  <c r="E730"/>
  <c r="L648"/>
  <c r="L651" s="1"/>
  <c r="K651"/>
  <c r="O521"/>
  <c r="L538"/>
  <c r="L401"/>
  <c r="L404" s="1"/>
  <c r="O384"/>
  <c r="K570"/>
  <c r="L568"/>
  <c r="E595"/>
  <c r="I697"/>
  <c r="H697"/>
  <c r="H696"/>
  <c r="I696"/>
  <c r="E623"/>
  <c r="O610"/>
  <c r="Q610" s="1"/>
  <c r="L632"/>
  <c r="G445"/>
  <c r="G446" s="1"/>
  <c r="E404"/>
  <c r="E742"/>
  <c r="L483"/>
  <c r="O295"/>
  <c r="P292" s="1"/>
  <c r="L28" l="1"/>
  <c r="F28"/>
  <c r="F27"/>
  <c r="L495"/>
  <c r="L496" s="1"/>
  <c r="L76"/>
  <c r="L220"/>
  <c r="O56"/>
  <c r="P101"/>
  <c r="P104" s="1"/>
  <c r="L124"/>
  <c r="P102"/>
  <c r="E738"/>
  <c r="E734"/>
  <c r="L360"/>
  <c r="L172"/>
  <c r="P149"/>
  <c r="P152" s="1"/>
  <c r="P151"/>
  <c r="L450"/>
  <c r="O611"/>
  <c r="P199"/>
  <c r="P197"/>
  <c r="L591"/>
  <c r="K592"/>
  <c r="P339"/>
  <c r="L269"/>
  <c r="O249"/>
  <c r="P246" s="1"/>
  <c r="G302"/>
  <c r="L315"/>
  <c r="L405"/>
  <c r="P384"/>
  <c r="O385"/>
  <c r="P427" s="1"/>
  <c r="P382"/>
  <c r="P338"/>
  <c r="P383"/>
  <c r="O430"/>
  <c r="P521"/>
  <c r="O522"/>
  <c r="P293"/>
  <c r="P294"/>
  <c r="F29" l="1"/>
  <c r="G28" s="1"/>
  <c r="P54"/>
  <c r="P53"/>
  <c r="P55"/>
  <c r="P200"/>
  <c r="P340"/>
  <c r="P248"/>
  <c r="P247"/>
  <c r="P429"/>
  <c r="P428"/>
  <c r="P385"/>
  <c r="P295"/>
  <c r="G27" l="1"/>
  <c r="G29" s="1"/>
  <c r="P56"/>
  <c r="P430"/>
  <c r="P249"/>
</calcChain>
</file>

<file path=xl/sharedStrings.xml><?xml version="1.0" encoding="utf-8"?>
<sst xmlns="http://schemas.openxmlformats.org/spreadsheetml/2006/main" count="627" uniqueCount="81">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</sst>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Sheet1!$J$663:$J$665</c:f>
              <c:numCache>
                <c:formatCode>General</c:formatCode>
                <c:ptCount val="3"/>
              </c:numCache>
            </c:numRef>
          </c:cat>
          <c:val>
            <c:numRef>
              <c:f>Sheet1!$K$663:$K$665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Sheet1!$P$563:$P$565</c:f>
              <c:numCache>
                <c:formatCode>General</c:formatCode>
                <c:ptCount val="3"/>
              </c:numCache>
            </c:numRef>
          </c:cat>
          <c:val>
            <c:numRef>
              <c:f>Sheet1!$Q$563:$Q$565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Sheet1!$N$474:$N$476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Sheet1!$O$474:$O$476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Sheet1!$N$474:$N$476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Sheet1!$P$474:$P$476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Sheet1!$N$428:$N$430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Sheet1!$O$428:$O$430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Sheet1!$N$428:$N$430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Sheet1!$P$428:$P$430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Sheet1!$N$382:$N$384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Sheet1!$O$382:$O$384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Sheet1!$N$382:$N$384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Sheet1!$P$382:$P$384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Sheet1!$N$337:$N$339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Sheet1!$P$337:$P$339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Sheet1!$N$337:$N$339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Sheet1!$O$337:$O$339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Sheet1!$N$292:$N$294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Sheet1!$P$292:$P$294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Sheet1!$J$650:$J$652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Sheet1!$K$650:$K$652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Sheet1!$N$292:$N$294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Sheet1!$O$292:$O$294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Sheet1!$J$663:$J$665</c:f>
              <c:numCache>
                <c:formatCode>General</c:formatCode>
                <c:ptCount val="3"/>
              </c:numCache>
            </c:numRef>
          </c:cat>
          <c:val>
            <c:numRef>
              <c:f>Sheet1!$K$663:$K$665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Sheet1!$J$650:$J$652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Sheet1!$K$650:$K$652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Sheet1!$J$603:$J$605</c:f>
              <c:numCache>
                <c:formatCode>General</c:formatCode>
                <c:ptCount val="3"/>
              </c:numCache>
            </c:numRef>
          </c:cat>
          <c:val>
            <c:numRef>
              <c:f>Sheet1!$K$603:$K$605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Sheet1!$J$603:$J$605</c:f>
              <c:numCache>
                <c:formatCode>General</c:formatCode>
                <c:ptCount val="3"/>
              </c:numCache>
            </c:numRef>
          </c:cat>
          <c:val>
            <c:numRef>
              <c:f>Sheet1!$L$603:$L$605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Sheet1!$J$613:$J$616</c:f>
              <c:numCache>
                <c:formatCode>General</c:formatCode>
                <c:ptCount val="4"/>
              </c:numCache>
            </c:numRef>
          </c:cat>
          <c:val>
            <c:numRef>
              <c:f>Sheet1!$K$613:$K$616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Sheet1!$J$613:$J$616</c:f>
              <c:numCache>
                <c:formatCode>General</c:formatCode>
                <c:ptCount val="4"/>
              </c:numCache>
            </c:numRef>
          </c:cat>
          <c:val>
            <c:numRef>
              <c:f>Sheet1!$L$613:$L$616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Sheet1!$J$626:$J$629</c:f>
              <c:numCache>
                <c:formatCode>General</c:formatCode>
                <c:ptCount val="4"/>
              </c:numCache>
            </c:numRef>
          </c:cat>
          <c:val>
            <c:numRef>
              <c:f>Sheet1!$K$626:$K$629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Sheet1!$J$626:$J$629</c:f>
              <c:numCache>
                <c:formatCode>General</c:formatCode>
                <c:ptCount val="4"/>
              </c:numCache>
            </c:numRef>
          </c:cat>
          <c:val>
            <c:numRef>
              <c:f>Sheet1!$L$626:$L$629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Sheet1!$J$522:$J$524</c:f>
              <c:numCache>
                <c:formatCode>General</c:formatCode>
                <c:ptCount val="3"/>
              </c:numCache>
            </c:numRef>
          </c:cat>
          <c:val>
            <c:numRef>
              <c:f>Sheet1!$K$522:$K$524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Sheet1!$J$532:$J$533</c:f>
              <c:numCache>
                <c:formatCode>General</c:formatCode>
                <c:ptCount val="2"/>
              </c:numCache>
            </c:numRef>
          </c:cat>
          <c:val>
            <c:numRef>
              <c:f>Sheet1!$K$532:$K$533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Sheet1!$J$545:$J$546</c:f>
              <c:numCache>
                <c:formatCode>General</c:formatCode>
                <c:ptCount val="2"/>
              </c:numCache>
            </c:numRef>
          </c:cat>
          <c:val>
            <c:numRef>
              <c:f>Sheet1!$K$545:$K$546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Sheet1!$N$563:$N$565</c:f>
              <c:numCache>
                <c:formatCode>General</c:formatCode>
                <c:ptCount val="3"/>
              </c:numCache>
            </c:numRef>
          </c:cat>
          <c:val>
            <c:numRef>
              <c:f>Sheet1!$O$563:$O$565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Sheet1!$J$603:$J$605</c:f>
              <c:numCache>
                <c:formatCode>General</c:formatCode>
                <c:ptCount val="3"/>
              </c:numCache>
            </c:numRef>
          </c:cat>
          <c:val>
            <c:numRef>
              <c:f>Sheet1!$K$603:$K$605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Sheet1!$J$603:$J$605</c:f>
              <c:numCache>
                <c:formatCode>General</c:formatCode>
                <c:ptCount val="3"/>
              </c:numCache>
            </c:numRef>
          </c:cat>
          <c:val>
            <c:numRef>
              <c:f>Sheet1!$L$603:$L$605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Sheet1!$P$563:$P$565</c:f>
              <c:numCache>
                <c:formatCode>General</c:formatCode>
                <c:ptCount val="3"/>
              </c:numCache>
            </c:numRef>
          </c:cat>
          <c:val>
            <c:numRef>
              <c:f>Sheet1!$Q$563:$Q$565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Sheet1!$N$474:$N$476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Sheet1!$O$474:$O$476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Sheet1!$N$474:$N$476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Sheet1!$P$474:$P$476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Sheet1!$N$428:$N$430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Sheet1!$O$428:$O$430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Sheet1!$N$428:$N$430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Sheet1!$P$428:$P$430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Sheet1!$N$382:$N$384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Sheet1!$O$382:$O$384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Sheet1!$N$382:$N$384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Sheet1!$P$382:$P$384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Sheet1!$N$337:$N$339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Sheet1!$P$337:$P$339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Sheet1!$N$337:$N$339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Sheet1!$O$337:$O$339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Sheet1!$N$292:$N$294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Sheet1!$P$292:$P$294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Sheet1!$J$613:$J$616</c:f>
              <c:numCache>
                <c:formatCode>General</c:formatCode>
                <c:ptCount val="4"/>
              </c:numCache>
            </c:numRef>
          </c:cat>
          <c:val>
            <c:numRef>
              <c:f>Sheet1!$K$613:$K$616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Sheet1!$J$613:$J$616</c:f>
              <c:numCache>
                <c:formatCode>General</c:formatCode>
                <c:ptCount val="4"/>
              </c:numCache>
            </c:numRef>
          </c:cat>
          <c:val>
            <c:numRef>
              <c:f>Sheet1!$L$613:$L$616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Sheet1!$N$292:$N$294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Sheet1!$O$292:$O$294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Sheet1!$P$197:$P$199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Sheet1!$O$197:$O$199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Sheet1!$P$149:$P$151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Sheet1!$O$149:$O$151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Sheet1!$P$101:$P$103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Sheet1!$O$101:$O$103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Sheet1!$P$149:$P$151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Sheet1!$J$626:$J$629</c:f>
              <c:numCache>
                <c:formatCode>General</c:formatCode>
                <c:ptCount val="4"/>
              </c:numCache>
            </c:numRef>
          </c:cat>
          <c:val>
            <c:numRef>
              <c:f>Sheet1!$K$626:$K$629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Sheet1!$J$626:$J$629</c:f>
              <c:numCache>
                <c:formatCode>General</c:formatCode>
                <c:ptCount val="4"/>
              </c:numCache>
            </c:numRef>
          </c:cat>
          <c:val>
            <c:numRef>
              <c:f>Sheet1!$L$626:$L$629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Sheet1!$O$149:$O$151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Sheet1!$P$53:$P$55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Sheet1!$N$5:$N$7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Sheet1!$P$5:$P$7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Sheet1!$N$5:$N$7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Sheet1!$O$5:$O$7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Sheet1!$C$27:$C$28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Sheet1!$G$27:$G$28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Sheet1!$J$522:$J$524</c:f>
              <c:numCache>
                <c:formatCode>General</c:formatCode>
                <c:ptCount val="3"/>
              </c:numCache>
            </c:numRef>
          </c:cat>
          <c:val>
            <c:numRef>
              <c:f>Sheet1!$K$522:$K$524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Sheet1!$J$532:$J$533</c:f>
              <c:numCache>
                <c:formatCode>General</c:formatCode>
                <c:ptCount val="2"/>
              </c:numCache>
            </c:numRef>
          </c:cat>
          <c:val>
            <c:numRef>
              <c:f>Sheet1!$K$532:$K$533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Sheet1!$J$545:$J$546</c:f>
              <c:numCache>
                <c:formatCode>General</c:formatCode>
                <c:ptCount val="2"/>
              </c:numCache>
            </c:numRef>
          </c:cat>
          <c:val>
            <c:numRef>
              <c:f>Sheet1!$K$545:$K$546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Sheet1!$N$563:$N$565</c:f>
              <c:numCache>
                <c:formatCode>General</c:formatCode>
                <c:ptCount val="3"/>
              </c:numCache>
            </c:numRef>
          </c:cat>
          <c:val>
            <c:numRef>
              <c:f>Sheet1!$O$563:$O$565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659</xdr:row>
      <xdr:rowOff>127000</xdr:rowOff>
    </xdr:from>
    <xdr:to>
      <xdr:col>20</xdr:col>
      <xdr:colOff>388187</xdr:colOff>
      <xdr:row>674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643</xdr:row>
      <xdr:rowOff>75481</xdr:rowOff>
    </xdr:from>
    <xdr:to>
      <xdr:col>20</xdr:col>
      <xdr:colOff>226443</xdr:colOff>
      <xdr:row>657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597</xdr:row>
      <xdr:rowOff>21567</xdr:rowOff>
    </xdr:from>
    <xdr:to>
      <xdr:col>19</xdr:col>
      <xdr:colOff>86264</xdr:colOff>
      <xdr:row>608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609</xdr:row>
      <xdr:rowOff>107829</xdr:rowOff>
    </xdr:from>
    <xdr:to>
      <xdr:col>19</xdr:col>
      <xdr:colOff>258792</xdr:colOff>
      <xdr:row>621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621</xdr:row>
      <xdr:rowOff>172528</xdr:rowOff>
    </xdr:from>
    <xdr:to>
      <xdr:col>19</xdr:col>
      <xdr:colOff>312707</xdr:colOff>
      <xdr:row>635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516</xdr:row>
      <xdr:rowOff>172528</xdr:rowOff>
    </xdr:from>
    <xdr:to>
      <xdr:col>19</xdr:col>
      <xdr:colOff>463669</xdr:colOff>
      <xdr:row>527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528</xdr:row>
      <xdr:rowOff>32348</xdr:rowOff>
    </xdr:from>
    <xdr:to>
      <xdr:col>19</xdr:col>
      <xdr:colOff>431320</xdr:colOff>
      <xdr:row>540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541</xdr:row>
      <xdr:rowOff>10783</xdr:rowOff>
    </xdr:from>
    <xdr:to>
      <xdr:col>19</xdr:col>
      <xdr:colOff>496018</xdr:colOff>
      <xdr:row>554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566</xdr:row>
      <xdr:rowOff>53915</xdr:rowOff>
    </xdr:from>
    <xdr:to>
      <xdr:col>19</xdr:col>
      <xdr:colOff>204877</xdr:colOff>
      <xdr:row>581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581</xdr:row>
      <xdr:rowOff>97046</xdr:rowOff>
    </xdr:from>
    <xdr:to>
      <xdr:col>19</xdr:col>
      <xdr:colOff>215660</xdr:colOff>
      <xdr:row>596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494</xdr:row>
      <xdr:rowOff>75481</xdr:rowOff>
    </xdr:from>
    <xdr:to>
      <xdr:col>20</xdr:col>
      <xdr:colOff>0</xdr:colOff>
      <xdr:row>510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477</xdr:row>
      <xdr:rowOff>21567</xdr:rowOff>
    </xdr:from>
    <xdr:to>
      <xdr:col>19</xdr:col>
      <xdr:colOff>549933</xdr:colOff>
      <xdr:row>492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448</xdr:row>
      <xdr:rowOff>75481</xdr:rowOff>
    </xdr:from>
    <xdr:to>
      <xdr:col>20</xdr:col>
      <xdr:colOff>0</xdr:colOff>
      <xdr:row>464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431</xdr:row>
      <xdr:rowOff>21567</xdr:rowOff>
    </xdr:from>
    <xdr:to>
      <xdr:col>19</xdr:col>
      <xdr:colOff>549933</xdr:colOff>
      <xdr:row>446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402</xdr:row>
      <xdr:rowOff>75481</xdr:rowOff>
    </xdr:from>
    <xdr:to>
      <xdr:col>20</xdr:col>
      <xdr:colOff>0</xdr:colOff>
      <xdr:row>418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386</xdr:row>
      <xdr:rowOff>172530</xdr:rowOff>
    </xdr:from>
    <xdr:to>
      <xdr:col>19</xdr:col>
      <xdr:colOff>614631</xdr:colOff>
      <xdr:row>401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341</xdr:row>
      <xdr:rowOff>21566</xdr:rowOff>
    </xdr:from>
    <xdr:to>
      <xdr:col>20</xdr:col>
      <xdr:colOff>129395</xdr:colOff>
      <xdr:row>356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357</xdr:row>
      <xdr:rowOff>161744</xdr:rowOff>
    </xdr:from>
    <xdr:to>
      <xdr:col>20</xdr:col>
      <xdr:colOff>150961</xdr:colOff>
      <xdr:row>372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296</xdr:row>
      <xdr:rowOff>118614</xdr:rowOff>
    </xdr:from>
    <xdr:to>
      <xdr:col>20</xdr:col>
      <xdr:colOff>21565</xdr:colOff>
      <xdr:row>311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313</xdr:row>
      <xdr:rowOff>118613</xdr:rowOff>
    </xdr:from>
    <xdr:to>
      <xdr:col>20</xdr:col>
      <xdr:colOff>10782</xdr:colOff>
      <xdr:row>328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704</xdr:row>
      <xdr:rowOff>127000</xdr:rowOff>
    </xdr:from>
    <xdr:to>
      <xdr:col>20</xdr:col>
      <xdr:colOff>388187</xdr:colOff>
      <xdr:row>719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688</xdr:row>
      <xdr:rowOff>75481</xdr:rowOff>
    </xdr:from>
    <xdr:to>
      <xdr:col>20</xdr:col>
      <xdr:colOff>226443</xdr:colOff>
      <xdr:row>702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642</xdr:row>
      <xdr:rowOff>21567</xdr:rowOff>
    </xdr:from>
    <xdr:to>
      <xdr:col>19</xdr:col>
      <xdr:colOff>86264</xdr:colOff>
      <xdr:row>653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654</xdr:row>
      <xdr:rowOff>107829</xdr:rowOff>
    </xdr:from>
    <xdr:to>
      <xdr:col>19</xdr:col>
      <xdr:colOff>258792</xdr:colOff>
      <xdr:row>666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666</xdr:row>
      <xdr:rowOff>172528</xdr:rowOff>
    </xdr:from>
    <xdr:to>
      <xdr:col>19</xdr:col>
      <xdr:colOff>312707</xdr:colOff>
      <xdr:row>680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561</xdr:row>
      <xdr:rowOff>172528</xdr:rowOff>
    </xdr:from>
    <xdr:to>
      <xdr:col>19</xdr:col>
      <xdr:colOff>463669</xdr:colOff>
      <xdr:row>572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573</xdr:row>
      <xdr:rowOff>32348</xdr:rowOff>
    </xdr:from>
    <xdr:to>
      <xdr:col>19</xdr:col>
      <xdr:colOff>431320</xdr:colOff>
      <xdr:row>585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586</xdr:row>
      <xdr:rowOff>10783</xdr:rowOff>
    </xdr:from>
    <xdr:to>
      <xdr:col>19</xdr:col>
      <xdr:colOff>496018</xdr:colOff>
      <xdr:row>599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611</xdr:row>
      <xdr:rowOff>53915</xdr:rowOff>
    </xdr:from>
    <xdr:to>
      <xdr:col>19</xdr:col>
      <xdr:colOff>204877</xdr:colOff>
      <xdr:row>626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626</xdr:row>
      <xdr:rowOff>97046</xdr:rowOff>
    </xdr:from>
    <xdr:to>
      <xdr:col>19</xdr:col>
      <xdr:colOff>215660</xdr:colOff>
      <xdr:row>641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539</xdr:row>
      <xdr:rowOff>75481</xdr:rowOff>
    </xdr:from>
    <xdr:to>
      <xdr:col>20</xdr:col>
      <xdr:colOff>0</xdr:colOff>
      <xdr:row>555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522</xdr:row>
      <xdr:rowOff>21567</xdr:rowOff>
    </xdr:from>
    <xdr:to>
      <xdr:col>19</xdr:col>
      <xdr:colOff>549933</xdr:colOff>
      <xdr:row>537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493</xdr:row>
      <xdr:rowOff>75481</xdr:rowOff>
    </xdr:from>
    <xdr:to>
      <xdr:col>20</xdr:col>
      <xdr:colOff>0</xdr:colOff>
      <xdr:row>509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476</xdr:row>
      <xdr:rowOff>21567</xdr:rowOff>
    </xdr:from>
    <xdr:to>
      <xdr:col>19</xdr:col>
      <xdr:colOff>549933</xdr:colOff>
      <xdr:row>491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447</xdr:row>
      <xdr:rowOff>75481</xdr:rowOff>
    </xdr:from>
    <xdr:to>
      <xdr:col>20</xdr:col>
      <xdr:colOff>0</xdr:colOff>
      <xdr:row>463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431</xdr:row>
      <xdr:rowOff>172530</xdr:rowOff>
    </xdr:from>
    <xdr:to>
      <xdr:col>19</xdr:col>
      <xdr:colOff>614631</xdr:colOff>
      <xdr:row>446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386</xdr:row>
      <xdr:rowOff>21566</xdr:rowOff>
    </xdr:from>
    <xdr:to>
      <xdr:col>20</xdr:col>
      <xdr:colOff>129395</xdr:colOff>
      <xdr:row>401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402</xdr:row>
      <xdr:rowOff>161744</xdr:rowOff>
    </xdr:from>
    <xdr:to>
      <xdr:col>20</xdr:col>
      <xdr:colOff>150961</xdr:colOff>
      <xdr:row>417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341</xdr:row>
      <xdr:rowOff>118614</xdr:rowOff>
    </xdr:from>
    <xdr:to>
      <xdr:col>20</xdr:col>
      <xdr:colOff>21565</xdr:colOff>
      <xdr:row>356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358</xdr:row>
      <xdr:rowOff>118613</xdr:rowOff>
    </xdr:from>
    <xdr:to>
      <xdr:col>20</xdr:col>
      <xdr:colOff>10782</xdr:colOff>
      <xdr:row>373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201</xdr:row>
      <xdr:rowOff>140181</xdr:rowOff>
    </xdr:from>
    <xdr:to>
      <xdr:col>20</xdr:col>
      <xdr:colOff>53914</xdr:colOff>
      <xdr:row>216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218</xdr:row>
      <xdr:rowOff>43132</xdr:rowOff>
    </xdr:from>
    <xdr:to>
      <xdr:col>20</xdr:col>
      <xdr:colOff>86263</xdr:colOff>
      <xdr:row>233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153</xdr:row>
      <xdr:rowOff>140181</xdr:rowOff>
    </xdr:from>
    <xdr:to>
      <xdr:col>20</xdr:col>
      <xdr:colOff>53914</xdr:colOff>
      <xdr:row>168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170</xdr:row>
      <xdr:rowOff>43132</xdr:rowOff>
    </xdr:from>
    <xdr:to>
      <xdr:col>20</xdr:col>
      <xdr:colOff>86263</xdr:colOff>
      <xdr:row>185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105</xdr:row>
      <xdr:rowOff>140181</xdr:rowOff>
    </xdr:from>
    <xdr:to>
      <xdr:col>20</xdr:col>
      <xdr:colOff>53914</xdr:colOff>
      <xdr:row>120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122</xdr:row>
      <xdr:rowOff>43132</xdr:rowOff>
    </xdr:from>
    <xdr:to>
      <xdr:col>20</xdr:col>
      <xdr:colOff>86263</xdr:colOff>
      <xdr:row>137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105</xdr:row>
      <xdr:rowOff>140181</xdr:rowOff>
    </xdr:from>
    <xdr:to>
      <xdr:col>20</xdr:col>
      <xdr:colOff>53914</xdr:colOff>
      <xdr:row>120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122</xdr:row>
      <xdr:rowOff>43132</xdr:rowOff>
    </xdr:from>
    <xdr:to>
      <xdr:col>20</xdr:col>
      <xdr:colOff>86263</xdr:colOff>
      <xdr:row>137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57</xdr:row>
      <xdr:rowOff>140181</xdr:rowOff>
    </xdr:from>
    <xdr:to>
      <xdr:col>20</xdr:col>
      <xdr:colOff>53914</xdr:colOff>
      <xdr:row>72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74</xdr:row>
      <xdr:rowOff>43132</xdr:rowOff>
    </xdr:from>
    <xdr:to>
      <xdr:col>20</xdr:col>
      <xdr:colOff>86263</xdr:colOff>
      <xdr:row>89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10</xdr:row>
      <xdr:rowOff>110415</xdr:rowOff>
    </xdr:from>
    <xdr:to>
      <xdr:col>20</xdr:col>
      <xdr:colOff>47961</xdr:colOff>
      <xdr:row>25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29</xdr:row>
      <xdr:rowOff>150289</xdr:rowOff>
    </xdr:from>
    <xdr:to>
      <xdr:col>20</xdr:col>
      <xdr:colOff>169606</xdr:colOff>
      <xdr:row>44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32</xdr:row>
      <xdr:rowOff>65484</xdr:rowOff>
    </xdr:from>
    <xdr:to>
      <xdr:col>12</xdr:col>
      <xdr:colOff>537468</xdr:colOff>
      <xdr:row>47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746"/>
  <sheetViews>
    <sheetView tabSelected="1" topLeftCell="A2" zoomScale="80" zoomScaleNormal="80" workbookViewId="0">
      <selection activeCell="J17" sqref="J17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3" spans="1:21" ht="14.65" thickBot="1"/>
    <row r="4" spans="1:21" ht="14.65" thickTop="1">
      <c r="A4" s="64" t="s">
        <v>51</v>
      </c>
      <c r="B4" s="62">
        <v>45428</v>
      </c>
      <c r="C4" s="3"/>
      <c r="D4" s="3"/>
      <c r="E4" s="3"/>
      <c r="F4" s="4"/>
      <c r="G4" s="3"/>
      <c r="H4" s="4"/>
      <c r="I4" s="4"/>
      <c r="J4" s="4"/>
      <c r="K4" s="4"/>
      <c r="L4" s="4"/>
      <c r="M4" s="4"/>
      <c r="N4" s="4"/>
      <c r="O4" s="4" t="s">
        <v>47</v>
      </c>
      <c r="P4" s="4" t="s">
        <v>48</v>
      </c>
      <c r="Q4" s="4"/>
      <c r="R4" s="4"/>
      <c r="S4" s="4"/>
      <c r="T4" s="4"/>
      <c r="U4" s="5"/>
    </row>
    <row r="5" spans="1:21">
      <c r="A5" s="47" t="s">
        <v>50</v>
      </c>
      <c r="B5" s="60" t="s">
        <v>78</v>
      </c>
      <c r="C5" s="17"/>
      <c r="D5" s="17"/>
      <c r="E5" s="17"/>
      <c r="F5" s="41"/>
      <c r="G5" s="17"/>
      <c r="H5" s="8"/>
      <c r="I5" s="8"/>
      <c r="J5" s="8"/>
      <c r="K5" s="8"/>
      <c r="L5" s="8"/>
      <c r="M5" s="8"/>
      <c r="N5" s="8" t="s">
        <v>55</v>
      </c>
      <c r="O5" s="50">
        <f>L13</f>
        <v>8922.08</v>
      </c>
      <c r="P5" s="55">
        <f>O5/O8</f>
        <v>0.1798471051265641</v>
      </c>
      <c r="Q5" s="8"/>
      <c r="R5" s="8"/>
      <c r="S5" s="8"/>
      <c r="T5" s="8"/>
      <c r="U5" s="9"/>
    </row>
    <row r="6" spans="1:21">
      <c r="A6" s="6"/>
      <c r="B6" s="8" t="s">
        <v>80</v>
      </c>
      <c r="C6" s="17"/>
      <c r="D6" s="17"/>
      <c r="E6" s="17"/>
      <c r="F6" s="41"/>
      <c r="G6" s="17"/>
      <c r="H6" s="8"/>
      <c r="I6" s="8"/>
      <c r="J6" s="8"/>
      <c r="K6" s="8"/>
      <c r="L6" s="8"/>
      <c r="M6" s="8"/>
      <c r="N6" s="8" t="str">
        <f>J14</f>
        <v>MG20180131</v>
      </c>
      <c r="O6" s="50">
        <f>L14</f>
        <v>22959.59</v>
      </c>
      <c r="P6" s="55">
        <f>O6/O8</f>
        <v>0.4628086495965974</v>
      </c>
      <c r="Q6" s="8"/>
      <c r="R6" s="8"/>
      <c r="S6" s="8"/>
      <c r="T6" s="8"/>
      <c r="U6" s="9"/>
    </row>
    <row r="7" spans="1:21">
      <c r="A7" s="47"/>
      <c r="B7" s="8" t="s">
        <v>79</v>
      </c>
      <c r="C7" s="17"/>
      <c r="D7" s="17"/>
      <c r="E7" s="17"/>
      <c r="F7" s="8"/>
      <c r="G7" s="7"/>
      <c r="H7" s="8"/>
      <c r="I7" s="8"/>
      <c r="J7" s="8"/>
      <c r="K7" s="14"/>
      <c r="L7" s="8"/>
      <c r="M7" s="8"/>
      <c r="N7" s="8" t="str">
        <f>J23</f>
        <v>CM20191031</v>
      </c>
      <c r="O7" s="14">
        <f>L23</f>
        <v>17727.580000000002</v>
      </c>
      <c r="P7" s="55">
        <f>O7/O8</f>
        <v>0.3573442452768385</v>
      </c>
      <c r="Q7" s="8"/>
      <c r="R7" s="8"/>
      <c r="S7" s="8"/>
      <c r="T7" s="8"/>
      <c r="U7" s="9"/>
    </row>
    <row r="8" spans="1:21">
      <c r="A8" s="42"/>
      <c r="B8" s="7"/>
      <c r="C8" s="7"/>
      <c r="D8" s="7"/>
      <c r="E8" s="7"/>
      <c r="F8" s="8"/>
      <c r="G8" s="7"/>
      <c r="H8" s="8"/>
      <c r="I8" s="8"/>
      <c r="J8" s="8"/>
      <c r="K8" s="8"/>
      <c r="L8" s="8"/>
      <c r="M8" s="8"/>
      <c r="N8" s="8"/>
      <c r="O8" s="14">
        <f>SUM(O5:O7)</f>
        <v>49609.25</v>
      </c>
      <c r="P8" s="15">
        <f>SUM(P5:P7)</f>
        <v>1</v>
      </c>
      <c r="Q8" s="8"/>
      <c r="R8" s="8"/>
      <c r="S8" s="8"/>
      <c r="T8" s="8"/>
      <c r="U8" s="9"/>
    </row>
    <row r="9" spans="1:21">
      <c r="A9" s="6"/>
      <c r="B9" s="7"/>
      <c r="C9" s="7"/>
      <c r="D9" s="7"/>
      <c r="E9" s="7"/>
      <c r="F9" s="20" t="s">
        <v>61</v>
      </c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>
      <c r="A10" s="49" t="str">
        <f>"PURCHASING POWER "&amp;F13&amp;":"</f>
        <v>PURCHASING POWER BRK-5QX13608:</v>
      </c>
      <c r="B10" s="7"/>
      <c r="C10" s="7">
        <v>23385.22</v>
      </c>
      <c r="D10" s="7"/>
      <c r="E10" s="7"/>
      <c r="F10" s="20" t="s">
        <v>60</v>
      </c>
      <c r="G10" s="7" t="str">
        <f>IF((0.05*C13)+(E14/4)&gt;L10,"TRUE","FALSE")</f>
        <v>FALSE</v>
      </c>
      <c r="H10" s="8"/>
      <c r="I10" s="8"/>
      <c r="J10" s="51" t="str">
        <f>"PURCHASING POWER "&amp;N13&amp;":"</f>
        <v>PURCHASING POWER :</v>
      </c>
      <c r="K10" s="8"/>
      <c r="L10" s="50">
        <f>C10-SUM(K13:K14)</f>
        <v>20260.59</v>
      </c>
      <c r="M10" s="8"/>
      <c r="N10" s="8"/>
      <c r="O10" s="8"/>
      <c r="P10" s="20" t="s">
        <v>34</v>
      </c>
      <c r="Q10" s="8"/>
      <c r="R10" s="8"/>
      <c r="S10" s="8"/>
      <c r="T10" s="8"/>
      <c r="U10" s="9"/>
    </row>
    <row r="11" spans="1:21">
      <c r="A11" s="6"/>
      <c r="B11" s="7"/>
      <c r="C11" s="7"/>
      <c r="D11" s="12" t="s">
        <v>75</v>
      </c>
      <c r="E11" s="7"/>
      <c r="F11" s="8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spans="1:21">
      <c r="A12" s="11"/>
      <c r="B12" s="12" t="s">
        <v>19</v>
      </c>
      <c r="C12" s="12" t="s">
        <v>20</v>
      </c>
      <c r="D12" s="12" t="s">
        <v>20</v>
      </c>
      <c r="E12" s="12" t="s">
        <v>21</v>
      </c>
      <c r="F12" s="12" t="s">
        <v>32</v>
      </c>
      <c r="G12" s="12" t="s">
        <v>22</v>
      </c>
      <c r="H12" s="12"/>
      <c r="I12" s="8"/>
      <c r="J12" s="13"/>
      <c r="K12" s="40" t="s">
        <v>49</v>
      </c>
      <c r="L12" s="21" t="s">
        <v>47</v>
      </c>
      <c r="M12" s="20" t="s">
        <v>66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55</v>
      </c>
      <c r="B13" s="7">
        <v>6248.6</v>
      </c>
      <c r="C13" s="63">
        <v>1173.48</v>
      </c>
      <c r="D13" s="63">
        <v>6121.73</v>
      </c>
      <c r="E13" s="7">
        <f>SUM(B13:C13)</f>
        <v>7422.08</v>
      </c>
      <c r="F13" s="8" t="s">
        <v>34</v>
      </c>
      <c r="G13" s="56">
        <f>E13/E15</f>
        <v>0.25809610446694098</v>
      </c>
      <c r="H13" s="15"/>
      <c r="I13" s="8"/>
      <c r="J13" s="8" t="str">
        <f>A13</f>
        <v>CMT20200817</v>
      </c>
      <c r="K13" s="50">
        <v>1500</v>
      </c>
      <c r="L13" s="50">
        <f>K13+E13</f>
        <v>8922.08</v>
      </c>
      <c r="M13" s="50">
        <f>K13+C13</f>
        <v>2673.48</v>
      </c>
      <c r="N13" s="8"/>
      <c r="O13" s="8"/>
      <c r="P13" s="8"/>
      <c r="Q13" s="8"/>
      <c r="R13" s="8"/>
      <c r="S13" s="8"/>
      <c r="T13" s="8"/>
      <c r="U13" s="9"/>
    </row>
    <row r="14" spans="1:21">
      <c r="A14" s="16" t="s">
        <v>13</v>
      </c>
      <c r="B14" s="7">
        <v>20459.59</v>
      </c>
      <c r="C14" s="17">
        <v>875.37</v>
      </c>
      <c r="D14" s="17">
        <v>0</v>
      </c>
      <c r="E14" s="7">
        <f>SUM(B14:C14)</f>
        <v>21334.959999999999</v>
      </c>
      <c r="F14" s="8" t="s">
        <v>34</v>
      </c>
      <c r="G14" s="56">
        <f>E14/E15</f>
        <v>0.74190389553305902</v>
      </c>
      <c r="H14" s="15"/>
      <c r="I14" s="8"/>
      <c r="J14" s="8" t="str">
        <f>A14</f>
        <v>MG20180131</v>
      </c>
      <c r="K14" s="50">
        <v>1624.63</v>
      </c>
      <c r="L14" s="50">
        <f>K14+E14</f>
        <v>22959.59</v>
      </c>
      <c r="M14" s="50">
        <f>K14+C14</f>
        <v>2500</v>
      </c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>
        <f>SUM(E13:E14)</f>
        <v>28757.040000000001</v>
      </c>
      <c r="F15" s="8"/>
      <c r="G15" s="19">
        <f>SUM(G13:G14)</f>
        <v>1</v>
      </c>
      <c r="H15" s="54"/>
      <c r="I15" s="8"/>
      <c r="J15" s="20" t="s">
        <v>21</v>
      </c>
      <c r="K15" s="50"/>
      <c r="L15" s="21">
        <f>SUM(L12:L14)</f>
        <v>31881.67</v>
      </c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15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6"/>
      <c r="B20" s="7"/>
      <c r="C20" s="7"/>
      <c r="D20" s="7"/>
      <c r="E20" s="7"/>
      <c r="F20" s="8"/>
      <c r="G20" s="7"/>
      <c r="H20" s="8"/>
      <c r="I20" s="8"/>
      <c r="J20" s="8"/>
      <c r="K20" s="50"/>
      <c r="L20" s="8"/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42" t="str">
        <f>"PURCHASING POWER "&amp;F23&amp;":"</f>
        <v>PURCHASING POWER BRK-54X61101:</v>
      </c>
      <c r="B21" s="7"/>
      <c r="C21" s="7">
        <v>199940.98</v>
      </c>
      <c r="D21" s="7"/>
      <c r="E21" s="7"/>
      <c r="F21" s="8"/>
      <c r="G21" s="7"/>
      <c r="H21" s="8"/>
      <c r="I21" s="8"/>
      <c r="J21" s="12" t="str">
        <f>"PURCHASING POWER "&amp;N23&amp;":"</f>
        <v>PURCHASING POWER :</v>
      </c>
      <c r="K21" s="50"/>
      <c r="L21" s="14">
        <f>C21-SUM(K23:K24)</f>
        <v>198440.98</v>
      </c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6"/>
      <c r="B22" s="12" t="s">
        <v>19</v>
      </c>
      <c r="C22" s="12" t="s">
        <v>20</v>
      </c>
      <c r="D22" s="12"/>
      <c r="E22" s="12" t="s">
        <v>21</v>
      </c>
      <c r="F22" s="12" t="s">
        <v>32</v>
      </c>
      <c r="G22" s="12" t="s">
        <v>22</v>
      </c>
      <c r="H22" s="12"/>
      <c r="I22" s="8"/>
      <c r="J22" s="8"/>
      <c r="K22" s="50"/>
      <c r="L22" s="14"/>
      <c r="M22" s="8"/>
      <c r="N22" s="8"/>
      <c r="O22" s="8"/>
      <c r="P22" s="8"/>
      <c r="Q22" s="8"/>
      <c r="R22" s="8"/>
      <c r="S22" s="8"/>
      <c r="T22" s="8"/>
      <c r="U22" s="9"/>
    </row>
    <row r="23" spans="1:21">
      <c r="A23" s="16" t="s">
        <v>14</v>
      </c>
      <c r="B23" s="7">
        <v>16142.92</v>
      </c>
      <c r="C23" s="17">
        <v>84.66</v>
      </c>
      <c r="D23" s="17">
        <v>13000</v>
      </c>
      <c r="E23" s="7">
        <f>SUM(B23:C23)</f>
        <v>16227.58</v>
      </c>
      <c r="F23" s="8" t="s">
        <v>33</v>
      </c>
      <c r="G23" s="57">
        <f>E23/E24</f>
        <v>1</v>
      </c>
      <c r="H23" s="15"/>
      <c r="I23" s="8"/>
      <c r="J23" s="8" t="str">
        <f>A23</f>
        <v>CM20191031</v>
      </c>
      <c r="K23" s="50">
        <v>1500</v>
      </c>
      <c r="L23" s="14">
        <f>E23+K23</f>
        <v>17727.580000000002</v>
      </c>
      <c r="M23" s="14">
        <f>K23+C23</f>
        <v>1584.66</v>
      </c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 t="s">
        <v>71</v>
      </c>
      <c r="D24" s="7"/>
      <c r="E24" s="7">
        <f>SUM(E23)</f>
        <v>16227.58</v>
      </c>
      <c r="F24" s="8"/>
      <c r="G24" s="57">
        <f>SUM(G23)</f>
        <v>1</v>
      </c>
      <c r="H24" s="54"/>
      <c r="I24" s="8"/>
      <c r="J24" s="20" t="s">
        <v>21</v>
      </c>
      <c r="K24" s="50"/>
      <c r="L24" s="21">
        <f>SUM(L22:L23)</f>
        <v>17727.580000000002</v>
      </c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9"/>
      <c r="H25" s="15"/>
      <c r="I25" s="8"/>
      <c r="J25" s="14"/>
      <c r="K25" s="8"/>
      <c r="L25" s="14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7"/>
      <c r="D26" s="7"/>
      <c r="E26" s="7"/>
      <c r="F26" s="8"/>
      <c r="G26" s="12" t="s">
        <v>22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43</v>
      </c>
      <c r="D27" s="12"/>
      <c r="E27" s="58">
        <f>E24+E15</f>
        <v>44984.62</v>
      </c>
      <c r="F27" s="14">
        <f>E27</f>
        <v>44984.62</v>
      </c>
      <c r="G27" s="19">
        <f>F27/F29</f>
        <v>0.1836614144134662</v>
      </c>
      <c r="H27" s="8"/>
      <c r="I27" s="8"/>
      <c r="J27" s="8"/>
      <c r="K27" s="12" t="s">
        <v>43</v>
      </c>
      <c r="L27" s="59">
        <f>L24+L15</f>
        <v>49609.25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12" t="s">
        <v>76</v>
      </c>
      <c r="D28" s="7"/>
      <c r="E28" s="7">
        <v>244932.34</v>
      </c>
      <c r="F28" s="14">
        <f>E28-E27</f>
        <v>199947.72</v>
      </c>
      <c r="G28" s="19">
        <f>F28/F29</f>
        <v>0.81633858558653383</v>
      </c>
      <c r="H28" s="8"/>
      <c r="I28" s="8"/>
      <c r="J28" s="8"/>
      <c r="K28" s="20" t="s">
        <v>53</v>
      </c>
      <c r="L28" s="14">
        <f>L27-E27</f>
        <v>4624.6299999999974</v>
      </c>
      <c r="M28" s="8"/>
      <c r="N28" s="8"/>
      <c r="O28" s="8"/>
      <c r="P28" s="8"/>
      <c r="Q28" s="8"/>
      <c r="R28" s="8"/>
      <c r="S28" s="8"/>
      <c r="T28" s="8"/>
      <c r="U28" s="9"/>
    </row>
    <row r="29" spans="1:21">
      <c r="A29" s="6"/>
      <c r="B29" s="7"/>
      <c r="C29" s="7"/>
      <c r="D29" s="7"/>
      <c r="E29" s="7"/>
      <c r="F29" s="14">
        <f>SUM(F27:F28)</f>
        <v>244932.34</v>
      </c>
      <c r="G29" s="19">
        <f>SUM(G27:G28)</f>
        <v>1</v>
      </c>
      <c r="H29" s="8"/>
      <c r="I29" s="8"/>
      <c r="J29" s="8"/>
      <c r="K29" s="8"/>
      <c r="L29" s="8"/>
      <c r="M29" s="8"/>
      <c r="N29" s="8"/>
      <c r="O29" s="8"/>
      <c r="P29" s="20" t="s">
        <v>33</v>
      </c>
      <c r="Q29" s="8"/>
      <c r="R29" s="8"/>
      <c r="S29" s="8"/>
      <c r="T29" s="8"/>
      <c r="U29" s="9"/>
    </row>
    <row r="30" spans="1:21">
      <c r="A30" s="6"/>
      <c r="B30" s="17"/>
      <c r="C30" s="17"/>
      <c r="D30" s="17"/>
      <c r="E30" s="1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7"/>
      <c r="C31" s="7"/>
      <c r="D31" s="7"/>
      <c r="E31" s="7"/>
      <c r="F31" s="8"/>
      <c r="G31" s="7"/>
      <c r="H31" s="8"/>
      <c r="I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6"/>
      <c r="B32" s="40"/>
      <c r="C32" s="17"/>
      <c r="D32" s="17"/>
      <c r="E32" s="17"/>
      <c r="F32" s="41"/>
      <c r="G32" s="17"/>
      <c r="H32" s="41"/>
      <c r="I32" s="14"/>
      <c r="J32" s="20" t="s">
        <v>77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14</v>
      </c>
      <c r="B33" s="52" t="s">
        <v>58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6" t="s">
        <v>55</v>
      </c>
      <c r="B34" s="52" t="s">
        <v>57</v>
      </c>
      <c r="C34" s="7"/>
      <c r="D34" s="7"/>
      <c r="E34" s="7"/>
      <c r="F34" s="8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0" t="s">
        <v>13</v>
      </c>
      <c r="B35" s="53" t="s">
        <v>59</v>
      </c>
      <c r="C35" s="12"/>
      <c r="D35" s="12"/>
      <c r="E35" s="12"/>
      <c r="F35" s="12"/>
      <c r="G35" s="12"/>
      <c r="H35" s="12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16"/>
      <c r="B36" s="7"/>
      <c r="C36" s="22"/>
      <c r="D36" s="22"/>
      <c r="E36" s="23"/>
      <c r="F36" s="8"/>
      <c r="G36" s="19"/>
      <c r="H36" s="15"/>
      <c r="I36" s="8"/>
      <c r="J36" s="8"/>
      <c r="K36" s="14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20"/>
      <c r="K37" s="21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19"/>
      <c r="H38" s="15"/>
      <c r="I38" s="8"/>
      <c r="J38" s="14"/>
      <c r="K38" s="14"/>
      <c r="L38" s="15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1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>
      <c r="A47" s="6"/>
      <c r="B47" s="7"/>
      <c r="C47" s="7"/>
      <c r="D47" s="7"/>
      <c r="E47" s="7"/>
      <c r="F47" s="8"/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9"/>
    </row>
    <row r="48" spans="1:21" ht="14.65" thickBot="1">
      <c r="A48" s="24"/>
      <c r="B48" s="25"/>
      <c r="C48" s="25"/>
      <c r="D48" s="25"/>
      <c r="E48" s="25"/>
      <c r="F48" s="26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7"/>
    </row>
    <row r="49" spans="1:21" ht="14.65" thickTop="1"/>
    <row r="51" spans="1:21" ht="14.65" thickBot="1"/>
    <row r="52" spans="1:21" ht="14.65" thickTop="1">
      <c r="A52" s="61" t="s">
        <v>51</v>
      </c>
      <c r="B52" s="62">
        <v>45161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 t="s">
        <v>72</v>
      </c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4781.32</v>
      </c>
      <c r="P53" s="55">
        <f>O53/O56</f>
        <v>0.11719579358743419</v>
      </c>
      <c r="Q53" s="8"/>
      <c r="R53" s="8"/>
      <c r="S53" s="8"/>
      <c r="T53" s="8"/>
      <c r="U53" s="9"/>
    </row>
    <row r="54" spans="1:21">
      <c r="B54" s="8" t="s">
        <v>73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17704.73</v>
      </c>
      <c r="P54" s="55">
        <f>O54/O56</f>
        <v>0.43396381806723955</v>
      </c>
      <c r="Q54" s="8"/>
      <c r="R54" s="8"/>
      <c r="S54" s="8"/>
      <c r="T54" s="8"/>
      <c r="U54" s="9"/>
    </row>
    <row r="55" spans="1:21">
      <c r="A55" s="47"/>
      <c r="B55" s="8" t="s">
        <v>74</v>
      </c>
      <c r="C55" s="17"/>
      <c r="D55" s="17"/>
      <c r="E55" s="17"/>
      <c r="F55" s="8"/>
      <c r="G55" s="7"/>
      <c r="H55" s="8"/>
      <c r="I55" s="8"/>
      <c r="J55" s="8"/>
      <c r="K55" s="8"/>
      <c r="L55" s="8"/>
      <c r="M55" s="8"/>
      <c r="N55" s="8" t="str">
        <f>J71</f>
        <v>CM20191031</v>
      </c>
      <c r="O55" s="14">
        <f>L71</f>
        <v>18311.66</v>
      </c>
      <c r="P55" s="55">
        <f>O55/O56</f>
        <v>0.44884038834532625</v>
      </c>
      <c r="Q55" s="8"/>
      <c r="R55" s="8"/>
      <c r="S55" s="8"/>
      <c r="T55" s="8"/>
      <c r="U55" s="9"/>
    </row>
    <row r="56" spans="1:21">
      <c r="A56" s="42"/>
      <c r="B56" s="7"/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40797.71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18413.37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16413.37</v>
      </c>
      <c r="M58" s="8"/>
      <c r="N58" s="8"/>
      <c r="O58" s="8"/>
      <c r="P58" s="8"/>
      <c r="Q58" s="8"/>
      <c r="R58" s="8"/>
      <c r="S58" s="8"/>
      <c r="T58" s="8"/>
      <c r="U58" s="9"/>
    </row>
    <row r="59" spans="1:21">
      <c r="A59" s="6"/>
      <c r="B59" s="7"/>
      <c r="C59" s="7"/>
      <c r="D59" s="7"/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/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2848.63</v>
      </c>
      <c r="C61" s="17">
        <v>932.69</v>
      </c>
      <c r="D61" s="17"/>
      <c r="E61" s="7">
        <f>SUM(B61:C61)</f>
        <v>3781.32</v>
      </c>
      <c r="F61" s="8" t="s">
        <v>34</v>
      </c>
      <c r="G61" s="56">
        <f>E61/E63</f>
        <v>0.18458023874783086</v>
      </c>
      <c r="H61" s="15"/>
      <c r="I61" s="8"/>
      <c r="J61" s="8" t="str">
        <f>A61</f>
        <v>CMT20200817</v>
      </c>
      <c r="K61" s="46">
        <v>1000</v>
      </c>
      <c r="L61" s="50">
        <f>K61+E61</f>
        <v>4781.32</v>
      </c>
      <c r="M61" s="14">
        <f>K61+C61</f>
        <v>1932.69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14374.92</v>
      </c>
      <c r="C62" s="17">
        <v>2329.81</v>
      </c>
      <c r="D62" s="17"/>
      <c r="E62" s="7">
        <f>SUM(B62:C62)</f>
        <v>16704.73</v>
      </c>
      <c r="F62" s="8" t="s">
        <v>34</v>
      </c>
      <c r="G62" s="56">
        <f>E62/E63</f>
        <v>0.8154197612521692</v>
      </c>
      <c r="H62" s="15"/>
      <c r="I62" s="8"/>
      <c r="J62" s="8" t="str">
        <f>A62</f>
        <v>MG20180131</v>
      </c>
      <c r="K62" s="46">
        <v>1000</v>
      </c>
      <c r="L62" s="50">
        <f>K62+E62</f>
        <v>17704.73</v>
      </c>
      <c r="M62" s="50">
        <f>K62+C62</f>
        <v>3329.81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20486.05</v>
      </c>
      <c r="F63" s="8"/>
      <c r="G63" s="19">
        <f>SUM(G61:G62)</f>
        <v>1</v>
      </c>
      <c r="H63" s="54"/>
      <c r="I63" s="8"/>
      <c r="J63" s="20" t="s">
        <v>21</v>
      </c>
      <c r="K63" s="46"/>
      <c r="L63" s="21">
        <f>SUM(L60:L62)</f>
        <v>22486.05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46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46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46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46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46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205313.9</v>
      </c>
      <c r="D69" s="7"/>
      <c r="E69" s="7"/>
      <c r="F69" s="8"/>
      <c r="G69" s="7"/>
      <c r="H69" s="8"/>
      <c r="I69" s="8"/>
      <c r="J69" s="12" t="str">
        <f>"PURCHASING POWER "&amp;N71&amp;":"</f>
        <v>PURCHASING POWER :</v>
      </c>
      <c r="K69" s="46"/>
      <c r="L69" s="14">
        <f>C69-SUM(K71:K72)</f>
        <v>203313.9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/>
      <c r="E70" s="12" t="s">
        <v>21</v>
      </c>
      <c r="F70" s="12" t="s">
        <v>32</v>
      </c>
      <c r="G70" s="12" t="s">
        <v>22</v>
      </c>
      <c r="H70" s="12"/>
      <c r="I70" s="8"/>
      <c r="J70" s="8"/>
      <c r="K70" s="46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12450.78</v>
      </c>
      <c r="C71" s="17">
        <v>3860.88</v>
      </c>
      <c r="D71" s="17"/>
      <c r="E71" s="7">
        <f>SUM(B71:C71)</f>
        <v>16311.66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46">
        <v>2000</v>
      </c>
      <c r="L71" s="14">
        <f>E71+K71</f>
        <v>18311.66</v>
      </c>
      <c r="M71" s="14">
        <f>K71+C71</f>
        <v>5860.88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16311.66</v>
      </c>
      <c r="F72" s="8"/>
      <c r="G72" s="57">
        <f>SUM(G71)</f>
        <v>1</v>
      </c>
      <c r="H72" s="54"/>
      <c r="I72" s="8"/>
      <c r="J72" s="20" t="s">
        <v>21</v>
      </c>
      <c r="K72" s="46" t="s">
        <v>71</v>
      </c>
      <c r="L72" s="21">
        <f>SUM(L70:L71)</f>
        <v>18311.66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7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E72+E63</f>
        <v>36797.71</v>
      </c>
      <c r="F75" s="8"/>
      <c r="G75" s="7"/>
      <c r="H75" s="8"/>
      <c r="I75" s="8"/>
      <c r="J75" s="8"/>
      <c r="K75" s="12" t="s">
        <v>43</v>
      </c>
      <c r="L75" s="59">
        <f>L72+L63</f>
        <v>40797.71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7"/>
      <c r="D76" s="7"/>
      <c r="E76" s="7"/>
      <c r="F76" s="8"/>
      <c r="G76" s="7"/>
      <c r="H76" s="8"/>
      <c r="I76" s="8"/>
      <c r="J76" s="8"/>
      <c r="K76" s="20" t="s">
        <v>53</v>
      </c>
      <c r="L76" s="14">
        <f>L75-E75</f>
        <v>4000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8"/>
      <c r="G77" s="7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6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 ht="14.65" thickBot="1">
      <c r="A94" s="24"/>
      <c r="B94" s="25"/>
      <c r="C94" s="25"/>
      <c r="D94" s="25"/>
      <c r="E94" s="25"/>
      <c r="F94" s="26"/>
      <c r="G94" s="25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7"/>
    </row>
    <row r="95" spans="1:21" ht="14.65" thickTop="1"/>
    <row r="99" spans="1:21" ht="14.65" thickBot="1"/>
    <row r="100" spans="1:21" ht="14.65" thickTop="1">
      <c r="A100" s="61" t="s">
        <v>51</v>
      </c>
      <c r="B100" s="62">
        <v>45138</v>
      </c>
      <c r="C100" s="3"/>
      <c r="D100" s="3"/>
      <c r="E100" s="3"/>
      <c r="F100" s="4"/>
      <c r="G100" s="3"/>
      <c r="H100" s="4"/>
      <c r="I100" s="4"/>
      <c r="J100" s="4"/>
      <c r="K100" s="4"/>
      <c r="L100" s="4"/>
      <c r="M100" s="4"/>
      <c r="N100" s="4"/>
      <c r="O100" s="4" t="s">
        <v>47</v>
      </c>
      <c r="P100" s="4" t="s">
        <v>48</v>
      </c>
      <c r="Q100" s="4"/>
      <c r="R100" s="4"/>
      <c r="S100" s="4"/>
      <c r="T100" s="4"/>
      <c r="U100" s="5"/>
    </row>
    <row r="101" spans="1:21">
      <c r="A101" s="47" t="s">
        <v>50</v>
      </c>
      <c r="B101" s="60" t="s">
        <v>67</v>
      </c>
      <c r="C101" s="17"/>
      <c r="D101" s="17"/>
      <c r="E101" s="17"/>
      <c r="F101" s="41"/>
      <c r="G101" s="17"/>
      <c r="H101" s="8"/>
      <c r="I101" s="8"/>
      <c r="J101" s="8"/>
      <c r="K101" s="8"/>
      <c r="L101" s="8"/>
      <c r="M101" s="8"/>
      <c r="N101" s="8" t="s">
        <v>55</v>
      </c>
      <c r="O101" s="50">
        <f>L109</f>
        <v>2973.96</v>
      </c>
      <c r="P101" s="55">
        <f>O101/O104</f>
        <v>8.7656093462577217E-2</v>
      </c>
      <c r="Q101" s="8"/>
      <c r="R101" s="8"/>
      <c r="S101" s="8"/>
      <c r="T101" s="8"/>
      <c r="U101" s="9"/>
    </row>
    <row r="102" spans="1:21">
      <c r="B102" s="8" t="s">
        <v>70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tr">
        <f>J110</f>
        <v>MG20180131</v>
      </c>
      <c r="O102" s="50">
        <f>L110</f>
        <v>16497.59</v>
      </c>
      <c r="P102" s="55">
        <f>O102/O104</f>
        <v>0.4862588235710229</v>
      </c>
      <c r="Q102" s="8"/>
      <c r="R102" s="8"/>
      <c r="S102" s="8"/>
      <c r="T102" s="8"/>
      <c r="U102" s="9"/>
    </row>
    <row r="103" spans="1:21">
      <c r="A103" s="47"/>
      <c r="B103" s="8" t="str">
        <f>J110&amp;":"</f>
        <v>MG20180131:</v>
      </c>
      <c r="C103" s="17" t="s">
        <v>69</v>
      </c>
      <c r="D103" s="17"/>
      <c r="E103" s="17"/>
      <c r="F103" s="8"/>
      <c r="G103" s="7"/>
      <c r="H103" s="8"/>
      <c r="I103" s="8"/>
      <c r="J103" s="8"/>
      <c r="K103" s="8"/>
      <c r="L103" s="8"/>
      <c r="M103" s="8"/>
      <c r="N103" s="8" t="str">
        <f>J119</f>
        <v>CM20191031</v>
      </c>
      <c r="O103" s="14">
        <f>L119</f>
        <v>14456.04</v>
      </c>
      <c r="P103" s="55">
        <f>O103/O104</f>
        <v>0.42608508296639996</v>
      </c>
      <c r="Q103" s="8"/>
      <c r="R103" s="8"/>
      <c r="S103" s="8"/>
      <c r="T103" s="8"/>
      <c r="U103" s="9"/>
    </row>
    <row r="104" spans="1:21">
      <c r="A104" s="42"/>
      <c r="B104" s="7"/>
      <c r="C104" s="7"/>
      <c r="D104" s="7"/>
      <c r="E104" s="7"/>
      <c r="F104" s="8"/>
      <c r="G104" s="7"/>
      <c r="H104" s="8"/>
      <c r="I104" s="8"/>
      <c r="J104" s="8"/>
      <c r="K104" s="8"/>
      <c r="L104" s="8"/>
      <c r="M104" s="8"/>
      <c r="N104" s="8"/>
      <c r="O104" s="14">
        <f>SUM(O101:O103)</f>
        <v>33927.589999999997</v>
      </c>
      <c r="P104" s="15">
        <f>SUM(P101:P103)</f>
        <v>1</v>
      </c>
      <c r="Q104" s="8"/>
      <c r="R104" s="8"/>
      <c r="S104" s="8"/>
      <c r="T104" s="8"/>
      <c r="U104" s="9"/>
    </row>
    <row r="105" spans="1:21">
      <c r="A105" s="6"/>
      <c r="B105" s="7"/>
      <c r="C105" s="7"/>
      <c r="D105" s="7"/>
      <c r="E105" s="7"/>
      <c r="F105" s="20" t="s">
        <v>61</v>
      </c>
      <c r="G105" s="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</row>
    <row r="106" spans="1:21">
      <c r="A106" s="49" t="str">
        <f>"PURCHASING POWER "&amp;F109&amp;":"</f>
        <v>PURCHASING POWER BRK-5QX13608:</v>
      </c>
      <c r="B106" s="7"/>
      <c r="C106" s="7">
        <v>20818.02</v>
      </c>
      <c r="D106" s="7"/>
      <c r="E106" s="7"/>
      <c r="F106" s="20" t="s">
        <v>60</v>
      </c>
      <c r="G106" s="7" t="str">
        <f>IF((0.05*C109)+(E110/4)&gt;L106,"TRUE","FALSE")</f>
        <v>FALSE</v>
      </c>
      <c r="H106" s="8"/>
      <c r="I106" s="8"/>
      <c r="J106" s="51" t="str">
        <f>"PURCHASING POWER "&amp;N109&amp;":"</f>
        <v>PURCHASING POWER :</v>
      </c>
      <c r="K106" s="8"/>
      <c r="L106" s="50">
        <f>C106-SUM(K109:K110)</f>
        <v>19318.02</v>
      </c>
      <c r="M106" s="8"/>
      <c r="N106" s="8"/>
      <c r="O106" s="8"/>
      <c r="P106" s="8"/>
      <c r="Q106" s="8"/>
      <c r="R106" s="8"/>
      <c r="S106" s="8"/>
      <c r="T106" s="8"/>
      <c r="U106" s="9"/>
    </row>
    <row r="107" spans="1:21">
      <c r="A107" s="6"/>
      <c r="B107" s="7"/>
      <c r="C107" s="7"/>
      <c r="D107" s="7"/>
      <c r="E107" s="7"/>
      <c r="F107" s="8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</row>
    <row r="108" spans="1:21">
      <c r="A108" s="11"/>
      <c r="B108" s="12" t="s">
        <v>19</v>
      </c>
      <c r="C108" s="12" t="s">
        <v>20</v>
      </c>
      <c r="D108" s="12"/>
      <c r="E108" s="12" t="s">
        <v>21</v>
      </c>
      <c r="F108" s="12" t="s">
        <v>32</v>
      </c>
      <c r="G108" s="12" t="s">
        <v>22</v>
      </c>
      <c r="H108" s="12"/>
      <c r="I108" s="8"/>
      <c r="J108" s="13"/>
      <c r="K108" s="40" t="s">
        <v>49</v>
      </c>
      <c r="L108" s="21" t="s">
        <v>47</v>
      </c>
      <c r="M108" s="20" t="s">
        <v>66</v>
      </c>
      <c r="N108" s="8"/>
      <c r="O108" s="8"/>
      <c r="P108" s="8"/>
      <c r="Q108" s="8"/>
      <c r="R108" s="8"/>
      <c r="S108" s="8"/>
      <c r="T108" s="8"/>
      <c r="U108" s="9"/>
    </row>
    <row r="109" spans="1:21">
      <c r="A109" s="16" t="s">
        <v>55</v>
      </c>
      <c r="B109" s="7">
        <v>1464.18</v>
      </c>
      <c r="C109" s="17">
        <v>1509.78</v>
      </c>
      <c r="D109" s="17"/>
      <c r="E109" s="7">
        <f>SUM(B109:C109)</f>
        <v>2973.96</v>
      </c>
      <c r="F109" s="8" t="s">
        <v>34</v>
      </c>
      <c r="G109" s="56">
        <f>E109/E111</f>
        <v>0.16548155278760041</v>
      </c>
      <c r="H109" s="15"/>
      <c r="I109" s="8"/>
      <c r="J109" s="8" t="str">
        <f>A109</f>
        <v>CMT20200817</v>
      </c>
      <c r="K109" s="46">
        <v>0</v>
      </c>
      <c r="L109" s="50">
        <f>K109+E109</f>
        <v>2973.96</v>
      </c>
      <c r="M109" s="14">
        <f>K109+C109</f>
        <v>1509.78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13</v>
      </c>
      <c r="B110" s="7">
        <v>13341.29</v>
      </c>
      <c r="C110" s="17">
        <v>1656.3</v>
      </c>
      <c r="D110" s="17"/>
      <c r="E110" s="7">
        <f>SUM(B110:C110)</f>
        <v>14997.59</v>
      </c>
      <c r="F110" s="8" t="s">
        <v>34</v>
      </c>
      <c r="G110" s="56">
        <f>E110/E111</f>
        <v>0.83451844721239965</v>
      </c>
      <c r="H110" s="15"/>
      <c r="I110" s="8"/>
      <c r="J110" s="8" t="str">
        <f>A110</f>
        <v>MG20180131</v>
      </c>
      <c r="K110" s="46">
        <v>1500</v>
      </c>
      <c r="L110" s="50">
        <f>K110+E110</f>
        <v>16497.59</v>
      </c>
      <c r="M110" s="50">
        <f>K110+C110</f>
        <v>3156.3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6"/>
      <c r="B111" s="7"/>
      <c r="C111" s="7"/>
      <c r="D111" s="7"/>
      <c r="E111" s="7">
        <f>SUM(E109:E110)</f>
        <v>17971.55</v>
      </c>
      <c r="F111" s="8"/>
      <c r="G111" s="19">
        <f>SUM(G109:G110)</f>
        <v>1</v>
      </c>
      <c r="H111" s="54"/>
      <c r="I111" s="8"/>
      <c r="J111" s="20" t="s">
        <v>21</v>
      </c>
      <c r="K111" s="46"/>
      <c r="L111" s="21">
        <f>SUM(L108:L110)</f>
        <v>19471.55</v>
      </c>
      <c r="M111" s="8"/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/>
      <c r="F112" s="8"/>
      <c r="G112" s="7"/>
      <c r="H112" s="15"/>
      <c r="I112" s="8"/>
      <c r="J112" s="8"/>
      <c r="K112" s="46"/>
      <c r="L112" s="8"/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8"/>
      <c r="I113" s="8"/>
      <c r="J113" s="8"/>
      <c r="K113" s="46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46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46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46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42" t="str">
        <f>"PURCHASING POWER "&amp;F119&amp;":"</f>
        <v>PURCHASING POWER BRK-54X61101:</v>
      </c>
      <c r="B117" s="7"/>
      <c r="C117" s="7">
        <v>206048.96</v>
      </c>
      <c r="D117" s="7"/>
      <c r="E117" s="7"/>
      <c r="F117" s="8"/>
      <c r="G117" s="7"/>
      <c r="H117" s="8"/>
      <c r="I117" s="8"/>
      <c r="J117" s="12" t="str">
        <f>"PURCHASING POWER "&amp;N119&amp;":"</f>
        <v>PURCHASING POWER :</v>
      </c>
      <c r="K117" s="46"/>
      <c r="L117" s="14">
        <f>C117-SUM(K119:K120)</f>
        <v>204048.96</v>
      </c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6"/>
      <c r="B118" s="12" t="s">
        <v>19</v>
      </c>
      <c r="C118" s="12" t="s">
        <v>20</v>
      </c>
      <c r="D118" s="12"/>
      <c r="E118" s="12" t="s">
        <v>21</v>
      </c>
      <c r="F118" s="12" t="s">
        <v>32</v>
      </c>
      <c r="G118" s="12" t="s">
        <v>22</v>
      </c>
      <c r="H118" s="12"/>
      <c r="I118" s="8"/>
      <c r="J118" s="8"/>
      <c r="K118" s="46"/>
      <c r="L118" s="14"/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16" t="s">
        <v>14</v>
      </c>
      <c r="B119" s="7">
        <v>10858.52</v>
      </c>
      <c r="C119" s="17">
        <v>1597.52</v>
      </c>
      <c r="D119" s="17"/>
      <c r="E119" s="7">
        <f>SUM(B119:C119)</f>
        <v>12456.04</v>
      </c>
      <c r="F119" s="8" t="s">
        <v>33</v>
      </c>
      <c r="G119" s="57">
        <f>E119/E120</f>
        <v>1</v>
      </c>
      <c r="H119" s="15"/>
      <c r="I119" s="8"/>
      <c r="J119" s="8" t="str">
        <f>A119</f>
        <v>CM20191031</v>
      </c>
      <c r="K119" s="46">
        <v>2000</v>
      </c>
      <c r="L119" s="14">
        <f>E119+K119</f>
        <v>14456.04</v>
      </c>
      <c r="M119" s="14">
        <f>K119+C119</f>
        <v>3597.52</v>
      </c>
      <c r="N119" s="8"/>
      <c r="O119" s="8"/>
      <c r="P119" s="8"/>
      <c r="Q119" s="8"/>
      <c r="R119" s="8"/>
      <c r="S119" s="8"/>
      <c r="T119" s="8"/>
      <c r="U119" s="9"/>
    </row>
    <row r="120" spans="1:21">
      <c r="A120" s="6"/>
      <c r="B120" s="7"/>
      <c r="C120" s="7"/>
      <c r="D120" s="7"/>
      <c r="E120" s="7">
        <f>SUM(E119)</f>
        <v>12456.04</v>
      </c>
      <c r="F120" s="8"/>
      <c r="G120" s="57">
        <f>SUM(G119)</f>
        <v>1</v>
      </c>
      <c r="H120" s="54"/>
      <c r="I120" s="8"/>
      <c r="J120" s="20" t="s">
        <v>21</v>
      </c>
      <c r="K120" s="46"/>
      <c r="L120" s="21">
        <f>SUM(L118:L119)</f>
        <v>14456.04</v>
      </c>
      <c r="M120" s="8"/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/>
      <c r="D121" s="7"/>
      <c r="E121" s="7"/>
      <c r="F121" s="8"/>
      <c r="G121" s="19"/>
      <c r="H121" s="15"/>
      <c r="I121" s="8"/>
      <c r="J121" s="14"/>
      <c r="L121" s="14"/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12" t="s">
        <v>43</v>
      </c>
      <c r="D123" s="12"/>
      <c r="E123" s="58">
        <f>E120+E111</f>
        <v>30427.59</v>
      </c>
      <c r="F123" s="8"/>
      <c r="G123" s="7"/>
      <c r="H123" s="8"/>
      <c r="I123" s="8"/>
      <c r="J123" s="8"/>
      <c r="K123" s="12" t="s">
        <v>43</v>
      </c>
      <c r="L123" s="59">
        <f>L120+L111</f>
        <v>33927.589999999997</v>
      </c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7"/>
      <c r="D124" s="7"/>
      <c r="E124" s="7"/>
      <c r="F124" s="8"/>
      <c r="G124" s="7"/>
      <c r="H124" s="8"/>
      <c r="I124" s="8"/>
      <c r="J124" s="8"/>
      <c r="K124" s="20" t="s">
        <v>53</v>
      </c>
      <c r="L124" s="14">
        <f>L123-E123</f>
        <v>3499.9999999999964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7"/>
      <c r="D125" s="7"/>
      <c r="E125" s="7"/>
      <c r="F125" s="8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9"/>
    </row>
    <row r="126" spans="1:21">
      <c r="A126" s="6"/>
      <c r="B126" s="17"/>
      <c r="C126" s="17"/>
      <c r="D126" s="17"/>
      <c r="E126" s="17"/>
      <c r="F126" s="8"/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</row>
    <row r="127" spans="1:21">
      <c r="A127" s="6"/>
      <c r="B127" s="7"/>
      <c r="C127" s="7"/>
      <c r="D127" s="7"/>
      <c r="E127" s="7"/>
      <c r="F127" s="8"/>
      <c r="G127" s="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40"/>
      <c r="C128" s="17"/>
      <c r="D128" s="17"/>
      <c r="E128" s="17"/>
      <c r="F128" s="41"/>
      <c r="G128" s="17"/>
      <c r="H128" s="4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16" t="s">
        <v>14</v>
      </c>
      <c r="B129" s="52" t="s">
        <v>58</v>
      </c>
      <c r="C129" s="7"/>
      <c r="D129" s="7"/>
      <c r="E129" s="7"/>
      <c r="F129" s="8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55</v>
      </c>
      <c r="B130" s="52" t="s">
        <v>57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6" t="s">
        <v>13</v>
      </c>
      <c r="B131" s="53" t="s">
        <v>59</v>
      </c>
      <c r="C131" s="12"/>
      <c r="D131" s="12"/>
      <c r="E131" s="12"/>
      <c r="F131" s="12"/>
      <c r="G131" s="12"/>
      <c r="H131" s="12"/>
      <c r="I131" s="8"/>
      <c r="J131" s="8"/>
      <c r="K131" s="14"/>
      <c r="L131" s="15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6"/>
      <c r="B132" s="7"/>
      <c r="C132" s="22"/>
      <c r="D132" s="22"/>
      <c r="E132" s="23"/>
      <c r="F132" s="8"/>
      <c r="G132" s="19"/>
      <c r="H132" s="15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6"/>
      <c r="B133" s="7"/>
      <c r="C133" s="7"/>
      <c r="D133" s="7"/>
      <c r="E133" s="7"/>
      <c r="F133" s="8"/>
      <c r="G133" s="19"/>
      <c r="H133" s="15"/>
      <c r="I133" s="8"/>
      <c r="J133" s="20"/>
      <c r="K133" s="21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14"/>
      <c r="K134" s="14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1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 ht="14.65" thickBot="1">
      <c r="A142" s="24"/>
      <c r="B142" s="25"/>
      <c r="C142" s="25"/>
      <c r="D142" s="25"/>
      <c r="E142" s="25"/>
      <c r="F142" s="26"/>
      <c r="G142" s="25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7"/>
    </row>
    <row r="143" spans="1:21" ht="14.65" thickTop="1"/>
    <row r="147" spans="1:21" ht="14.65" thickBot="1"/>
    <row r="148" spans="1:21" ht="14.65" thickTop="1">
      <c r="A148" s="61" t="s">
        <v>51</v>
      </c>
      <c r="B148" s="62">
        <v>45138</v>
      </c>
      <c r="C148" s="3"/>
      <c r="D148" s="3"/>
      <c r="E148" s="3"/>
      <c r="F148" s="4"/>
      <c r="G148" s="3"/>
      <c r="H148" s="4"/>
      <c r="I148" s="4"/>
      <c r="J148" s="4"/>
      <c r="K148" s="4"/>
      <c r="L148" s="4"/>
      <c r="M148" s="4"/>
      <c r="N148" s="4"/>
      <c r="O148" s="4" t="s">
        <v>47</v>
      </c>
      <c r="P148" s="4" t="s">
        <v>48</v>
      </c>
      <c r="Q148" s="4"/>
      <c r="R148" s="4"/>
      <c r="S148" s="4"/>
      <c r="T148" s="4"/>
      <c r="U148" s="5"/>
    </row>
    <row r="149" spans="1:21">
      <c r="A149" s="47" t="s">
        <v>50</v>
      </c>
      <c r="B149" s="60" t="s">
        <v>67</v>
      </c>
      <c r="C149" s="17"/>
      <c r="D149" s="17"/>
      <c r="E149" s="17"/>
      <c r="F149" s="41"/>
      <c r="G149" s="17"/>
      <c r="H149" s="8"/>
      <c r="I149" s="8"/>
      <c r="J149" s="8"/>
      <c r="K149" s="8"/>
      <c r="L149" s="8"/>
      <c r="M149" s="8"/>
      <c r="N149" s="8" t="s">
        <v>55</v>
      </c>
      <c r="O149" s="50">
        <f>L157</f>
        <v>2973.96</v>
      </c>
      <c r="P149" s="55">
        <f>O149/O152</f>
        <v>8.7656093462577217E-2</v>
      </c>
      <c r="Q149" s="8"/>
      <c r="R149" s="8"/>
      <c r="S149" s="8"/>
      <c r="T149" s="8"/>
      <c r="U149" s="9"/>
    </row>
    <row r="150" spans="1:21">
      <c r="B150" s="8" t="s">
        <v>70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tr">
        <f>J158</f>
        <v>MG20180131</v>
      </c>
      <c r="O150" s="50">
        <f>L158</f>
        <v>16497.59</v>
      </c>
      <c r="P150" s="55">
        <f>O150/O152</f>
        <v>0.4862588235710229</v>
      </c>
      <c r="Q150" s="8"/>
      <c r="R150" s="8"/>
      <c r="S150" s="8"/>
      <c r="T150" s="8"/>
      <c r="U150" s="9"/>
    </row>
    <row r="151" spans="1:21">
      <c r="A151" s="47"/>
      <c r="B151" s="8" t="str">
        <f>J158&amp;":"</f>
        <v>MG20180131:</v>
      </c>
      <c r="C151" s="17" t="s">
        <v>69</v>
      </c>
      <c r="D151" s="17"/>
      <c r="E151" s="17"/>
      <c r="F151" s="8"/>
      <c r="G151" s="7"/>
      <c r="H151" s="8"/>
      <c r="I151" s="8"/>
      <c r="J151" s="8"/>
      <c r="K151" s="8"/>
      <c r="L151" s="8"/>
      <c r="M151" s="8"/>
      <c r="N151" s="8" t="str">
        <f>J167</f>
        <v>CM20191031</v>
      </c>
      <c r="O151" s="14">
        <f>L167</f>
        <v>14456.04</v>
      </c>
      <c r="P151" s="55">
        <f>O151/O152</f>
        <v>0.42608508296639996</v>
      </c>
      <c r="Q151" s="8"/>
      <c r="R151" s="8"/>
      <c r="S151" s="8"/>
      <c r="T151" s="8"/>
      <c r="U151" s="9"/>
    </row>
    <row r="152" spans="1:21">
      <c r="A152" s="42"/>
      <c r="B152" s="7"/>
      <c r="C152" s="7"/>
      <c r="D152" s="7"/>
      <c r="E152" s="7"/>
      <c r="F152" s="8"/>
      <c r="G152" s="7"/>
      <c r="H152" s="8"/>
      <c r="I152" s="8"/>
      <c r="J152" s="8"/>
      <c r="K152" s="8"/>
      <c r="L152" s="8"/>
      <c r="M152" s="8"/>
      <c r="N152" s="8"/>
      <c r="O152" s="14">
        <f>SUM(O149:O151)</f>
        <v>33927.589999999997</v>
      </c>
      <c r="P152" s="15">
        <f>SUM(P149:P151)</f>
        <v>1</v>
      </c>
      <c r="Q152" s="8"/>
      <c r="R152" s="8"/>
      <c r="S152" s="8"/>
      <c r="T152" s="8"/>
      <c r="U152" s="9"/>
    </row>
    <row r="153" spans="1:21">
      <c r="A153" s="6"/>
      <c r="B153" s="7"/>
      <c r="C153" s="7"/>
      <c r="D153" s="7"/>
      <c r="E153" s="7"/>
      <c r="F153" s="20" t="s">
        <v>61</v>
      </c>
      <c r="G153" s="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9"/>
    </row>
    <row r="154" spans="1:21">
      <c r="A154" s="49" t="str">
        <f>"PURCHASING POWER "&amp;F157&amp;":"</f>
        <v>PURCHASING POWER BRK-5QX13608:</v>
      </c>
      <c r="B154" s="7"/>
      <c r="C154" s="7">
        <v>20818.02</v>
      </c>
      <c r="D154" s="7"/>
      <c r="E154" s="7"/>
      <c r="F154" s="20" t="s">
        <v>60</v>
      </c>
      <c r="G154" s="7" t="str">
        <f>IF((0.05*C157)+(E158/4)&gt;L154,"TRUE","FALSE")</f>
        <v>FALSE</v>
      </c>
      <c r="H154" s="8"/>
      <c r="I154" s="8"/>
      <c r="J154" s="51" t="str">
        <f>"PURCHASING POWER "&amp;N157&amp;":"</f>
        <v>PURCHASING POWER :</v>
      </c>
      <c r="K154" s="8"/>
      <c r="L154" s="50">
        <f>C154-SUM(K157:K158)</f>
        <v>19318.02</v>
      </c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6"/>
      <c r="B155" s="7"/>
      <c r="C155" s="7"/>
      <c r="D155" s="7"/>
      <c r="E155" s="7"/>
      <c r="F155" s="8"/>
      <c r="G155" s="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9"/>
    </row>
    <row r="156" spans="1:21">
      <c r="A156" s="11"/>
      <c r="B156" s="12" t="s">
        <v>19</v>
      </c>
      <c r="C156" s="12" t="s">
        <v>20</v>
      </c>
      <c r="D156" s="12"/>
      <c r="E156" s="12" t="s">
        <v>21</v>
      </c>
      <c r="F156" s="12" t="s">
        <v>32</v>
      </c>
      <c r="G156" s="12" t="s">
        <v>22</v>
      </c>
      <c r="H156" s="12"/>
      <c r="I156" s="8"/>
      <c r="J156" s="13"/>
      <c r="K156" s="40" t="s">
        <v>49</v>
      </c>
      <c r="L156" s="21" t="s">
        <v>47</v>
      </c>
      <c r="M156" s="20" t="s">
        <v>66</v>
      </c>
      <c r="N156" s="8"/>
      <c r="O156" s="8"/>
      <c r="P156" s="8"/>
      <c r="Q156" s="8"/>
      <c r="R156" s="8"/>
      <c r="S156" s="8"/>
      <c r="T156" s="8"/>
      <c r="U156" s="9"/>
    </row>
    <row r="157" spans="1:21">
      <c r="A157" s="16" t="s">
        <v>55</v>
      </c>
      <c r="B157" s="7">
        <v>1464.18</v>
      </c>
      <c r="C157" s="17">
        <v>1509.78</v>
      </c>
      <c r="D157" s="17"/>
      <c r="E157" s="7">
        <f>SUM(B157:C157)</f>
        <v>2973.96</v>
      </c>
      <c r="F157" s="8" t="s">
        <v>34</v>
      </c>
      <c r="G157" s="56">
        <f>E157/E159</f>
        <v>0.16548155278760041</v>
      </c>
      <c r="H157" s="15"/>
      <c r="I157" s="8"/>
      <c r="J157" s="8" t="str">
        <f>A157</f>
        <v>CMT20200817</v>
      </c>
      <c r="K157" s="46">
        <v>0</v>
      </c>
      <c r="L157" s="50">
        <f>K157+E157</f>
        <v>2973.96</v>
      </c>
      <c r="M157" s="14">
        <f>K157+C157</f>
        <v>1509.78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13</v>
      </c>
      <c r="B158" s="7">
        <v>13341.29</v>
      </c>
      <c r="C158" s="17">
        <v>1656.3</v>
      </c>
      <c r="D158" s="17"/>
      <c r="E158" s="7">
        <f>SUM(B158:C158)</f>
        <v>14997.59</v>
      </c>
      <c r="F158" s="8" t="s">
        <v>34</v>
      </c>
      <c r="G158" s="56">
        <f>E158/E159</f>
        <v>0.83451844721239965</v>
      </c>
      <c r="H158" s="15"/>
      <c r="I158" s="8"/>
      <c r="J158" s="8" t="str">
        <f>A158</f>
        <v>MG20180131</v>
      </c>
      <c r="K158" s="46">
        <v>1500</v>
      </c>
      <c r="L158" s="50">
        <f>K158+E158</f>
        <v>16497.59</v>
      </c>
      <c r="M158" s="50">
        <f>K158+C158</f>
        <v>3156.3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6"/>
      <c r="B159" s="7"/>
      <c r="C159" s="7"/>
      <c r="D159" s="7"/>
      <c r="E159" s="7">
        <f>SUM(E157:E158)</f>
        <v>17971.55</v>
      </c>
      <c r="F159" s="8"/>
      <c r="G159" s="19">
        <f>SUM(G157:G158)</f>
        <v>1</v>
      </c>
      <c r="H159" s="54"/>
      <c r="I159" s="8"/>
      <c r="J159" s="20" t="s">
        <v>21</v>
      </c>
      <c r="K159" s="46"/>
      <c r="L159" s="21">
        <f>SUM(L156:L158)</f>
        <v>19471.55</v>
      </c>
      <c r="M159" s="8"/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/>
      <c r="F160" s="8"/>
      <c r="G160" s="7"/>
      <c r="H160" s="15"/>
      <c r="I160" s="8"/>
      <c r="J160" s="8"/>
      <c r="K160" s="46"/>
      <c r="L160" s="8"/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8"/>
      <c r="I161" s="8"/>
      <c r="J161" s="8"/>
      <c r="K161" s="46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46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46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46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42" t="str">
        <f>"PURCHASING POWER "&amp;F167&amp;":"</f>
        <v>PURCHASING POWER BRK-54X61101:</v>
      </c>
      <c r="B165" s="7"/>
      <c r="C165" s="7">
        <v>206048.96</v>
      </c>
      <c r="D165" s="7"/>
      <c r="E165" s="7"/>
      <c r="F165" s="8"/>
      <c r="G165" s="7"/>
      <c r="H165" s="8"/>
      <c r="I165" s="8"/>
      <c r="J165" s="12" t="str">
        <f>"PURCHASING POWER "&amp;N167&amp;":"</f>
        <v>PURCHASING POWER :</v>
      </c>
      <c r="K165" s="46"/>
      <c r="L165" s="14">
        <f>C165-SUM(K167:K168)</f>
        <v>204048.96</v>
      </c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6"/>
      <c r="B166" s="12" t="s">
        <v>19</v>
      </c>
      <c r="C166" s="12" t="s">
        <v>20</v>
      </c>
      <c r="D166" s="12"/>
      <c r="E166" s="12" t="s">
        <v>21</v>
      </c>
      <c r="F166" s="12" t="s">
        <v>32</v>
      </c>
      <c r="G166" s="12" t="s">
        <v>22</v>
      </c>
      <c r="H166" s="12"/>
      <c r="I166" s="8"/>
      <c r="J166" s="8"/>
      <c r="K166" s="46"/>
      <c r="L166" s="14"/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16" t="s">
        <v>14</v>
      </c>
      <c r="B167" s="7">
        <v>10858.52</v>
      </c>
      <c r="C167" s="17">
        <v>1597.52</v>
      </c>
      <c r="D167" s="17"/>
      <c r="E167" s="7">
        <f>SUM(B167:C167)</f>
        <v>12456.04</v>
      </c>
      <c r="F167" s="8" t="s">
        <v>33</v>
      </c>
      <c r="G167" s="57">
        <f>E167/E168</f>
        <v>1</v>
      </c>
      <c r="H167" s="15"/>
      <c r="I167" s="8"/>
      <c r="J167" s="8" t="str">
        <f>A167</f>
        <v>CM20191031</v>
      </c>
      <c r="K167" s="46">
        <v>2000</v>
      </c>
      <c r="L167" s="14">
        <f>E167+K167</f>
        <v>14456.04</v>
      </c>
      <c r="M167" s="14">
        <f>K167+C167</f>
        <v>3597.52</v>
      </c>
      <c r="N167" s="8"/>
      <c r="O167" s="8"/>
      <c r="P167" s="8"/>
      <c r="Q167" s="8"/>
      <c r="R167" s="8"/>
      <c r="S167" s="8"/>
      <c r="T167" s="8"/>
      <c r="U167" s="9"/>
    </row>
    <row r="168" spans="1:21">
      <c r="A168" s="6"/>
      <c r="B168" s="7"/>
      <c r="C168" s="7"/>
      <c r="D168" s="7"/>
      <c r="E168" s="7">
        <f>SUM(E167)</f>
        <v>12456.04</v>
      </c>
      <c r="F168" s="8"/>
      <c r="G168" s="57">
        <f>SUM(G167)</f>
        <v>1</v>
      </c>
      <c r="H168" s="54"/>
      <c r="I168" s="8"/>
      <c r="J168" s="20" t="s">
        <v>21</v>
      </c>
      <c r="K168" s="46"/>
      <c r="L168" s="21">
        <f>SUM(L166:L167)</f>
        <v>14456.04</v>
      </c>
      <c r="M168" s="8"/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/>
      <c r="D169" s="7"/>
      <c r="E169" s="7"/>
      <c r="F169" s="8"/>
      <c r="G169" s="19"/>
      <c r="H169" s="15"/>
      <c r="I169" s="8"/>
      <c r="J169" s="14"/>
      <c r="L169" s="14"/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7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12" t="s">
        <v>43</v>
      </c>
      <c r="D171" s="12"/>
      <c r="E171" s="58">
        <f>E168+E159</f>
        <v>30427.59</v>
      </c>
      <c r="F171" s="8"/>
      <c r="G171" s="7"/>
      <c r="H171" s="8"/>
      <c r="I171" s="8"/>
      <c r="J171" s="8"/>
      <c r="K171" s="12" t="s">
        <v>43</v>
      </c>
      <c r="L171" s="59">
        <f>L168+L159</f>
        <v>33927.589999999997</v>
      </c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7"/>
      <c r="D172" s="7"/>
      <c r="E172" s="7"/>
      <c r="F172" s="8"/>
      <c r="G172" s="7"/>
      <c r="H172" s="8"/>
      <c r="I172" s="8"/>
      <c r="J172" s="8"/>
      <c r="K172" s="20" t="s">
        <v>53</v>
      </c>
      <c r="L172" s="14">
        <f>L171-E171</f>
        <v>3499.9999999999964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7"/>
      <c r="D173" s="7"/>
      <c r="E173" s="7"/>
      <c r="F173" s="8"/>
      <c r="G173" s="7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17"/>
      <c r="C174" s="17"/>
      <c r="D174" s="17"/>
      <c r="E174" s="17"/>
      <c r="F174" s="8"/>
      <c r="G174" s="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9"/>
    </row>
    <row r="175" spans="1:21">
      <c r="A175" s="6"/>
      <c r="B175" s="7"/>
      <c r="C175" s="7"/>
      <c r="D175" s="7"/>
      <c r="E175" s="7"/>
      <c r="F175" s="8"/>
      <c r="G175" s="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40"/>
      <c r="C176" s="17"/>
      <c r="D176" s="17"/>
      <c r="E176" s="17"/>
      <c r="F176" s="41"/>
      <c r="G176" s="17"/>
      <c r="H176" s="4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16" t="s">
        <v>14</v>
      </c>
      <c r="B177" s="52" t="s">
        <v>58</v>
      </c>
      <c r="C177" s="7"/>
      <c r="D177" s="7"/>
      <c r="E177" s="7"/>
      <c r="F177" s="8"/>
      <c r="G177" s="7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55</v>
      </c>
      <c r="B178" s="52" t="s">
        <v>57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6" t="s">
        <v>13</v>
      </c>
      <c r="B179" s="53" t="s">
        <v>59</v>
      </c>
      <c r="C179" s="12"/>
      <c r="D179" s="12"/>
      <c r="E179" s="12"/>
      <c r="F179" s="12"/>
      <c r="G179" s="12"/>
      <c r="H179" s="12"/>
      <c r="I179" s="8"/>
      <c r="J179" s="8"/>
      <c r="K179" s="14"/>
      <c r="L179" s="15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16"/>
      <c r="B180" s="7"/>
      <c r="C180" s="22"/>
      <c r="D180" s="22"/>
      <c r="E180" s="23"/>
      <c r="F180" s="8"/>
      <c r="G180" s="19"/>
      <c r="H180" s="15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6"/>
      <c r="B181" s="7"/>
      <c r="C181" s="7"/>
      <c r="D181" s="7"/>
      <c r="E181" s="7"/>
      <c r="F181" s="8"/>
      <c r="G181" s="19"/>
      <c r="H181" s="15"/>
      <c r="I181" s="8"/>
      <c r="J181" s="20"/>
      <c r="K181" s="21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14"/>
      <c r="K182" s="14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7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14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 ht="14.65" thickBot="1">
      <c r="A190" s="24"/>
      <c r="B190" s="25"/>
      <c r="C190" s="25"/>
      <c r="D190" s="25"/>
      <c r="E190" s="25"/>
      <c r="F190" s="26"/>
      <c r="G190" s="25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7"/>
    </row>
    <row r="191" spans="1:21" ht="14.65" thickTop="1"/>
    <row r="195" spans="1:21" ht="14.65" thickBot="1"/>
    <row r="196" spans="1:21" ht="14.65" thickTop="1">
      <c r="A196" s="61" t="s">
        <v>51</v>
      </c>
      <c r="B196" s="62">
        <v>45090</v>
      </c>
      <c r="C196" s="3"/>
      <c r="D196" s="3"/>
      <c r="E196" s="3"/>
      <c r="F196" s="4"/>
      <c r="G196" s="3"/>
      <c r="H196" s="4"/>
      <c r="I196" s="4"/>
      <c r="J196" s="4"/>
      <c r="K196" s="4"/>
      <c r="L196" s="4"/>
      <c r="M196" s="4"/>
      <c r="N196" s="4"/>
      <c r="O196" s="4" t="s">
        <v>47</v>
      </c>
      <c r="P196" s="4" t="s">
        <v>48</v>
      </c>
      <c r="Q196" s="4"/>
      <c r="R196" s="4"/>
      <c r="S196" s="4"/>
      <c r="T196" s="4"/>
      <c r="U196" s="5"/>
    </row>
    <row r="197" spans="1:21">
      <c r="A197" s="47" t="s">
        <v>50</v>
      </c>
      <c r="B197" s="60" t="s">
        <v>67</v>
      </c>
      <c r="C197" s="17"/>
      <c r="D197" s="17"/>
      <c r="E197" s="17"/>
      <c r="F197" s="41"/>
      <c r="G197" s="17"/>
      <c r="H197" s="8"/>
      <c r="I197" s="8"/>
      <c r="J197" s="8"/>
      <c r="K197" s="8"/>
      <c r="L197" s="8"/>
      <c r="M197" s="8"/>
      <c r="N197" s="8" t="s">
        <v>55</v>
      </c>
      <c r="O197" s="50">
        <f>L205</f>
        <v>3021</v>
      </c>
      <c r="P197" s="55">
        <f>O197/O200</f>
        <v>9.5383784756591372E-2</v>
      </c>
      <c r="Q197" s="8"/>
      <c r="R197" s="8"/>
      <c r="S197" s="8"/>
      <c r="T197" s="8"/>
      <c r="U197" s="9"/>
    </row>
    <row r="198" spans="1:21">
      <c r="B198" s="8" t="s">
        <v>68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tr">
        <f>J206</f>
        <v>MG20180131</v>
      </c>
      <c r="O198" s="50">
        <f>L206</f>
        <v>14323.15</v>
      </c>
      <c r="P198" s="55">
        <f>O198/O200</f>
        <v>0.45223312036953711</v>
      </c>
      <c r="Q198" s="8"/>
      <c r="R198" s="8"/>
      <c r="S198" s="8"/>
      <c r="T198" s="8"/>
      <c r="U198" s="9"/>
    </row>
    <row r="199" spans="1:21">
      <c r="A199" s="47"/>
      <c r="B199" s="8" t="str">
        <f>J206&amp;":"</f>
        <v>MG20180131:</v>
      </c>
      <c r="C199" s="17" t="s">
        <v>69</v>
      </c>
      <c r="D199" s="17"/>
      <c r="E199" s="17"/>
      <c r="F199" s="8"/>
      <c r="G199" s="7"/>
      <c r="H199" s="8"/>
      <c r="I199" s="8"/>
      <c r="J199" s="8"/>
      <c r="K199" s="8"/>
      <c r="L199" s="8"/>
      <c r="M199" s="8"/>
      <c r="N199" s="8" t="str">
        <f>J215</f>
        <v>CM20191031</v>
      </c>
      <c r="O199" s="14">
        <f>L215</f>
        <v>14327.9</v>
      </c>
      <c r="P199" s="55">
        <f>O199/O200</f>
        <v>0.45238309487387141</v>
      </c>
      <c r="Q199" s="8"/>
      <c r="R199" s="8"/>
      <c r="S199" s="8"/>
      <c r="T199" s="8"/>
      <c r="U199" s="9"/>
    </row>
    <row r="200" spans="1:21">
      <c r="A200" s="42"/>
      <c r="B200" s="7"/>
      <c r="C200" s="7"/>
      <c r="D200" s="7"/>
      <c r="E200" s="7"/>
      <c r="F200" s="8"/>
      <c r="G200" s="7"/>
      <c r="H200" s="8"/>
      <c r="I200" s="8"/>
      <c r="J200" s="8"/>
      <c r="K200" s="8"/>
      <c r="L200" s="8"/>
      <c r="M200" s="8"/>
      <c r="N200" s="8"/>
      <c r="O200" s="14">
        <f>SUM(O197:O199)</f>
        <v>31672.050000000003</v>
      </c>
      <c r="P200" s="15">
        <f>SUM(P197:P199)</f>
        <v>0.99999999999999989</v>
      </c>
      <c r="Q200" s="8"/>
      <c r="R200" s="8"/>
      <c r="S200" s="8"/>
      <c r="T200" s="8"/>
      <c r="U200" s="9"/>
    </row>
    <row r="201" spans="1:21">
      <c r="A201" s="6"/>
      <c r="B201" s="7"/>
      <c r="C201" s="7"/>
      <c r="D201" s="7"/>
      <c r="E201" s="7"/>
      <c r="F201" s="20" t="s">
        <v>61</v>
      </c>
      <c r="G201" s="7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9"/>
    </row>
    <row r="202" spans="1:21">
      <c r="A202" s="49" t="str">
        <f>"PURCHASING POWER "&amp;F205&amp;":"</f>
        <v>PURCHASING POWER BRK-5QX13608:</v>
      </c>
      <c r="B202" s="7"/>
      <c r="C202" s="7">
        <v>19436.95</v>
      </c>
      <c r="D202" s="7"/>
      <c r="E202" s="7"/>
      <c r="F202" s="20" t="s">
        <v>60</v>
      </c>
      <c r="G202" s="7" t="str">
        <f>IF((0.05*C205)+(E206/4)&gt;L202,"TRUE","FALSE")</f>
        <v>FALSE</v>
      </c>
      <c r="H202" s="8"/>
      <c r="I202" s="8"/>
      <c r="J202" s="51" t="str">
        <f>"PURCHASING POWER "&amp;N205&amp;":"</f>
        <v>PURCHASING POWER :</v>
      </c>
      <c r="K202" s="8"/>
      <c r="L202" s="50">
        <f>C202-SUM(K205:K206)</f>
        <v>17936.95</v>
      </c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6"/>
      <c r="B203" s="7"/>
      <c r="C203" s="7"/>
      <c r="D203" s="7"/>
      <c r="E203" s="7"/>
      <c r="F203" s="8"/>
      <c r="G203" s="7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11"/>
      <c r="B204" s="12" t="s">
        <v>19</v>
      </c>
      <c r="C204" s="12" t="s">
        <v>20</v>
      </c>
      <c r="D204" s="12"/>
      <c r="E204" s="12" t="s">
        <v>21</v>
      </c>
      <c r="F204" s="12" t="s">
        <v>32</v>
      </c>
      <c r="G204" s="12" t="s">
        <v>22</v>
      </c>
      <c r="H204" s="12"/>
      <c r="I204" s="8"/>
      <c r="J204" s="13"/>
      <c r="K204" s="40" t="s">
        <v>49</v>
      </c>
      <c r="L204" s="21" t="s">
        <v>47</v>
      </c>
      <c r="M204" s="20" t="s">
        <v>66</v>
      </c>
      <c r="N204" s="8"/>
      <c r="O204" s="8"/>
      <c r="P204" s="8"/>
      <c r="Q204" s="8"/>
      <c r="R204" s="8"/>
      <c r="S204" s="8"/>
      <c r="T204" s="8"/>
      <c r="U204" s="9"/>
    </row>
    <row r="205" spans="1:21">
      <c r="A205" s="16" t="s">
        <v>55</v>
      </c>
      <c r="B205" s="7">
        <v>3021</v>
      </c>
      <c r="C205" s="17">
        <v>0</v>
      </c>
      <c r="D205" s="17"/>
      <c r="E205" s="7">
        <f>SUM(B205:C205)</f>
        <v>3021</v>
      </c>
      <c r="F205" s="8" t="s">
        <v>34</v>
      </c>
      <c r="G205" s="56">
        <f>E205/E207</f>
        <v>0.19066974246015092</v>
      </c>
      <c r="H205" s="15"/>
      <c r="I205" s="8"/>
      <c r="J205" s="8" t="str">
        <f>A205</f>
        <v>CMT20200817</v>
      </c>
      <c r="K205" s="46">
        <v>0</v>
      </c>
      <c r="L205" s="50">
        <f>K205+E205</f>
        <v>3021</v>
      </c>
      <c r="M205" s="14">
        <f>K205+C205</f>
        <v>0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13</v>
      </c>
      <c r="B206" s="7">
        <v>12530</v>
      </c>
      <c r="C206" s="17">
        <v>293.14999999999998</v>
      </c>
      <c r="D206" s="17"/>
      <c r="E206" s="7">
        <f>SUM(B206:C206)</f>
        <v>12823.15</v>
      </c>
      <c r="F206" s="8" t="s">
        <v>34</v>
      </c>
      <c r="G206" s="56">
        <f>E206/E207</f>
        <v>0.80933025753984911</v>
      </c>
      <c r="H206" s="15"/>
      <c r="I206" s="8"/>
      <c r="J206" s="8" t="str">
        <f>A206</f>
        <v>MG20180131</v>
      </c>
      <c r="K206" s="46">
        <v>1500</v>
      </c>
      <c r="L206" s="50">
        <f>K206+E206</f>
        <v>14323.15</v>
      </c>
      <c r="M206" s="50">
        <f>K206+C206</f>
        <v>1793.15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6"/>
      <c r="B207" s="7"/>
      <c r="C207" s="7"/>
      <c r="D207" s="7"/>
      <c r="E207" s="7">
        <f>SUM(E205:E206)</f>
        <v>15844.15</v>
      </c>
      <c r="F207" s="8"/>
      <c r="G207" s="19">
        <f>SUM(G205:G206)</f>
        <v>1</v>
      </c>
      <c r="H207" s="54"/>
      <c r="I207" s="8"/>
      <c r="J207" s="20" t="s">
        <v>21</v>
      </c>
      <c r="K207" s="46"/>
      <c r="L207" s="21">
        <f>SUM(L204:L206)</f>
        <v>17344.150000000001</v>
      </c>
      <c r="M207" s="8"/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/>
      <c r="F208" s="8"/>
      <c r="G208" s="7"/>
      <c r="H208" s="15"/>
      <c r="I208" s="8"/>
      <c r="J208" s="8"/>
      <c r="K208" s="46"/>
      <c r="L208" s="8"/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8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42" t="str">
        <f>"PURCHASING POWER "&amp;F215&amp;":"</f>
        <v>PURCHASING POWER BRK-54X61101:</v>
      </c>
      <c r="B213" s="7"/>
      <c r="C213" s="7">
        <v>193274.88</v>
      </c>
      <c r="D213" s="7"/>
      <c r="E213" s="7"/>
      <c r="F213" s="8"/>
      <c r="G213" s="7"/>
      <c r="H213" s="8"/>
      <c r="I213" s="8"/>
      <c r="J213" s="12" t="str">
        <f>"PURCHASING POWER "&amp;N215&amp;":"</f>
        <v>PURCHASING POWER :</v>
      </c>
      <c r="K213" s="46"/>
      <c r="L213" s="14">
        <f>C213-SUM(K215:K216)</f>
        <v>191274.88</v>
      </c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6"/>
      <c r="B214" s="12" t="s">
        <v>19</v>
      </c>
      <c r="C214" s="12" t="s">
        <v>20</v>
      </c>
      <c r="D214" s="12"/>
      <c r="E214" s="12" t="s">
        <v>21</v>
      </c>
      <c r="F214" s="12" t="s">
        <v>32</v>
      </c>
      <c r="G214" s="12" t="s">
        <v>22</v>
      </c>
      <c r="H214" s="12"/>
      <c r="I214" s="8"/>
      <c r="J214" s="8"/>
      <c r="K214" s="46"/>
      <c r="L214" s="14"/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16" t="s">
        <v>14</v>
      </c>
      <c r="B215" s="7">
        <v>10272.76</v>
      </c>
      <c r="C215" s="17">
        <v>2055.14</v>
      </c>
      <c r="D215" s="17"/>
      <c r="E215" s="7">
        <f>SUM(B215:C215)</f>
        <v>12327.9</v>
      </c>
      <c r="F215" s="8" t="s">
        <v>33</v>
      </c>
      <c r="G215" s="57">
        <f>E215/E216</f>
        <v>1</v>
      </c>
      <c r="H215" s="15"/>
      <c r="I215" s="8"/>
      <c r="J215" s="8" t="str">
        <f>A215</f>
        <v>CM20191031</v>
      </c>
      <c r="K215" s="46">
        <v>2000</v>
      </c>
      <c r="L215" s="14">
        <f>E215+K215</f>
        <v>14327.9</v>
      </c>
      <c r="M215" s="14">
        <f>K215+C215</f>
        <v>4055.14</v>
      </c>
      <c r="N215" s="8"/>
      <c r="O215" s="8"/>
      <c r="P215" s="8"/>
      <c r="Q215" s="8"/>
      <c r="R215" s="8"/>
      <c r="S215" s="8"/>
      <c r="T215" s="8"/>
      <c r="U215" s="9"/>
    </row>
    <row r="216" spans="1:21">
      <c r="A216" s="6"/>
      <c r="B216" s="7"/>
      <c r="C216" s="7"/>
      <c r="D216" s="7"/>
      <c r="E216" s="7">
        <f>SUM(E215)</f>
        <v>12327.9</v>
      </c>
      <c r="F216" s="8"/>
      <c r="G216" s="57">
        <f>SUM(G215)</f>
        <v>1</v>
      </c>
      <c r="H216" s="54"/>
      <c r="I216" s="8"/>
      <c r="J216" s="20" t="s">
        <v>21</v>
      </c>
      <c r="K216" s="46"/>
      <c r="L216" s="21">
        <f>SUM(L214:L215)</f>
        <v>14327.9</v>
      </c>
      <c r="M216" s="8"/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/>
      <c r="D217" s="7"/>
      <c r="E217" s="7"/>
      <c r="F217" s="8"/>
      <c r="G217" s="19"/>
      <c r="H217" s="15"/>
      <c r="I217" s="8"/>
      <c r="J217" s="14"/>
      <c r="L217" s="14"/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7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12" t="s">
        <v>43</v>
      </c>
      <c r="D219" s="12"/>
      <c r="E219" s="58">
        <f>E216+E207</f>
        <v>28172.05</v>
      </c>
      <c r="F219" s="8"/>
      <c r="G219" s="7"/>
      <c r="H219" s="8"/>
      <c r="I219" s="8"/>
      <c r="J219" s="8"/>
      <c r="K219" s="12" t="s">
        <v>43</v>
      </c>
      <c r="L219" s="59">
        <f>L216+L207</f>
        <v>31672.050000000003</v>
      </c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7"/>
      <c r="D220" s="7"/>
      <c r="E220" s="7"/>
      <c r="F220" s="8"/>
      <c r="G220" s="7"/>
      <c r="H220" s="8"/>
      <c r="I220" s="8"/>
      <c r="J220" s="8"/>
      <c r="K220" s="20" t="s">
        <v>53</v>
      </c>
      <c r="L220" s="14">
        <f>L219-E219</f>
        <v>3500.0000000000036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17"/>
      <c r="C222" s="17"/>
      <c r="D222" s="17"/>
      <c r="E222" s="1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7"/>
      <c r="C223" s="7"/>
      <c r="D223" s="7"/>
      <c r="E223" s="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40"/>
      <c r="C224" s="17"/>
      <c r="D224" s="17"/>
      <c r="E224" s="17"/>
      <c r="F224" s="41"/>
      <c r="G224" s="17"/>
      <c r="H224" s="4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16" t="s">
        <v>14</v>
      </c>
      <c r="B225" s="52" t="s">
        <v>58</v>
      </c>
      <c r="C225" s="7"/>
      <c r="D225" s="7"/>
      <c r="E225" s="7"/>
      <c r="F225" s="8"/>
      <c r="G225" s="7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55</v>
      </c>
      <c r="B226" s="52" t="s">
        <v>57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6" t="s">
        <v>13</v>
      </c>
      <c r="B227" s="53" t="s">
        <v>59</v>
      </c>
      <c r="C227" s="12"/>
      <c r="D227" s="12"/>
      <c r="E227" s="12"/>
      <c r="F227" s="12"/>
      <c r="G227" s="12"/>
      <c r="H227" s="12"/>
      <c r="I227" s="8"/>
      <c r="J227" s="8"/>
      <c r="K227" s="14"/>
      <c r="L227" s="15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16"/>
      <c r="B228" s="7"/>
      <c r="C228" s="22"/>
      <c r="D228" s="22"/>
      <c r="E228" s="23"/>
      <c r="F228" s="8"/>
      <c r="G228" s="19"/>
      <c r="H228" s="15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6"/>
      <c r="B229" s="7"/>
      <c r="C229" s="7"/>
      <c r="D229" s="7"/>
      <c r="E229" s="7"/>
      <c r="F229" s="8"/>
      <c r="G229" s="19"/>
      <c r="H229" s="15"/>
      <c r="I229" s="8"/>
      <c r="J229" s="20"/>
      <c r="K229" s="21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14"/>
      <c r="K230" s="14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7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14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 ht="14.65" thickBot="1">
      <c r="A238" s="24"/>
      <c r="B238" s="25"/>
      <c r="C238" s="25"/>
      <c r="D238" s="25"/>
      <c r="E238" s="25"/>
      <c r="F238" s="26"/>
      <c r="G238" s="25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7"/>
    </row>
    <row r="239" spans="1:21" ht="14.65" thickTop="1"/>
    <row r="244" spans="1:21" ht="14.65" thickBot="1"/>
    <row r="245" spans="1:21" ht="14.65" thickTop="1">
      <c r="A245" s="44"/>
      <c r="B245" s="3"/>
      <c r="C245" s="3"/>
      <c r="D245" s="3"/>
      <c r="E245" s="3"/>
      <c r="F245" s="4"/>
      <c r="G245" s="3"/>
      <c r="H245" s="4"/>
      <c r="I245" s="4"/>
      <c r="J245" s="4"/>
      <c r="K245" s="4"/>
      <c r="L245" s="4"/>
      <c r="M245" s="4"/>
      <c r="N245" s="4"/>
      <c r="O245" s="4" t="s">
        <v>47</v>
      </c>
      <c r="P245" s="4" t="s">
        <v>48</v>
      </c>
      <c r="Q245" s="4"/>
      <c r="R245" s="4"/>
      <c r="S245" s="4"/>
      <c r="T245" s="4"/>
      <c r="U245" s="5"/>
    </row>
    <row r="246" spans="1:21">
      <c r="A246" s="45" t="s">
        <v>50</v>
      </c>
      <c r="B246" s="28" t="s">
        <v>65</v>
      </c>
      <c r="C246" s="28"/>
      <c r="D246" s="28"/>
      <c r="E246" s="28"/>
      <c r="F246" s="39"/>
      <c r="G246" s="28"/>
      <c r="H246" s="8"/>
      <c r="I246" s="8"/>
      <c r="J246" s="8"/>
      <c r="K246" s="8"/>
      <c r="L246" s="8"/>
      <c r="M246" s="8"/>
      <c r="N246" s="8" t="s">
        <v>55</v>
      </c>
      <c r="O246" s="50">
        <f>L254</f>
        <v>20389.78</v>
      </c>
      <c r="P246" s="55">
        <f>O246/O249</f>
        <v>0.25641477719591632</v>
      </c>
      <c r="Q246" s="8"/>
      <c r="R246" s="8"/>
      <c r="S246" s="8"/>
      <c r="T246" s="8"/>
      <c r="U246" s="9"/>
    </row>
    <row r="247" spans="1:21">
      <c r="A247" s="45" t="s">
        <v>51</v>
      </c>
      <c r="B247" s="48">
        <v>44517</v>
      </c>
      <c r="C247" s="28"/>
      <c r="D247" s="28"/>
      <c r="E247" s="28"/>
      <c r="F247" s="39"/>
      <c r="G247" s="28"/>
      <c r="H247" s="8"/>
      <c r="I247" s="8"/>
      <c r="J247" s="8"/>
      <c r="K247" s="8"/>
      <c r="L247" s="8"/>
      <c r="M247" s="8"/>
      <c r="N247" s="8" t="str">
        <f>J255</f>
        <v>MG20180131</v>
      </c>
      <c r="O247" s="50">
        <f>L255</f>
        <v>14226.31</v>
      </c>
      <c r="P247" s="55">
        <f>O247/O249</f>
        <v>0.17890512349667514</v>
      </c>
      <c r="Q247" s="8"/>
      <c r="R247" s="8"/>
      <c r="S247" s="8"/>
      <c r="T247" s="8"/>
      <c r="U247" s="9"/>
    </row>
    <row r="248" spans="1:21">
      <c r="A248" s="47"/>
      <c r="B248" s="17"/>
      <c r="C248" s="17"/>
      <c r="D248" s="17"/>
      <c r="E248" s="17"/>
      <c r="F248" s="8"/>
      <c r="G248" s="7"/>
      <c r="H248" s="8"/>
      <c r="I248" s="8"/>
      <c r="J248" s="8"/>
      <c r="K248" s="8"/>
      <c r="L248" s="8"/>
      <c r="M248" s="8"/>
      <c r="N248" s="8" t="str">
        <f>J264</f>
        <v>CM20191031</v>
      </c>
      <c r="O248" s="14">
        <f>L264</f>
        <v>44902.649999999994</v>
      </c>
      <c r="P248" s="55">
        <f>O248/O249</f>
        <v>0.56468009930740859</v>
      </c>
      <c r="Q248" s="8"/>
      <c r="R248" s="8"/>
      <c r="S248" s="8"/>
      <c r="T248" s="8"/>
      <c r="U248" s="9"/>
    </row>
    <row r="249" spans="1:21">
      <c r="A249" s="42"/>
      <c r="B249" s="7"/>
      <c r="C249" s="7"/>
      <c r="D249" s="7"/>
      <c r="E249" s="7"/>
      <c r="F249" s="8"/>
      <c r="G249" s="7"/>
      <c r="H249" s="8"/>
      <c r="I249" s="8"/>
      <c r="J249" s="8"/>
      <c r="K249" s="8"/>
      <c r="L249" s="8"/>
      <c r="M249" s="8"/>
      <c r="N249" s="8"/>
      <c r="O249" s="14">
        <f>SUM(O246:O248)</f>
        <v>79518.739999999991</v>
      </c>
      <c r="P249" s="15">
        <f>SUM(P246:P248)</f>
        <v>1</v>
      </c>
      <c r="Q249" s="8"/>
      <c r="R249" s="8"/>
      <c r="S249" s="8"/>
      <c r="T249" s="8"/>
      <c r="U249" s="9"/>
    </row>
    <row r="250" spans="1:21">
      <c r="A250" s="6"/>
      <c r="B250" s="7"/>
      <c r="C250" s="7"/>
      <c r="D250" s="7"/>
      <c r="E250" s="7"/>
      <c r="F250" s="20" t="s">
        <v>61</v>
      </c>
      <c r="G250" s="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49" t="str">
        <f>"PURCHASING POWER "&amp;F254&amp;":"</f>
        <v>PURCHASING POWER BRK-5QX13608:</v>
      </c>
      <c r="B251" s="7"/>
      <c r="C251" s="7">
        <v>12498.85</v>
      </c>
      <c r="D251" s="7"/>
      <c r="E251" s="7"/>
      <c r="F251" s="20" t="s">
        <v>60</v>
      </c>
      <c r="G251" s="7" t="str">
        <f>IF((0.05*C254)+(E255/4)&gt;L251,"TRUE","FALSE")</f>
        <v>FALSE</v>
      </c>
      <c r="H251" s="8"/>
      <c r="I251" s="8"/>
      <c r="J251" s="51" t="str">
        <f>"PURCHASING POWER "&amp;N254&amp;":"</f>
        <v>PURCHASING POWER :</v>
      </c>
      <c r="K251" s="8"/>
      <c r="L251" s="50">
        <f>C251-SUM(K254:K255)</f>
        <v>9998.85</v>
      </c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6"/>
      <c r="B252" s="7"/>
      <c r="C252" s="7"/>
      <c r="D252" s="7"/>
      <c r="E252" s="7"/>
      <c r="F252" s="8"/>
      <c r="G252" s="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spans="1:21">
      <c r="A253" s="11"/>
      <c r="B253" s="12" t="s">
        <v>19</v>
      </c>
      <c r="C253" s="12" t="s">
        <v>20</v>
      </c>
      <c r="D253" s="12"/>
      <c r="E253" s="12" t="s">
        <v>21</v>
      </c>
      <c r="F253" s="12" t="s">
        <v>32</v>
      </c>
      <c r="G253" s="12" t="s">
        <v>22</v>
      </c>
      <c r="H253" s="12"/>
      <c r="I253" s="8"/>
      <c r="J253" s="13"/>
      <c r="K253" s="40" t="s">
        <v>49</v>
      </c>
      <c r="L253" s="21" t="s">
        <v>47</v>
      </c>
      <c r="M253" s="20" t="s">
        <v>66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55</v>
      </c>
      <c r="B254" s="7">
        <v>13631.69</v>
      </c>
      <c r="C254" s="17">
        <v>4258.09</v>
      </c>
      <c r="D254" s="17"/>
      <c r="E254" s="7">
        <f>SUM(B254:C254)</f>
        <v>17889.78</v>
      </c>
      <c r="F254" s="8" t="s">
        <v>34</v>
      </c>
      <c r="G254" s="56">
        <f>E254/E256</f>
        <v>0.55703480716363674</v>
      </c>
      <c r="H254" s="15"/>
      <c r="I254" s="8"/>
      <c r="J254" s="8" t="str">
        <f>A254</f>
        <v>CMT20200817</v>
      </c>
      <c r="K254" s="46">
        <v>2500</v>
      </c>
      <c r="L254" s="50">
        <f>K254+E254</f>
        <v>20389.78</v>
      </c>
      <c r="M254" s="14">
        <f>K254+C254</f>
        <v>6758.09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16" t="s">
        <v>13</v>
      </c>
      <c r="B255" s="7">
        <v>13992.46</v>
      </c>
      <c r="C255" s="17">
        <v>233.85</v>
      </c>
      <c r="D255" s="17"/>
      <c r="E255" s="7">
        <f>SUM(B255:C255)</f>
        <v>14226.31</v>
      </c>
      <c r="F255" s="8" t="s">
        <v>34</v>
      </c>
      <c r="G255" s="56">
        <f>E255/E256</f>
        <v>0.44296519283636338</v>
      </c>
      <c r="H255" s="15"/>
      <c r="I255" s="8"/>
      <c r="J255" s="8" t="str">
        <f>A255</f>
        <v>MG20180131</v>
      </c>
      <c r="K255" s="46">
        <v>0</v>
      </c>
      <c r="L255" s="50">
        <f>K255+E255</f>
        <v>14226.31</v>
      </c>
      <c r="M255" s="14">
        <f>K255+C255</f>
        <v>233.85</v>
      </c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>
        <f>SUM(E254:E255)</f>
        <v>32116.089999999997</v>
      </c>
      <c r="F256" s="8"/>
      <c r="G256" s="19">
        <f>SUM(G254:G255)</f>
        <v>1</v>
      </c>
      <c r="H256" s="54"/>
      <c r="I256" s="8"/>
      <c r="J256" s="20" t="s">
        <v>21</v>
      </c>
      <c r="K256" s="46"/>
      <c r="L256" s="21">
        <f>SUM(L253:L255)</f>
        <v>34616.089999999997</v>
      </c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15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6"/>
      <c r="B261" s="7"/>
      <c r="C261" s="7"/>
      <c r="D261" s="7"/>
      <c r="E261" s="7"/>
      <c r="F261" s="8"/>
      <c r="G261" s="7"/>
      <c r="H261" s="8"/>
      <c r="I261" s="8"/>
      <c r="J261" s="8"/>
      <c r="K261" s="46"/>
      <c r="L261" s="8"/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42" t="str">
        <f>"PURCHASING POWER "&amp;F264&amp;":"</f>
        <v>PURCHASING POWER BRK-54X61101:</v>
      </c>
      <c r="B262" s="7"/>
      <c r="C262" s="7">
        <v>193274.88</v>
      </c>
      <c r="D262" s="7"/>
      <c r="E262" s="7"/>
      <c r="F262" s="8"/>
      <c r="G262" s="7"/>
      <c r="H262" s="8"/>
      <c r="I262" s="8"/>
      <c r="J262" s="12" t="str">
        <f>"PURCHASING POWER "&amp;N264&amp;":"</f>
        <v>PURCHASING POWER :</v>
      </c>
      <c r="K262" s="46"/>
      <c r="L262" s="14">
        <f>C262-SUM(K264:K265)</f>
        <v>190774.88</v>
      </c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6"/>
      <c r="B263" s="12" t="s">
        <v>19</v>
      </c>
      <c r="C263" s="12" t="s">
        <v>20</v>
      </c>
      <c r="D263" s="12"/>
      <c r="E263" s="12" t="s">
        <v>21</v>
      </c>
      <c r="F263" s="12" t="s">
        <v>32</v>
      </c>
      <c r="G263" s="12" t="s">
        <v>22</v>
      </c>
      <c r="H263" s="12"/>
      <c r="I263" s="8"/>
      <c r="J263" s="8"/>
      <c r="K263" s="46"/>
      <c r="L263" s="14"/>
      <c r="M263" s="8"/>
      <c r="N263" s="8"/>
      <c r="O263" s="8"/>
      <c r="P263" s="8"/>
      <c r="Q263" s="8"/>
      <c r="R263" s="8"/>
      <c r="S263" s="8"/>
      <c r="T263" s="8"/>
      <c r="U263" s="9"/>
    </row>
    <row r="264" spans="1:21">
      <c r="A264" s="16" t="s">
        <v>14</v>
      </c>
      <c r="B264" s="7">
        <v>37596.589999999997</v>
      </c>
      <c r="C264" s="17">
        <v>4806.0600000000004</v>
      </c>
      <c r="D264" s="17"/>
      <c r="E264" s="7">
        <f>SUM(B264:C264)</f>
        <v>42402.649999999994</v>
      </c>
      <c r="F264" s="8" t="s">
        <v>33</v>
      </c>
      <c r="G264" s="57">
        <f>E264/E265</f>
        <v>1</v>
      </c>
      <c r="H264" s="15"/>
      <c r="I264" s="8"/>
      <c r="J264" s="8" t="str">
        <f>A264</f>
        <v>CM20191031</v>
      </c>
      <c r="K264" s="46">
        <v>2500</v>
      </c>
      <c r="L264" s="14">
        <f>E264+K264</f>
        <v>44902.649999999994</v>
      </c>
      <c r="M264" s="14">
        <f>K264+C264</f>
        <v>7306.06</v>
      </c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>
        <f>SUM(E264)</f>
        <v>42402.649999999994</v>
      </c>
      <c r="F265" s="8"/>
      <c r="G265" s="57">
        <f>SUM(G264)</f>
        <v>1</v>
      </c>
      <c r="H265" s="54"/>
      <c r="I265" s="8"/>
      <c r="J265" s="20" t="s">
        <v>21</v>
      </c>
      <c r="K265" s="46"/>
      <c r="L265" s="21">
        <f>SUM(L263:L264)</f>
        <v>44902.649999999994</v>
      </c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19"/>
      <c r="H266" s="15"/>
      <c r="I266" s="8"/>
      <c r="J266" s="14"/>
      <c r="L266" s="14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7"/>
      <c r="D267" s="7"/>
      <c r="E267" s="7"/>
      <c r="F267" s="8"/>
      <c r="G267" s="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12" t="s">
        <v>43</v>
      </c>
      <c r="D268" s="12"/>
      <c r="E268" s="58">
        <f>E265+E256</f>
        <v>74518.739999999991</v>
      </c>
      <c r="F268" s="8"/>
      <c r="G268" s="7"/>
      <c r="H268" s="8"/>
      <c r="I268" s="8"/>
      <c r="J268" s="8"/>
      <c r="K268" s="12" t="s">
        <v>43</v>
      </c>
      <c r="L268" s="59">
        <f>L265+L256</f>
        <v>79518.739999999991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20" t="s">
        <v>53</v>
      </c>
      <c r="L269" s="14">
        <f>L268-E268</f>
        <v>5000</v>
      </c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7"/>
      <c r="C270" s="7"/>
      <c r="D270" s="7"/>
      <c r="E270" s="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17"/>
      <c r="C271" s="17"/>
      <c r="D271" s="17"/>
      <c r="E271" s="1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7"/>
      <c r="C272" s="7"/>
      <c r="D272" s="7"/>
      <c r="E272" s="7"/>
      <c r="F272" s="8"/>
      <c r="G272" s="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6"/>
      <c r="B273" s="40"/>
      <c r="C273" s="17"/>
      <c r="D273" s="17"/>
      <c r="E273" s="17"/>
      <c r="F273" s="41"/>
      <c r="G273" s="17"/>
      <c r="H273" s="4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14</v>
      </c>
      <c r="B274" s="52" t="s">
        <v>58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16" t="s">
        <v>55</v>
      </c>
      <c r="B275" s="52" t="s">
        <v>57</v>
      </c>
      <c r="C275" s="7"/>
      <c r="D275" s="7"/>
      <c r="E275" s="7"/>
      <c r="F275" s="8"/>
      <c r="G275" s="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6" t="s">
        <v>13</v>
      </c>
      <c r="B276" s="53" t="s">
        <v>59</v>
      </c>
      <c r="C276" s="12"/>
      <c r="D276" s="12"/>
      <c r="E276" s="12"/>
      <c r="F276" s="12"/>
      <c r="G276" s="12"/>
      <c r="H276" s="12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16"/>
      <c r="B277" s="7"/>
      <c r="C277" s="22"/>
      <c r="D277" s="22"/>
      <c r="E277" s="23"/>
      <c r="F277" s="8"/>
      <c r="G277" s="19"/>
      <c r="H277" s="15"/>
      <c r="I277" s="8"/>
      <c r="J277" s="8"/>
      <c r="K277" s="14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20"/>
      <c r="K278" s="21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19"/>
      <c r="H279" s="15"/>
      <c r="I279" s="8"/>
      <c r="J279" s="14"/>
      <c r="K279" s="14"/>
      <c r="L279" s="15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>
      <c r="A286" s="6"/>
      <c r="B286" s="7"/>
      <c r="C286" s="7"/>
      <c r="D286" s="7"/>
      <c r="E286" s="7"/>
      <c r="F286" s="8"/>
      <c r="G286" s="7"/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spans="1:21" ht="14.65" thickBot="1">
      <c r="A287" s="24"/>
      <c r="B287" s="25"/>
      <c r="C287" s="25"/>
      <c r="D287" s="25"/>
      <c r="E287" s="25"/>
      <c r="F287" s="26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7"/>
    </row>
    <row r="288" spans="1:21" ht="14.65" thickTop="1"/>
    <row r="290" spans="1:21" ht="14.65" thickBot="1"/>
    <row r="291" spans="1:21" ht="14.65" thickTop="1">
      <c r="A291" s="44"/>
      <c r="B291" s="3"/>
      <c r="C291" s="3"/>
      <c r="D291" s="3"/>
      <c r="E291" s="3"/>
      <c r="F291" s="4"/>
      <c r="G291" s="3"/>
      <c r="H291" s="4"/>
      <c r="I291" s="4"/>
      <c r="J291" s="4"/>
      <c r="K291" s="4"/>
      <c r="L291" s="4"/>
      <c r="M291" s="4"/>
      <c r="N291" s="4"/>
      <c r="O291" s="4" t="s">
        <v>47</v>
      </c>
      <c r="P291" s="4" t="s">
        <v>48</v>
      </c>
      <c r="Q291" s="4"/>
      <c r="R291" s="4"/>
      <c r="S291" s="4"/>
      <c r="T291" s="4"/>
      <c r="U291" s="5"/>
    </row>
    <row r="292" spans="1:21">
      <c r="A292" s="45" t="s">
        <v>50</v>
      </c>
      <c r="B292" s="28" t="s">
        <v>64</v>
      </c>
      <c r="C292" s="28"/>
      <c r="D292" s="28"/>
      <c r="E292" s="7"/>
      <c r="F292" s="8"/>
      <c r="G292" s="7"/>
      <c r="H292" s="8"/>
      <c r="I292" s="8"/>
      <c r="J292" s="8"/>
      <c r="K292" s="8"/>
      <c r="L292" s="8"/>
      <c r="M292" s="8"/>
      <c r="N292" s="8" t="s">
        <v>55</v>
      </c>
      <c r="O292" s="50">
        <f>L300</f>
        <v>18360.72</v>
      </c>
      <c r="P292" s="55">
        <f>O292/O295</f>
        <v>0.24759300757879987</v>
      </c>
      <c r="Q292" s="8"/>
      <c r="R292" s="8"/>
      <c r="S292" s="8"/>
      <c r="T292" s="8"/>
      <c r="U292" s="9"/>
    </row>
    <row r="293" spans="1:21">
      <c r="A293" s="45" t="s">
        <v>51</v>
      </c>
      <c r="B293" s="48">
        <v>44484</v>
      </c>
      <c r="C293" s="28"/>
      <c r="D293" s="28"/>
      <c r="E293" s="7"/>
      <c r="F293" s="8"/>
      <c r="G293" s="7"/>
      <c r="H293" s="8"/>
      <c r="I293" s="8"/>
      <c r="J293" s="8"/>
      <c r="K293" s="8"/>
      <c r="L293" s="8"/>
      <c r="M293" s="8"/>
      <c r="N293" s="8" t="str">
        <f>J301</f>
        <v>MG20180131</v>
      </c>
      <c r="O293" s="50">
        <f>L301</f>
        <v>14295.24</v>
      </c>
      <c r="P293" s="55">
        <f>O293/O295</f>
        <v>0.19277029798726644</v>
      </c>
      <c r="Q293" s="8"/>
      <c r="R293" s="8"/>
      <c r="S293" s="8"/>
      <c r="T293" s="8"/>
      <c r="U293" s="9"/>
    </row>
    <row r="294" spans="1:21">
      <c r="A294" s="47"/>
      <c r="B294" s="17"/>
      <c r="C294" s="17"/>
      <c r="D294" s="17"/>
      <c r="E294" s="17"/>
      <c r="F294" s="8"/>
      <c r="G294" s="7"/>
      <c r="H294" s="8"/>
      <c r="I294" s="8"/>
      <c r="J294" s="8"/>
      <c r="K294" s="8"/>
      <c r="L294" s="8"/>
      <c r="M294" s="8"/>
      <c r="N294" s="8" t="str">
        <f>J310</f>
        <v>CM20191031</v>
      </c>
      <c r="O294" s="14">
        <f>L310</f>
        <v>41500.9</v>
      </c>
      <c r="P294" s="55">
        <f>O294/O295</f>
        <v>0.55963669443393371</v>
      </c>
      <c r="Q294" s="8"/>
      <c r="R294" s="8"/>
      <c r="S294" s="8"/>
      <c r="T294" s="8"/>
      <c r="U294" s="9"/>
    </row>
    <row r="295" spans="1:21">
      <c r="A295" s="42"/>
      <c r="B295" s="7"/>
      <c r="C295" s="7"/>
      <c r="D295" s="7"/>
      <c r="E295" s="7"/>
      <c r="F295" s="8"/>
      <c r="G295" s="7"/>
      <c r="H295" s="8"/>
      <c r="I295" s="8"/>
      <c r="J295" s="8"/>
      <c r="K295" s="8"/>
      <c r="L295" s="8"/>
      <c r="M295" s="8"/>
      <c r="N295" s="8"/>
      <c r="O295" s="14">
        <f>SUM(O292:O294)</f>
        <v>74156.86</v>
      </c>
      <c r="P295" s="15">
        <f>SUM(P292:P294)</f>
        <v>1</v>
      </c>
      <c r="Q295" s="8"/>
      <c r="R295" s="8"/>
      <c r="S295" s="8"/>
      <c r="T295" s="8"/>
      <c r="U295" s="9"/>
    </row>
    <row r="296" spans="1:21">
      <c r="A296" s="6"/>
      <c r="B296" s="7"/>
      <c r="C296" s="7"/>
      <c r="D296" s="7"/>
      <c r="E296" s="7"/>
      <c r="F296" s="20" t="s">
        <v>61</v>
      </c>
      <c r="G296" s="7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9"/>
    </row>
    <row r="297" spans="1:21">
      <c r="A297" s="49" t="str">
        <f>"PURCHASING POWER "&amp;F300&amp;":"</f>
        <v>PURCHASING POWER BRK-5QX13608:</v>
      </c>
      <c r="B297" s="7"/>
      <c r="C297" s="7">
        <v>12839.59</v>
      </c>
      <c r="D297" s="7"/>
      <c r="E297" s="7"/>
      <c r="F297" s="20" t="s">
        <v>60</v>
      </c>
      <c r="G297" s="7" t="str">
        <f>IF((0.05*C300)+(E301/4)&gt;L297,"TRUE","FALSE")</f>
        <v>FALSE</v>
      </c>
      <c r="H297" s="8"/>
      <c r="I297" s="8"/>
      <c r="J297" s="51" t="str">
        <f>"PURCHASING POWER "&amp;N300&amp;":"</f>
        <v>PURCHASING POWER :</v>
      </c>
      <c r="K297" s="8"/>
      <c r="L297" s="50">
        <f>C297-SUM(K300:K301)</f>
        <v>12839.59</v>
      </c>
      <c r="M297" s="8"/>
      <c r="N297" s="8"/>
      <c r="O297" s="8"/>
      <c r="P297" s="8"/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8"/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11"/>
      <c r="B299" s="12" t="s">
        <v>19</v>
      </c>
      <c r="C299" s="12" t="s">
        <v>20</v>
      </c>
      <c r="D299" s="12"/>
      <c r="E299" s="12" t="s">
        <v>21</v>
      </c>
      <c r="F299" s="12" t="s">
        <v>32</v>
      </c>
      <c r="G299" s="12" t="s">
        <v>22</v>
      </c>
      <c r="H299" s="12"/>
      <c r="I299" s="8"/>
      <c r="J299" s="13"/>
      <c r="K299" s="40" t="s">
        <v>49</v>
      </c>
      <c r="L299" s="21" t="s">
        <v>47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16" t="s">
        <v>55</v>
      </c>
      <c r="B300" s="7">
        <v>14405.12</v>
      </c>
      <c r="C300" s="17">
        <v>3955.6</v>
      </c>
      <c r="D300" s="17"/>
      <c r="E300" s="7">
        <f>SUM(B300:C300)</f>
        <v>18360.72</v>
      </c>
      <c r="F300" s="8" t="s">
        <v>34</v>
      </c>
      <c r="G300" s="56">
        <f>E300/E302</f>
        <v>0.56224713651045632</v>
      </c>
      <c r="H300" s="15"/>
      <c r="I300" s="8"/>
      <c r="J300" s="8" t="str">
        <f>A300</f>
        <v>CMT20200817</v>
      </c>
      <c r="K300" s="46">
        <v>0</v>
      </c>
      <c r="L300" s="50">
        <f>K300+E300</f>
        <v>18360.72</v>
      </c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6" t="s">
        <v>13</v>
      </c>
      <c r="B301" s="7">
        <v>13408.14</v>
      </c>
      <c r="C301" s="17">
        <v>887.1</v>
      </c>
      <c r="D301" s="17"/>
      <c r="E301" s="7">
        <f>SUM(B301:C301)</f>
        <v>14295.24</v>
      </c>
      <c r="F301" s="8" t="s">
        <v>34</v>
      </c>
      <c r="G301" s="56">
        <f>E301/E302</f>
        <v>0.43775286348954373</v>
      </c>
      <c r="H301" s="15"/>
      <c r="I301" s="8"/>
      <c r="J301" s="8" t="str">
        <f>A301</f>
        <v>MG20180131</v>
      </c>
      <c r="K301" s="46">
        <v>0</v>
      </c>
      <c r="L301" s="50">
        <f>K301+E301</f>
        <v>14295.24</v>
      </c>
      <c r="M301" s="8"/>
      <c r="N301" s="8"/>
      <c r="O301" s="8"/>
      <c r="P301" s="8"/>
      <c r="Q301" s="8"/>
      <c r="R301" s="8"/>
      <c r="S301" s="8"/>
      <c r="T301" s="8"/>
      <c r="U301" s="9"/>
    </row>
    <row r="302" spans="1:21">
      <c r="A302" s="6"/>
      <c r="B302" s="7"/>
      <c r="C302" s="7"/>
      <c r="D302" s="7"/>
      <c r="E302" s="7">
        <f>SUM(E300:E301)</f>
        <v>32655.96</v>
      </c>
      <c r="F302" s="8"/>
      <c r="G302" s="19">
        <f>SUM(G300:G301)</f>
        <v>1</v>
      </c>
      <c r="H302" s="54"/>
      <c r="I302" s="8"/>
      <c r="J302" s="20" t="s">
        <v>21</v>
      </c>
      <c r="K302" s="46"/>
      <c r="L302" s="21">
        <f>SUM(L299:L301)</f>
        <v>32655.96</v>
      </c>
      <c r="M302" s="8"/>
      <c r="N302" s="8"/>
      <c r="O302" s="8"/>
      <c r="P302" s="8"/>
      <c r="Q302" s="8"/>
      <c r="R302" s="8"/>
      <c r="S302" s="8"/>
      <c r="T302" s="8"/>
      <c r="U302" s="9"/>
    </row>
    <row r="303" spans="1:21">
      <c r="A303" s="6"/>
      <c r="B303" s="7"/>
      <c r="C303" s="7"/>
      <c r="D303" s="7"/>
      <c r="E303" s="7"/>
      <c r="F303" s="8"/>
      <c r="G303" s="7"/>
      <c r="H303" s="15"/>
      <c r="I303" s="8"/>
      <c r="J303" s="8"/>
      <c r="K303" s="46"/>
      <c r="L303" s="8"/>
      <c r="M303" s="8"/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/>
      <c r="F304" s="8"/>
      <c r="G304" s="7"/>
      <c r="H304" s="8"/>
      <c r="I304" s="8"/>
      <c r="J304" s="8"/>
      <c r="K304" s="46"/>
      <c r="L304" s="8"/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8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42" t="str">
        <f>"PURCHASING POWER "&amp;F310&amp;":"</f>
        <v>PURCHASING POWER BRK-54X61101:</v>
      </c>
      <c r="B308" s="7"/>
      <c r="C308" s="7">
        <v>201634.16</v>
      </c>
      <c r="D308" s="7"/>
      <c r="E308" s="7"/>
      <c r="F308" s="8"/>
      <c r="G308" s="7"/>
      <c r="H308" s="8"/>
      <c r="I308" s="8"/>
      <c r="J308" s="12" t="str">
        <f>"PURCHASING POWER "&amp;N310&amp;":"</f>
        <v>PURCHASING POWER :</v>
      </c>
      <c r="K308" s="46"/>
      <c r="L308" s="14">
        <f>C308-SUM(K310:K311)</f>
        <v>196634.16</v>
      </c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12" t="s">
        <v>19</v>
      </c>
      <c r="C309" s="12" t="s">
        <v>20</v>
      </c>
      <c r="D309" s="12"/>
      <c r="E309" s="12" t="s">
        <v>21</v>
      </c>
      <c r="F309" s="12" t="s">
        <v>32</v>
      </c>
      <c r="G309" s="12" t="s">
        <v>22</v>
      </c>
      <c r="H309" s="12"/>
      <c r="I309" s="8"/>
      <c r="J309" s="8"/>
      <c r="K309" s="46"/>
      <c r="L309" s="14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16" t="s">
        <v>14</v>
      </c>
      <c r="B310" s="7">
        <v>33775.93</v>
      </c>
      <c r="C310" s="17">
        <v>2724.97</v>
      </c>
      <c r="D310" s="17"/>
      <c r="E310" s="7">
        <f>SUM(B310:C310)</f>
        <v>36500.9</v>
      </c>
      <c r="F310" s="8" t="s">
        <v>33</v>
      </c>
      <c r="G310" s="57">
        <f>E310/E311</f>
        <v>1</v>
      </c>
      <c r="H310" s="15"/>
      <c r="I310" s="8"/>
      <c r="J310" s="8" t="str">
        <f>A310</f>
        <v>CM20191031</v>
      </c>
      <c r="K310" s="46">
        <v>5000</v>
      </c>
      <c r="L310" s="14">
        <f>E310+K310</f>
        <v>41500.9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7"/>
      <c r="C311" s="7"/>
      <c r="D311" s="7"/>
      <c r="E311" s="7">
        <f>SUM(E310)</f>
        <v>36500.9</v>
      </c>
      <c r="F311" s="8"/>
      <c r="G311" s="57">
        <f>SUM(G310)</f>
        <v>1</v>
      </c>
      <c r="H311" s="54"/>
      <c r="I311" s="8"/>
      <c r="J311" s="20" t="s">
        <v>21</v>
      </c>
      <c r="K311" s="46"/>
      <c r="L311" s="21">
        <f>SUM(L309:L310)</f>
        <v>41500.9</v>
      </c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6"/>
      <c r="B312" s="7"/>
      <c r="C312" s="7"/>
      <c r="D312" s="7"/>
      <c r="E312" s="7"/>
      <c r="F312" s="8"/>
      <c r="G312" s="19"/>
      <c r="H312" s="15"/>
      <c r="I312" s="8"/>
      <c r="J312" s="14"/>
      <c r="L312" s="14"/>
      <c r="M312" s="8"/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/>
      <c r="F313" s="8"/>
      <c r="G313" s="7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12" t="s">
        <v>43</v>
      </c>
      <c r="D314" s="12"/>
      <c r="E314" s="58">
        <f>E311+E302</f>
        <v>69156.86</v>
      </c>
      <c r="F314" s="8"/>
      <c r="G314" s="7"/>
      <c r="H314" s="8"/>
      <c r="I314" s="8"/>
      <c r="J314" s="8"/>
      <c r="K314" s="12" t="s">
        <v>43</v>
      </c>
      <c r="L314" s="14">
        <f>L311+L302</f>
        <v>74156.86</v>
      </c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20" t="s">
        <v>53</v>
      </c>
      <c r="L315" s="14">
        <f>L314-E314</f>
        <v>5000</v>
      </c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7"/>
      <c r="D316" s="7"/>
      <c r="E316" s="7"/>
      <c r="F316" s="8"/>
      <c r="G316" s="7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17"/>
      <c r="C317" s="17"/>
      <c r="D317" s="17"/>
      <c r="E317" s="17"/>
      <c r="F317" s="8"/>
      <c r="G317" s="7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40"/>
      <c r="C319" s="17"/>
      <c r="D319" s="17"/>
      <c r="E319" s="17"/>
      <c r="F319" s="41"/>
      <c r="G319" s="17"/>
      <c r="H319" s="41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16" t="s">
        <v>14</v>
      </c>
      <c r="B320" s="52" t="s">
        <v>58</v>
      </c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16" t="s">
        <v>55</v>
      </c>
      <c r="B321" s="52" t="s">
        <v>57</v>
      </c>
      <c r="C321" s="7"/>
      <c r="D321" s="7"/>
      <c r="E321" s="7"/>
      <c r="F321" s="8"/>
      <c r="G321" s="7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6" t="s">
        <v>13</v>
      </c>
      <c r="B322" s="53" t="s">
        <v>59</v>
      </c>
      <c r="C322" s="12"/>
      <c r="D322" s="12"/>
      <c r="E322" s="12"/>
      <c r="F322" s="12"/>
      <c r="G322" s="12"/>
      <c r="H322" s="12"/>
      <c r="I322" s="8"/>
      <c r="J322" s="8"/>
      <c r="K322" s="14"/>
      <c r="L322" s="15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/>
      <c r="B323" s="7"/>
      <c r="C323" s="22"/>
      <c r="D323" s="22"/>
      <c r="E323" s="23"/>
      <c r="F323" s="8"/>
      <c r="G323" s="19"/>
      <c r="H323" s="15"/>
      <c r="I323" s="8"/>
      <c r="J323" s="8"/>
      <c r="K323" s="14"/>
      <c r="L323" s="15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/>
      <c r="B324" s="7"/>
      <c r="C324" s="7"/>
      <c r="D324" s="7"/>
      <c r="E324" s="7"/>
      <c r="F324" s="8"/>
      <c r="G324" s="19"/>
      <c r="H324" s="15"/>
      <c r="I324" s="8"/>
      <c r="J324" s="20"/>
      <c r="K324" s="21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6"/>
      <c r="B325" s="7"/>
      <c r="C325" s="7"/>
      <c r="D325" s="7"/>
      <c r="E325" s="7"/>
      <c r="F325" s="8"/>
      <c r="G325" s="19"/>
      <c r="H325" s="15"/>
      <c r="I325" s="8"/>
      <c r="J325" s="14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7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7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14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 ht="14.65" thickBot="1">
      <c r="A333" s="24"/>
      <c r="B333" s="25"/>
      <c r="C333" s="25"/>
      <c r="D333" s="25"/>
      <c r="E333" s="25"/>
      <c r="F333" s="26"/>
      <c r="G333" s="25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7"/>
    </row>
    <row r="334" spans="1:21" ht="14.65" thickTop="1"/>
    <row r="335" spans="1:21" ht="14.65" thickBot="1"/>
    <row r="336" spans="1:21" ht="14.65" thickTop="1">
      <c r="A336" s="44"/>
      <c r="B336" s="3"/>
      <c r="C336" s="3"/>
      <c r="D336" s="3"/>
      <c r="E336" s="3"/>
      <c r="F336" s="4"/>
      <c r="G336" s="3"/>
      <c r="H336" s="4"/>
      <c r="I336" s="4"/>
      <c r="J336" s="4"/>
      <c r="K336" s="4"/>
      <c r="L336" s="4"/>
      <c r="M336" s="4"/>
      <c r="N336" s="4"/>
      <c r="O336" s="4" t="s">
        <v>47</v>
      </c>
      <c r="P336" s="4" t="s">
        <v>48</v>
      </c>
      <c r="Q336" s="4"/>
      <c r="R336" s="4"/>
      <c r="S336" s="4"/>
      <c r="T336" s="4"/>
      <c r="U336" s="5"/>
    </row>
    <row r="337" spans="1:21">
      <c r="A337" s="45" t="s">
        <v>50</v>
      </c>
      <c r="B337" s="28" t="s">
        <v>63</v>
      </c>
      <c r="C337" s="28"/>
      <c r="D337" s="28"/>
      <c r="E337" s="7"/>
      <c r="F337" s="8"/>
      <c r="G337" s="7"/>
      <c r="H337" s="8"/>
      <c r="I337" s="8"/>
      <c r="J337" s="8"/>
      <c r="K337" s="8"/>
      <c r="L337" s="8"/>
      <c r="M337" s="8"/>
      <c r="N337" s="8" t="s">
        <v>55</v>
      </c>
      <c r="O337" s="50">
        <f>L345</f>
        <v>18198.22</v>
      </c>
      <c r="P337" s="55">
        <f>O337/O340</f>
        <v>0.26376387867066237</v>
      </c>
      <c r="Q337" s="8"/>
      <c r="R337" s="8"/>
      <c r="S337" s="8"/>
      <c r="T337" s="8"/>
      <c r="U337" s="9"/>
    </row>
    <row r="338" spans="1:21">
      <c r="A338" s="45" t="s">
        <v>51</v>
      </c>
      <c r="B338" s="48">
        <v>44473</v>
      </c>
      <c r="C338" s="28"/>
      <c r="D338" s="28"/>
      <c r="E338" s="7"/>
      <c r="F338" s="8"/>
      <c r="G338" s="7"/>
      <c r="H338" s="8"/>
      <c r="I338" s="8"/>
      <c r="J338" s="8"/>
      <c r="K338" s="8"/>
      <c r="L338" s="8"/>
      <c r="M338" s="8"/>
      <c r="N338" s="8" t="str">
        <f>J346</f>
        <v>MG20180131</v>
      </c>
      <c r="O338" s="14">
        <f>L346</f>
        <v>14295.24</v>
      </c>
      <c r="P338" s="55">
        <f>O338/O340</f>
        <v>0.20719432718848324</v>
      </c>
      <c r="Q338" s="8"/>
      <c r="R338" s="8"/>
      <c r="S338" s="8"/>
      <c r="T338" s="8"/>
      <c r="U338" s="9"/>
    </row>
    <row r="339" spans="1:21">
      <c r="A339" s="47"/>
      <c r="B339" s="17"/>
      <c r="C339" s="17"/>
      <c r="D339" s="17"/>
      <c r="E339" s="17"/>
      <c r="F339" s="8"/>
      <c r="G339" s="7"/>
      <c r="H339" s="8"/>
      <c r="I339" s="8"/>
      <c r="J339" s="8"/>
      <c r="K339" s="8"/>
      <c r="L339" s="8"/>
      <c r="M339" s="8"/>
      <c r="N339" s="8" t="str">
        <f>J355</f>
        <v>CM20191031</v>
      </c>
      <c r="O339" s="14">
        <f>L355</f>
        <v>36500.9</v>
      </c>
      <c r="P339" s="55">
        <f>O339/O340</f>
        <v>0.52904179414085439</v>
      </c>
      <c r="Q339" s="8"/>
      <c r="R339" s="8"/>
      <c r="S339" s="8"/>
      <c r="T339" s="8"/>
      <c r="U339" s="9"/>
    </row>
    <row r="340" spans="1:21">
      <c r="A340" s="42"/>
      <c r="B340" s="7"/>
      <c r="C340" s="7"/>
      <c r="D340" s="7"/>
      <c r="E340" s="7"/>
      <c r="F340" s="8"/>
      <c r="G340" s="7"/>
      <c r="H340" s="8"/>
      <c r="I340" s="8"/>
      <c r="J340" s="8"/>
      <c r="K340" s="8"/>
      <c r="L340" s="8"/>
      <c r="M340" s="8"/>
      <c r="N340" s="8"/>
      <c r="O340" s="14">
        <f>SUM(O337:O339)</f>
        <v>68994.36</v>
      </c>
      <c r="P340" s="15">
        <f>SUM(P337:P339)</f>
        <v>1</v>
      </c>
      <c r="Q340" s="8"/>
      <c r="R340" s="8"/>
      <c r="S340" s="8"/>
      <c r="T340" s="8"/>
      <c r="U340" s="9"/>
    </row>
    <row r="341" spans="1:21">
      <c r="A341" s="6"/>
      <c r="B341" s="7"/>
      <c r="C341" s="7"/>
      <c r="D341" s="7"/>
      <c r="E341" s="7"/>
      <c r="F341" s="20" t="s">
        <v>61</v>
      </c>
      <c r="G341" s="7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9"/>
    </row>
    <row r="342" spans="1:21">
      <c r="A342" s="49" t="str">
        <f>"PURCHASING POWER "&amp;F345&amp;":"</f>
        <v>PURCHASING POWER BRK-5QX13608:</v>
      </c>
      <c r="B342" s="7"/>
      <c r="C342" s="7">
        <v>11967.88</v>
      </c>
      <c r="D342" s="7"/>
      <c r="E342" s="7"/>
      <c r="F342" s="20" t="s">
        <v>60</v>
      </c>
      <c r="G342" s="7" t="str">
        <f>IF((0.05*C345)+(E346/4)&gt;L342,"TRUE","FALSE")</f>
        <v>FALSE</v>
      </c>
      <c r="H342" s="8"/>
      <c r="I342" s="8"/>
      <c r="J342" s="51" t="str">
        <f>"PURCHASING POWER "&amp;N345&amp;":"</f>
        <v>PURCHASING POWER :</v>
      </c>
      <c r="K342" s="8"/>
      <c r="L342" s="50">
        <f>C342-SUM(K345:K346)</f>
        <v>9467.8799999999992</v>
      </c>
      <c r="M342" s="8"/>
      <c r="N342" s="8"/>
      <c r="O342" s="8"/>
      <c r="P342" s="8"/>
      <c r="Q342" s="8"/>
      <c r="R342" s="8"/>
      <c r="S342" s="8"/>
      <c r="T342" s="8"/>
      <c r="U342" s="9"/>
    </row>
    <row r="343" spans="1:21">
      <c r="A343" s="6"/>
      <c r="B343" s="7"/>
      <c r="C343" s="7"/>
      <c r="D343" s="7"/>
      <c r="E343" s="7"/>
      <c r="F343" s="8"/>
      <c r="G343" s="7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9"/>
    </row>
    <row r="344" spans="1:21">
      <c r="A344" s="11"/>
      <c r="B344" s="12" t="s">
        <v>19</v>
      </c>
      <c r="C344" s="12" t="s">
        <v>20</v>
      </c>
      <c r="D344" s="12"/>
      <c r="E344" s="12" t="s">
        <v>21</v>
      </c>
      <c r="F344" s="12" t="s">
        <v>32</v>
      </c>
      <c r="G344" s="12" t="s">
        <v>22</v>
      </c>
      <c r="H344" s="12"/>
      <c r="I344" s="8"/>
      <c r="J344" s="13"/>
      <c r="K344" s="40" t="s">
        <v>49</v>
      </c>
      <c r="L344" s="21" t="s">
        <v>47</v>
      </c>
      <c r="M344" s="8"/>
      <c r="N344" s="8"/>
      <c r="O344" s="8"/>
      <c r="P344" s="8"/>
      <c r="Q344" s="8"/>
      <c r="R344" s="8"/>
      <c r="S344" s="8"/>
      <c r="T344" s="8"/>
      <c r="U344" s="9"/>
    </row>
    <row r="345" spans="1:21">
      <c r="A345" s="16" t="s">
        <v>55</v>
      </c>
      <c r="B345" s="7">
        <v>11967.86</v>
      </c>
      <c r="C345" s="17">
        <v>3730.36</v>
      </c>
      <c r="D345" s="17"/>
      <c r="E345" s="7">
        <f>SUM(B345:C345)</f>
        <v>15698.220000000001</v>
      </c>
      <c r="F345" s="8" t="s">
        <v>34</v>
      </c>
      <c r="G345" s="56">
        <f>E345/E347</f>
        <v>0.52338809860549607</v>
      </c>
      <c r="H345" s="15"/>
      <c r="I345" s="8"/>
      <c r="J345" s="8" t="str">
        <f>A345</f>
        <v>CMT20200817</v>
      </c>
      <c r="K345" s="46">
        <v>2500</v>
      </c>
      <c r="L345" s="50">
        <f>K345+E345</f>
        <v>18198.22</v>
      </c>
      <c r="M345" s="8"/>
      <c r="N345" s="8"/>
      <c r="O345" s="8"/>
      <c r="P345" s="8"/>
      <c r="Q345" s="8"/>
      <c r="R345" s="8"/>
      <c r="S345" s="8"/>
      <c r="T345" s="8"/>
      <c r="U345" s="9"/>
    </row>
    <row r="346" spans="1:21">
      <c r="A346" s="16" t="s">
        <v>13</v>
      </c>
      <c r="B346" s="7">
        <v>13408.14</v>
      </c>
      <c r="C346" s="17">
        <v>887.1</v>
      </c>
      <c r="D346" s="17"/>
      <c r="E346" s="7">
        <f>SUM(B346:C346)</f>
        <v>14295.24</v>
      </c>
      <c r="F346" s="8" t="s">
        <v>34</v>
      </c>
      <c r="G346" s="56">
        <f>E346/E347</f>
        <v>0.47661190139450399</v>
      </c>
      <c r="H346" s="15"/>
      <c r="I346" s="8"/>
      <c r="J346" s="8" t="str">
        <f>A346</f>
        <v>MG20180131</v>
      </c>
      <c r="K346" s="46">
        <v>0</v>
      </c>
      <c r="L346" s="50">
        <f>K346+E346</f>
        <v>14295.24</v>
      </c>
      <c r="M346" s="8"/>
      <c r="N346" s="8"/>
      <c r="O346" s="8"/>
      <c r="P346" s="8"/>
      <c r="Q346" s="8"/>
      <c r="R346" s="8"/>
      <c r="S346" s="8"/>
      <c r="T346" s="8"/>
      <c r="U346" s="9"/>
    </row>
    <row r="347" spans="1:21">
      <c r="A347" s="6"/>
      <c r="B347" s="7"/>
      <c r="C347" s="7"/>
      <c r="D347" s="7"/>
      <c r="E347" s="7">
        <f>SUM(E345:E346)</f>
        <v>29993.46</v>
      </c>
      <c r="F347" s="8"/>
      <c r="G347" s="19">
        <f>SUM(G345:G346)</f>
        <v>1</v>
      </c>
      <c r="H347" s="54"/>
      <c r="I347" s="8"/>
      <c r="J347" s="20" t="s">
        <v>21</v>
      </c>
      <c r="K347" s="46"/>
      <c r="L347" s="21">
        <f>SUM(L344:L346)</f>
        <v>32493.46</v>
      </c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6"/>
      <c r="B348" s="7"/>
      <c r="C348" s="7"/>
      <c r="D348" s="7"/>
      <c r="E348" s="7"/>
      <c r="F348" s="8"/>
      <c r="G348" s="7"/>
      <c r="H348" s="15"/>
      <c r="I348" s="8"/>
      <c r="J348" s="8"/>
      <c r="K348" s="46"/>
      <c r="L348" s="8"/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6"/>
      <c r="B349" s="7"/>
      <c r="C349" s="7"/>
      <c r="D349" s="7"/>
      <c r="E349" s="7"/>
      <c r="F349" s="8"/>
      <c r="G349" s="7"/>
      <c r="H349" s="8"/>
      <c r="I349" s="8"/>
      <c r="J349" s="8"/>
      <c r="K349" s="46"/>
      <c r="L349" s="8"/>
      <c r="M349" s="8"/>
      <c r="N349" s="8"/>
      <c r="O349" s="8"/>
      <c r="P349" s="8"/>
      <c r="Q349" s="8"/>
      <c r="R349" s="8"/>
      <c r="S349" s="8"/>
      <c r="T349" s="8"/>
      <c r="U349" s="9"/>
    </row>
    <row r="350" spans="1:21">
      <c r="A350" s="6"/>
      <c r="B350" s="7"/>
      <c r="C350" s="7"/>
      <c r="D350" s="7"/>
      <c r="E350" s="7"/>
      <c r="F350" s="8"/>
      <c r="G350" s="7"/>
      <c r="H350" s="8"/>
      <c r="I350" s="8"/>
      <c r="J350" s="8"/>
      <c r="K350" s="46"/>
      <c r="L350" s="8"/>
      <c r="M350" s="8"/>
      <c r="N350" s="8"/>
      <c r="O350" s="8"/>
      <c r="P350" s="8"/>
      <c r="Q350" s="8"/>
      <c r="R350" s="8"/>
      <c r="S350" s="8"/>
      <c r="T350" s="8"/>
      <c r="U350" s="9"/>
    </row>
    <row r="351" spans="1:21">
      <c r="A351" s="6"/>
      <c r="B351" s="7"/>
      <c r="C351" s="7"/>
      <c r="D351" s="7"/>
      <c r="E351" s="7"/>
      <c r="F351" s="8"/>
      <c r="G351" s="7"/>
      <c r="H351" s="8"/>
      <c r="I351" s="8"/>
      <c r="J351" s="8"/>
      <c r="K351" s="46"/>
      <c r="L351" s="8"/>
      <c r="M351" s="8"/>
      <c r="N351" s="8"/>
      <c r="O351" s="8"/>
      <c r="P351" s="8"/>
      <c r="Q351" s="8"/>
      <c r="R351" s="8"/>
      <c r="S351" s="8"/>
      <c r="T351" s="8"/>
      <c r="U351" s="9"/>
    </row>
    <row r="352" spans="1:21">
      <c r="A352" s="6"/>
      <c r="B352" s="7"/>
      <c r="C352" s="7"/>
      <c r="D352" s="7"/>
      <c r="E352" s="7"/>
      <c r="F352" s="8"/>
      <c r="G352" s="7"/>
      <c r="H352" s="8"/>
      <c r="I352" s="8"/>
      <c r="J352" s="8"/>
      <c r="K352" s="46"/>
      <c r="L352" s="8"/>
      <c r="M352" s="8"/>
      <c r="N352" s="8"/>
      <c r="O352" s="8"/>
      <c r="P352" s="8"/>
      <c r="Q352" s="8"/>
      <c r="R352" s="8"/>
      <c r="S352" s="8"/>
      <c r="T352" s="8"/>
      <c r="U352" s="9"/>
    </row>
    <row r="353" spans="1:21">
      <c r="A353" s="42" t="str">
        <f>"PURCHASING POWER "&amp;F355&amp;":"</f>
        <v>PURCHASING POWER BRK-54X61101:</v>
      </c>
      <c r="B353" s="7"/>
      <c r="C353" s="7">
        <v>201634.16</v>
      </c>
      <c r="D353" s="7"/>
      <c r="E353" s="7"/>
      <c r="F353" s="8"/>
      <c r="G353" s="7"/>
      <c r="H353" s="8"/>
      <c r="I353" s="8"/>
      <c r="J353" s="12" t="str">
        <f>"PURCHASING POWER "&amp;N355&amp;":"</f>
        <v>PURCHASING POWER :</v>
      </c>
      <c r="K353" s="46"/>
      <c r="L353" s="14">
        <f>C353-SUM(K355:K356)</f>
        <v>201634.16</v>
      </c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12" t="s">
        <v>19</v>
      </c>
      <c r="C354" s="12" t="s">
        <v>20</v>
      </c>
      <c r="D354" s="12"/>
      <c r="E354" s="12" t="s">
        <v>21</v>
      </c>
      <c r="F354" s="12" t="s">
        <v>32</v>
      </c>
      <c r="G354" s="12" t="s">
        <v>22</v>
      </c>
      <c r="H354" s="12"/>
      <c r="I354" s="8"/>
      <c r="J354" s="8"/>
      <c r="K354" s="46"/>
      <c r="L354" s="14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16" t="s">
        <v>14</v>
      </c>
      <c r="B355" s="7">
        <v>33775.93</v>
      </c>
      <c r="C355" s="17">
        <v>2724.97</v>
      </c>
      <c r="D355" s="17"/>
      <c r="E355" s="7">
        <f>SUM(B355:C355)</f>
        <v>36500.9</v>
      </c>
      <c r="F355" s="8" t="s">
        <v>33</v>
      </c>
      <c r="G355" s="57">
        <f>E355/E356</f>
        <v>1</v>
      </c>
      <c r="H355" s="15"/>
      <c r="I355" s="8"/>
      <c r="J355" s="8" t="str">
        <f>A355</f>
        <v>CM20191031</v>
      </c>
      <c r="K355" s="46">
        <v>0</v>
      </c>
      <c r="L355" s="14">
        <f>E355+K355</f>
        <v>36500.9</v>
      </c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6"/>
      <c r="B356" s="7"/>
      <c r="C356" s="7"/>
      <c r="D356" s="7"/>
      <c r="E356" s="7">
        <f>SUM(E355)</f>
        <v>36500.9</v>
      </c>
      <c r="F356" s="8"/>
      <c r="G356" s="57">
        <f>SUM(G355)</f>
        <v>1</v>
      </c>
      <c r="H356" s="54"/>
      <c r="I356" s="8"/>
      <c r="J356" s="20" t="s">
        <v>21</v>
      </c>
      <c r="K356" s="46"/>
      <c r="L356" s="21">
        <f>SUM(L354:L355)</f>
        <v>36500.9</v>
      </c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7"/>
      <c r="C357" s="7"/>
      <c r="D357" s="7"/>
      <c r="E357" s="7"/>
      <c r="F357" s="8"/>
      <c r="G357" s="19"/>
      <c r="H357" s="15"/>
      <c r="I357" s="8"/>
      <c r="J357" s="14"/>
      <c r="L357" s="14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6"/>
      <c r="B358" s="7"/>
      <c r="C358" s="7"/>
      <c r="D358" s="7"/>
      <c r="E358" s="7"/>
      <c r="F358" s="8"/>
      <c r="G358" s="7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6"/>
      <c r="B359" s="7"/>
      <c r="C359" s="12" t="s">
        <v>43</v>
      </c>
      <c r="D359" s="12"/>
      <c r="E359" s="58">
        <f>E356+E347</f>
        <v>66494.36</v>
      </c>
      <c r="F359" s="8"/>
      <c r="G359" s="7"/>
      <c r="H359" s="8"/>
      <c r="I359" s="8"/>
      <c r="J359" s="8"/>
      <c r="K359" s="12" t="s">
        <v>43</v>
      </c>
      <c r="L359" s="14">
        <f>L356+L347</f>
        <v>68994.36</v>
      </c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6"/>
      <c r="B360" s="7"/>
      <c r="C360" s="7"/>
      <c r="D360" s="7"/>
      <c r="E360" s="7"/>
      <c r="F360" s="8"/>
      <c r="G360" s="7"/>
      <c r="H360" s="8"/>
      <c r="I360" s="8"/>
      <c r="J360" s="8"/>
      <c r="K360" s="20" t="s">
        <v>53</v>
      </c>
      <c r="L360" s="14">
        <f>L359-E359</f>
        <v>2500</v>
      </c>
      <c r="M360" s="8"/>
      <c r="N360" s="8"/>
      <c r="O360" s="8"/>
      <c r="P360" s="8"/>
      <c r="Q360" s="8"/>
      <c r="R360" s="8"/>
      <c r="S360" s="8"/>
      <c r="T360" s="8"/>
      <c r="U360" s="9"/>
    </row>
    <row r="361" spans="1:21">
      <c r="A361" s="6"/>
      <c r="B361" s="7"/>
      <c r="C361" s="7"/>
      <c r="D361" s="7"/>
      <c r="E361" s="7"/>
      <c r="F361" s="8"/>
      <c r="G361" s="7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17"/>
      <c r="C362" s="17"/>
      <c r="D362" s="17"/>
      <c r="E362" s="17"/>
      <c r="F362" s="8"/>
      <c r="G362" s="7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40"/>
      <c r="C364" s="17"/>
      <c r="D364" s="17"/>
      <c r="E364" s="17"/>
      <c r="F364" s="41"/>
      <c r="G364" s="17"/>
      <c r="H364" s="4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16" t="s">
        <v>14</v>
      </c>
      <c r="B365" s="52" t="s">
        <v>58</v>
      </c>
      <c r="C365" s="7"/>
      <c r="D365" s="7"/>
      <c r="E365" s="7"/>
      <c r="F365" s="8"/>
      <c r="G365" s="7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16" t="s">
        <v>55</v>
      </c>
      <c r="B366" s="52" t="s">
        <v>57</v>
      </c>
      <c r="C366" s="7"/>
      <c r="D366" s="7"/>
      <c r="E366" s="7"/>
      <c r="F366" s="8"/>
      <c r="G366" s="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 t="s">
        <v>13</v>
      </c>
      <c r="B367" s="53" t="s">
        <v>59</v>
      </c>
      <c r="C367" s="12"/>
      <c r="D367" s="12"/>
      <c r="E367" s="12"/>
      <c r="F367" s="12"/>
      <c r="G367" s="12"/>
      <c r="H367" s="12"/>
      <c r="I367" s="8"/>
      <c r="J367" s="8"/>
      <c r="K367" s="14"/>
      <c r="L367" s="15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16"/>
      <c r="B368" s="7"/>
      <c r="C368" s="22"/>
      <c r="D368" s="22"/>
      <c r="E368" s="23"/>
      <c r="F368" s="8"/>
      <c r="G368" s="19"/>
      <c r="H368" s="15"/>
      <c r="I368" s="8"/>
      <c r="J368" s="8"/>
      <c r="K368" s="14"/>
      <c r="L368" s="15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6"/>
      <c r="B369" s="7"/>
      <c r="C369" s="7"/>
      <c r="D369" s="7"/>
      <c r="E369" s="7"/>
      <c r="F369" s="8"/>
      <c r="G369" s="19"/>
      <c r="H369" s="15"/>
      <c r="I369" s="8"/>
      <c r="J369" s="20"/>
      <c r="K369" s="21"/>
      <c r="L369" s="15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6"/>
      <c r="B370" s="7"/>
      <c r="C370" s="7"/>
      <c r="D370" s="7"/>
      <c r="E370" s="7"/>
      <c r="F370" s="8"/>
      <c r="G370" s="19"/>
      <c r="H370" s="15"/>
      <c r="I370" s="8"/>
      <c r="J370" s="14"/>
      <c r="K370" s="14"/>
      <c r="L370" s="15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6"/>
      <c r="B371" s="7"/>
      <c r="C371" s="7"/>
      <c r="D371" s="7"/>
      <c r="E371" s="7"/>
      <c r="F371" s="8"/>
      <c r="G371" s="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6"/>
      <c r="B372" s="7"/>
      <c r="C372" s="7"/>
      <c r="D372" s="7"/>
      <c r="E372" s="7"/>
      <c r="F372" s="8"/>
      <c r="G372" s="7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6"/>
      <c r="B373" s="7"/>
      <c r="C373" s="7"/>
      <c r="D373" s="7"/>
      <c r="E373" s="7"/>
      <c r="F373" s="8"/>
      <c r="G373" s="7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6"/>
      <c r="B374" s="7"/>
      <c r="C374" s="7"/>
      <c r="D374" s="7"/>
      <c r="E374" s="7"/>
      <c r="F374" s="8"/>
      <c r="G374" s="7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7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14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 ht="14.65" thickBot="1">
      <c r="A378" s="24"/>
      <c r="B378" s="25"/>
      <c r="C378" s="25"/>
      <c r="D378" s="25"/>
      <c r="E378" s="25"/>
      <c r="F378" s="26"/>
      <c r="G378" s="25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7"/>
    </row>
    <row r="379" spans="1:21" ht="14.65" thickTop="1"/>
    <row r="380" spans="1:21" ht="14.65" thickBot="1"/>
    <row r="381" spans="1:21" ht="14.65" thickTop="1">
      <c r="A381" s="44"/>
      <c r="B381" s="3"/>
      <c r="C381" s="3"/>
      <c r="D381" s="3"/>
      <c r="E381" s="3"/>
      <c r="F381" s="4"/>
      <c r="G381" s="3"/>
      <c r="H381" s="4"/>
      <c r="I381" s="4"/>
      <c r="J381" s="4"/>
      <c r="K381" s="4"/>
      <c r="L381" s="4"/>
      <c r="M381" s="4"/>
      <c r="N381" s="4"/>
      <c r="O381" s="4" t="s">
        <v>47</v>
      </c>
      <c r="P381" s="4" t="s">
        <v>48</v>
      </c>
      <c r="Q381" s="4"/>
      <c r="R381" s="4"/>
      <c r="S381" s="4"/>
      <c r="T381" s="4"/>
      <c r="U381" s="5"/>
    </row>
    <row r="382" spans="1:21">
      <c r="A382" s="45" t="s">
        <v>50</v>
      </c>
      <c r="B382" s="28" t="s">
        <v>62</v>
      </c>
      <c r="C382" s="28"/>
      <c r="D382" s="28"/>
      <c r="E382" s="7"/>
      <c r="F382" s="8"/>
      <c r="G382" s="7"/>
      <c r="H382" s="8"/>
      <c r="I382" s="8"/>
      <c r="J382" s="8"/>
      <c r="K382" s="8"/>
      <c r="L382" s="8"/>
      <c r="M382" s="8"/>
      <c r="N382" s="8" t="s">
        <v>55</v>
      </c>
      <c r="O382" s="14">
        <f>L390</f>
        <v>15222.75</v>
      </c>
      <c r="P382" s="15">
        <f>O382/$O$340</f>
        <v>0.22063759994295185</v>
      </c>
      <c r="Q382" s="8"/>
      <c r="R382" s="8"/>
      <c r="S382" s="8"/>
      <c r="T382" s="8"/>
      <c r="U382" s="9"/>
    </row>
    <row r="383" spans="1:21">
      <c r="A383" s="45" t="s">
        <v>51</v>
      </c>
      <c r="B383" s="48">
        <v>44438</v>
      </c>
      <c r="C383" s="28"/>
      <c r="D383" s="28"/>
      <c r="E383" s="7"/>
      <c r="F383" s="8"/>
      <c r="G383" s="7"/>
      <c r="H383" s="8"/>
      <c r="I383" s="8"/>
      <c r="J383" s="8"/>
      <c r="K383" s="8"/>
      <c r="L383" s="8"/>
      <c r="M383" s="8"/>
      <c r="N383" s="8" t="str">
        <f>J391</f>
        <v>MG20180131</v>
      </c>
      <c r="O383" s="14">
        <f>L391</f>
        <v>13926.8</v>
      </c>
      <c r="P383" s="15">
        <f>O383/$O$340</f>
        <v>0.20185418054461263</v>
      </c>
      <c r="Q383" s="8"/>
      <c r="R383" s="8"/>
      <c r="S383" s="8"/>
      <c r="T383" s="8"/>
      <c r="U383" s="9"/>
    </row>
    <row r="384" spans="1:21">
      <c r="A384" s="47"/>
      <c r="B384" s="17"/>
      <c r="C384" s="17"/>
      <c r="D384" s="17"/>
      <c r="E384" s="17"/>
      <c r="F384" s="8"/>
      <c r="G384" s="7"/>
      <c r="H384" s="8"/>
      <c r="I384" s="8"/>
      <c r="J384" s="8"/>
      <c r="K384" s="8"/>
      <c r="L384" s="8"/>
      <c r="M384" s="8"/>
      <c r="N384" s="8" t="str">
        <f>J400</f>
        <v>CM20191031</v>
      </c>
      <c r="O384" s="14">
        <f>L400</f>
        <v>35283.300000000003</v>
      </c>
      <c r="P384" s="15">
        <f>O384/$O$340</f>
        <v>0.51139397481185422</v>
      </c>
      <c r="Q384" s="8"/>
      <c r="R384" s="8"/>
      <c r="S384" s="8"/>
      <c r="T384" s="8"/>
      <c r="U384" s="9"/>
    </row>
    <row r="385" spans="1:21">
      <c r="A385" s="42"/>
      <c r="B385" s="7"/>
      <c r="C385" s="7"/>
      <c r="D385" s="7"/>
      <c r="E385" s="7"/>
      <c r="F385" s="8"/>
      <c r="G385" s="7"/>
      <c r="H385" s="8"/>
      <c r="I385" s="8"/>
      <c r="J385" s="8"/>
      <c r="K385" s="8"/>
      <c r="L385" s="8"/>
      <c r="M385" s="8"/>
      <c r="N385" s="8"/>
      <c r="O385" s="14">
        <f>SUM(O382:O384)</f>
        <v>64432.850000000006</v>
      </c>
      <c r="P385" s="15">
        <f>SUM(P382:P384)</f>
        <v>0.93388575529941864</v>
      </c>
      <c r="Q385" s="8"/>
      <c r="R385" s="8"/>
      <c r="S385" s="8"/>
      <c r="T385" s="8"/>
      <c r="U385" s="9"/>
    </row>
    <row r="386" spans="1:21">
      <c r="A386" s="6"/>
      <c r="B386" s="7"/>
      <c r="C386" s="7"/>
      <c r="D386" s="7"/>
      <c r="E386" s="7"/>
      <c r="F386" s="20" t="s">
        <v>61</v>
      </c>
      <c r="G386" s="7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9"/>
    </row>
    <row r="387" spans="1:21">
      <c r="A387" s="49" t="str">
        <f>"PURCHASING POWER "&amp;F390&amp;":"</f>
        <v>PURCHASING POWER BRK-5QX13608:</v>
      </c>
      <c r="B387" s="7"/>
      <c r="C387" s="7">
        <v>11967.88</v>
      </c>
      <c r="D387" s="7"/>
      <c r="E387" s="7"/>
      <c r="F387" s="20" t="s">
        <v>60</v>
      </c>
      <c r="G387" s="7" t="str">
        <f>IF((0.05*C390)+(E391/4)&gt;L387,"TRUE","FALSE")</f>
        <v>FALSE</v>
      </c>
      <c r="H387" s="8"/>
      <c r="I387" s="8"/>
      <c r="J387" s="51" t="str">
        <f>"PURCHASING POWER "&amp;N390&amp;":"</f>
        <v>PURCHASING POWER :</v>
      </c>
      <c r="K387" s="8"/>
      <c r="L387" s="50">
        <f>C387-SUM(K390:K391)</f>
        <v>11967.88</v>
      </c>
      <c r="M387" s="8"/>
      <c r="N387" s="8"/>
      <c r="O387" s="8"/>
      <c r="P387" s="8"/>
      <c r="Q387" s="8"/>
      <c r="R387" s="8"/>
      <c r="S387" s="8"/>
      <c r="T387" s="8"/>
      <c r="U387" s="9"/>
    </row>
    <row r="388" spans="1:21">
      <c r="A388" s="6"/>
      <c r="B388" s="7"/>
      <c r="C388" s="7"/>
      <c r="D388" s="7"/>
      <c r="E388" s="7"/>
      <c r="F388" s="8"/>
      <c r="G388" s="7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9"/>
    </row>
    <row r="389" spans="1:21">
      <c r="A389" s="11"/>
      <c r="B389" s="12" t="s">
        <v>19</v>
      </c>
      <c r="C389" s="12" t="s">
        <v>20</v>
      </c>
      <c r="D389" s="12"/>
      <c r="E389" s="12" t="s">
        <v>21</v>
      </c>
      <c r="F389" s="12" t="s">
        <v>32</v>
      </c>
      <c r="G389" s="12" t="s">
        <v>22</v>
      </c>
      <c r="H389" s="12" t="s">
        <v>35</v>
      </c>
      <c r="I389" s="8"/>
      <c r="J389" s="13"/>
      <c r="K389" s="40" t="s">
        <v>49</v>
      </c>
      <c r="L389" s="21" t="s">
        <v>47</v>
      </c>
      <c r="M389" s="8"/>
      <c r="N389" s="8"/>
      <c r="O389" s="8"/>
      <c r="P389" s="8"/>
      <c r="Q389" s="8"/>
      <c r="R389" s="8"/>
      <c r="S389" s="8"/>
      <c r="T389" s="8"/>
      <c r="U389" s="9"/>
    </row>
    <row r="390" spans="1:21">
      <c r="A390" s="16" t="s">
        <v>55</v>
      </c>
      <c r="B390" s="7">
        <v>12628.25</v>
      </c>
      <c r="C390" s="17">
        <v>2594.5</v>
      </c>
      <c r="D390" s="17"/>
      <c r="E390" s="7">
        <f>SUM(B390:C390)</f>
        <v>15222.75</v>
      </c>
      <c r="F390" s="8" t="s">
        <v>34</v>
      </c>
      <c r="G390" s="18">
        <f>E390/$E$347</f>
        <v>0.50753564277012386</v>
      </c>
      <c r="H390" s="15">
        <f>E390/($C$342+$E$347)</f>
        <v>0.36278035925449476</v>
      </c>
      <c r="I390" s="8"/>
      <c r="J390" s="8" t="str">
        <f>A390</f>
        <v>CMT20200817</v>
      </c>
      <c r="K390" s="46">
        <v>0</v>
      </c>
      <c r="L390" s="50">
        <f>K390+E390</f>
        <v>15222.75</v>
      </c>
      <c r="M390" s="8"/>
      <c r="N390" s="8"/>
      <c r="O390" s="8"/>
      <c r="P390" s="8"/>
      <c r="Q390" s="8"/>
      <c r="R390" s="8"/>
      <c r="S390" s="8"/>
      <c r="T390" s="8"/>
      <c r="U390" s="9"/>
    </row>
    <row r="391" spans="1:21">
      <c r="A391" s="16" t="s">
        <v>13</v>
      </c>
      <c r="B391" s="7">
        <v>13495.13</v>
      </c>
      <c r="C391" s="17">
        <v>431.67</v>
      </c>
      <c r="D391" s="17"/>
      <c r="E391" s="7">
        <f>SUM(B391:C391)</f>
        <v>13926.8</v>
      </c>
      <c r="F391" s="8" t="s">
        <v>34</v>
      </c>
      <c r="G391" s="18">
        <f>E391/$E$347</f>
        <v>0.46432789014671866</v>
      </c>
      <c r="H391" s="15">
        <f>E391/($C$342+$E$347)</f>
        <v>0.33189597853643377</v>
      </c>
      <c r="I391" s="8"/>
      <c r="J391" s="8" t="str">
        <f>A391</f>
        <v>MG20180131</v>
      </c>
      <c r="K391" s="46">
        <v>0</v>
      </c>
      <c r="L391" s="50">
        <f>K391+E391</f>
        <v>13926.8</v>
      </c>
      <c r="M391" s="8"/>
      <c r="N391" s="8"/>
      <c r="O391" s="8"/>
      <c r="P391" s="8"/>
      <c r="Q391" s="8"/>
      <c r="R391" s="8"/>
      <c r="S391" s="8"/>
      <c r="T391" s="8"/>
      <c r="U391" s="9"/>
    </row>
    <row r="392" spans="1:21">
      <c r="A392" s="6"/>
      <c r="B392" s="7"/>
      <c r="C392" s="7"/>
      <c r="D392" s="7"/>
      <c r="E392" s="7">
        <f>SUM(E390:E391)</f>
        <v>29149.55</v>
      </c>
      <c r="F392" s="8"/>
      <c r="G392" s="19">
        <f>SUM(G390:G391)</f>
        <v>0.97186353291684258</v>
      </c>
      <c r="H392" s="54">
        <f>SUM(H390:H391)</f>
        <v>0.69467633779092852</v>
      </c>
      <c r="I392" s="8"/>
      <c r="J392" s="20" t="s">
        <v>21</v>
      </c>
      <c r="K392" s="46"/>
      <c r="L392" s="21">
        <f>SUM(L389:L391)</f>
        <v>29149.55</v>
      </c>
      <c r="M392" s="8"/>
      <c r="N392" s="8"/>
      <c r="O392" s="8"/>
      <c r="P392" s="8"/>
      <c r="Q392" s="8"/>
      <c r="R392" s="8"/>
      <c r="S392" s="8"/>
      <c r="T392" s="8"/>
      <c r="U392" s="9"/>
    </row>
    <row r="393" spans="1:21">
      <c r="A393" s="6"/>
      <c r="B393" s="7"/>
      <c r="C393" s="7"/>
      <c r="D393" s="7"/>
      <c r="E393" s="7"/>
      <c r="F393" s="8"/>
      <c r="G393" s="7"/>
      <c r="H393" s="15"/>
      <c r="I393" s="8"/>
      <c r="J393" s="8"/>
      <c r="K393" s="46"/>
      <c r="L393" s="8"/>
      <c r="M393" s="8"/>
      <c r="N393" s="8"/>
      <c r="O393" s="8"/>
      <c r="P393" s="8"/>
      <c r="Q393" s="8"/>
      <c r="R393" s="8"/>
      <c r="S393" s="8"/>
      <c r="T393" s="8"/>
      <c r="U393" s="9"/>
    </row>
    <row r="394" spans="1:21">
      <c r="A394" s="6"/>
      <c r="B394" s="7"/>
      <c r="C394" s="7"/>
      <c r="D394" s="7"/>
      <c r="E394" s="7"/>
      <c r="F394" s="8"/>
      <c r="G394" s="7"/>
      <c r="H394" s="8"/>
      <c r="I394" s="8"/>
      <c r="J394" s="8"/>
      <c r="K394" s="46"/>
      <c r="L394" s="8"/>
      <c r="M394" s="8"/>
      <c r="N394" s="8"/>
      <c r="O394" s="8"/>
      <c r="P394" s="8"/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/>
      <c r="F395" s="8"/>
      <c r="G395" s="7"/>
      <c r="H395" s="8"/>
      <c r="I395" s="8"/>
      <c r="J395" s="8"/>
      <c r="K395" s="46"/>
      <c r="L395" s="8"/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6"/>
      <c r="B396" s="7"/>
      <c r="C396" s="7"/>
      <c r="D396" s="7"/>
      <c r="E396" s="7"/>
      <c r="F396" s="8"/>
      <c r="G396" s="7"/>
      <c r="H396" s="8"/>
      <c r="I396" s="8"/>
      <c r="J396" s="8"/>
      <c r="K396" s="46"/>
      <c r="L396" s="8"/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6"/>
      <c r="B397" s="7"/>
      <c r="C397" s="7"/>
      <c r="D397" s="7"/>
      <c r="E397" s="7"/>
      <c r="F397" s="8"/>
      <c r="G397" s="7"/>
      <c r="H397" s="8"/>
      <c r="I397" s="8"/>
      <c r="J397" s="8"/>
      <c r="K397" s="46"/>
      <c r="L397" s="8"/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42" t="str">
        <f>"PURCHASING POWER "&amp;F400&amp;":"</f>
        <v>PURCHASING POWER BRK-54X61101:</v>
      </c>
      <c r="B398" s="7"/>
      <c r="C398" s="7">
        <v>201634.16</v>
      </c>
      <c r="D398" s="7"/>
      <c r="E398" s="7"/>
      <c r="F398" s="8"/>
      <c r="G398" s="7"/>
      <c r="H398" s="8"/>
      <c r="I398" s="8"/>
      <c r="J398" s="12" t="str">
        <f>"PURCHASING POWER "&amp;N400&amp;":"</f>
        <v>PURCHASING POWER :</v>
      </c>
      <c r="K398" s="46"/>
      <c r="L398" s="14">
        <f>C398-SUM(K400:K401)</f>
        <v>199134.16</v>
      </c>
      <c r="M398" s="8"/>
      <c r="N398" s="8"/>
      <c r="O398" s="8"/>
      <c r="P398" s="8"/>
      <c r="Q398" s="8"/>
      <c r="R398" s="8"/>
      <c r="S398" s="8"/>
      <c r="T398" s="8"/>
      <c r="U398" s="9"/>
    </row>
    <row r="399" spans="1:21">
      <c r="A399" s="6"/>
      <c r="B399" s="12" t="s">
        <v>19</v>
      </c>
      <c r="C399" s="12" t="s">
        <v>20</v>
      </c>
      <c r="D399" s="12"/>
      <c r="E399" s="12" t="s">
        <v>21</v>
      </c>
      <c r="F399" s="12" t="s">
        <v>32</v>
      </c>
      <c r="G399" s="12" t="s">
        <v>22</v>
      </c>
      <c r="H399" s="12" t="s">
        <v>35</v>
      </c>
      <c r="I399" s="8"/>
      <c r="J399" s="8"/>
      <c r="K399" s="46"/>
      <c r="L399" s="14"/>
      <c r="M399" s="8"/>
      <c r="N399" s="8"/>
      <c r="O399" s="8"/>
      <c r="P399" s="8"/>
      <c r="Q399" s="8"/>
      <c r="R399" s="8"/>
      <c r="S399" s="8"/>
      <c r="T399" s="8"/>
      <c r="U399" s="9"/>
    </row>
    <row r="400" spans="1:21">
      <c r="A400" s="16" t="s">
        <v>14</v>
      </c>
      <c r="B400" s="7">
        <v>28473.53</v>
      </c>
      <c r="C400" s="17">
        <v>4309.7700000000004</v>
      </c>
      <c r="D400" s="17"/>
      <c r="E400" s="7">
        <f>SUM(B400:C400)</f>
        <v>32783.300000000003</v>
      </c>
      <c r="F400" s="8" t="s">
        <v>33</v>
      </c>
      <c r="G400" s="19">
        <f>E400/$E$356</f>
        <v>0.89815045656408476</v>
      </c>
      <c r="H400" s="15">
        <f>E400/($C$353+$E$356)</f>
        <v>0.13766683494652154</v>
      </c>
      <c r="I400" s="8"/>
      <c r="J400" s="8" t="str">
        <f>A400</f>
        <v>CM20191031</v>
      </c>
      <c r="K400" s="46">
        <v>2500</v>
      </c>
      <c r="L400" s="14">
        <f>E400+K400</f>
        <v>35283.300000000003</v>
      </c>
      <c r="M400" s="8"/>
      <c r="N400" s="8"/>
      <c r="O400" s="8"/>
      <c r="P400" s="8"/>
      <c r="Q400" s="8"/>
      <c r="R400" s="8"/>
      <c r="S400" s="8"/>
      <c r="T400" s="8"/>
      <c r="U400" s="9"/>
    </row>
    <row r="401" spans="1:21">
      <c r="A401" s="6"/>
      <c r="B401" s="7"/>
      <c r="C401" s="7"/>
      <c r="D401" s="7"/>
      <c r="E401" s="7">
        <f>SUM(E400)</f>
        <v>32783.300000000003</v>
      </c>
      <c r="F401" s="8"/>
      <c r="G401" s="19">
        <f>SUM(G400)</f>
        <v>0.89815045656408476</v>
      </c>
      <c r="H401" s="54">
        <f>SUM(H400)</f>
        <v>0.13766683494652154</v>
      </c>
      <c r="I401" s="8"/>
      <c r="J401" s="20" t="s">
        <v>21</v>
      </c>
      <c r="K401" s="46"/>
      <c r="L401" s="21">
        <f>SUM(L399:L400)</f>
        <v>35283.300000000003</v>
      </c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7"/>
      <c r="C402" s="7"/>
      <c r="D402" s="7"/>
      <c r="E402" s="7"/>
      <c r="F402" s="8"/>
      <c r="G402" s="19"/>
      <c r="H402" s="15"/>
      <c r="I402" s="8"/>
      <c r="J402" s="14"/>
      <c r="L402" s="14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6"/>
      <c r="B403" s="7"/>
      <c r="C403" s="7"/>
      <c r="D403" s="7"/>
      <c r="E403" s="7"/>
      <c r="F403" s="8"/>
      <c r="G403" s="7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12" t="s">
        <v>43</v>
      </c>
      <c r="D404" s="12"/>
      <c r="E404" s="7">
        <f>E401+E392</f>
        <v>61932.850000000006</v>
      </c>
      <c r="F404" s="8"/>
      <c r="G404" s="7"/>
      <c r="H404" s="8"/>
      <c r="I404" s="8"/>
      <c r="J404" s="8"/>
      <c r="K404" s="12" t="s">
        <v>43</v>
      </c>
      <c r="L404" s="14">
        <f>L401+L392</f>
        <v>64432.850000000006</v>
      </c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6"/>
      <c r="B405" s="7"/>
      <c r="C405" s="7"/>
      <c r="D405" s="7"/>
      <c r="E405" s="7"/>
      <c r="F405" s="8"/>
      <c r="G405" s="7"/>
      <c r="H405" s="8"/>
      <c r="I405" s="8"/>
      <c r="J405" s="8"/>
      <c r="K405" s="20" t="s">
        <v>53</v>
      </c>
      <c r="L405" s="14">
        <f>L404-E404</f>
        <v>2500</v>
      </c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7"/>
      <c r="C406" s="7"/>
      <c r="D406" s="7"/>
      <c r="E406" s="7"/>
      <c r="F406" s="8"/>
      <c r="G406" s="7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6"/>
      <c r="B407" s="17"/>
      <c r="C407" s="17"/>
      <c r="D407" s="17"/>
      <c r="E407" s="17"/>
      <c r="F407" s="8"/>
      <c r="G407" s="7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7"/>
      <c r="C408" s="7"/>
      <c r="D408" s="7"/>
      <c r="E408" s="7"/>
      <c r="F408" s="8"/>
      <c r="G408" s="7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6"/>
      <c r="B409" s="40"/>
      <c r="C409" s="17"/>
      <c r="D409" s="17"/>
      <c r="E409" s="17"/>
      <c r="F409" s="41"/>
      <c r="G409" s="17"/>
      <c r="H409" s="4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9"/>
    </row>
    <row r="410" spans="1:21">
      <c r="A410" s="16" t="s">
        <v>14</v>
      </c>
      <c r="B410" s="52" t="s">
        <v>58</v>
      </c>
      <c r="C410" s="7"/>
      <c r="D410" s="7"/>
      <c r="E410" s="7"/>
      <c r="F410" s="8"/>
      <c r="G410" s="7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16" t="s">
        <v>55</v>
      </c>
      <c r="B411" s="52" t="s">
        <v>57</v>
      </c>
      <c r="C411" s="7"/>
      <c r="D411" s="7"/>
      <c r="E411" s="7"/>
      <c r="F411" s="8"/>
      <c r="G411" s="7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 t="s">
        <v>13</v>
      </c>
      <c r="B412" s="53" t="s">
        <v>59</v>
      </c>
      <c r="C412" s="12"/>
      <c r="D412" s="12"/>
      <c r="E412" s="12"/>
      <c r="F412" s="12"/>
      <c r="G412" s="12"/>
      <c r="H412" s="12"/>
      <c r="I412" s="8"/>
      <c r="J412" s="8"/>
      <c r="K412" s="14"/>
      <c r="L412" s="15"/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16"/>
      <c r="B413" s="7"/>
      <c r="C413" s="22"/>
      <c r="D413" s="22"/>
      <c r="E413" s="23"/>
      <c r="F413" s="8"/>
      <c r="G413" s="19"/>
      <c r="H413" s="15"/>
      <c r="I413" s="8"/>
      <c r="J413" s="8"/>
      <c r="K413" s="14"/>
      <c r="L413" s="15"/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6"/>
      <c r="B414" s="7"/>
      <c r="C414" s="7"/>
      <c r="D414" s="7"/>
      <c r="E414" s="7"/>
      <c r="F414" s="8"/>
      <c r="G414" s="19"/>
      <c r="H414" s="15"/>
      <c r="I414" s="8"/>
      <c r="J414" s="20"/>
      <c r="K414" s="21"/>
      <c r="L414" s="15"/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/>
      <c r="B415" s="7"/>
      <c r="C415" s="7"/>
      <c r="D415" s="7"/>
      <c r="E415" s="7"/>
      <c r="F415" s="8"/>
      <c r="G415" s="19"/>
      <c r="H415" s="15"/>
      <c r="I415" s="8"/>
      <c r="J415" s="14"/>
      <c r="K415" s="14"/>
      <c r="L415" s="15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6"/>
      <c r="B416" s="7"/>
      <c r="C416" s="7"/>
      <c r="D416" s="7"/>
      <c r="E416" s="7"/>
      <c r="F416" s="8"/>
      <c r="G416" s="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6"/>
      <c r="B417" s="7"/>
      <c r="C417" s="7"/>
      <c r="D417" s="7"/>
      <c r="E417" s="7"/>
      <c r="F417" s="8"/>
      <c r="G417" s="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6"/>
      <c r="B418" s="7"/>
      <c r="C418" s="7"/>
      <c r="D418" s="7"/>
      <c r="E418" s="7"/>
      <c r="F418" s="8"/>
      <c r="G418" s="7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6"/>
      <c r="B419" s="7"/>
      <c r="C419" s="7"/>
      <c r="D419" s="7"/>
      <c r="E419" s="7"/>
      <c r="F419" s="8"/>
      <c r="G419" s="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6"/>
      <c r="B420" s="7"/>
      <c r="C420" s="7"/>
      <c r="D420" s="7"/>
      <c r="E420" s="7"/>
      <c r="F420" s="8"/>
      <c r="G420" s="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/>
      <c r="B421" s="7"/>
      <c r="C421" s="7"/>
      <c r="D421" s="7"/>
      <c r="E421" s="7"/>
      <c r="F421" s="8"/>
      <c r="G421" s="7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6"/>
      <c r="B422" s="7"/>
      <c r="C422" s="7"/>
      <c r="D422" s="7"/>
      <c r="E422" s="7"/>
      <c r="F422" s="8"/>
      <c r="G422" s="7"/>
      <c r="H422" s="14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9"/>
    </row>
    <row r="423" spans="1:21" ht="14.65" thickBot="1">
      <c r="A423" s="24"/>
      <c r="B423" s="25"/>
      <c r="C423" s="25"/>
      <c r="D423" s="25"/>
      <c r="E423" s="25"/>
      <c r="F423" s="26"/>
      <c r="G423" s="25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7"/>
    </row>
    <row r="424" spans="1:21" ht="14.65" thickTop="1"/>
    <row r="425" spans="1:21" ht="14.65" thickBot="1"/>
    <row r="426" spans="1:21" ht="14.65" thickTop="1">
      <c r="A426" s="44"/>
      <c r="B426" s="3"/>
      <c r="C426" s="3"/>
      <c r="D426" s="3"/>
      <c r="E426" s="3"/>
      <c r="F426" s="4"/>
      <c r="G426" s="3"/>
      <c r="H426" s="4"/>
      <c r="I426" s="4"/>
      <c r="J426" s="4"/>
      <c r="K426" s="4"/>
      <c r="L426" s="4"/>
      <c r="M426" s="4"/>
      <c r="N426" s="4"/>
      <c r="O426" s="4" t="s">
        <v>47</v>
      </c>
      <c r="P426" s="4" t="s">
        <v>48</v>
      </c>
      <c r="Q426" s="4"/>
      <c r="R426" s="4"/>
      <c r="S426" s="4"/>
      <c r="T426" s="4"/>
      <c r="U426" s="5"/>
    </row>
    <row r="427" spans="1:21">
      <c r="A427" s="45" t="s">
        <v>50</v>
      </c>
      <c r="B427" s="28" t="s">
        <v>56</v>
      </c>
      <c r="C427" s="28"/>
      <c r="D427" s="28"/>
      <c r="E427" s="7"/>
      <c r="F427" s="8"/>
      <c r="G427" s="7"/>
      <c r="H427" s="8"/>
      <c r="I427" s="8"/>
      <c r="J427" s="8"/>
      <c r="K427" s="8"/>
      <c r="L427" s="8"/>
      <c r="M427" s="8"/>
      <c r="N427" s="8" t="s">
        <v>55</v>
      </c>
      <c r="O427" s="14">
        <f>L435</f>
        <v>15230.76</v>
      </c>
      <c r="P427" s="15">
        <f>O427/$O$385</f>
        <v>0.23638190767597583</v>
      </c>
      <c r="Q427" s="8"/>
      <c r="R427" s="8"/>
      <c r="S427" s="8"/>
      <c r="T427" s="8"/>
      <c r="U427" s="9"/>
    </row>
    <row r="428" spans="1:21">
      <c r="A428" s="45" t="s">
        <v>51</v>
      </c>
      <c r="B428" s="48">
        <v>44407</v>
      </c>
      <c r="C428" s="28"/>
      <c r="D428" s="28"/>
      <c r="E428" s="7"/>
      <c r="F428" s="8"/>
      <c r="G428" s="7"/>
      <c r="H428" s="8"/>
      <c r="I428" s="8"/>
      <c r="J428" s="8"/>
      <c r="K428" s="8"/>
      <c r="L428" s="8"/>
      <c r="M428" s="8"/>
      <c r="N428" s="8" t="str">
        <f>J436</f>
        <v>MG20180131</v>
      </c>
      <c r="O428" s="14">
        <f>L436</f>
        <v>14277.05</v>
      </c>
      <c r="P428" s="15">
        <f>O428/$O$385</f>
        <v>0.22158029638608254</v>
      </c>
      <c r="Q428" s="8"/>
      <c r="R428" s="8"/>
      <c r="S428" s="8"/>
      <c r="T428" s="8"/>
      <c r="U428" s="9"/>
    </row>
    <row r="429" spans="1:21">
      <c r="A429" s="47"/>
      <c r="B429" s="17"/>
      <c r="C429" s="17"/>
      <c r="D429" s="17"/>
      <c r="E429" s="17"/>
      <c r="F429" s="8"/>
      <c r="G429" s="7"/>
      <c r="H429" s="8"/>
      <c r="I429" s="8"/>
      <c r="J429" s="8"/>
      <c r="K429" s="8"/>
      <c r="L429" s="8"/>
      <c r="M429" s="8"/>
      <c r="N429" s="8" t="str">
        <f>J445</f>
        <v>CM20191031</v>
      </c>
      <c r="O429" s="14">
        <f>L445</f>
        <v>30792.240000000002</v>
      </c>
      <c r="P429" s="15">
        <f>O429/$O$385</f>
        <v>0.47789660087983071</v>
      </c>
      <c r="Q429" s="8"/>
      <c r="R429" s="8"/>
      <c r="S429" s="8"/>
      <c r="T429" s="8"/>
      <c r="U429" s="9"/>
    </row>
    <row r="430" spans="1:21">
      <c r="A430" s="42"/>
      <c r="B430" s="7"/>
      <c r="C430" s="7"/>
      <c r="D430" s="7"/>
      <c r="E430" s="7"/>
      <c r="F430" s="8"/>
      <c r="G430" s="7"/>
      <c r="H430" s="8"/>
      <c r="I430" s="8"/>
      <c r="J430" s="8"/>
      <c r="K430" s="8"/>
      <c r="L430" s="8"/>
      <c r="M430" s="8"/>
      <c r="N430" s="8"/>
      <c r="O430" s="14">
        <f>SUM(O427:O429)</f>
        <v>60300.05</v>
      </c>
      <c r="P430" s="15">
        <f>SUM(P427:P429)</f>
        <v>0.935858804941889</v>
      </c>
      <c r="Q430" s="8"/>
      <c r="R430" s="8"/>
      <c r="S430" s="8"/>
      <c r="T430" s="8"/>
      <c r="U430" s="9"/>
    </row>
    <row r="431" spans="1:21">
      <c r="A431" s="6"/>
      <c r="B431" s="7"/>
      <c r="C431" s="7"/>
      <c r="D431" s="7"/>
      <c r="E431" s="7"/>
      <c r="F431" s="8"/>
      <c r="G431" s="7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9"/>
    </row>
    <row r="432" spans="1:21">
      <c r="A432" s="49" t="str">
        <f>"PURCHASING POWER "&amp;F435&amp;":"</f>
        <v>PURCHASING POWER BRK-5QX13608:</v>
      </c>
      <c r="B432" s="7"/>
      <c r="C432" s="7">
        <v>12937.06</v>
      </c>
      <c r="D432" s="7"/>
      <c r="E432" s="7"/>
      <c r="F432" s="8"/>
      <c r="G432" s="7"/>
      <c r="H432" s="8"/>
      <c r="I432" s="8"/>
      <c r="J432" s="51" t="str">
        <f>"PURCHASING POWER "&amp;N435&amp;":"</f>
        <v>PURCHASING POWER :</v>
      </c>
      <c r="K432" s="8"/>
      <c r="L432" s="50">
        <v>12002.67</v>
      </c>
      <c r="M432" s="8"/>
      <c r="N432" s="8"/>
      <c r="O432" s="8"/>
      <c r="P432" s="8"/>
      <c r="Q432" s="8"/>
      <c r="R432" s="8"/>
      <c r="S432" s="8"/>
      <c r="T432" s="8"/>
      <c r="U432" s="9"/>
    </row>
    <row r="433" spans="1:21">
      <c r="A433" s="6"/>
      <c r="B433" s="7"/>
      <c r="C433" s="7"/>
      <c r="D433" s="7"/>
      <c r="E433" s="7"/>
      <c r="F433" s="8"/>
      <c r="G433" s="7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9"/>
    </row>
    <row r="434" spans="1:21">
      <c r="A434" s="11"/>
      <c r="B434" s="12" t="s">
        <v>19</v>
      </c>
      <c r="C434" s="12" t="s">
        <v>20</v>
      </c>
      <c r="D434" s="12"/>
      <c r="E434" s="12" t="s">
        <v>21</v>
      </c>
      <c r="F434" s="12" t="s">
        <v>32</v>
      </c>
      <c r="G434" s="12" t="s">
        <v>22</v>
      </c>
      <c r="H434" s="12" t="s">
        <v>35</v>
      </c>
      <c r="I434" s="8"/>
      <c r="J434" s="13"/>
      <c r="K434" s="40" t="s">
        <v>49</v>
      </c>
      <c r="L434" s="14" t="s">
        <v>47</v>
      </c>
      <c r="M434" s="8"/>
      <c r="N434" s="8"/>
      <c r="O434" s="8"/>
      <c r="P434" s="8"/>
      <c r="Q434" s="8"/>
      <c r="R434" s="8"/>
      <c r="S434" s="8"/>
      <c r="T434" s="8"/>
      <c r="U434" s="9"/>
    </row>
    <row r="435" spans="1:21">
      <c r="A435" s="16" t="s">
        <v>55</v>
      </c>
      <c r="B435" s="7">
        <v>11566.5</v>
      </c>
      <c r="C435" s="17">
        <v>1164.26</v>
      </c>
      <c r="D435" s="17"/>
      <c r="E435" s="7">
        <f>SUM(B435:C435)</f>
        <v>12730.76</v>
      </c>
      <c r="F435" s="8" t="s">
        <v>34</v>
      </c>
      <c r="G435" s="18">
        <f>E435/$E$392</f>
        <v>0.43673950369731268</v>
      </c>
      <c r="H435" s="15" t="e">
        <f>E435/($C$561+$E$566)</f>
        <v>#DIV/0!</v>
      </c>
      <c r="I435" s="8"/>
      <c r="J435" s="8" t="str">
        <f>A435</f>
        <v>CMT20200817</v>
      </c>
      <c r="K435" s="46">
        <v>2500</v>
      </c>
      <c r="L435" s="14">
        <f>E435+K435</f>
        <v>15230.76</v>
      </c>
      <c r="M435" s="8"/>
      <c r="N435" s="8"/>
      <c r="O435" s="8"/>
      <c r="P435" s="8"/>
      <c r="Q435" s="8"/>
      <c r="R435" s="8"/>
      <c r="S435" s="8"/>
      <c r="T435" s="8"/>
      <c r="U435" s="9"/>
    </row>
    <row r="436" spans="1:21">
      <c r="A436" s="16" t="s">
        <v>13</v>
      </c>
      <c r="B436" s="7">
        <v>13989.17</v>
      </c>
      <c r="C436" s="17">
        <v>287.88</v>
      </c>
      <c r="D436" s="17"/>
      <c r="E436" s="7">
        <f>SUM(B436:C436)</f>
        <v>14277.05</v>
      </c>
      <c r="F436" s="8" t="s">
        <v>34</v>
      </c>
      <c r="G436" s="18">
        <f>E436/$E$392</f>
        <v>0.48978629172663041</v>
      </c>
      <c r="H436" s="15" t="e">
        <f>E436/($C$561+$E$566)</f>
        <v>#DIV/0!</v>
      </c>
      <c r="I436" s="8"/>
      <c r="J436" s="8" t="str">
        <f>A436</f>
        <v>MG20180131</v>
      </c>
      <c r="K436" s="46">
        <v>0</v>
      </c>
      <c r="L436" s="14">
        <f>E436+K436</f>
        <v>14277.05</v>
      </c>
      <c r="M436" s="8"/>
      <c r="N436" s="8"/>
      <c r="O436" s="8"/>
      <c r="P436" s="8"/>
      <c r="Q436" s="8"/>
      <c r="R436" s="8"/>
      <c r="S436" s="8"/>
      <c r="T436" s="8"/>
      <c r="U436" s="9"/>
    </row>
    <row r="437" spans="1:21">
      <c r="A437" s="6"/>
      <c r="B437" s="7"/>
      <c r="C437" s="7"/>
      <c r="D437" s="7"/>
      <c r="E437" s="7">
        <f>SUM(E435:E436)</f>
        <v>27007.809999999998</v>
      </c>
      <c r="F437" s="8"/>
      <c r="G437" s="19">
        <f>SUM(G435:G436)</f>
        <v>0.92652579542394309</v>
      </c>
      <c r="H437" s="15" t="e">
        <f>SUM(H435:H436)</f>
        <v>#DIV/0!</v>
      </c>
      <c r="I437" s="8"/>
      <c r="J437" s="20" t="s">
        <v>21</v>
      </c>
      <c r="K437" s="46"/>
      <c r="L437" s="21">
        <f>SUM(L434:L436)</f>
        <v>29507.809999999998</v>
      </c>
      <c r="M437" s="8"/>
      <c r="N437" s="8"/>
      <c r="O437" s="8"/>
      <c r="P437" s="8"/>
      <c r="Q437" s="8"/>
      <c r="R437" s="8"/>
      <c r="S437" s="8"/>
      <c r="T437" s="8"/>
      <c r="U437" s="9"/>
    </row>
    <row r="438" spans="1:21">
      <c r="A438" s="6"/>
      <c r="B438" s="7"/>
      <c r="C438" s="7"/>
      <c r="D438" s="7"/>
      <c r="E438" s="7"/>
      <c r="F438" s="8"/>
      <c r="G438" s="7"/>
      <c r="H438" s="15"/>
      <c r="I438" s="8"/>
      <c r="J438" s="8"/>
      <c r="K438" s="46"/>
      <c r="L438" s="8"/>
      <c r="M438" s="8"/>
      <c r="N438" s="8"/>
      <c r="O438" s="8"/>
      <c r="P438" s="8"/>
      <c r="Q438" s="8"/>
      <c r="R438" s="8"/>
      <c r="S438" s="8"/>
      <c r="T438" s="8"/>
      <c r="U438" s="9"/>
    </row>
    <row r="439" spans="1:21">
      <c r="A439" s="6"/>
      <c r="B439" s="7"/>
      <c r="C439" s="7"/>
      <c r="D439" s="7"/>
      <c r="E439" s="7"/>
      <c r="F439" s="8"/>
      <c r="G439" s="7"/>
      <c r="H439" s="8"/>
      <c r="I439" s="8"/>
      <c r="J439" s="8"/>
      <c r="K439" s="46"/>
      <c r="L439" s="8"/>
      <c r="M439" s="8"/>
      <c r="N439" s="8"/>
      <c r="O439" s="8"/>
      <c r="P439" s="8"/>
      <c r="Q439" s="8"/>
      <c r="R439" s="8"/>
      <c r="S439" s="8"/>
      <c r="T439" s="8"/>
      <c r="U439" s="9"/>
    </row>
    <row r="440" spans="1:21">
      <c r="A440" s="6"/>
      <c r="B440" s="7"/>
      <c r="C440" s="7"/>
      <c r="D440" s="7"/>
      <c r="E440" s="7"/>
      <c r="F440" s="8"/>
      <c r="G440" s="7"/>
      <c r="H440" s="8"/>
      <c r="I440" s="8"/>
      <c r="J440" s="8"/>
      <c r="K440" s="46"/>
      <c r="L440" s="8"/>
      <c r="M440" s="8"/>
      <c r="N440" s="8"/>
      <c r="O440" s="8"/>
      <c r="P440" s="8"/>
      <c r="Q440" s="8"/>
      <c r="R440" s="8"/>
      <c r="S440" s="8"/>
      <c r="T440" s="8"/>
      <c r="U440" s="9"/>
    </row>
    <row r="441" spans="1:21">
      <c r="A441" s="6"/>
      <c r="B441" s="7"/>
      <c r="C441" s="7"/>
      <c r="D441" s="7"/>
      <c r="E441" s="7"/>
      <c r="F441" s="8"/>
      <c r="G441" s="7"/>
      <c r="H441" s="8"/>
      <c r="I441" s="8"/>
      <c r="J441" s="8"/>
      <c r="K441" s="46"/>
      <c r="L441" s="8"/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6"/>
      <c r="B442" s="7"/>
      <c r="C442" s="7"/>
      <c r="D442" s="7"/>
      <c r="E442" s="7"/>
      <c r="F442" s="8"/>
      <c r="G442" s="7"/>
      <c r="H442" s="8"/>
      <c r="I442" s="8"/>
      <c r="J442" s="8"/>
      <c r="K442" s="46"/>
      <c r="L442" s="8"/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42" t="str">
        <f>"PURCHASING POWER "&amp;F445&amp;":"</f>
        <v>PURCHASING POWER BRK-54X61101:</v>
      </c>
      <c r="B443" s="7"/>
      <c r="C443" s="7">
        <v>201634.16</v>
      </c>
      <c r="D443" s="7"/>
      <c r="E443" s="7"/>
      <c r="F443" s="8"/>
      <c r="G443" s="7"/>
      <c r="H443" s="8"/>
      <c r="I443" s="8"/>
      <c r="J443" s="12" t="str">
        <f>"PURCHASING POWER "&amp;N445&amp;":"</f>
        <v>PURCHASING POWER :</v>
      </c>
      <c r="K443" s="46"/>
      <c r="L443" s="14">
        <f>C443-K445</f>
        <v>201634.16</v>
      </c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6"/>
      <c r="B444" s="12" t="s">
        <v>19</v>
      </c>
      <c r="C444" s="12" t="s">
        <v>20</v>
      </c>
      <c r="D444" s="12"/>
      <c r="E444" s="12" t="s">
        <v>21</v>
      </c>
      <c r="F444" s="12" t="s">
        <v>32</v>
      </c>
      <c r="G444" s="12" t="s">
        <v>22</v>
      </c>
      <c r="H444" s="12" t="s">
        <v>35</v>
      </c>
      <c r="I444" s="8"/>
      <c r="J444" s="8"/>
      <c r="K444" s="46"/>
      <c r="L444" s="14"/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16" t="s">
        <v>14</v>
      </c>
      <c r="B445" s="7">
        <v>25935.63</v>
      </c>
      <c r="C445" s="17">
        <v>4856.6099999999997</v>
      </c>
      <c r="D445" s="17"/>
      <c r="E445" s="7">
        <f>SUM(B445:C445)</f>
        <v>30792.240000000002</v>
      </c>
      <c r="F445" s="8" t="s">
        <v>33</v>
      </c>
      <c r="G445" s="19">
        <f>E445/$E$401</f>
        <v>0.93926602874024268</v>
      </c>
      <c r="H445" s="15" t="e">
        <f>E445/($C$612+$E$617)</f>
        <v>#DIV/0!</v>
      </c>
      <c r="I445" s="8"/>
      <c r="J445" s="8" t="str">
        <f>A445</f>
        <v>CM20191031</v>
      </c>
      <c r="K445" s="46">
        <v>0</v>
      </c>
      <c r="L445" s="14">
        <f>E445+K445</f>
        <v>30792.240000000002</v>
      </c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6"/>
      <c r="B446" s="7"/>
      <c r="C446" s="7"/>
      <c r="D446" s="7"/>
      <c r="E446" s="7">
        <f>SUM(E445)</f>
        <v>30792.240000000002</v>
      </c>
      <c r="F446" s="8"/>
      <c r="G446" s="19">
        <f>SUM(G445)</f>
        <v>0.93926602874024268</v>
      </c>
      <c r="H446" s="15" t="e">
        <f>SUM(H445)</f>
        <v>#DIV/0!</v>
      </c>
      <c r="I446" s="8"/>
      <c r="J446" s="20" t="s">
        <v>21</v>
      </c>
      <c r="K446" s="46"/>
      <c r="L446" s="21">
        <f>SUM(L444:L445)</f>
        <v>30792.240000000002</v>
      </c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7"/>
      <c r="C447" s="7"/>
      <c r="D447" s="7"/>
      <c r="E447" s="7"/>
      <c r="F447" s="8"/>
      <c r="G447" s="19"/>
      <c r="H447" s="15"/>
      <c r="I447" s="8"/>
      <c r="J447" s="14"/>
      <c r="L447" s="14"/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6"/>
      <c r="B448" s="7"/>
      <c r="C448" s="7"/>
      <c r="D448" s="7"/>
      <c r="E448" s="7"/>
      <c r="F448" s="8"/>
      <c r="G448" s="7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12" t="s">
        <v>43</v>
      </c>
      <c r="D449" s="12"/>
      <c r="E449" s="7">
        <f>E446+E437</f>
        <v>57800.05</v>
      </c>
      <c r="F449" s="8"/>
      <c r="G449" s="7"/>
      <c r="H449" s="8"/>
      <c r="I449" s="8"/>
      <c r="J449" s="8"/>
      <c r="K449" s="12" t="s">
        <v>43</v>
      </c>
      <c r="L449" s="14">
        <f>L446+L437</f>
        <v>60300.05</v>
      </c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6"/>
      <c r="B450" s="7"/>
      <c r="C450" s="7"/>
      <c r="D450" s="7"/>
      <c r="E450" s="7"/>
      <c r="F450" s="8"/>
      <c r="G450" s="7"/>
      <c r="H450" s="8"/>
      <c r="I450" s="8"/>
      <c r="J450" s="8"/>
      <c r="K450" s="8" t="s">
        <v>53</v>
      </c>
      <c r="L450" s="14">
        <f>L449-E449</f>
        <v>2500</v>
      </c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7"/>
      <c r="C451" s="7"/>
      <c r="D451" s="7"/>
      <c r="E451" s="7"/>
      <c r="F451" s="8"/>
      <c r="G451" s="7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6"/>
      <c r="B452" s="17"/>
      <c r="C452" s="17"/>
      <c r="D452" s="17"/>
      <c r="E452" s="17"/>
      <c r="F452" s="8"/>
      <c r="G452" s="7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6"/>
      <c r="B453" s="7"/>
      <c r="C453" s="7"/>
      <c r="D453" s="7"/>
      <c r="E453" s="7"/>
      <c r="F453" s="8"/>
      <c r="G453" s="7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40"/>
      <c r="C454" s="17"/>
      <c r="D454" s="17"/>
      <c r="E454" s="17"/>
      <c r="F454" s="41"/>
      <c r="G454" s="17"/>
      <c r="H454" s="4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6"/>
      <c r="B455" s="7"/>
      <c r="C455" s="7"/>
      <c r="D455" s="7"/>
      <c r="E455" s="7"/>
      <c r="F455" s="8"/>
      <c r="G455" s="7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7"/>
      <c r="D456" s="7"/>
      <c r="E456" s="7"/>
      <c r="F456" s="8"/>
      <c r="G456" s="7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12"/>
      <c r="C457" s="12"/>
      <c r="D457" s="12"/>
      <c r="E457" s="12"/>
      <c r="F457" s="12"/>
      <c r="G457" s="12"/>
      <c r="H457" s="12"/>
      <c r="I457" s="8"/>
      <c r="J457" s="8"/>
      <c r="K457" s="14"/>
      <c r="L457" s="15"/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16"/>
      <c r="B458" s="7"/>
      <c r="C458" s="22"/>
      <c r="D458" s="22"/>
      <c r="E458" s="23"/>
      <c r="F458" s="8"/>
      <c r="G458" s="19"/>
      <c r="H458" s="15"/>
      <c r="I458" s="8"/>
      <c r="J458" s="8"/>
      <c r="K458" s="14"/>
      <c r="L458" s="15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6"/>
      <c r="B459" s="7"/>
      <c r="C459" s="7"/>
      <c r="D459" s="7"/>
      <c r="E459" s="7"/>
      <c r="F459" s="8"/>
      <c r="G459" s="19"/>
      <c r="H459" s="15"/>
      <c r="I459" s="8"/>
      <c r="J459" s="20"/>
      <c r="K459" s="21"/>
      <c r="L459" s="15"/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/>
      <c r="B460" s="7"/>
      <c r="C460" s="7"/>
      <c r="D460" s="7"/>
      <c r="E460" s="7"/>
      <c r="F460" s="8"/>
      <c r="G460" s="19"/>
      <c r="H460" s="15"/>
      <c r="I460" s="8"/>
      <c r="J460" s="14"/>
      <c r="K460" s="14"/>
      <c r="L460" s="15"/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6"/>
      <c r="B461" s="7"/>
      <c r="C461" s="7"/>
      <c r="D461" s="7"/>
      <c r="E461" s="7"/>
      <c r="F461" s="8"/>
      <c r="G461" s="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6"/>
      <c r="B462" s="7"/>
      <c r="C462" s="7"/>
      <c r="D462" s="7"/>
      <c r="E462" s="7"/>
      <c r="F462" s="8"/>
      <c r="G462" s="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6"/>
      <c r="B463" s="7"/>
      <c r="C463" s="7"/>
      <c r="D463" s="7"/>
      <c r="E463" s="7"/>
      <c r="F463" s="8"/>
      <c r="G463" s="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/>
      <c r="B464" s="7"/>
      <c r="C464" s="7"/>
      <c r="D464" s="7"/>
      <c r="E464" s="7"/>
      <c r="F464" s="8"/>
      <c r="G464" s="7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6"/>
      <c r="B465" s="7"/>
      <c r="C465" s="7"/>
      <c r="D465" s="7"/>
      <c r="E465" s="7"/>
      <c r="F465" s="8"/>
      <c r="G465" s="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6"/>
      <c r="B466" s="7"/>
      <c r="C466" s="7"/>
      <c r="D466" s="7"/>
      <c r="E466" s="7"/>
      <c r="F466" s="8"/>
      <c r="G466" s="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/>
      <c r="B467" s="7"/>
      <c r="C467" s="7"/>
      <c r="D467" s="7"/>
      <c r="E467" s="7"/>
      <c r="F467" s="8"/>
      <c r="G467" s="7"/>
      <c r="H467" s="14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9"/>
    </row>
    <row r="468" spans="1:21" ht="14.65" thickBot="1">
      <c r="A468" s="24"/>
      <c r="B468" s="25"/>
      <c r="C468" s="25"/>
      <c r="D468" s="25"/>
      <c r="E468" s="25"/>
      <c r="F468" s="26"/>
      <c r="G468" s="25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7"/>
    </row>
    <row r="469" spans="1:21" ht="14.65" thickTop="1"/>
    <row r="471" spans="1:21" ht="14.65" thickBot="1"/>
    <row r="472" spans="1:21" ht="14.65" thickTop="1">
      <c r="A472" s="44"/>
      <c r="B472" s="3"/>
      <c r="C472" s="3"/>
      <c r="D472" s="3"/>
      <c r="E472" s="3"/>
      <c r="F472" s="4"/>
      <c r="G472" s="3"/>
      <c r="H472" s="4"/>
      <c r="I472" s="4"/>
      <c r="J472" s="4"/>
      <c r="K472" s="4"/>
      <c r="L472" s="4"/>
      <c r="M472" s="4"/>
      <c r="N472" s="4"/>
      <c r="O472" s="4" t="s">
        <v>47</v>
      </c>
      <c r="P472" s="4" t="s">
        <v>48</v>
      </c>
      <c r="Q472" s="4"/>
      <c r="R472" s="4"/>
      <c r="S472" s="4"/>
      <c r="T472" s="4"/>
      <c r="U472" s="5"/>
    </row>
    <row r="473" spans="1:21">
      <c r="A473" s="45" t="s">
        <v>50</v>
      </c>
      <c r="B473" s="28" t="s">
        <v>54</v>
      </c>
      <c r="C473" s="28"/>
      <c r="D473" s="28"/>
      <c r="E473" s="7"/>
      <c r="F473" s="8"/>
      <c r="G473" s="7"/>
      <c r="H473" s="8"/>
      <c r="I473" s="8"/>
      <c r="J473" s="8"/>
      <c r="K473" s="8"/>
      <c r="L473" s="8"/>
      <c r="M473" s="8"/>
      <c r="N473" s="8" t="str">
        <f>J481</f>
        <v>MM20200817</v>
      </c>
      <c r="O473" s="14">
        <f>L481</f>
        <v>12839.41</v>
      </c>
      <c r="P473" s="15" t="e">
        <f>O473/$O$431</f>
        <v>#DIV/0!</v>
      </c>
      <c r="Q473" s="8"/>
      <c r="R473" s="8"/>
      <c r="S473" s="8"/>
      <c r="T473" s="8"/>
      <c r="U473" s="9"/>
    </row>
    <row r="474" spans="1:21">
      <c r="A474" s="45" t="s">
        <v>51</v>
      </c>
      <c r="B474" s="48">
        <v>44357</v>
      </c>
      <c r="C474" s="28"/>
      <c r="D474" s="28"/>
      <c r="E474" s="7"/>
      <c r="F474" s="8"/>
      <c r="G474" s="7"/>
      <c r="H474" s="8"/>
      <c r="I474" s="8"/>
      <c r="J474" s="8"/>
      <c r="K474" s="8"/>
      <c r="L474" s="8"/>
      <c r="M474" s="8"/>
      <c r="N474" s="8" t="str">
        <f>J482</f>
        <v>MG20180131</v>
      </c>
      <c r="O474" s="14">
        <f>L482</f>
        <v>14228.12</v>
      </c>
      <c r="P474" s="15" t="e">
        <f>O474/$O$431</f>
        <v>#DIV/0!</v>
      </c>
      <c r="Q474" s="8"/>
      <c r="R474" s="8"/>
      <c r="S474" s="8"/>
      <c r="T474" s="8"/>
      <c r="U474" s="9"/>
    </row>
    <row r="475" spans="1:21">
      <c r="A475" s="47"/>
      <c r="B475" s="17"/>
      <c r="C475" s="17"/>
      <c r="D475" s="17"/>
      <c r="E475" s="17"/>
      <c r="F475" s="8"/>
      <c r="G475" s="7"/>
      <c r="H475" s="8"/>
      <c r="I475" s="8"/>
      <c r="J475" s="8"/>
      <c r="K475" s="8"/>
      <c r="L475" s="8"/>
      <c r="M475" s="8"/>
      <c r="N475" s="8" t="str">
        <f>J491</f>
        <v>CM20191031</v>
      </c>
      <c r="O475" s="14">
        <f>L491</f>
        <v>28333.61</v>
      </c>
      <c r="P475" s="15" t="e">
        <f>O475/$O$431</f>
        <v>#DIV/0!</v>
      </c>
      <c r="Q475" s="8"/>
      <c r="R475" s="8"/>
      <c r="S475" s="8"/>
      <c r="T475" s="8"/>
      <c r="U475" s="9"/>
    </row>
    <row r="476" spans="1:21">
      <c r="A476" s="42"/>
      <c r="B476" s="7"/>
      <c r="C476" s="7"/>
      <c r="D476" s="7"/>
      <c r="E476" s="7"/>
      <c r="F476" s="8"/>
      <c r="G476" s="7"/>
      <c r="H476" s="8"/>
      <c r="I476" s="8"/>
      <c r="J476" s="8"/>
      <c r="K476" s="8"/>
      <c r="L476" s="8"/>
      <c r="M476" s="8"/>
      <c r="N476" s="8"/>
      <c r="O476" s="14">
        <f>SUM(O473:O475)</f>
        <v>55401.14</v>
      </c>
      <c r="P476" s="15" t="e">
        <f>SUM(P473:P475)</f>
        <v>#DIV/0!</v>
      </c>
      <c r="Q476" s="8"/>
      <c r="R476" s="8"/>
      <c r="S476" s="8"/>
      <c r="T476" s="8"/>
      <c r="U476" s="9"/>
    </row>
    <row r="477" spans="1:21">
      <c r="A477" s="6"/>
      <c r="B477" s="7"/>
      <c r="C477" s="7"/>
      <c r="D477" s="7"/>
      <c r="E477" s="7"/>
      <c r="F477" s="8"/>
      <c r="G477" s="7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9"/>
    </row>
    <row r="478" spans="1:21">
      <c r="A478" s="49" t="str">
        <f>"PURCHASING POWER "&amp;F481&amp;":"</f>
        <v>PURCHASING POWER BRK-5QX13608:</v>
      </c>
      <c r="B478" s="7"/>
      <c r="C478" s="7">
        <v>12937.06</v>
      </c>
      <c r="D478" s="7"/>
      <c r="E478" s="7"/>
      <c r="F478" s="8"/>
      <c r="G478" s="7"/>
      <c r="H478" s="8"/>
      <c r="I478" s="8"/>
      <c r="J478" s="51" t="str">
        <f>"PURCHASING POWER "&amp;N481&amp;":"</f>
        <v>PURCHASING POWER :</v>
      </c>
      <c r="K478" s="8"/>
      <c r="L478" s="50">
        <f>C478-SUM(K481:K482)</f>
        <v>12937.06</v>
      </c>
      <c r="M478" s="8"/>
      <c r="N478" s="8"/>
      <c r="O478" s="8"/>
      <c r="P478" s="8"/>
      <c r="Q478" s="8"/>
      <c r="R478" s="8"/>
      <c r="S478" s="8"/>
      <c r="T478" s="8"/>
      <c r="U478" s="9"/>
    </row>
    <row r="479" spans="1:21">
      <c r="A479" s="6"/>
      <c r="B479" s="7"/>
      <c r="C479" s="7"/>
      <c r="D479" s="7"/>
      <c r="E479" s="7"/>
      <c r="F479" s="8"/>
      <c r="G479" s="7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9"/>
    </row>
    <row r="480" spans="1:21">
      <c r="A480" s="11"/>
      <c r="B480" s="12" t="s">
        <v>19</v>
      </c>
      <c r="C480" s="12" t="s">
        <v>20</v>
      </c>
      <c r="D480" s="12"/>
      <c r="E480" s="12" t="s">
        <v>21</v>
      </c>
      <c r="F480" s="12" t="s">
        <v>32</v>
      </c>
      <c r="G480" s="12" t="s">
        <v>22</v>
      </c>
      <c r="H480" s="12" t="s">
        <v>35</v>
      </c>
      <c r="I480" s="8"/>
      <c r="J480" s="13"/>
      <c r="K480" s="40" t="s">
        <v>49</v>
      </c>
      <c r="L480" s="14" t="s">
        <v>47</v>
      </c>
      <c r="M480" s="8"/>
      <c r="N480" s="8"/>
      <c r="O480" s="8"/>
      <c r="P480" s="8"/>
      <c r="Q480" s="8"/>
      <c r="R480" s="8"/>
      <c r="S480" s="8"/>
      <c r="T480" s="8"/>
      <c r="U480" s="9"/>
    </row>
    <row r="481" spans="1:21">
      <c r="A481" s="16" t="s">
        <v>15</v>
      </c>
      <c r="B481" s="7">
        <v>10640.87</v>
      </c>
      <c r="C481" s="17">
        <v>2198.54</v>
      </c>
      <c r="D481" s="17"/>
      <c r="E481" s="7">
        <f>SUM(B481:C481)</f>
        <v>12839.41</v>
      </c>
      <c r="F481" s="8" t="s">
        <v>34</v>
      </c>
      <c r="G481" s="18" t="e">
        <f>E481/$E$438</f>
        <v>#DIV/0!</v>
      </c>
      <c r="H481" s="15" t="e">
        <f>E481/($C$561+$E$566)</f>
        <v>#DIV/0!</v>
      </c>
      <c r="I481" s="8"/>
      <c r="J481" s="8" t="str">
        <f>A481</f>
        <v>MM20200817</v>
      </c>
      <c r="K481" s="46">
        <v>0</v>
      </c>
      <c r="L481" s="14">
        <f>E481+K481</f>
        <v>12839.41</v>
      </c>
      <c r="M481" s="8"/>
      <c r="N481" s="8"/>
      <c r="O481" s="8"/>
      <c r="P481" s="8"/>
      <c r="Q481" s="8"/>
      <c r="R481" s="8"/>
      <c r="S481" s="8"/>
      <c r="T481" s="8"/>
      <c r="U481" s="9"/>
    </row>
    <row r="482" spans="1:21">
      <c r="A482" s="16" t="s">
        <v>13</v>
      </c>
      <c r="B482" s="7">
        <v>14001.29</v>
      </c>
      <c r="C482" s="17">
        <v>226.83</v>
      </c>
      <c r="D482" s="17"/>
      <c r="E482" s="7">
        <f>SUM(B482:C482)</f>
        <v>14228.12</v>
      </c>
      <c r="F482" s="8" t="s">
        <v>34</v>
      </c>
      <c r="G482" s="18" t="e">
        <f>E482/$E$438</f>
        <v>#DIV/0!</v>
      </c>
      <c r="H482" s="15" t="e">
        <f>E482/($C$561+$E$566)</f>
        <v>#DIV/0!</v>
      </c>
      <c r="I482" s="8"/>
      <c r="J482" s="8" t="str">
        <f>A482</f>
        <v>MG20180131</v>
      </c>
      <c r="K482" s="46">
        <v>0</v>
      </c>
      <c r="L482" s="14">
        <f>E482+K482</f>
        <v>14228.12</v>
      </c>
      <c r="M482" s="8"/>
      <c r="N482" s="8"/>
      <c r="O482" s="8"/>
      <c r="P482" s="8"/>
      <c r="Q482" s="8"/>
      <c r="R482" s="8"/>
      <c r="S482" s="8"/>
      <c r="T482" s="8"/>
      <c r="U482" s="9"/>
    </row>
    <row r="483" spans="1:21">
      <c r="A483" s="6"/>
      <c r="B483" s="7"/>
      <c r="C483" s="7"/>
      <c r="D483" s="7"/>
      <c r="E483" s="7">
        <f>SUM(E481:E482)</f>
        <v>27067.53</v>
      </c>
      <c r="F483" s="8"/>
      <c r="G483" s="19" t="e">
        <f>SUM(G481:G482)</f>
        <v>#DIV/0!</v>
      </c>
      <c r="H483" s="15" t="e">
        <f>SUM(H481:H482)</f>
        <v>#DIV/0!</v>
      </c>
      <c r="I483" s="8"/>
      <c r="J483" s="20" t="s">
        <v>21</v>
      </c>
      <c r="K483" s="46"/>
      <c r="L483" s="21">
        <f>SUM(L480:L482)</f>
        <v>27067.53</v>
      </c>
      <c r="M483" s="8"/>
      <c r="N483" s="8"/>
      <c r="O483" s="8"/>
      <c r="P483" s="8"/>
      <c r="Q483" s="8"/>
      <c r="R483" s="8"/>
      <c r="S483" s="8"/>
      <c r="T483" s="8"/>
      <c r="U483" s="9"/>
    </row>
    <row r="484" spans="1:21">
      <c r="A484" s="6"/>
      <c r="B484" s="7"/>
      <c r="C484" s="7"/>
      <c r="D484" s="7"/>
      <c r="E484" s="7"/>
      <c r="F484" s="8"/>
      <c r="G484" s="7"/>
      <c r="H484" s="15"/>
      <c r="I484" s="8"/>
      <c r="J484" s="8"/>
      <c r="K484" s="46"/>
      <c r="L484" s="8"/>
      <c r="M484" s="8"/>
      <c r="N484" s="8"/>
      <c r="O484" s="8"/>
      <c r="P484" s="8"/>
      <c r="Q484" s="8"/>
      <c r="R484" s="8"/>
      <c r="S484" s="8"/>
      <c r="T484" s="8"/>
      <c r="U484" s="9"/>
    </row>
    <row r="485" spans="1:21">
      <c r="A485" s="6"/>
      <c r="B485" s="7"/>
      <c r="C485" s="7"/>
      <c r="D485" s="7"/>
      <c r="E485" s="7"/>
      <c r="F485" s="8"/>
      <c r="G485" s="7"/>
      <c r="H485" s="8"/>
      <c r="I485" s="8"/>
      <c r="J485" s="8"/>
      <c r="K485" s="46"/>
      <c r="L485" s="8"/>
      <c r="M485" s="8"/>
      <c r="N485" s="8"/>
      <c r="O485" s="8"/>
      <c r="P485" s="8"/>
      <c r="Q485" s="8"/>
      <c r="R485" s="8"/>
      <c r="S485" s="8"/>
      <c r="T485" s="8"/>
      <c r="U485" s="9"/>
    </row>
    <row r="486" spans="1:21">
      <c r="A486" s="6"/>
      <c r="B486" s="7"/>
      <c r="C486" s="7"/>
      <c r="D486" s="7"/>
      <c r="E486" s="7"/>
      <c r="F486" s="8"/>
      <c r="G486" s="7"/>
      <c r="H486" s="8"/>
      <c r="I486" s="8"/>
      <c r="J486" s="8"/>
      <c r="K486" s="46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6"/>
      <c r="B487" s="7"/>
      <c r="C487" s="7"/>
      <c r="D487" s="7"/>
      <c r="E487" s="7"/>
      <c r="F487" s="8"/>
      <c r="G487" s="7"/>
      <c r="H487" s="8"/>
      <c r="I487" s="8"/>
      <c r="J487" s="8"/>
      <c r="K487" s="46"/>
      <c r="L487" s="8"/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6"/>
      <c r="B488" s="7"/>
      <c r="C488" s="7"/>
      <c r="D488" s="7"/>
      <c r="E488" s="7"/>
      <c r="F488" s="8"/>
      <c r="G488" s="7"/>
      <c r="H488" s="8"/>
      <c r="I488" s="8"/>
      <c r="J488" s="8"/>
      <c r="K488" s="46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42" t="str">
        <f>"PURCHASING POWER "&amp;F491&amp;":"</f>
        <v>PURCHASING POWER BRK-54X61101:</v>
      </c>
      <c r="B489" s="7"/>
      <c r="C489" s="7">
        <v>201634.16</v>
      </c>
      <c r="D489" s="7"/>
      <c r="E489" s="7"/>
      <c r="F489" s="8"/>
      <c r="G489" s="7"/>
      <c r="H489" s="8"/>
      <c r="I489" s="8"/>
      <c r="J489" s="12" t="str">
        <f>"PURCHASING POWER "&amp;N491&amp;":"</f>
        <v>PURCHASING POWER :</v>
      </c>
      <c r="K489" s="46"/>
      <c r="L489" s="14">
        <f>C489-K491</f>
        <v>196634.16</v>
      </c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6"/>
      <c r="B490" s="12" t="s">
        <v>19</v>
      </c>
      <c r="C490" s="12" t="s">
        <v>20</v>
      </c>
      <c r="D490" s="12"/>
      <c r="E490" s="12" t="s">
        <v>21</v>
      </c>
      <c r="F490" s="12" t="s">
        <v>32</v>
      </c>
      <c r="G490" s="12" t="s">
        <v>22</v>
      </c>
      <c r="H490" s="12" t="s">
        <v>35</v>
      </c>
      <c r="I490" s="8"/>
      <c r="J490" s="8"/>
      <c r="K490" s="46"/>
      <c r="L490" s="14"/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16" t="s">
        <v>14</v>
      </c>
      <c r="B491" s="7">
        <v>22872.63</v>
      </c>
      <c r="C491" s="17">
        <v>460.98</v>
      </c>
      <c r="D491" s="17"/>
      <c r="E491" s="7">
        <f>SUM(B491:C491)</f>
        <v>23333.61</v>
      </c>
      <c r="F491" s="8" t="s">
        <v>33</v>
      </c>
      <c r="G491" s="19" t="e">
        <f>E491/$E$447</f>
        <v>#DIV/0!</v>
      </c>
      <c r="H491" s="15" t="e">
        <f>E491/($C$612+$E$617)</f>
        <v>#DIV/0!</v>
      </c>
      <c r="I491" s="8"/>
      <c r="J491" s="8" t="str">
        <f>A491</f>
        <v>CM20191031</v>
      </c>
      <c r="K491" s="46">
        <v>5000</v>
      </c>
      <c r="L491" s="14">
        <f>E491+K491</f>
        <v>28333.61</v>
      </c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7"/>
      <c r="C492" s="7"/>
      <c r="D492" s="7"/>
      <c r="E492" s="7">
        <f>SUM(E491)</f>
        <v>23333.61</v>
      </c>
      <c r="F492" s="8"/>
      <c r="G492" s="19" t="e">
        <f>SUM(G491)</f>
        <v>#DIV/0!</v>
      </c>
      <c r="H492" s="15" t="e">
        <f>SUM(H491)</f>
        <v>#DIV/0!</v>
      </c>
      <c r="I492" s="8"/>
      <c r="J492" s="20" t="s">
        <v>21</v>
      </c>
      <c r="K492" s="46"/>
      <c r="L492" s="21">
        <f>SUM(L490:L491)</f>
        <v>28333.61</v>
      </c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6"/>
      <c r="B493" s="7"/>
      <c r="C493" s="7"/>
      <c r="D493" s="7"/>
      <c r="E493" s="7"/>
      <c r="F493" s="8"/>
      <c r="G493" s="19"/>
      <c r="H493" s="15"/>
      <c r="I493" s="8"/>
      <c r="J493" s="14"/>
      <c r="L493" s="14"/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/>
      <c r="F494" s="8"/>
      <c r="G494" s="7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6"/>
      <c r="B495" s="7"/>
      <c r="C495" s="12" t="s">
        <v>43</v>
      </c>
      <c r="D495" s="12"/>
      <c r="E495" s="7">
        <f>E492+E483</f>
        <v>50401.14</v>
      </c>
      <c r="F495" s="8"/>
      <c r="G495" s="7"/>
      <c r="H495" s="8"/>
      <c r="I495" s="8"/>
      <c r="J495" s="8"/>
      <c r="K495" s="12" t="s">
        <v>43</v>
      </c>
      <c r="L495" s="14">
        <f>L492+L483</f>
        <v>55401.14</v>
      </c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7"/>
      <c r="C496" s="7"/>
      <c r="D496" s="7"/>
      <c r="E496" s="7"/>
      <c r="F496" s="8"/>
      <c r="G496" s="7"/>
      <c r="H496" s="8"/>
      <c r="I496" s="8"/>
      <c r="J496" s="8"/>
      <c r="K496" s="8" t="s">
        <v>53</v>
      </c>
      <c r="L496" s="14">
        <f>L495-E495</f>
        <v>5000</v>
      </c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6"/>
      <c r="B497" s="7"/>
      <c r="C497" s="7"/>
      <c r="D497" s="7"/>
      <c r="E497" s="7"/>
      <c r="F497" s="8"/>
      <c r="G497" s="7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6"/>
      <c r="B498" s="17"/>
      <c r="C498" s="17"/>
      <c r="D498" s="17"/>
      <c r="E498" s="17"/>
      <c r="F498" s="8"/>
      <c r="G498" s="7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7"/>
      <c r="C499" s="7"/>
      <c r="D499" s="7"/>
      <c r="E499" s="7"/>
      <c r="F499" s="8"/>
      <c r="G499" s="7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6"/>
      <c r="B500" s="40"/>
      <c r="C500" s="17"/>
      <c r="D500" s="17"/>
      <c r="E500" s="17"/>
      <c r="F500" s="41"/>
      <c r="G500" s="17"/>
      <c r="H500" s="4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7"/>
      <c r="D501" s="7"/>
      <c r="E501" s="7"/>
      <c r="F501" s="8"/>
      <c r="G501" s="7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7"/>
      <c r="C502" s="7"/>
      <c r="D502" s="7"/>
      <c r="E502" s="7"/>
      <c r="F502" s="8"/>
      <c r="G502" s="7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12"/>
      <c r="C503" s="12"/>
      <c r="D503" s="12"/>
      <c r="E503" s="12"/>
      <c r="F503" s="12"/>
      <c r="G503" s="12"/>
      <c r="H503" s="12"/>
      <c r="I503" s="8"/>
      <c r="J503" s="8"/>
      <c r="K503" s="14"/>
      <c r="L503" s="15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16"/>
      <c r="B504" s="7"/>
      <c r="C504" s="22"/>
      <c r="D504" s="22"/>
      <c r="E504" s="23"/>
      <c r="F504" s="8"/>
      <c r="G504" s="19"/>
      <c r="H504" s="15"/>
      <c r="I504" s="8"/>
      <c r="J504" s="8"/>
      <c r="K504" s="14"/>
      <c r="L504" s="15"/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7"/>
      <c r="C505" s="7"/>
      <c r="D505" s="7"/>
      <c r="E505" s="7"/>
      <c r="F505" s="8"/>
      <c r="G505" s="19"/>
      <c r="H505" s="15"/>
      <c r="I505" s="8"/>
      <c r="J505" s="20"/>
      <c r="K505" s="21"/>
      <c r="L505" s="15"/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6"/>
      <c r="B506" s="7"/>
      <c r="C506" s="7"/>
      <c r="D506" s="7"/>
      <c r="E506" s="7"/>
      <c r="F506" s="8"/>
      <c r="G506" s="19"/>
      <c r="H506" s="15"/>
      <c r="I506" s="8"/>
      <c r="J506" s="14"/>
      <c r="K506" s="14"/>
      <c r="L506" s="15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6"/>
      <c r="B507" s="7"/>
      <c r="C507" s="7"/>
      <c r="D507" s="7"/>
      <c r="E507" s="7"/>
      <c r="F507" s="8"/>
      <c r="G507" s="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6"/>
      <c r="B508" s="7"/>
      <c r="C508" s="7"/>
      <c r="D508" s="7"/>
      <c r="E508" s="7"/>
      <c r="F508" s="8"/>
      <c r="G508" s="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/>
      <c r="B509" s="7"/>
      <c r="C509" s="7"/>
      <c r="D509" s="7"/>
      <c r="E509" s="7"/>
      <c r="F509" s="8"/>
      <c r="G509" s="7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6"/>
      <c r="B510" s="7"/>
      <c r="C510" s="7"/>
      <c r="D510" s="7"/>
      <c r="E510" s="7"/>
      <c r="F510" s="8"/>
      <c r="G510" s="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6"/>
      <c r="B511" s="7"/>
      <c r="C511" s="7"/>
      <c r="D511" s="7"/>
      <c r="E511" s="7"/>
      <c r="F511" s="8"/>
      <c r="G511" s="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/>
      <c r="B512" s="7"/>
      <c r="C512" s="7"/>
      <c r="D512" s="7"/>
      <c r="E512" s="7"/>
      <c r="F512" s="8"/>
      <c r="G512" s="7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6"/>
      <c r="B513" s="7"/>
      <c r="C513" s="7"/>
      <c r="D513" s="7"/>
      <c r="E513" s="7"/>
      <c r="F513" s="8"/>
      <c r="G513" s="7"/>
      <c r="H513" s="14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9"/>
    </row>
    <row r="514" spans="1:21" ht="14.65" thickBot="1">
      <c r="A514" s="24"/>
      <c r="B514" s="25"/>
      <c r="C514" s="25"/>
      <c r="D514" s="25"/>
      <c r="E514" s="25"/>
      <c r="F514" s="26"/>
      <c r="G514" s="25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7"/>
    </row>
    <row r="515" spans="1:21" ht="14.65" thickTop="1"/>
    <row r="517" spans="1:21" ht="14.65" thickBot="1"/>
    <row r="518" spans="1:21" ht="14.65" thickTop="1">
      <c r="A518" s="44"/>
      <c r="B518" s="3"/>
      <c r="C518" s="3"/>
      <c r="D518" s="3"/>
      <c r="E518" s="3"/>
      <c r="F518" s="4"/>
      <c r="G518" s="3"/>
      <c r="H518" s="4"/>
      <c r="I518" s="4"/>
      <c r="J518" s="4"/>
      <c r="K518" s="4"/>
      <c r="L518" s="4"/>
      <c r="M518" s="4"/>
      <c r="N518" s="4"/>
      <c r="O518" s="4" t="s">
        <v>47</v>
      </c>
      <c r="P518" s="4" t="s">
        <v>48</v>
      </c>
      <c r="Q518" s="4"/>
      <c r="R518" s="4"/>
      <c r="S518" s="4"/>
      <c r="T518" s="4"/>
      <c r="U518" s="5"/>
    </row>
    <row r="519" spans="1:21">
      <c r="A519" s="45" t="s">
        <v>50</v>
      </c>
      <c r="B519" s="28" t="s">
        <v>52</v>
      </c>
      <c r="C519" s="28"/>
      <c r="D519" s="28"/>
      <c r="E519" s="7"/>
      <c r="F519" s="8"/>
      <c r="G519" s="7"/>
      <c r="H519" s="8"/>
      <c r="I519" s="8"/>
      <c r="J519" s="8"/>
      <c r="K519" s="8"/>
      <c r="L519" s="8"/>
      <c r="M519" s="8"/>
      <c r="N519" s="8" t="str">
        <f>J527</f>
        <v>MM20200817</v>
      </c>
      <c r="O519" s="14">
        <f>L527</f>
        <v>12238.86</v>
      </c>
      <c r="P519" s="15" t="e">
        <f>O519/$O$477</f>
        <v>#DIV/0!</v>
      </c>
      <c r="Q519" s="8"/>
      <c r="R519" s="8"/>
      <c r="S519" s="8"/>
      <c r="T519" s="8"/>
      <c r="U519" s="9"/>
    </row>
    <row r="520" spans="1:21">
      <c r="A520" s="45" t="s">
        <v>51</v>
      </c>
      <c r="B520" s="48">
        <v>44321</v>
      </c>
      <c r="C520" s="28"/>
      <c r="D520" s="28"/>
      <c r="E520" s="7"/>
      <c r="F520" s="8"/>
      <c r="G520" s="7"/>
      <c r="H520" s="8"/>
      <c r="I520" s="8"/>
      <c r="J520" s="8"/>
      <c r="K520" s="8"/>
      <c r="L520" s="8"/>
      <c r="M520" s="8"/>
      <c r="N520" s="8" t="str">
        <f>J528</f>
        <v>MG20180131</v>
      </c>
      <c r="O520" s="14">
        <f>L528</f>
        <v>14230.82</v>
      </c>
      <c r="P520" s="15" t="e">
        <f>O520/$O$477</f>
        <v>#DIV/0!</v>
      </c>
      <c r="Q520" s="8"/>
      <c r="R520" s="8"/>
      <c r="S520" s="8"/>
      <c r="T520" s="8"/>
      <c r="U520" s="9"/>
    </row>
    <row r="521" spans="1:21">
      <c r="A521" s="47"/>
      <c r="B521" s="17"/>
      <c r="C521" s="17"/>
      <c r="D521" s="17"/>
      <c r="E521" s="17"/>
      <c r="F521" s="8"/>
      <c r="G521" s="7"/>
      <c r="H521" s="8"/>
      <c r="I521" s="8"/>
      <c r="J521" s="8"/>
      <c r="K521" s="8"/>
      <c r="L521" s="8"/>
      <c r="M521" s="8"/>
      <c r="N521" s="8" t="str">
        <f>J537</f>
        <v>CM20191031</v>
      </c>
      <c r="O521" s="14">
        <f>L537</f>
        <v>23198.010000000002</v>
      </c>
      <c r="P521" s="15" t="e">
        <f>O521/$O$477</f>
        <v>#DIV/0!</v>
      </c>
      <c r="Q521" s="8"/>
      <c r="R521" s="8"/>
      <c r="S521" s="8"/>
      <c r="T521" s="8"/>
      <c r="U521" s="9"/>
    </row>
    <row r="522" spans="1:21">
      <c r="A522" s="42"/>
      <c r="B522" s="7"/>
      <c r="C522" s="7"/>
      <c r="D522" s="7"/>
      <c r="E522" s="7"/>
      <c r="F522" s="8"/>
      <c r="G522" s="7"/>
      <c r="H522" s="8"/>
      <c r="I522" s="8"/>
      <c r="J522" s="8"/>
      <c r="K522" s="8"/>
      <c r="L522" s="8"/>
      <c r="M522" s="8"/>
      <c r="N522" s="8"/>
      <c r="O522" s="14">
        <f>SUM(O519:O521)</f>
        <v>49667.69</v>
      </c>
      <c r="P522" s="15" t="e">
        <f>SUM(P519:P521)</f>
        <v>#DIV/0!</v>
      </c>
      <c r="Q522" s="8"/>
      <c r="R522" s="8"/>
      <c r="S522" s="8"/>
      <c r="T522" s="8"/>
      <c r="U522" s="9"/>
    </row>
    <row r="523" spans="1:21">
      <c r="A523" s="6"/>
      <c r="B523" s="7"/>
      <c r="C523" s="7"/>
      <c r="D523" s="7"/>
      <c r="E523" s="7"/>
      <c r="F523" s="8"/>
      <c r="G523" s="7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9"/>
    </row>
    <row r="524" spans="1:21">
      <c r="A524" s="10" t="str">
        <f>"PURCHASING POWER "&amp;F527&amp;":"</f>
        <v>PURCHASING POWER BRK-5QX13608:</v>
      </c>
      <c r="B524" s="7"/>
      <c r="C524" s="7">
        <v>15090.25</v>
      </c>
      <c r="D524" s="7"/>
      <c r="E524" s="7"/>
      <c r="F524" s="8"/>
      <c r="G524" s="7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9"/>
    </row>
    <row r="525" spans="1:21">
      <c r="A525" s="6"/>
      <c r="B525" s="7"/>
      <c r="C525" s="7"/>
      <c r="D525" s="7"/>
      <c r="E525" s="7"/>
      <c r="F525" s="8"/>
      <c r="G525" s="7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9"/>
    </row>
    <row r="526" spans="1:21">
      <c r="A526" s="11"/>
      <c r="B526" s="12" t="s">
        <v>19</v>
      </c>
      <c r="C526" s="12" t="s">
        <v>20</v>
      </c>
      <c r="D526" s="12"/>
      <c r="E526" s="12" t="s">
        <v>21</v>
      </c>
      <c r="F526" s="12" t="s">
        <v>32</v>
      </c>
      <c r="G526" s="12" t="s">
        <v>22</v>
      </c>
      <c r="H526" s="12" t="s">
        <v>35</v>
      </c>
      <c r="I526" s="8"/>
      <c r="J526" s="13"/>
      <c r="K526" s="40" t="s">
        <v>49</v>
      </c>
      <c r="L526" s="14" t="s">
        <v>47</v>
      </c>
      <c r="M526" s="8"/>
      <c r="N526" s="8"/>
      <c r="O526" s="8"/>
      <c r="P526" s="8"/>
      <c r="Q526" s="8"/>
      <c r="R526" s="8"/>
      <c r="S526" s="8"/>
      <c r="T526" s="8"/>
      <c r="U526" s="9"/>
    </row>
    <row r="527" spans="1:21">
      <c r="A527" s="16" t="s">
        <v>15</v>
      </c>
      <c r="B527" s="7">
        <v>8095.03</v>
      </c>
      <c r="C527" s="17">
        <v>1143.83</v>
      </c>
      <c r="D527" s="17"/>
      <c r="E527" s="7">
        <f>SUM(B527:C527)</f>
        <v>9238.86</v>
      </c>
      <c r="F527" s="8" t="s">
        <v>34</v>
      </c>
      <c r="G527" s="18" t="e">
        <f>E527/$E$484</f>
        <v>#DIV/0!</v>
      </c>
      <c r="H527" s="15" t="e">
        <f>E527/($C$561+$E$566)</f>
        <v>#DIV/0!</v>
      </c>
      <c r="I527" s="8"/>
      <c r="J527" s="8" t="str">
        <f>A527</f>
        <v>MM20200817</v>
      </c>
      <c r="K527" s="46">
        <v>3000</v>
      </c>
      <c r="L527" s="14">
        <f>E527+K527</f>
        <v>12238.86</v>
      </c>
      <c r="M527" s="8"/>
      <c r="N527" s="8"/>
      <c r="O527" s="8"/>
      <c r="P527" s="8"/>
      <c r="Q527" s="8"/>
      <c r="R527" s="8"/>
      <c r="S527" s="8"/>
      <c r="T527" s="8"/>
      <c r="U527" s="9"/>
    </row>
    <row r="528" spans="1:21">
      <c r="A528" s="16" t="s">
        <v>13</v>
      </c>
      <c r="B528" s="7">
        <v>13767.63</v>
      </c>
      <c r="C528" s="17">
        <v>463.19</v>
      </c>
      <c r="D528" s="17"/>
      <c r="E528" s="7">
        <f>SUM(B528:C528)</f>
        <v>14230.82</v>
      </c>
      <c r="F528" s="8" t="s">
        <v>34</v>
      </c>
      <c r="G528" s="18" t="e">
        <f>E528/$E$484</f>
        <v>#DIV/0!</v>
      </c>
      <c r="H528" s="15" t="e">
        <f>E528/($C$561+$E$566)</f>
        <v>#DIV/0!</v>
      </c>
      <c r="I528" s="8"/>
      <c r="J528" s="8" t="str">
        <f>A528</f>
        <v>MG20180131</v>
      </c>
      <c r="K528" s="46">
        <v>0</v>
      </c>
      <c r="L528" s="14">
        <f>E528+K528</f>
        <v>14230.82</v>
      </c>
      <c r="M528" s="8"/>
      <c r="N528" s="8"/>
      <c r="O528" s="8"/>
      <c r="P528" s="8"/>
      <c r="Q528" s="8"/>
      <c r="R528" s="8"/>
      <c r="S528" s="8"/>
      <c r="T528" s="8"/>
      <c r="U528" s="9"/>
    </row>
    <row r="529" spans="1:21">
      <c r="A529" s="6"/>
      <c r="B529" s="7"/>
      <c r="C529" s="7"/>
      <c r="D529" s="7"/>
      <c r="E529" s="7">
        <f>SUM(E527:E528)</f>
        <v>23469.68</v>
      </c>
      <c r="F529" s="8"/>
      <c r="G529" s="19" t="e">
        <f>SUM(G527:G528)</f>
        <v>#DIV/0!</v>
      </c>
      <c r="H529" s="15" t="e">
        <f>SUM(H527:H528)</f>
        <v>#DIV/0!</v>
      </c>
      <c r="I529" s="8"/>
      <c r="J529" s="20" t="s">
        <v>21</v>
      </c>
      <c r="K529" s="46"/>
      <c r="L529" s="21">
        <f>SUM(L526:L528)</f>
        <v>26469.68</v>
      </c>
      <c r="M529" s="8"/>
      <c r="N529" s="8"/>
      <c r="O529" s="8"/>
      <c r="P529" s="8"/>
      <c r="Q529" s="8"/>
      <c r="R529" s="8"/>
      <c r="S529" s="8"/>
      <c r="T529" s="8"/>
      <c r="U529" s="9"/>
    </row>
    <row r="530" spans="1:21">
      <c r="A530" s="6"/>
      <c r="B530" s="7"/>
      <c r="C530" s="7"/>
      <c r="D530" s="7"/>
      <c r="E530" s="7"/>
      <c r="F530" s="8"/>
      <c r="G530" s="7"/>
      <c r="H530" s="15"/>
      <c r="I530" s="8"/>
      <c r="J530" s="8"/>
      <c r="K530" s="46"/>
      <c r="L530" s="8"/>
      <c r="M530" s="8"/>
      <c r="N530" s="8"/>
      <c r="O530" s="8"/>
      <c r="P530" s="8"/>
      <c r="Q530" s="8"/>
      <c r="R530" s="8"/>
      <c r="S530" s="8"/>
      <c r="T530" s="8"/>
      <c r="U530" s="9"/>
    </row>
    <row r="531" spans="1:21">
      <c r="A531" s="6"/>
      <c r="B531" s="7"/>
      <c r="C531" s="7"/>
      <c r="D531" s="7"/>
      <c r="E531" s="7"/>
      <c r="F531" s="8"/>
      <c r="G531" s="7"/>
      <c r="H531" s="8"/>
      <c r="I531" s="8"/>
      <c r="J531" s="8"/>
      <c r="K531" s="46"/>
      <c r="L531" s="8"/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6"/>
      <c r="B532" s="7"/>
      <c r="C532" s="7"/>
      <c r="D532" s="7"/>
      <c r="E532" s="7"/>
      <c r="F532" s="8"/>
      <c r="G532" s="7"/>
      <c r="H532" s="8"/>
      <c r="I532" s="8"/>
      <c r="J532" s="8"/>
      <c r="K532" s="46"/>
      <c r="L532" s="8"/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6"/>
      <c r="B533" s="7"/>
      <c r="C533" s="7"/>
      <c r="D533" s="7"/>
      <c r="E533" s="7"/>
      <c r="F533" s="8"/>
      <c r="G533" s="7"/>
      <c r="H533" s="8"/>
      <c r="I533" s="8"/>
      <c r="J533" s="8"/>
      <c r="K533" s="46"/>
      <c r="L533" s="8"/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6"/>
      <c r="B534" s="7"/>
      <c r="C534" s="7"/>
      <c r="D534" s="7"/>
      <c r="E534" s="7"/>
      <c r="F534" s="8"/>
      <c r="G534" s="7"/>
      <c r="H534" s="8"/>
      <c r="I534" s="8"/>
      <c r="J534" s="8"/>
      <c r="K534" s="46"/>
      <c r="L534" s="8"/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6" t="str">
        <f>"PURCHASING POWER "&amp;F537&amp;":"</f>
        <v>PURCHASING POWER BRK-54X61101:</v>
      </c>
      <c r="B535" s="7"/>
      <c r="C535" s="7">
        <v>205396.86</v>
      </c>
      <c r="D535" s="7"/>
      <c r="E535" s="7"/>
      <c r="F535" s="8"/>
      <c r="G535" s="7"/>
      <c r="H535" s="8"/>
      <c r="I535" s="8"/>
      <c r="J535" s="8"/>
      <c r="K535" s="46"/>
      <c r="L535" s="8"/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6"/>
      <c r="B536" s="12" t="s">
        <v>19</v>
      </c>
      <c r="C536" s="12" t="s">
        <v>20</v>
      </c>
      <c r="D536" s="12"/>
      <c r="E536" s="12" t="s">
        <v>21</v>
      </c>
      <c r="F536" s="12" t="s">
        <v>32</v>
      </c>
      <c r="G536" s="12" t="s">
        <v>22</v>
      </c>
      <c r="H536" s="12" t="s">
        <v>35</v>
      </c>
      <c r="I536" s="8"/>
      <c r="J536" s="8"/>
      <c r="K536" s="46"/>
      <c r="L536" s="14"/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16" t="s">
        <v>14</v>
      </c>
      <c r="B537" s="7">
        <v>21549.97</v>
      </c>
      <c r="C537" s="17">
        <v>1648.04</v>
      </c>
      <c r="D537" s="17"/>
      <c r="E537" s="7">
        <f>SUM(B537:C537)</f>
        <v>23198.010000000002</v>
      </c>
      <c r="F537" s="8" t="s">
        <v>33</v>
      </c>
      <c r="G537" s="19" t="e">
        <f>E537/$E$493</f>
        <v>#DIV/0!</v>
      </c>
      <c r="H537" s="15" t="e">
        <f>E537/($C$612+$E$617)</f>
        <v>#DIV/0!</v>
      </c>
      <c r="I537" s="8"/>
      <c r="J537" s="8" t="str">
        <f>A537</f>
        <v>CM20191031</v>
      </c>
      <c r="K537" s="46">
        <v>0</v>
      </c>
      <c r="L537" s="14">
        <f>E537+K537</f>
        <v>23198.010000000002</v>
      </c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7"/>
      <c r="C538" s="7"/>
      <c r="D538" s="7"/>
      <c r="E538" s="7">
        <f>SUM(E537)</f>
        <v>23198.010000000002</v>
      </c>
      <c r="F538" s="8"/>
      <c r="G538" s="19" t="e">
        <f>SUM(G537)</f>
        <v>#DIV/0!</v>
      </c>
      <c r="H538" s="15" t="e">
        <f>SUM(H537)</f>
        <v>#DIV/0!</v>
      </c>
      <c r="I538" s="8"/>
      <c r="J538" s="20" t="s">
        <v>21</v>
      </c>
      <c r="K538" s="46"/>
      <c r="L538" s="21">
        <f>SUM(L536:L537)</f>
        <v>23198.010000000002</v>
      </c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6"/>
      <c r="B539" s="7"/>
      <c r="C539" s="7"/>
      <c r="D539" s="7"/>
      <c r="E539" s="7"/>
      <c r="F539" s="8"/>
      <c r="G539" s="19"/>
      <c r="H539" s="15"/>
      <c r="I539" s="8"/>
      <c r="J539" s="14"/>
      <c r="L539" s="14"/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6"/>
      <c r="B540" s="7"/>
      <c r="C540" s="7"/>
      <c r="D540" s="7"/>
      <c r="E540" s="7"/>
      <c r="F540" s="8"/>
      <c r="G540" s="7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7"/>
      <c r="C541" s="7" t="s">
        <v>43</v>
      </c>
      <c r="D541" s="7"/>
      <c r="E541" s="7">
        <f>E538+E529</f>
        <v>46667.69</v>
      </c>
      <c r="F541" s="8"/>
      <c r="G541" s="7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6"/>
      <c r="B542" s="7"/>
      <c r="C542" s="7"/>
      <c r="D542" s="7"/>
      <c r="E542" s="7"/>
      <c r="F542" s="8"/>
      <c r="G542" s="7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6"/>
      <c r="B543" s="7"/>
      <c r="C543" s="7"/>
      <c r="D543" s="7"/>
      <c r="E543" s="7"/>
      <c r="F543" s="8"/>
      <c r="G543" s="7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17"/>
      <c r="C544" s="17"/>
      <c r="D544" s="17"/>
      <c r="E544" s="17"/>
      <c r="F544" s="8"/>
      <c r="G544" s="7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6"/>
      <c r="B545" s="7"/>
      <c r="C545" s="7"/>
      <c r="D545" s="7"/>
      <c r="E545" s="7"/>
      <c r="F545" s="8"/>
      <c r="G545" s="7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40"/>
      <c r="C546" s="17"/>
      <c r="D546" s="17"/>
      <c r="E546" s="17"/>
      <c r="F546" s="41"/>
      <c r="G546" s="17"/>
      <c r="H546" s="4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7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7"/>
      <c r="C548" s="7"/>
      <c r="D548" s="7"/>
      <c r="E548" s="7"/>
      <c r="F548" s="8"/>
      <c r="G548" s="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12"/>
      <c r="C549" s="12"/>
      <c r="D549" s="12"/>
      <c r="E549" s="12"/>
      <c r="F549" s="12"/>
      <c r="G549" s="12"/>
      <c r="H549" s="12"/>
      <c r="I549" s="8"/>
      <c r="J549" s="8"/>
      <c r="K549" s="14"/>
      <c r="L549" s="15"/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16"/>
      <c r="B550" s="7"/>
      <c r="C550" s="22"/>
      <c r="D550" s="22"/>
      <c r="E550" s="23"/>
      <c r="F550" s="8"/>
      <c r="G550" s="19"/>
      <c r="H550" s="15"/>
      <c r="I550" s="8"/>
      <c r="J550" s="8"/>
      <c r="K550" s="14"/>
      <c r="L550" s="15"/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7"/>
      <c r="C551" s="7"/>
      <c r="D551" s="7"/>
      <c r="E551" s="7"/>
      <c r="F551" s="8"/>
      <c r="G551" s="19"/>
      <c r="H551" s="15"/>
      <c r="I551" s="8"/>
      <c r="J551" s="20"/>
      <c r="K551" s="21"/>
      <c r="L551" s="15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6"/>
      <c r="B552" s="7"/>
      <c r="C552" s="7"/>
      <c r="D552" s="7"/>
      <c r="E552" s="7"/>
      <c r="F552" s="8"/>
      <c r="G552" s="19"/>
      <c r="H552" s="15"/>
      <c r="I552" s="8"/>
      <c r="J552" s="14"/>
      <c r="K552" s="14"/>
      <c r="L552" s="15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7"/>
      <c r="C554" s="7"/>
      <c r="D554" s="7"/>
      <c r="E554" s="7"/>
      <c r="F554" s="8"/>
      <c r="G554" s="7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6"/>
      <c r="B555" s="7"/>
      <c r="C555" s="7"/>
      <c r="D555" s="7"/>
      <c r="E555" s="7"/>
      <c r="F555" s="8"/>
      <c r="G555" s="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6"/>
      <c r="B556" s="7"/>
      <c r="C556" s="7"/>
      <c r="D556" s="7"/>
      <c r="E556" s="7"/>
      <c r="F556" s="8"/>
      <c r="G556" s="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/>
      <c r="B557" s="7"/>
      <c r="C557" s="7"/>
      <c r="D557" s="7"/>
      <c r="E557" s="7"/>
      <c r="F557" s="8"/>
      <c r="G557" s="7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6"/>
      <c r="B558" s="7"/>
      <c r="C558" s="7"/>
      <c r="D558" s="7"/>
      <c r="E558" s="7"/>
      <c r="F558" s="8"/>
      <c r="G558" s="7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7"/>
      <c r="H559" s="14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9"/>
    </row>
    <row r="560" spans="1:21" ht="14.65" thickBot="1">
      <c r="A560" s="24"/>
      <c r="B560" s="25"/>
      <c r="C560" s="25"/>
      <c r="D560" s="25"/>
      <c r="E560" s="25"/>
      <c r="F560" s="26"/>
      <c r="G560" s="25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7"/>
    </row>
    <row r="561" spans="1:21" ht="15" thickTop="1" thickBot="1"/>
    <row r="562" spans="1:21" ht="14.65" thickTop="1">
      <c r="A562" s="36" t="s">
        <v>46</v>
      </c>
      <c r="B562" s="37"/>
      <c r="C562" s="37"/>
      <c r="D562" s="37"/>
      <c r="E562" s="37"/>
      <c r="F562" s="4"/>
      <c r="G562" s="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</row>
    <row r="563" spans="1:21">
      <c r="A563" s="42" t="s">
        <v>45</v>
      </c>
      <c r="B563" s="7"/>
      <c r="C563" s="7"/>
      <c r="D563" s="7"/>
      <c r="E563" s="7"/>
      <c r="F563" s="8"/>
      <c r="G563" s="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9"/>
    </row>
    <row r="564" spans="1:21">
      <c r="A564" s="6"/>
      <c r="B564" s="7"/>
      <c r="C564" s="7"/>
      <c r="D564" s="7"/>
      <c r="E564" s="7"/>
      <c r="F564" s="8"/>
      <c r="G564" s="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spans="1:21">
      <c r="A565" s="10" t="str">
        <f>"PURCHASING POWER "&amp;F568&amp;":"</f>
        <v>PURCHASING POWER BRK-5QX13608:</v>
      </c>
      <c r="B565" s="7"/>
      <c r="C565" s="7">
        <v>15286.52</v>
      </c>
      <c r="D565" s="7"/>
      <c r="E565" s="7"/>
      <c r="F565" s="8"/>
      <c r="G565" s="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9"/>
    </row>
    <row r="566" spans="1:21">
      <c r="A566" s="6"/>
      <c r="B566" s="7"/>
      <c r="C566" s="7"/>
      <c r="D566" s="7"/>
      <c r="E566" s="7"/>
      <c r="F566" s="8"/>
      <c r="G566" s="7"/>
      <c r="H566" s="8"/>
      <c r="I566" s="8"/>
      <c r="J566" s="8"/>
      <c r="K566" s="8"/>
      <c r="L566" s="8" t="s">
        <v>38</v>
      </c>
      <c r="M566" s="8"/>
      <c r="N566" s="8"/>
      <c r="O566" s="8"/>
      <c r="P566" s="8"/>
      <c r="Q566" s="8"/>
      <c r="R566" s="8"/>
      <c r="S566" s="8"/>
      <c r="T566" s="8"/>
      <c r="U566" s="9"/>
    </row>
    <row r="567" spans="1:21">
      <c r="A567" s="11"/>
      <c r="B567" s="12" t="s">
        <v>19</v>
      </c>
      <c r="C567" s="12" t="s">
        <v>20</v>
      </c>
      <c r="D567" s="12"/>
      <c r="E567" s="12" t="s">
        <v>21</v>
      </c>
      <c r="F567" s="12" t="s">
        <v>32</v>
      </c>
      <c r="G567" s="12" t="s">
        <v>22</v>
      </c>
      <c r="H567" s="12" t="s">
        <v>35</v>
      </c>
      <c r="I567" s="8"/>
      <c r="J567" s="13" t="s">
        <v>20</v>
      </c>
      <c r="K567" s="14">
        <f>C565</f>
        <v>15286.52</v>
      </c>
      <c r="L567" s="15" t="e">
        <f>K567/$K$525</f>
        <v>#DIV/0!</v>
      </c>
      <c r="M567" s="8"/>
      <c r="N567" s="8"/>
      <c r="O567" s="8"/>
      <c r="P567" s="8"/>
      <c r="Q567" s="8"/>
      <c r="R567" s="8"/>
      <c r="S567" s="8"/>
      <c r="T567" s="8"/>
      <c r="U567" s="9"/>
    </row>
    <row r="568" spans="1:21">
      <c r="A568" s="16" t="s">
        <v>15</v>
      </c>
      <c r="B568" s="7">
        <v>8095.03</v>
      </c>
      <c r="C568" s="17">
        <v>1143.83</v>
      </c>
      <c r="D568" s="17"/>
      <c r="E568" s="7">
        <f>SUM(B568:C568)</f>
        <v>9238.86</v>
      </c>
      <c r="F568" s="8" t="s">
        <v>34</v>
      </c>
      <c r="G568" s="18" t="e">
        <f>E568/$E$525</f>
        <v>#DIV/0!</v>
      </c>
      <c r="H568" s="15" t="e">
        <f>E568/($C$561+$E$566)</f>
        <v>#DIV/0!</v>
      </c>
      <c r="I568" s="8"/>
      <c r="J568" s="8" t="str">
        <f>A568</f>
        <v>MM20200817</v>
      </c>
      <c r="K568" s="14">
        <f>E568</f>
        <v>9238.86</v>
      </c>
      <c r="L568" s="15" t="e">
        <f>K568/$K$525</f>
        <v>#DIV/0!</v>
      </c>
      <c r="M568" s="8"/>
      <c r="N568" s="8"/>
      <c r="O568" s="8"/>
      <c r="P568" s="8"/>
      <c r="Q568" s="8"/>
      <c r="R568" s="8"/>
      <c r="S568" s="8"/>
      <c r="T568" s="8"/>
      <c r="U568" s="9"/>
    </row>
    <row r="569" spans="1:21">
      <c r="A569" s="16" t="s">
        <v>13</v>
      </c>
      <c r="B569" s="7">
        <v>13575.05</v>
      </c>
      <c r="C569" s="17">
        <v>661.93</v>
      </c>
      <c r="D569" s="17"/>
      <c r="E569" s="7">
        <f>SUM(B569:C569)</f>
        <v>14236.98</v>
      </c>
      <c r="F569" s="8" t="s">
        <v>34</v>
      </c>
      <c r="G569" s="18" t="e">
        <f>E569/$E$525</f>
        <v>#DIV/0!</v>
      </c>
      <c r="H569" s="15" t="e">
        <f>E569/($C$561+$E$566)</f>
        <v>#DIV/0!</v>
      </c>
      <c r="I569" s="8"/>
      <c r="J569" s="8" t="str">
        <f>A569</f>
        <v>MG20180131</v>
      </c>
      <c r="K569" s="14">
        <f>E569</f>
        <v>14236.98</v>
      </c>
      <c r="L569" s="15" t="e">
        <f>K569/$K$525</f>
        <v>#DIV/0!</v>
      </c>
      <c r="M569" s="8"/>
      <c r="N569" s="8"/>
      <c r="O569" s="8"/>
      <c r="P569" s="8"/>
      <c r="Q569" s="8"/>
      <c r="R569" s="8"/>
      <c r="S569" s="8"/>
      <c r="T569" s="8"/>
      <c r="U569" s="9"/>
    </row>
    <row r="570" spans="1:21">
      <c r="A570" s="6"/>
      <c r="B570" s="7"/>
      <c r="C570" s="7"/>
      <c r="D570" s="7"/>
      <c r="E570" s="7">
        <f>SUM(E568:E569)</f>
        <v>23475.84</v>
      </c>
      <c r="F570" s="8"/>
      <c r="G570" s="19" t="e">
        <f>SUM(G568:G569)</f>
        <v>#DIV/0!</v>
      </c>
      <c r="H570" s="15" t="e">
        <f>SUM(H568:H569)</f>
        <v>#DIV/0!</v>
      </c>
      <c r="I570" s="8"/>
      <c r="J570" s="20" t="s">
        <v>21</v>
      </c>
      <c r="K570" s="21">
        <f>SUM(K567:K569)</f>
        <v>38762.36</v>
      </c>
      <c r="L570" s="15" t="e">
        <f>SUM(L567:L569)</f>
        <v>#DIV/0!</v>
      </c>
      <c r="M570" s="8"/>
      <c r="N570" s="8"/>
      <c r="O570" s="8"/>
      <c r="P570" s="8"/>
      <c r="Q570" s="8"/>
      <c r="R570" s="8"/>
      <c r="S570" s="8"/>
      <c r="T570" s="8"/>
      <c r="U570" s="9"/>
    </row>
    <row r="571" spans="1:21">
      <c r="A571" s="6"/>
      <c r="B571" s="7"/>
      <c r="C571" s="7"/>
      <c r="D571" s="7"/>
      <c r="E571" s="7"/>
      <c r="F571" s="8"/>
      <c r="G571" s="7"/>
      <c r="H571" s="15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9"/>
    </row>
    <row r="572" spans="1:21">
      <c r="A572" s="6"/>
      <c r="B572" s="7"/>
      <c r="C572" s="7"/>
      <c r="D572" s="7"/>
      <c r="E572" s="7"/>
      <c r="F572" s="8"/>
      <c r="G572" s="7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9"/>
    </row>
    <row r="573" spans="1:21">
      <c r="A573" s="6"/>
      <c r="B573" s="7"/>
      <c r="C573" s="7"/>
      <c r="D573" s="7"/>
      <c r="E573" s="7"/>
      <c r="F573" s="8"/>
      <c r="G573" s="7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9"/>
    </row>
    <row r="574" spans="1:21">
      <c r="A574" s="6"/>
      <c r="B574" s="7"/>
      <c r="C574" s="7"/>
      <c r="D574" s="7"/>
      <c r="E574" s="7"/>
      <c r="F574" s="8"/>
      <c r="G574" s="7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9"/>
    </row>
    <row r="575" spans="1:21">
      <c r="A575" s="6"/>
      <c r="B575" s="7"/>
      <c r="C575" s="7"/>
      <c r="D575" s="7"/>
      <c r="E575" s="7"/>
      <c r="F575" s="8"/>
      <c r="G575" s="7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9"/>
    </row>
    <row r="576" spans="1:21">
      <c r="A576" s="6" t="str">
        <f>"PURCHASING POWER "&amp;F578&amp;":"</f>
        <v>PURCHASING POWER BRK-54X61101:</v>
      </c>
      <c r="B576" s="7"/>
      <c r="C576" s="7">
        <v>205396.86</v>
      </c>
      <c r="D576" s="7"/>
      <c r="E576" s="7"/>
      <c r="F576" s="8"/>
      <c r="G576" s="7"/>
      <c r="H576" s="8"/>
      <c r="I576" s="8"/>
      <c r="J576" s="8"/>
      <c r="K576" s="8"/>
      <c r="L576" s="8" t="s">
        <v>38</v>
      </c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6"/>
      <c r="B577" s="12" t="s">
        <v>19</v>
      </c>
      <c r="C577" s="12" t="s">
        <v>20</v>
      </c>
      <c r="D577" s="12"/>
      <c r="E577" s="12" t="s">
        <v>21</v>
      </c>
      <c r="F577" s="12" t="s">
        <v>32</v>
      </c>
      <c r="G577" s="12" t="s">
        <v>22</v>
      </c>
      <c r="H577" s="12" t="s">
        <v>35</v>
      </c>
      <c r="I577" s="8"/>
      <c r="J577" s="8" t="s">
        <v>20</v>
      </c>
      <c r="K577" s="14">
        <f>C576</f>
        <v>205396.86</v>
      </c>
      <c r="L577" s="15" t="e">
        <f>K577/$K$534</f>
        <v>#DIV/0!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16" t="s">
        <v>14</v>
      </c>
      <c r="B578" s="7">
        <v>18694.09</v>
      </c>
      <c r="C578" s="17">
        <v>2791.56</v>
      </c>
      <c r="D578" s="17"/>
      <c r="E578" s="7">
        <f>SUM(B578:C578)</f>
        <v>21485.65</v>
      </c>
      <c r="F578" s="8" t="s">
        <v>33</v>
      </c>
      <c r="G578" s="19" t="e">
        <f>E578/$E$534</f>
        <v>#DIV/0!</v>
      </c>
      <c r="H578" s="15" t="e">
        <f>E578/($C$612+$E$617)</f>
        <v>#DIV/0!</v>
      </c>
      <c r="I578" s="8"/>
      <c r="J578" s="8" t="str">
        <f>A578</f>
        <v>CM20191031</v>
      </c>
      <c r="K578" s="14">
        <f>E578</f>
        <v>21485.65</v>
      </c>
      <c r="L578" s="15" t="e">
        <f>K578/$K$534</f>
        <v>#DIV/0!</v>
      </c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6"/>
      <c r="B579" s="7"/>
      <c r="C579" s="7"/>
      <c r="D579" s="7"/>
      <c r="E579" s="7">
        <f>SUM(E578)</f>
        <v>21485.65</v>
      </c>
      <c r="F579" s="8"/>
      <c r="G579" s="19" t="e">
        <f>SUM(G578)</f>
        <v>#DIV/0!</v>
      </c>
      <c r="H579" s="15" t="e">
        <f>SUM(H578)</f>
        <v>#DIV/0!</v>
      </c>
      <c r="I579" s="8"/>
      <c r="J579" s="20" t="s">
        <v>21</v>
      </c>
      <c r="K579" s="21">
        <f>SUM(K577:K578)</f>
        <v>226882.50999999998</v>
      </c>
      <c r="L579" s="15" t="e">
        <f>SUM(L577:L578)</f>
        <v>#DIV/0!</v>
      </c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6"/>
      <c r="B580" s="7"/>
      <c r="C580" s="7"/>
      <c r="D580" s="7"/>
      <c r="E580" s="7"/>
      <c r="F580" s="8"/>
      <c r="G580" s="19"/>
      <c r="H580" s="15"/>
      <c r="I580" s="8"/>
      <c r="J580" s="14"/>
      <c r="K580" s="14"/>
      <c r="L580" s="15"/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6"/>
      <c r="B581" s="7"/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 t="s">
        <v>43</v>
      </c>
      <c r="D582" s="7"/>
      <c r="E582" s="7">
        <f>E579+E570</f>
        <v>44961.490000000005</v>
      </c>
      <c r="F582" s="8"/>
      <c r="G582" s="7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/>
      <c r="B583" s="7"/>
      <c r="C583" s="7"/>
      <c r="D583" s="7"/>
      <c r="E583" s="7"/>
      <c r="F583" s="8"/>
      <c r="G583" s="7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7"/>
      <c r="F584" s="8"/>
      <c r="G584" s="7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6"/>
      <c r="B585" s="28" t="s">
        <v>24</v>
      </c>
      <c r="C585" s="28">
        <v>1500</v>
      </c>
      <c r="D585" s="28"/>
      <c r="E585" s="7"/>
      <c r="F585" s="8"/>
      <c r="G585" s="7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6"/>
      <c r="B586" s="7"/>
      <c r="C586" s="7"/>
      <c r="D586" s="7"/>
      <c r="E586" s="7"/>
      <c r="F586" s="8"/>
      <c r="G586" s="7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40"/>
      <c r="C587" s="17"/>
      <c r="D587" s="17"/>
      <c r="E587" s="17"/>
      <c r="F587" s="41"/>
      <c r="G587" s="17"/>
      <c r="H587" s="4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6"/>
      <c r="B588" s="7"/>
      <c r="C588" s="7"/>
      <c r="D588" s="7"/>
      <c r="E588" s="7"/>
      <c r="F588" s="8"/>
      <c r="G588" s="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 t="str">
        <f>"PURCHASING POWER "&amp;F591&amp;":"</f>
        <v>PURCHASING POWER BRK-54X61101:</v>
      </c>
      <c r="B589" s="7"/>
      <c r="C589" s="7">
        <f>C576-C585</f>
        <v>203896.86</v>
      </c>
      <c r="D589" s="7"/>
      <c r="E589" s="7"/>
      <c r="F589" s="8"/>
      <c r="G589" s="7"/>
      <c r="H589" s="8"/>
      <c r="I589" s="8"/>
      <c r="J589" s="8"/>
      <c r="K589" s="8"/>
      <c r="L589" s="8" t="s">
        <v>38</v>
      </c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6"/>
      <c r="B590" s="12" t="s">
        <v>19</v>
      </c>
      <c r="C590" s="12" t="s">
        <v>20</v>
      </c>
      <c r="D590" s="12"/>
      <c r="E590" s="12" t="s">
        <v>21</v>
      </c>
      <c r="F590" s="12" t="s">
        <v>32</v>
      </c>
      <c r="G590" s="12" t="s">
        <v>22</v>
      </c>
      <c r="H590" s="12" t="s">
        <v>35</v>
      </c>
      <c r="I590" s="8"/>
      <c r="J590" s="8" t="s">
        <v>20</v>
      </c>
      <c r="K590" s="14">
        <f>C589</f>
        <v>203896.86</v>
      </c>
      <c r="L590" s="15" t="e">
        <f>K590/$K$547</f>
        <v>#DIV/0!</v>
      </c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16" t="s">
        <v>14</v>
      </c>
      <c r="B591" s="7">
        <f>B578</f>
        <v>18694.09</v>
      </c>
      <c r="C591" s="22">
        <f>C578+C585</f>
        <v>4291.5599999999995</v>
      </c>
      <c r="D591" s="22"/>
      <c r="E591" s="23">
        <f>SUM(B591:C591)</f>
        <v>22985.65</v>
      </c>
      <c r="F591" s="8" t="s">
        <v>33</v>
      </c>
      <c r="G591" s="19" t="e">
        <f>E591/$E$547</f>
        <v>#DIV/0!</v>
      </c>
      <c r="H591" s="15" t="e">
        <f>E591/($C$612+$E$617)</f>
        <v>#DIV/0!</v>
      </c>
      <c r="I591" s="8"/>
      <c r="J591" s="8" t="str">
        <f>A591</f>
        <v>CM20191031</v>
      </c>
      <c r="K591" s="14">
        <f>E591</f>
        <v>22985.65</v>
      </c>
      <c r="L591" s="15" t="e">
        <f>K591/$K$547</f>
        <v>#DIV/0!</v>
      </c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7"/>
      <c r="C592" s="7"/>
      <c r="D592" s="7"/>
      <c r="E592" s="7">
        <f>SUM(E591)</f>
        <v>22985.65</v>
      </c>
      <c r="F592" s="8"/>
      <c r="G592" s="19" t="e">
        <f>SUM(G591)</f>
        <v>#DIV/0!</v>
      </c>
      <c r="H592" s="15" t="e">
        <f>SUM(H591)</f>
        <v>#DIV/0!</v>
      </c>
      <c r="I592" s="8"/>
      <c r="J592" s="20" t="s">
        <v>21</v>
      </c>
      <c r="K592" s="21">
        <f>SUM(K590:K591)</f>
        <v>226882.50999999998</v>
      </c>
      <c r="L592" s="15" t="e">
        <f>SUM(L590:L591)</f>
        <v>#DIV/0!</v>
      </c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19"/>
      <c r="H593" s="15"/>
      <c r="I593" s="8"/>
      <c r="J593" s="14"/>
      <c r="K593" s="14"/>
      <c r="L593" s="15"/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7"/>
      <c r="C594" s="7"/>
      <c r="D594" s="7"/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7"/>
      <c r="C595" s="7" t="s">
        <v>43</v>
      </c>
      <c r="D595" s="7"/>
      <c r="E595" s="7">
        <f>E592+E570</f>
        <v>46461.490000000005</v>
      </c>
      <c r="F595" s="8"/>
      <c r="G595" s="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7"/>
      <c r="C597" s="7"/>
      <c r="D597" s="7"/>
      <c r="E597" s="7"/>
      <c r="F597" s="8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6"/>
      <c r="B598" s="7"/>
      <c r="C598" s="7"/>
      <c r="D598" s="7"/>
      <c r="E598" s="7"/>
      <c r="F598" s="8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7"/>
      <c r="C599" s="7"/>
      <c r="D599" s="7"/>
      <c r="E599" s="7"/>
      <c r="F599" s="8"/>
      <c r="G599" s="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7"/>
      <c r="C600" s="7"/>
      <c r="D600" s="7"/>
      <c r="E600" s="7"/>
      <c r="F600" s="8"/>
      <c r="G600" s="7"/>
      <c r="H600" s="14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9"/>
    </row>
    <row r="601" spans="1:21" ht="14.65" thickBot="1">
      <c r="A601" s="24"/>
      <c r="B601" s="25"/>
      <c r="C601" s="25"/>
      <c r="D601" s="25"/>
      <c r="E601" s="25"/>
      <c r="F601" s="26"/>
      <c r="G601" s="25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7"/>
    </row>
    <row r="602" spans="1:21" ht="15" thickTop="1" thickBot="1"/>
    <row r="603" spans="1:21" ht="14.65" thickTop="1">
      <c r="A603" s="36" t="s">
        <v>44</v>
      </c>
      <c r="B603" s="37"/>
      <c r="C603" s="37"/>
      <c r="D603" s="37"/>
      <c r="E603" s="37"/>
      <c r="F603" s="4"/>
      <c r="G603" s="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</row>
    <row r="604" spans="1:21">
      <c r="A604" s="42" t="s">
        <v>42</v>
      </c>
      <c r="B604" s="7"/>
      <c r="C604" s="7"/>
      <c r="D604" s="7"/>
      <c r="E604" s="7"/>
      <c r="F604" s="8"/>
      <c r="G604" s="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10" t="str">
        <f>"PURCHASING POWER "&amp;F609&amp;":"</f>
        <v>PURCHASING POWER BRK-5QX13608:</v>
      </c>
      <c r="B606" s="7"/>
      <c r="C606" s="7">
        <v>13504.37</v>
      </c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8"/>
      <c r="I607" s="8"/>
      <c r="J607" s="8"/>
      <c r="K607" s="8"/>
      <c r="L607" s="8" t="s">
        <v>38</v>
      </c>
      <c r="M607" s="8"/>
      <c r="N607" s="8"/>
      <c r="O607" s="8"/>
      <c r="P607" s="8"/>
      <c r="Q607" s="8"/>
      <c r="R607" s="8"/>
      <c r="S607" s="8"/>
      <c r="T607" s="8"/>
      <c r="U607" s="9"/>
    </row>
    <row r="608" spans="1:21">
      <c r="A608" s="11"/>
      <c r="B608" s="12" t="s">
        <v>19</v>
      </c>
      <c r="C608" s="12" t="s">
        <v>20</v>
      </c>
      <c r="D608" s="12"/>
      <c r="E608" s="12" t="s">
        <v>21</v>
      </c>
      <c r="F608" s="12" t="s">
        <v>32</v>
      </c>
      <c r="G608" s="12" t="s">
        <v>22</v>
      </c>
      <c r="H608" s="12" t="s">
        <v>35</v>
      </c>
      <c r="I608" s="8"/>
      <c r="J608" s="13" t="s">
        <v>20</v>
      </c>
      <c r="K608" s="14">
        <f>C606</f>
        <v>13504.37</v>
      </c>
      <c r="L608" s="15" t="e">
        <f>K608/$K$566</f>
        <v>#DIV/0!</v>
      </c>
      <c r="M608" s="8"/>
      <c r="N608" s="8" t="str">
        <f>J609</f>
        <v>MM20200817</v>
      </c>
      <c r="O608" s="14">
        <f>K609</f>
        <v>9238.86</v>
      </c>
      <c r="P608" s="8" t="str">
        <f>N608</f>
        <v>MM20200817</v>
      </c>
      <c r="Q608" s="43" t="e">
        <f>O608/$O$566</f>
        <v>#DIV/0!</v>
      </c>
      <c r="R608" s="8"/>
      <c r="S608" s="8"/>
      <c r="T608" s="8"/>
      <c r="U608" s="9"/>
    </row>
    <row r="609" spans="1:21">
      <c r="A609" s="16" t="s">
        <v>15</v>
      </c>
      <c r="B609" s="7">
        <v>7331.07</v>
      </c>
      <c r="C609" s="17">
        <v>1907.79</v>
      </c>
      <c r="D609" s="17"/>
      <c r="E609" s="7">
        <f>SUM(B609:C609)</f>
        <v>9238.86</v>
      </c>
      <c r="F609" s="8" t="s">
        <v>34</v>
      </c>
      <c r="G609" s="18" t="e">
        <f>E609/$E$566</f>
        <v>#DIV/0!</v>
      </c>
      <c r="H609" s="15" t="e">
        <f>E609/($C$561+$E$566)</f>
        <v>#DIV/0!</v>
      </c>
      <c r="I609" s="8"/>
      <c r="J609" s="8" t="str">
        <f>A609</f>
        <v>MM20200817</v>
      </c>
      <c r="K609" s="14">
        <f>E609</f>
        <v>9238.86</v>
      </c>
      <c r="L609" s="15" t="e">
        <f>K609/$K$566</f>
        <v>#DIV/0!</v>
      </c>
      <c r="M609" s="8"/>
      <c r="N609" s="8" t="str">
        <f>J610</f>
        <v>MG20180131</v>
      </c>
      <c r="O609" s="14">
        <f>K610</f>
        <v>13802.4</v>
      </c>
      <c r="P609" s="8" t="str">
        <f t="shared" ref="P609:P610" si="0">N609</f>
        <v>MG20180131</v>
      </c>
      <c r="Q609" s="43" t="e">
        <f>O609/$O$566</f>
        <v>#DIV/0!</v>
      </c>
      <c r="R609" s="8"/>
      <c r="S609" s="8"/>
      <c r="T609" s="8"/>
      <c r="U609" s="9"/>
    </row>
    <row r="610" spans="1:21">
      <c r="A610" s="16" t="s">
        <v>13</v>
      </c>
      <c r="B610" s="7">
        <v>12475.4</v>
      </c>
      <c r="C610" s="17">
        <v>1327</v>
      </c>
      <c r="D610" s="17"/>
      <c r="E610" s="7">
        <f>SUM(B610:C610)</f>
        <v>13802.4</v>
      </c>
      <c r="F610" s="8" t="s">
        <v>34</v>
      </c>
      <c r="G610" s="18" t="e">
        <f>E610/$E$566</f>
        <v>#DIV/0!</v>
      </c>
      <c r="H610" s="15" t="e">
        <f>E610/($C$561+$E$566)</f>
        <v>#DIV/0!</v>
      </c>
      <c r="I610" s="8"/>
      <c r="J610" s="8" t="str">
        <f>A610</f>
        <v>MG20180131</v>
      </c>
      <c r="K610" s="14">
        <f>E610</f>
        <v>13802.4</v>
      </c>
      <c r="L610" s="15" t="e">
        <f>K610/$K$566</f>
        <v>#DIV/0!</v>
      </c>
      <c r="M610" s="8"/>
      <c r="N610" s="8" t="str">
        <f>J632</f>
        <v>CM20191031</v>
      </c>
      <c r="O610" s="14">
        <f>K632</f>
        <v>22026.93</v>
      </c>
      <c r="P610" s="8" t="str">
        <f t="shared" si="0"/>
        <v>CM20191031</v>
      </c>
      <c r="Q610" s="43" t="e">
        <f>O610/$O$566</f>
        <v>#DIV/0!</v>
      </c>
      <c r="R610" s="8"/>
      <c r="S610" s="8"/>
      <c r="T610" s="8"/>
      <c r="U610" s="9"/>
    </row>
    <row r="611" spans="1:21">
      <c r="A611" s="6"/>
      <c r="B611" s="7"/>
      <c r="C611" s="7"/>
      <c r="D611" s="7"/>
      <c r="E611" s="7">
        <f>SUM(E609:E610)</f>
        <v>23041.260000000002</v>
      </c>
      <c r="F611" s="8"/>
      <c r="G611" s="19" t="e">
        <f>SUM(G609:G610)</f>
        <v>#DIV/0!</v>
      </c>
      <c r="H611" s="15" t="e">
        <f>SUM(H609:H610)</f>
        <v>#DIV/0!</v>
      </c>
      <c r="I611" s="8"/>
      <c r="J611" s="20" t="s">
        <v>21</v>
      </c>
      <c r="K611" s="21">
        <f>SUM(K608:K610)</f>
        <v>36545.630000000005</v>
      </c>
      <c r="L611" s="15" t="e">
        <f>SUM(L608:L610)</f>
        <v>#DIV/0!</v>
      </c>
      <c r="M611" s="8"/>
      <c r="N611" s="8"/>
      <c r="O611" s="14">
        <f>SUM(O608:O610)</f>
        <v>45068.19</v>
      </c>
      <c r="P611" s="8"/>
      <c r="Q611" s="43" t="e">
        <f>SUM(Q608:Q610)</f>
        <v>#DIV/0!</v>
      </c>
      <c r="R611" s="8"/>
      <c r="S611" s="8"/>
      <c r="T611" s="8"/>
      <c r="U611" s="9"/>
    </row>
    <row r="612" spans="1:21">
      <c r="A612" s="6"/>
      <c r="B612" s="7"/>
      <c r="C612" s="7"/>
      <c r="D612" s="7"/>
      <c r="E612" s="7"/>
      <c r="F612" s="8"/>
      <c r="G612" s="7"/>
      <c r="H612" s="15"/>
      <c r="I612" s="8"/>
      <c r="J612" s="8"/>
      <c r="K612" s="8"/>
      <c r="L612" s="8"/>
      <c r="M612" s="8"/>
      <c r="R612" s="8"/>
      <c r="S612" s="8"/>
      <c r="T612" s="8"/>
      <c r="U612" s="9"/>
    </row>
    <row r="613" spans="1:21">
      <c r="A613" s="6"/>
      <c r="B613" s="7"/>
      <c r="C613" s="7"/>
      <c r="D613" s="7"/>
      <c r="E613" s="7"/>
      <c r="F613" s="8"/>
      <c r="G613" s="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9"/>
    </row>
    <row r="614" spans="1:21">
      <c r="A614" s="6"/>
      <c r="B614" s="7"/>
      <c r="C614" s="7"/>
      <c r="D614" s="7"/>
      <c r="E614" s="7"/>
      <c r="F614" s="8"/>
      <c r="G614" s="7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9"/>
    </row>
    <row r="615" spans="1:21">
      <c r="A615" s="6"/>
      <c r="B615" s="7"/>
      <c r="C615" s="7"/>
      <c r="D615" s="7"/>
      <c r="E615" s="7"/>
      <c r="F615" s="8"/>
      <c r="G615" s="7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9"/>
    </row>
    <row r="616" spans="1:21">
      <c r="A616" s="6"/>
      <c r="B616" s="7"/>
      <c r="C616" s="7"/>
      <c r="D616" s="7"/>
      <c r="E616" s="7"/>
      <c r="F616" s="8"/>
      <c r="G616" s="7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9"/>
    </row>
    <row r="617" spans="1:21">
      <c r="A617" s="6" t="str">
        <f>"PURCHASING POWER "&amp;F619&amp;":"</f>
        <v>PURCHASING POWER BRK-54X61101:</v>
      </c>
      <c r="B617" s="7"/>
      <c r="C617" s="7">
        <v>212576.41</v>
      </c>
      <c r="D617" s="7"/>
      <c r="E617" s="7"/>
      <c r="F617" s="8"/>
      <c r="G617" s="7"/>
      <c r="H617" s="8"/>
      <c r="I617" s="8"/>
      <c r="J617" s="8"/>
      <c r="K617" s="8"/>
      <c r="L617" s="8" t="s">
        <v>38</v>
      </c>
      <c r="M617" s="8"/>
      <c r="N617" s="8"/>
      <c r="O617" s="8"/>
      <c r="P617" s="8"/>
      <c r="Q617" s="8"/>
      <c r="R617" s="8"/>
      <c r="S617" s="8"/>
      <c r="T617" s="8"/>
      <c r="U617" s="9"/>
    </row>
    <row r="618" spans="1:21">
      <c r="A618" s="6"/>
      <c r="B618" s="12" t="s">
        <v>19</v>
      </c>
      <c r="C618" s="12" t="s">
        <v>20</v>
      </c>
      <c r="D618" s="12"/>
      <c r="E618" s="12" t="s">
        <v>21</v>
      </c>
      <c r="F618" s="12" t="s">
        <v>32</v>
      </c>
      <c r="G618" s="12" t="s">
        <v>22</v>
      </c>
      <c r="H618" s="12" t="s">
        <v>35</v>
      </c>
      <c r="I618" s="8"/>
      <c r="J618" s="8" t="s">
        <v>20</v>
      </c>
      <c r="K618" s="14">
        <f>C617</f>
        <v>212576.41</v>
      </c>
      <c r="L618" s="15" t="e">
        <f>K618/$K$575</f>
        <v>#DIV/0!</v>
      </c>
      <c r="M618" s="8"/>
      <c r="N618" s="8"/>
      <c r="O618" s="8"/>
      <c r="P618" s="8"/>
      <c r="Q618" s="8"/>
      <c r="R618" s="8"/>
      <c r="S618" s="8"/>
      <c r="T618" s="8"/>
      <c r="U618" s="9"/>
    </row>
    <row r="619" spans="1:21">
      <c r="A619" s="16" t="s">
        <v>14</v>
      </c>
      <c r="B619" s="7">
        <v>15175.82</v>
      </c>
      <c r="C619" s="17">
        <v>4351.1099999999997</v>
      </c>
      <c r="D619" s="17"/>
      <c r="E619" s="7">
        <f>SUM(B619:C619)</f>
        <v>19526.93</v>
      </c>
      <c r="F619" s="8" t="s">
        <v>33</v>
      </c>
      <c r="G619" s="19" t="e">
        <f>E619/$E$575</f>
        <v>#DIV/0!</v>
      </c>
      <c r="H619" s="15" t="e">
        <f>E619/($C$612+$E$617)</f>
        <v>#DIV/0!</v>
      </c>
      <c r="I619" s="8"/>
      <c r="J619" s="8" t="str">
        <f>A619</f>
        <v>CM20191031</v>
      </c>
      <c r="K619" s="14">
        <f>E619</f>
        <v>19526.93</v>
      </c>
      <c r="L619" s="15" t="e">
        <f>K619/$K$575</f>
        <v>#DIV/0!</v>
      </c>
      <c r="M619" s="8"/>
      <c r="N619" s="8"/>
      <c r="O619" s="8"/>
      <c r="P619" s="8"/>
      <c r="Q619" s="8"/>
      <c r="R619" s="8"/>
      <c r="S619" s="8"/>
      <c r="T619" s="8"/>
      <c r="U619" s="9"/>
    </row>
    <row r="620" spans="1:21">
      <c r="A620" s="6"/>
      <c r="B620" s="7"/>
      <c r="C620" s="7"/>
      <c r="D620" s="7"/>
      <c r="E620" s="7">
        <f>SUM(E619)</f>
        <v>19526.93</v>
      </c>
      <c r="F620" s="8"/>
      <c r="G620" s="19" t="e">
        <f>SUM(G619)</f>
        <v>#DIV/0!</v>
      </c>
      <c r="H620" s="15" t="e">
        <f>SUM(H619)</f>
        <v>#DIV/0!</v>
      </c>
      <c r="I620" s="8"/>
      <c r="J620" s="20" t="s">
        <v>21</v>
      </c>
      <c r="K620" s="21">
        <f>SUM(K618:K619)</f>
        <v>232103.34</v>
      </c>
      <c r="L620" s="15" t="e">
        <f>SUM(L618:L619)</f>
        <v>#DIV/0!</v>
      </c>
      <c r="M620" s="8"/>
      <c r="N620" s="8"/>
      <c r="O620" s="8"/>
      <c r="P620" s="8"/>
      <c r="Q620" s="8"/>
      <c r="R620" s="8"/>
      <c r="S620" s="8"/>
      <c r="T620" s="8"/>
      <c r="U620" s="9"/>
    </row>
    <row r="621" spans="1:21">
      <c r="A621" s="6"/>
      <c r="B621" s="7"/>
      <c r="C621" s="7"/>
      <c r="D621" s="7"/>
      <c r="E621" s="7"/>
      <c r="F621" s="8"/>
      <c r="G621" s="19"/>
      <c r="H621" s="15"/>
      <c r="I621" s="8"/>
      <c r="J621" s="14"/>
      <c r="K621" s="14"/>
      <c r="L621" s="15"/>
      <c r="M621" s="8"/>
      <c r="N621" s="8"/>
      <c r="O621" s="8"/>
      <c r="P621" s="8"/>
      <c r="Q621" s="8"/>
      <c r="R621" s="8"/>
      <c r="S621" s="8"/>
      <c r="T621" s="8"/>
      <c r="U621" s="9"/>
    </row>
    <row r="622" spans="1:21">
      <c r="A622" s="6"/>
      <c r="B622" s="7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6"/>
      <c r="B623" s="7"/>
      <c r="C623" s="7" t="s">
        <v>43</v>
      </c>
      <c r="D623" s="7"/>
      <c r="E623" s="7">
        <f>E620+E611</f>
        <v>42568.19</v>
      </c>
      <c r="F623" s="8"/>
      <c r="G623" s="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6"/>
      <c r="B624" s="7"/>
      <c r="C624" s="7"/>
      <c r="D624" s="7"/>
      <c r="E624" s="7"/>
      <c r="F624" s="8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6"/>
      <c r="B625" s="7"/>
      <c r="F625" s="8"/>
      <c r="G625" s="7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6"/>
      <c r="B626" s="28" t="s">
        <v>24</v>
      </c>
      <c r="C626" s="28">
        <v>2500</v>
      </c>
      <c r="D626" s="28"/>
      <c r="E626" s="7"/>
      <c r="F626" s="8"/>
      <c r="G626" s="7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6"/>
      <c r="B627" s="7"/>
      <c r="C627" s="7"/>
      <c r="D627" s="7"/>
      <c r="E627" s="7"/>
      <c r="F627" s="8"/>
      <c r="G627" s="7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40"/>
      <c r="C628" s="17"/>
      <c r="D628" s="17"/>
      <c r="E628" s="17"/>
      <c r="F628" s="41"/>
      <c r="G628" s="17"/>
      <c r="H628" s="4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C629" s="7"/>
      <c r="D629" s="7"/>
      <c r="E629" s="7"/>
      <c r="F629" s="8"/>
      <c r="G629" s="7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 t="str">
        <f>"PURCHASING POWER "&amp;F632&amp;":"</f>
        <v>PURCHASING POWER BRK-54X61101:</v>
      </c>
      <c r="B630" s="7"/>
      <c r="C630" s="7">
        <f>C617-C626</f>
        <v>210076.41</v>
      </c>
      <c r="D630" s="7"/>
      <c r="E630" s="7"/>
      <c r="F630" s="8"/>
      <c r="G630" s="7"/>
      <c r="H630" s="8"/>
      <c r="I630" s="8"/>
      <c r="J630" s="8"/>
      <c r="K630" s="8"/>
      <c r="L630" s="8" t="s">
        <v>38</v>
      </c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12" t="s">
        <v>19</v>
      </c>
      <c r="C631" s="12" t="s">
        <v>20</v>
      </c>
      <c r="D631" s="12"/>
      <c r="E631" s="12" t="s">
        <v>21</v>
      </c>
      <c r="F631" s="12" t="s">
        <v>32</v>
      </c>
      <c r="G631" s="12" t="s">
        <v>22</v>
      </c>
      <c r="H631" s="12" t="s">
        <v>35</v>
      </c>
      <c r="I631" s="8"/>
      <c r="J631" s="8" t="s">
        <v>20</v>
      </c>
      <c r="K631" s="14">
        <f>C630</f>
        <v>210076.41</v>
      </c>
      <c r="L631" s="15" t="e">
        <f>K631/$K$588</f>
        <v>#DIV/0!</v>
      </c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16" t="s">
        <v>14</v>
      </c>
      <c r="B632" s="7">
        <f>B619</f>
        <v>15175.82</v>
      </c>
      <c r="C632" s="22">
        <f>C619+C626</f>
        <v>6851.11</v>
      </c>
      <c r="D632" s="22"/>
      <c r="E632" s="23">
        <f>SUM(B632:C632)</f>
        <v>22026.93</v>
      </c>
      <c r="F632" s="8" t="s">
        <v>33</v>
      </c>
      <c r="G632" s="19" t="e">
        <f>E632/$E$588</f>
        <v>#DIV/0!</v>
      </c>
      <c r="H632" s="15" t="e">
        <f>E632/($C$612+$E$617)</f>
        <v>#DIV/0!</v>
      </c>
      <c r="I632" s="8"/>
      <c r="J632" s="8" t="str">
        <f>A632</f>
        <v>CM20191031</v>
      </c>
      <c r="K632" s="14">
        <f>E632</f>
        <v>22026.93</v>
      </c>
      <c r="L632" s="15" t="e">
        <f>K632/$K$588</f>
        <v>#DIV/0!</v>
      </c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7"/>
      <c r="C633" s="7"/>
      <c r="D633" s="7"/>
      <c r="E633" s="7">
        <f>SUM(E632)</f>
        <v>22026.93</v>
      </c>
      <c r="F633" s="8"/>
      <c r="G633" s="19" t="e">
        <f>SUM(G632)</f>
        <v>#DIV/0!</v>
      </c>
      <c r="H633" s="15" t="e">
        <f>SUM(H632)</f>
        <v>#DIV/0!</v>
      </c>
      <c r="I633" s="8"/>
      <c r="J633" s="20" t="s">
        <v>21</v>
      </c>
      <c r="K633" s="21">
        <f>SUM(K631:K632)</f>
        <v>232103.34</v>
      </c>
      <c r="L633" s="15" t="e">
        <f>SUM(L631:L632)</f>
        <v>#DIV/0!</v>
      </c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6"/>
      <c r="B634" s="7"/>
      <c r="C634" s="7"/>
      <c r="D634" s="7"/>
      <c r="E634" s="7"/>
      <c r="F634" s="8"/>
      <c r="G634" s="19"/>
      <c r="H634" s="15"/>
      <c r="I634" s="8"/>
      <c r="J634" s="14"/>
      <c r="K634" s="14"/>
      <c r="L634" s="15"/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7"/>
      <c r="C635" s="7"/>
      <c r="D635" s="7"/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6"/>
      <c r="B636" s="7"/>
      <c r="C636" s="7" t="s">
        <v>43</v>
      </c>
      <c r="D636" s="7"/>
      <c r="E636" s="7">
        <f>E633+E611</f>
        <v>45068.19</v>
      </c>
      <c r="F636" s="8"/>
      <c r="G636" s="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/>
      <c r="B637" s="7"/>
      <c r="C637" s="7"/>
      <c r="D637" s="7"/>
      <c r="E637" s="7"/>
      <c r="F637" s="8"/>
      <c r="G637" s="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7"/>
      <c r="C638" s="7"/>
      <c r="D638" s="7"/>
      <c r="E638" s="7"/>
      <c r="F638" s="8"/>
      <c r="G638" s="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6"/>
      <c r="B639" s="7"/>
      <c r="C639" s="7"/>
      <c r="D639" s="7"/>
      <c r="E639" s="7"/>
      <c r="F639" s="8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7"/>
      <c r="D640" s="7"/>
      <c r="E640" s="7"/>
      <c r="F640" s="8"/>
      <c r="G640" s="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7"/>
      <c r="C641" s="7"/>
      <c r="D641" s="7"/>
      <c r="E641" s="7"/>
      <c r="F641" s="8"/>
      <c r="G641" s="7"/>
      <c r="H641" s="14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9"/>
    </row>
    <row r="642" spans="1:21" ht="14.65" thickBot="1">
      <c r="A642" s="24"/>
      <c r="B642" s="25"/>
      <c r="C642" s="25"/>
      <c r="D642" s="25"/>
      <c r="E642" s="25"/>
      <c r="F642" s="26"/>
      <c r="G642" s="25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7"/>
    </row>
    <row r="643" spans="1:21" ht="14.65" thickTop="1">
      <c r="A643" s="36" t="s">
        <v>41</v>
      </c>
      <c r="B643" s="37"/>
      <c r="C643" s="37"/>
      <c r="D643" s="37"/>
      <c r="E643" s="37"/>
      <c r="F643" s="4"/>
      <c r="G643" s="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</row>
    <row r="644" spans="1:21">
      <c r="A644" s="6" t="s">
        <v>31</v>
      </c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7"/>
      <c r="C645" s="7"/>
      <c r="D645" s="7"/>
      <c r="E645" s="7"/>
      <c r="F645" s="8"/>
      <c r="G645" s="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10" t="str">
        <f>"PURCHASING POWER "&amp;F649&amp;":"</f>
        <v>PURCHASING POWER BRK-5QX13608:</v>
      </c>
      <c r="B646" s="7"/>
      <c r="C646" s="7">
        <v>15104.24</v>
      </c>
      <c r="D646" s="7"/>
      <c r="E646" s="7"/>
      <c r="F646" s="8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6"/>
      <c r="B647" s="7"/>
      <c r="C647" s="7"/>
      <c r="D647" s="7"/>
      <c r="E647" s="7"/>
      <c r="F647" s="8"/>
      <c r="G647" s="7"/>
      <c r="H647" s="8"/>
      <c r="I647" s="8"/>
      <c r="J647" s="8"/>
      <c r="K647" s="8"/>
      <c r="L647" s="8" t="s">
        <v>38</v>
      </c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11"/>
      <c r="B648" s="12" t="s">
        <v>19</v>
      </c>
      <c r="C648" s="12" t="s">
        <v>20</v>
      </c>
      <c r="D648" s="12"/>
      <c r="E648" s="12" t="s">
        <v>21</v>
      </c>
      <c r="F648" s="12" t="s">
        <v>32</v>
      </c>
      <c r="G648" s="12" t="s">
        <v>22</v>
      </c>
      <c r="H648" s="12" t="s">
        <v>35</v>
      </c>
      <c r="I648" s="8"/>
      <c r="J648" s="13" t="s">
        <v>20</v>
      </c>
      <c r="K648" s="14">
        <f>E649</f>
        <v>9370.82</v>
      </c>
      <c r="L648" s="15" t="e">
        <f>K648/$K$606</f>
        <v>#DIV/0!</v>
      </c>
      <c r="M648" s="8"/>
      <c r="N648" s="8"/>
      <c r="O648" s="8"/>
      <c r="P648" s="8"/>
      <c r="Q648" s="8"/>
      <c r="R648" s="8"/>
      <c r="S648" s="8"/>
      <c r="T648" s="8"/>
      <c r="U648" s="9"/>
    </row>
    <row r="649" spans="1:21">
      <c r="A649" s="16" t="s">
        <v>15</v>
      </c>
      <c r="B649" s="7">
        <v>3655.38</v>
      </c>
      <c r="C649" s="17">
        <v>5715.44</v>
      </c>
      <c r="D649" s="17"/>
      <c r="E649" s="7">
        <f>SUM(B649:C649)</f>
        <v>9370.82</v>
      </c>
      <c r="F649" s="8" t="s">
        <v>34</v>
      </c>
      <c r="G649" s="18" t="e">
        <f>E649/$E$606</f>
        <v>#DIV/0!</v>
      </c>
      <c r="H649" s="15" t="e">
        <f>E649/($C$601+$E$606)</f>
        <v>#DIV/0!</v>
      </c>
      <c r="I649" s="8"/>
      <c r="J649" s="8" t="str">
        <f>A649</f>
        <v>MM20200817</v>
      </c>
      <c r="K649" s="14">
        <f>E650</f>
        <v>13408.08</v>
      </c>
      <c r="L649" s="15" t="e">
        <f>K649/$K$606</f>
        <v>#DIV/0!</v>
      </c>
      <c r="M649" s="8"/>
      <c r="N649" s="8"/>
      <c r="O649" s="8"/>
      <c r="P649" s="8"/>
      <c r="Q649" s="8"/>
      <c r="R649" s="8"/>
      <c r="S649" s="8"/>
      <c r="T649" s="8"/>
      <c r="U649" s="9"/>
    </row>
    <row r="650" spans="1:21">
      <c r="A650" s="16" t="s">
        <v>13</v>
      </c>
      <c r="B650" s="7">
        <v>11093.32</v>
      </c>
      <c r="C650" s="17">
        <v>2314.7600000000002</v>
      </c>
      <c r="D650" s="17"/>
      <c r="E650" s="7">
        <f>SUM(B650:C650)</f>
        <v>13408.08</v>
      </c>
      <c r="F650" s="8" t="s">
        <v>34</v>
      </c>
      <c r="G650" s="18" t="e">
        <f>E650/$E$606</f>
        <v>#DIV/0!</v>
      </c>
      <c r="H650" s="15" t="e">
        <f>E650/($C$601+$E$606)</f>
        <v>#DIV/0!</v>
      </c>
      <c r="I650" s="8"/>
      <c r="J650" s="8" t="str">
        <f>A650</f>
        <v>MG20180131</v>
      </c>
      <c r="K650" s="14">
        <f>C646</f>
        <v>15104.24</v>
      </c>
      <c r="L650" s="15" t="e">
        <f>K650/$K$606</f>
        <v>#DIV/0!</v>
      </c>
      <c r="M650" s="8"/>
      <c r="N650" s="8"/>
      <c r="O650" s="8"/>
      <c r="P650" s="8"/>
      <c r="Q650" s="8"/>
      <c r="R650" s="8"/>
      <c r="S650" s="8"/>
      <c r="T650" s="8"/>
      <c r="U650" s="9"/>
    </row>
    <row r="651" spans="1:21">
      <c r="A651" s="6"/>
      <c r="B651" s="7"/>
      <c r="C651" s="7"/>
      <c r="D651" s="7"/>
      <c r="E651" s="7">
        <f>SUM(E649:E650)</f>
        <v>22778.9</v>
      </c>
      <c r="F651" s="8"/>
      <c r="G651" s="19" t="e">
        <f>SUM(G649:G650)</f>
        <v>#DIV/0!</v>
      </c>
      <c r="H651" s="15" t="e">
        <f>SUM(H649:H650)</f>
        <v>#DIV/0!</v>
      </c>
      <c r="I651" s="8"/>
      <c r="J651" s="20" t="s">
        <v>21</v>
      </c>
      <c r="K651" s="21">
        <f>SUM(K648:K650)</f>
        <v>37883.14</v>
      </c>
      <c r="L651" s="15" t="e">
        <f>SUM(L648:L650)</f>
        <v>#DIV/0!</v>
      </c>
      <c r="M651" s="8"/>
      <c r="N651" s="8"/>
      <c r="O651" s="8"/>
      <c r="P651" s="8"/>
      <c r="Q651" s="8"/>
      <c r="R651" s="8"/>
      <c r="S651" s="8"/>
      <c r="T651" s="8"/>
      <c r="U651" s="9"/>
    </row>
    <row r="652" spans="1:21">
      <c r="A652" s="6"/>
      <c r="B652" s="7"/>
      <c r="C652" s="7"/>
      <c r="D652" s="7"/>
      <c r="E652" s="7"/>
      <c r="F652" s="8"/>
      <c r="G652" s="7"/>
      <c r="H652" s="15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6"/>
      <c r="B654" s="7"/>
      <c r="C654" s="7"/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6"/>
      <c r="B656" s="7"/>
      <c r="C656" s="7"/>
      <c r="D656" s="7"/>
      <c r="E656" s="7"/>
      <c r="F656" s="8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spans="1:21">
      <c r="A657" s="6" t="str">
        <f>"PURCHASING POWER "&amp;F659&amp;":"</f>
        <v>PURCHASING POWER BRK-54X61101:</v>
      </c>
      <c r="B657" s="7"/>
      <c r="C657" s="7">
        <v>208405.68</v>
      </c>
      <c r="D657" s="7"/>
      <c r="E657" s="7"/>
      <c r="F657" s="8"/>
      <c r="G657" s="7"/>
      <c r="H657" s="8"/>
      <c r="I657" s="8"/>
      <c r="J657" s="8"/>
      <c r="K657" s="8"/>
      <c r="L657" s="8" t="s">
        <v>38</v>
      </c>
      <c r="M657" s="8"/>
      <c r="N657" s="8"/>
      <c r="O657" s="8"/>
      <c r="P657" s="8"/>
      <c r="Q657" s="8"/>
      <c r="R657" s="8"/>
      <c r="S657" s="8"/>
      <c r="T657" s="8"/>
      <c r="U657" s="9"/>
    </row>
    <row r="658" spans="1:21">
      <c r="A658" s="6"/>
      <c r="B658" s="12" t="s">
        <v>19</v>
      </c>
      <c r="C658" s="12" t="s">
        <v>20</v>
      </c>
      <c r="D658" s="12"/>
      <c r="E658" s="12" t="s">
        <v>21</v>
      </c>
      <c r="F658" s="12" t="s">
        <v>32</v>
      </c>
      <c r="G658" s="12" t="s">
        <v>22</v>
      </c>
      <c r="H658" s="12" t="s">
        <v>35</v>
      </c>
      <c r="I658" s="8"/>
      <c r="J658" s="8" t="s">
        <v>20</v>
      </c>
      <c r="K658" s="14">
        <f>C657</f>
        <v>208405.68</v>
      </c>
      <c r="L658" s="15" t="e">
        <f>K658/$K$617</f>
        <v>#DIV/0!</v>
      </c>
      <c r="M658" s="8"/>
      <c r="N658" s="8"/>
      <c r="O658" s="8"/>
      <c r="P658" s="8"/>
      <c r="Q658" s="8"/>
      <c r="R658" s="8"/>
      <c r="S658" s="8"/>
      <c r="T658" s="8"/>
      <c r="U658" s="9"/>
    </row>
    <row r="659" spans="1:21">
      <c r="A659" s="16" t="s">
        <v>14</v>
      </c>
      <c r="B659" s="7">
        <v>12058.35</v>
      </c>
      <c r="C659" s="17">
        <v>2695.41</v>
      </c>
      <c r="D659" s="17"/>
      <c r="E659" s="7">
        <f>SUM(B659:C659)</f>
        <v>14753.76</v>
      </c>
      <c r="F659" s="8" t="s">
        <v>33</v>
      </c>
      <c r="G659" s="19" t="e">
        <f>E659/$E$617</f>
        <v>#DIV/0!</v>
      </c>
      <c r="H659" s="15" t="e">
        <f>E659/($C$612+$E$617)</f>
        <v>#DIV/0!</v>
      </c>
      <c r="I659" s="8"/>
      <c r="J659" s="8" t="str">
        <f>A659</f>
        <v>CM20191031</v>
      </c>
      <c r="K659" s="14">
        <f>E659</f>
        <v>14753.76</v>
      </c>
      <c r="L659" s="15" t="e">
        <f>K659/$K$617</f>
        <v>#DIV/0!</v>
      </c>
      <c r="M659" s="8"/>
      <c r="N659" s="8"/>
      <c r="O659" s="8"/>
      <c r="P659" s="8"/>
      <c r="Q659" s="8"/>
      <c r="R659" s="8"/>
      <c r="S659" s="8"/>
      <c r="T659" s="8"/>
      <c r="U659" s="9"/>
    </row>
    <row r="660" spans="1:21">
      <c r="A660" s="6" t="s">
        <v>36</v>
      </c>
      <c r="B660" s="7">
        <v>502.1</v>
      </c>
      <c r="C660" s="7">
        <v>0</v>
      </c>
      <c r="D660" s="7"/>
      <c r="E660" s="7">
        <f>SUM(B660:C660)</f>
        <v>502.1</v>
      </c>
      <c r="F660" s="8" t="s">
        <v>33</v>
      </c>
      <c r="G660" s="19" t="e">
        <f>E660/$E$617</f>
        <v>#DIV/0!</v>
      </c>
      <c r="H660" s="15" t="e">
        <f>E660/($C$612+$E$617)</f>
        <v>#DIV/0!</v>
      </c>
      <c r="I660" s="8"/>
      <c r="J660" s="14" t="str">
        <f>A660</f>
        <v>AGTC</v>
      </c>
      <c r="K660" s="14">
        <f>E660</f>
        <v>502.1</v>
      </c>
      <c r="L660" s="15" t="e">
        <f>K660/$K$617</f>
        <v>#DIV/0!</v>
      </c>
      <c r="M660" s="8"/>
      <c r="N660" s="8"/>
      <c r="O660" s="8"/>
      <c r="P660" s="8"/>
      <c r="Q660" s="8"/>
      <c r="R660" s="8"/>
      <c r="S660" s="8"/>
      <c r="T660" s="8"/>
      <c r="U660" s="9"/>
    </row>
    <row r="661" spans="1:21">
      <c r="A661" s="6" t="s">
        <v>37</v>
      </c>
      <c r="B661" s="7">
        <v>10137.58</v>
      </c>
      <c r="C661" s="7">
        <v>0</v>
      </c>
      <c r="D661" s="7"/>
      <c r="E661" s="7">
        <f>SUM(B661:C661)</f>
        <v>10137.58</v>
      </c>
      <c r="F661" s="8" t="s">
        <v>33</v>
      </c>
      <c r="G661" s="19" t="e">
        <f>E661/$E$617</f>
        <v>#DIV/0!</v>
      </c>
      <c r="H661" s="15" t="e">
        <f>E661/($C$612+$E$617)</f>
        <v>#DIV/0!</v>
      </c>
      <c r="I661" s="8"/>
      <c r="J661" s="14" t="str">
        <f>A661</f>
        <v>HA</v>
      </c>
      <c r="K661" s="14">
        <f>E661</f>
        <v>10137.58</v>
      </c>
      <c r="L661" s="15" t="e">
        <f>K661/$K$617</f>
        <v>#DIV/0!</v>
      </c>
      <c r="M661" s="8"/>
      <c r="N661" s="8"/>
      <c r="O661" s="8"/>
      <c r="P661" s="8"/>
      <c r="Q661" s="8"/>
      <c r="R661" s="8"/>
      <c r="S661" s="8"/>
      <c r="T661" s="8"/>
      <c r="U661" s="9"/>
    </row>
    <row r="662" spans="1:21">
      <c r="A662" s="6"/>
      <c r="B662" s="7"/>
      <c r="C662" s="7"/>
      <c r="D662" s="7"/>
      <c r="E662" s="7">
        <f>SUM(E659:E661)</f>
        <v>25393.440000000002</v>
      </c>
      <c r="F662" s="8"/>
      <c r="G662" s="19" t="e">
        <f>SUM(G659:G661)</f>
        <v>#DIV/0!</v>
      </c>
      <c r="H662" s="15" t="e">
        <f>SUM(H659:H661)</f>
        <v>#DIV/0!</v>
      </c>
      <c r="I662" s="8"/>
      <c r="J662" s="20" t="s">
        <v>21</v>
      </c>
      <c r="K662" s="21">
        <f>SUM(K658:K661)</f>
        <v>233799.12</v>
      </c>
      <c r="L662" s="15" t="e">
        <f>SUM(L658:L661)</f>
        <v>#DIV/0!</v>
      </c>
      <c r="M662" s="8"/>
      <c r="N662" s="8"/>
      <c r="O662" s="8"/>
      <c r="P662" s="8"/>
      <c r="Q662" s="8"/>
      <c r="R662" s="8"/>
      <c r="S662" s="8"/>
      <c r="T662" s="8"/>
      <c r="U662" s="9"/>
    </row>
    <row r="663" spans="1:21">
      <c r="A663" s="6"/>
      <c r="B663" s="7"/>
      <c r="C663" s="7"/>
      <c r="D663" s="7"/>
      <c r="E663" s="7"/>
      <c r="F663" s="8"/>
      <c r="G663" s="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9"/>
    </row>
    <row r="664" spans="1:21">
      <c r="A664" s="6"/>
      <c r="B664" s="7"/>
      <c r="C664" s="7"/>
      <c r="D664" s="7"/>
      <c r="E664" s="7"/>
      <c r="F664" s="8"/>
      <c r="G664" s="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9"/>
    </row>
    <row r="665" spans="1:21">
      <c r="A665" s="6"/>
      <c r="B665" s="7"/>
      <c r="C665" s="7"/>
      <c r="D665" s="7"/>
      <c r="E665" s="7"/>
      <c r="F665" s="8"/>
      <c r="G665" s="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9"/>
    </row>
    <row r="666" spans="1:21">
      <c r="A666" s="6"/>
      <c r="B666" s="7"/>
      <c r="C666" s="7"/>
      <c r="D666" s="7"/>
      <c r="E666" s="7"/>
      <c r="F666" s="8"/>
      <c r="G666" s="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9"/>
    </row>
    <row r="667" spans="1:21">
      <c r="A667" s="6"/>
      <c r="B667" s="7"/>
      <c r="C667" s="7"/>
      <c r="D667" s="7"/>
      <c r="E667" s="7"/>
      <c r="F667" s="8"/>
      <c r="G667" s="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9"/>
    </row>
    <row r="668" spans="1:21">
      <c r="A668" s="6"/>
      <c r="B668" s="38" t="s">
        <v>39</v>
      </c>
      <c r="C668" s="28"/>
      <c r="D668" s="28"/>
      <c r="E668" s="28"/>
      <c r="F668" s="39"/>
      <c r="G668" s="28"/>
      <c r="H668" s="39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6"/>
      <c r="B669" s="7"/>
      <c r="C669" s="7"/>
      <c r="D669" s="7"/>
      <c r="E669" s="7"/>
      <c r="F669" s="8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 t="str">
        <f>"PURCHASING POWER "&amp;F672&amp;":"</f>
        <v>PURCHASING POWER BRK-54X61101:</v>
      </c>
      <c r="B670" s="7"/>
      <c r="C670" s="7">
        <v>208405.68</v>
      </c>
      <c r="D670" s="7"/>
      <c r="E670" s="7"/>
      <c r="F670" s="8"/>
      <c r="G670" s="7"/>
      <c r="H670" s="8"/>
      <c r="I670" s="8"/>
      <c r="J670" s="8"/>
      <c r="K670" s="8"/>
      <c r="L670" s="8" t="s">
        <v>38</v>
      </c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6"/>
      <c r="B671" s="12" t="s">
        <v>19</v>
      </c>
      <c r="C671" s="12" t="s">
        <v>20</v>
      </c>
      <c r="D671" s="12"/>
      <c r="E671" s="12" t="s">
        <v>21</v>
      </c>
      <c r="F671" s="12" t="s">
        <v>32</v>
      </c>
      <c r="G671" s="12" t="s">
        <v>22</v>
      </c>
      <c r="H671" s="12" t="s">
        <v>35</v>
      </c>
      <c r="I671" s="8"/>
      <c r="J671" s="8" t="s">
        <v>20</v>
      </c>
      <c r="K671" s="14">
        <f>C670</f>
        <v>208405.68</v>
      </c>
      <c r="L671" s="15" t="e">
        <f>K671/$K$630</f>
        <v>#DIV/0!</v>
      </c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16" t="s">
        <v>14</v>
      </c>
      <c r="B672" s="7">
        <v>12058.35</v>
      </c>
      <c r="C672" s="22">
        <f>2695.41+5000</f>
        <v>7695.41</v>
      </c>
      <c r="D672" s="22"/>
      <c r="E672" s="23">
        <f>SUM(B672:C672)</f>
        <v>19753.760000000002</v>
      </c>
      <c r="F672" s="8" t="s">
        <v>33</v>
      </c>
      <c r="G672" s="19" t="e">
        <f>E672/$E$617</f>
        <v>#DIV/0!</v>
      </c>
      <c r="H672" s="15" t="e">
        <f>E672/($C$612+$E$617)</f>
        <v>#DIV/0!</v>
      </c>
      <c r="I672" s="8"/>
      <c r="J672" s="8" t="str">
        <f>A672</f>
        <v>CM20191031</v>
      </c>
      <c r="K672" s="14">
        <f>E672</f>
        <v>19753.760000000002</v>
      </c>
      <c r="L672" s="15" t="e">
        <f>K672/$K$630</f>
        <v>#DIV/0!</v>
      </c>
      <c r="M672" s="8"/>
      <c r="N672" s="8"/>
      <c r="O672" s="8"/>
      <c r="P672" s="8"/>
      <c r="Q672" s="8"/>
      <c r="R672" s="8"/>
      <c r="S672" s="8"/>
      <c r="T672" s="8"/>
      <c r="U672" s="9"/>
    </row>
    <row r="673" spans="1:23">
      <c r="A673" s="6" t="s">
        <v>36</v>
      </c>
      <c r="B673" s="7">
        <v>502.1</v>
      </c>
      <c r="C673" s="7">
        <v>0</v>
      </c>
      <c r="D673" s="7"/>
      <c r="E673" s="7">
        <f>SUM(B673:C673)</f>
        <v>502.1</v>
      </c>
      <c r="F673" s="8" t="s">
        <v>33</v>
      </c>
      <c r="G673" s="19" t="e">
        <f>E673/$E$617</f>
        <v>#DIV/0!</v>
      </c>
      <c r="H673" s="15" t="e">
        <f>E673/($C$612+$E$617)</f>
        <v>#DIV/0!</v>
      </c>
      <c r="I673" s="8"/>
      <c r="J673" s="14" t="str">
        <f>A673</f>
        <v>AGTC</v>
      </c>
      <c r="K673" s="14">
        <f>E673</f>
        <v>502.1</v>
      </c>
      <c r="L673" s="15" t="e">
        <f>K673/$K$630</f>
        <v>#DIV/0!</v>
      </c>
      <c r="M673" s="8"/>
      <c r="N673" s="8"/>
      <c r="O673" s="8"/>
      <c r="P673" s="8"/>
      <c r="Q673" s="8"/>
      <c r="R673" s="8"/>
      <c r="S673" s="8"/>
      <c r="T673" s="8"/>
      <c r="U673" s="9"/>
    </row>
    <row r="674" spans="1:23">
      <c r="A674" s="6" t="s">
        <v>37</v>
      </c>
      <c r="B674" s="7">
        <v>10137.58</v>
      </c>
      <c r="C674" s="7">
        <v>0</v>
      </c>
      <c r="D674" s="7"/>
      <c r="E674" s="7">
        <f>SUM(B674:C674)</f>
        <v>10137.58</v>
      </c>
      <c r="F674" s="8" t="s">
        <v>33</v>
      </c>
      <c r="G674" s="19" t="e">
        <f>E674/$E$617</f>
        <v>#DIV/0!</v>
      </c>
      <c r="H674" s="15" t="e">
        <f>E674/($C$612+$E$617)</f>
        <v>#DIV/0!</v>
      </c>
      <c r="I674" s="8"/>
      <c r="J674" s="14" t="str">
        <f>A674</f>
        <v>HA</v>
      </c>
      <c r="K674" s="14">
        <f>E674</f>
        <v>10137.58</v>
      </c>
      <c r="L674" s="15" t="e">
        <f>K674/$K$630</f>
        <v>#DIV/0!</v>
      </c>
      <c r="M674" s="8"/>
      <c r="N674" s="8"/>
      <c r="O674" s="8"/>
      <c r="P674" s="8"/>
      <c r="Q674" s="8"/>
      <c r="R674" s="8"/>
      <c r="S674" s="8"/>
      <c r="T674" s="8"/>
      <c r="U674" s="9"/>
    </row>
    <row r="675" spans="1:23">
      <c r="A675" s="6"/>
      <c r="B675" s="7"/>
      <c r="C675" s="7"/>
      <c r="D675" s="7"/>
      <c r="E675" s="7">
        <f>SUM(E672:E674)</f>
        <v>30393.440000000002</v>
      </c>
      <c r="F675" s="8"/>
      <c r="G675" s="19" t="e">
        <f>SUM(G672:G674)</f>
        <v>#DIV/0!</v>
      </c>
      <c r="H675" s="15" t="e">
        <f>SUM(H672:H674)</f>
        <v>#DIV/0!</v>
      </c>
      <c r="I675" s="8"/>
      <c r="J675" s="20" t="s">
        <v>21</v>
      </c>
      <c r="K675" s="21">
        <f>SUM(K671:K674)</f>
        <v>238799.12</v>
      </c>
      <c r="L675" s="15" t="e">
        <f>SUM(L671:L674)</f>
        <v>#DIV/0!</v>
      </c>
      <c r="M675" s="8"/>
      <c r="N675" s="8"/>
      <c r="O675" s="8"/>
      <c r="P675" s="8"/>
      <c r="Q675" s="8"/>
      <c r="R675" s="8"/>
      <c r="S675" s="8"/>
      <c r="T675" s="8"/>
      <c r="U675" s="9"/>
    </row>
    <row r="676" spans="1:23">
      <c r="A676" s="6"/>
      <c r="B676" s="7"/>
      <c r="C676" s="7"/>
      <c r="D676" s="7"/>
      <c r="E676" s="7"/>
      <c r="F676" s="8"/>
      <c r="G676" s="7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spans="1:23">
      <c r="A677" s="6"/>
      <c r="B677" s="7"/>
      <c r="C677" s="7"/>
      <c r="D677" s="7"/>
      <c r="E677" s="7"/>
      <c r="F677" s="8"/>
      <c r="G677" s="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9"/>
    </row>
    <row r="678" spans="1:23">
      <c r="A678" s="6"/>
      <c r="B678" s="7"/>
      <c r="C678" s="7"/>
      <c r="D678" s="7"/>
      <c r="E678" s="7"/>
      <c r="F678" s="8"/>
      <c r="G678" s="7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9"/>
    </row>
    <row r="679" spans="1:23">
      <c r="A679" s="6"/>
      <c r="B679" s="7"/>
      <c r="C679" s="7"/>
      <c r="D679" s="7"/>
      <c r="E679" s="7"/>
      <c r="F679" s="8"/>
      <c r="G679" s="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9"/>
    </row>
    <row r="680" spans="1:23">
      <c r="A680" s="6"/>
      <c r="B680" s="7"/>
      <c r="C680" s="7"/>
      <c r="D680" s="7"/>
      <c r="E680" s="7"/>
      <c r="F680" s="8"/>
      <c r="G680" s="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spans="1:23">
      <c r="A681" s="6"/>
      <c r="B681" s="7"/>
      <c r="C681" s="7"/>
      <c r="D681" s="7"/>
      <c r="E681" s="7"/>
      <c r="F681" s="8"/>
      <c r="G681" s="7"/>
      <c r="H681" s="14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9"/>
    </row>
    <row r="682" spans="1:23" ht="14.65" thickBot="1">
      <c r="A682" s="24"/>
      <c r="B682" s="25"/>
      <c r="C682" s="25"/>
      <c r="D682" s="25"/>
      <c r="E682" s="25"/>
      <c r="F682" s="26"/>
      <c r="G682" s="25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7"/>
    </row>
    <row r="683" spans="1:23" ht="14.65" thickTop="1"/>
    <row r="685" spans="1:23" ht="14.65" thickBot="1"/>
    <row r="686" spans="1:23" ht="14.65" thickTop="1">
      <c r="A686" s="36" t="s">
        <v>40</v>
      </c>
      <c r="B686" s="37"/>
      <c r="C686" s="3"/>
      <c r="D686" s="3"/>
      <c r="E686" s="3"/>
      <c r="F686" s="4"/>
      <c r="G686" s="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5"/>
    </row>
    <row r="687" spans="1:23">
      <c r="A687" s="11" t="s">
        <v>25</v>
      </c>
      <c r="B687" s="7"/>
      <c r="C687" s="7"/>
      <c r="D687" s="7"/>
      <c r="E687" s="7"/>
      <c r="F687" s="8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9"/>
    </row>
    <row r="688" spans="1:23">
      <c r="A688" s="6" t="s">
        <v>27</v>
      </c>
      <c r="B688" s="7"/>
      <c r="C688" s="7"/>
      <c r="D688" s="7"/>
      <c r="E688" s="7"/>
      <c r="F688" s="8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9"/>
    </row>
    <row r="689" spans="1:23">
      <c r="A689" s="6" t="s">
        <v>26</v>
      </c>
      <c r="B689" s="7"/>
      <c r="C689" s="7"/>
      <c r="D689" s="7"/>
      <c r="E689" s="7"/>
      <c r="F689" s="8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9"/>
    </row>
    <row r="690" spans="1:23">
      <c r="A690" s="6" t="s">
        <v>28</v>
      </c>
      <c r="B690" s="7"/>
      <c r="C690" s="7"/>
      <c r="D690" s="7"/>
      <c r="E690" s="7"/>
      <c r="F690" s="8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9"/>
    </row>
    <row r="691" spans="1:23">
      <c r="A691" s="16"/>
      <c r="B691" s="7"/>
      <c r="C691" s="7"/>
      <c r="D691" s="7"/>
      <c r="E691" s="7"/>
      <c r="F691" s="8"/>
      <c r="G691" s="8" t="s">
        <v>18</v>
      </c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9"/>
    </row>
    <row r="692" spans="1:23">
      <c r="A692" s="16"/>
      <c r="B692" s="7"/>
      <c r="C692" s="7"/>
      <c r="D692" s="7"/>
      <c r="E692" s="7"/>
      <c r="F692" s="8"/>
      <c r="G692" s="7">
        <v>7500</v>
      </c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9"/>
    </row>
    <row r="693" spans="1:23">
      <c r="A693" s="16"/>
      <c r="B693" s="7"/>
      <c r="C693" s="7"/>
      <c r="D693" s="7"/>
      <c r="E693" s="7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9"/>
    </row>
    <row r="694" spans="1:23">
      <c r="A694" s="11"/>
      <c r="B694" s="12" t="s">
        <v>19</v>
      </c>
      <c r="C694" s="12" t="s">
        <v>20</v>
      </c>
      <c r="D694" s="12"/>
      <c r="E694" s="12" t="s">
        <v>21</v>
      </c>
      <c r="F694" s="12" t="s">
        <v>22</v>
      </c>
      <c r="G694" s="12" t="s">
        <v>23</v>
      </c>
      <c r="H694" s="12" t="s">
        <v>29</v>
      </c>
      <c r="I694" s="12" t="s">
        <v>24</v>
      </c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9"/>
    </row>
    <row r="695" spans="1:23">
      <c r="A695" s="16" t="s">
        <v>15</v>
      </c>
      <c r="B695" s="7">
        <v>5953.14</v>
      </c>
      <c r="C695" s="28">
        <v>962.8</v>
      </c>
      <c r="D695" s="28"/>
      <c r="E695" s="7">
        <f>SUM(B695:C695)</f>
        <v>6915.9400000000005</v>
      </c>
      <c r="F695" s="15" t="e">
        <f>E695/$E$653</f>
        <v>#DIV/0!</v>
      </c>
      <c r="G695" s="14" t="e">
        <f>$G$647*F695</f>
        <v>#DIV/0!</v>
      </c>
      <c r="H695" s="14" t="e">
        <f>G695+E695</f>
        <v>#DIV/0!</v>
      </c>
      <c r="I695" s="29" t="e">
        <f>G695+C695</f>
        <v>#DIV/0!</v>
      </c>
      <c r="J695" s="8" t="str">
        <f>A695</f>
        <v>MM20200817</v>
      </c>
      <c r="K695" s="15" t="e">
        <f>F695</f>
        <v>#DIV/0!</v>
      </c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9"/>
    </row>
    <row r="696" spans="1:23">
      <c r="A696" s="16" t="s">
        <v>14</v>
      </c>
      <c r="B696" s="7">
        <v>9890.17</v>
      </c>
      <c r="C696" s="28">
        <v>1401.8</v>
      </c>
      <c r="D696" s="28"/>
      <c r="E696" s="7">
        <f>SUM(B696:C696)</f>
        <v>11291.97</v>
      </c>
      <c r="F696" s="15" t="e">
        <f>E696/$E$653</f>
        <v>#DIV/0!</v>
      </c>
      <c r="G696" s="14" t="e">
        <f>$G$647*F696</f>
        <v>#DIV/0!</v>
      </c>
      <c r="H696" s="14" t="e">
        <f>G696+E696</f>
        <v>#DIV/0!</v>
      </c>
      <c r="I696" s="29" t="e">
        <f>G696+C696</f>
        <v>#DIV/0!</v>
      </c>
      <c r="J696" s="8" t="str">
        <f>A696</f>
        <v>CM20191031</v>
      </c>
      <c r="K696" s="15" t="e">
        <f t="shared" ref="K696:K697" si="1">F696</f>
        <v>#DIV/0!</v>
      </c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9"/>
    </row>
    <row r="697" spans="1:23">
      <c r="A697" s="16" t="s">
        <v>13</v>
      </c>
      <c r="B697" s="7">
        <v>7836.7</v>
      </c>
      <c r="C697" s="28">
        <v>2905.34</v>
      </c>
      <c r="D697" s="28"/>
      <c r="E697" s="7">
        <f>SUM(B697:C697)</f>
        <v>10742.04</v>
      </c>
      <c r="F697" s="15" t="e">
        <f>E697/$E$653</f>
        <v>#DIV/0!</v>
      </c>
      <c r="G697" s="14" t="e">
        <f>$G$647*F697</f>
        <v>#DIV/0!</v>
      </c>
      <c r="H697" s="14" t="e">
        <f>G697+E697</f>
        <v>#DIV/0!</v>
      </c>
      <c r="I697" s="29" t="e">
        <f>G697+C697</f>
        <v>#DIV/0!</v>
      </c>
      <c r="J697" s="8" t="str">
        <f>A697</f>
        <v>MG20180131</v>
      </c>
      <c r="K697" s="15" t="e">
        <f t="shared" si="1"/>
        <v>#DIV/0!</v>
      </c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9"/>
    </row>
    <row r="698" spans="1:23">
      <c r="A698" s="16"/>
      <c r="B698" s="7">
        <f>SUM(B695:B697)</f>
        <v>23680.010000000002</v>
      </c>
      <c r="C698" s="7">
        <f>SUM(C695:C697)</f>
        <v>5269.9400000000005</v>
      </c>
      <c r="D698" s="7"/>
      <c r="E698" s="7">
        <f>SUM(E695:E697)</f>
        <v>28949.95</v>
      </c>
      <c r="F698" s="8"/>
      <c r="G698" s="14" t="e">
        <f>SUM(G695:G697)</f>
        <v>#DIV/0!</v>
      </c>
      <c r="H698" s="30" t="e">
        <f>SUM(H695:H697)</f>
        <v>#DIV/0!</v>
      </c>
      <c r="I698" s="14" t="e">
        <f>SUM(I695:I697)</f>
        <v>#DIV/0!</v>
      </c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9"/>
    </row>
    <row r="699" spans="1:23">
      <c r="A699" s="16"/>
      <c r="B699" s="7"/>
      <c r="C699" s="7"/>
      <c r="D699" s="7"/>
      <c r="E699" s="7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9"/>
    </row>
    <row r="700" spans="1:23">
      <c r="A700" s="6" t="s">
        <v>30</v>
      </c>
      <c r="B700" s="7">
        <f>B698+C698</f>
        <v>28949.950000000004</v>
      </c>
      <c r="C700" s="7"/>
      <c r="D700" s="7"/>
      <c r="E700" s="7"/>
      <c r="F700" s="8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9"/>
    </row>
    <row r="701" spans="1:23">
      <c r="A701" s="6"/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9"/>
    </row>
    <row r="702" spans="1:23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9"/>
    </row>
    <row r="703" spans="1:23">
      <c r="A703" s="6"/>
      <c r="B703" s="7"/>
      <c r="C703" s="7"/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9"/>
    </row>
    <row r="704" spans="1:23">
      <c r="A704" s="6"/>
      <c r="B704" s="7"/>
      <c r="C704" s="7"/>
      <c r="D704" s="7"/>
      <c r="E704" s="7"/>
      <c r="F704" s="8"/>
      <c r="G704" s="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9"/>
    </row>
    <row r="705" spans="1:23">
      <c r="A705" s="11" t="s">
        <v>17</v>
      </c>
      <c r="B705" s="7"/>
      <c r="C705" s="7"/>
      <c r="D705" s="7"/>
      <c r="E705" s="7"/>
      <c r="F705" s="19"/>
      <c r="G705" s="7"/>
      <c r="H705" s="7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9"/>
    </row>
    <row r="706" spans="1:23">
      <c r="A706" s="16"/>
      <c r="B706" s="7"/>
      <c r="C706" s="7"/>
      <c r="D706" s="7"/>
      <c r="E706" s="7"/>
      <c r="F706" s="19"/>
      <c r="G706" s="7"/>
      <c r="H706" s="7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9"/>
    </row>
    <row r="707" spans="1:23">
      <c r="A707" s="16"/>
      <c r="B707" s="7"/>
      <c r="C707" s="7"/>
      <c r="D707" s="7"/>
      <c r="E707" s="7"/>
      <c r="F707" s="19"/>
      <c r="G707" s="7"/>
      <c r="H707" s="7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9"/>
    </row>
    <row r="708" spans="1:23">
      <c r="A708" s="16" t="s">
        <v>15</v>
      </c>
      <c r="B708" s="7" t="s">
        <v>12</v>
      </c>
      <c r="C708" s="7">
        <v>4947.41</v>
      </c>
      <c r="D708" s="7"/>
      <c r="E708" s="7"/>
      <c r="F708" s="19" t="s">
        <v>16</v>
      </c>
      <c r="G708" s="7"/>
      <c r="H708" s="7"/>
      <c r="I708" s="8"/>
      <c r="J708" s="8" t="s">
        <v>15</v>
      </c>
      <c r="K708" s="19" t="e">
        <f>F710</f>
        <v>#DIV/0!</v>
      </c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9"/>
    </row>
    <row r="709" spans="1:23">
      <c r="A709" s="16"/>
      <c r="B709" s="7" t="s">
        <v>3</v>
      </c>
      <c r="C709" s="7">
        <v>1955.07</v>
      </c>
      <c r="D709" s="7"/>
      <c r="E709" s="7"/>
      <c r="F709" s="19"/>
      <c r="G709" s="7"/>
      <c r="H709" s="7"/>
      <c r="I709" s="8"/>
      <c r="J709" s="8" t="s">
        <v>14</v>
      </c>
      <c r="K709" s="15" t="e">
        <f>F714</f>
        <v>#DIV/0!</v>
      </c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9"/>
    </row>
    <row r="710" spans="1:23">
      <c r="A710" s="16"/>
      <c r="B710" s="12" t="s">
        <v>11</v>
      </c>
      <c r="C710" s="7">
        <f>SUM(C708:C709)</f>
        <v>6902.48</v>
      </c>
      <c r="D710" s="7"/>
      <c r="E710" s="7"/>
      <c r="F710" s="19" t="e">
        <f>C710/$C$675</f>
        <v>#DIV/0!</v>
      </c>
      <c r="G710" s="7"/>
      <c r="H710" s="7"/>
      <c r="I710" s="8"/>
      <c r="J710" s="8" t="s">
        <v>13</v>
      </c>
      <c r="K710" s="15" t="e">
        <f>F718</f>
        <v>#DIV/0!</v>
      </c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9"/>
    </row>
    <row r="711" spans="1:23">
      <c r="A711" s="16"/>
      <c r="B711" s="7"/>
      <c r="C711" s="7"/>
      <c r="D711" s="7"/>
      <c r="E711" s="7"/>
      <c r="F711" s="19"/>
      <c r="G711" s="7"/>
      <c r="H711" s="7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9"/>
    </row>
    <row r="712" spans="1:23">
      <c r="A712" s="16" t="s">
        <v>14</v>
      </c>
      <c r="B712" s="7" t="s">
        <v>12</v>
      </c>
      <c r="C712" s="7">
        <v>9028.35</v>
      </c>
      <c r="D712" s="7"/>
      <c r="E712" s="7"/>
      <c r="F712" s="19"/>
      <c r="G712" s="7"/>
      <c r="H712" s="7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9"/>
    </row>
    <row r="713" spans="1:23">
      <c r="A713" s="16"/>
      <c r="B713" s="7" t="s">
        <v>3</v>
      </c>
      <c r="C713" s="7">
        <v>1490.29</v>
      </c>
      <c r="D713" s="7"/>
      <c r="E713" s="7"/>
      <c r="F713" s="19"/>
      <c r="G713" s="7"/>
      <c r="H713" s="7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9"/>
    </row>
    <row r="714" spans="1:23">
      <c r="A714" s="16"/>
      <c r="B714" s="12" t="s">
        <v>11</v>
      </c>
      <c r="C714" s="7">
        <f>SUM(C712:C713)</f>
        <v>10518.64</v>
      </c>
      <c r="D714" s="7"/>
      <c r="E714" s="7"/>
      <c r="F714" s="19" t="e">
        <f>C714/$C$675</f>
        <v>#DIV/0!</v>
      </c>
      <c r="G714" s="7"/>
      <c r="H714" s="7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9"/>
    </row>
    <row r="715" spans="1:23">
      <c r="A715" s="16"/>
      <c r="B715" s="7"/>
      <c r="C715" s="7"/>
      <c r="D715" s="7"/>
      <c r="E715" s="7"/>
      <c r="F715" s="19"/>
      <c r="G715" s="7"/>
      <c r="H715" s="7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9"/>
    </row>
    <row r="716" spans="1:23">
      <c r="A716" s="16" t="s">
        <v>13</v>
      </c>
      <c r="B716" s="7" t="s">
        <v>12</v>
      </c>
      <c r="C716" s="7">
        <v>7779.85</v>
      </c>
      <c r="D716" s="7"/>
      <c r="E716" s="7"/>
      <c r="F716" s="19"/>
      <c r="G716" s="7"/>
      <c r="H716" s="7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9"/>
    </row>
    <row r="717" spans="1:23">
      <c r="A717" s="16"/>
      <c r="B717" s="7" t="s">
        <v>3</v>
      </c>
      <c r="C717" s="7">
        <v>2586.06</v>
      </c>
      <c r="D717" s="7"/>
      <c r="E717" s="7"/>
      <c r="F717" s="19"/>
      <c r="G717" s="7"/>
      <c r="H717" s="7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9"/>
    </row>
    <row r="718" spans="1:23">
      <c r="A718" s="16"/>
      <c r="B718" s="12" t="s">
        <v>11</v>
      </c>
      <c r="C718" s="7">
        <f>SUM(C716:C717)</f>
        <v>10365.91</v>
      </c>
      <c r="D718" s="7"/>
      <c r="E718" s="7"/>
      <c r="F718" s="19" t="e">
        <f>C718/$C$675</f>
        <v>#DIV/0!</v>
      </c>
      <c r="G718" s="7"/>
      <c r="H718" s="7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9"/>
    </row>
    <row r="719" spans="1:23">
      <c r="A719" s="16"/>
      <c r="B719" s="7"/>
      <c r="C719" s="7"/>
      <c r="D719" s="7"/>
      <c r="E719" s="7"/>
      <c r="F719" s="19"/>
      <c r="G719" s="7"/>
      <c r="H719" s="7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9"/>
    </row>
    <row r="720" spans="1:23">
      <c r="A720" s="16"/>
      <c r="B720" s="7" t="s">
        <v>10</v>
      </c>
      <c r="C720" s="7">
        <f>C710+C714+C718</f>
        <v>27787.03</v>
      </c>
      <c r="D720" s="7"/>
      <c r="E720" s="7"/>
      <c r="F720" s="19" t="e">
        <f>SUM(F709:F719)</f>
        <v>#DIV/0!</v>
      </c>
      <c r="G720" s="7"/>
      <c r="H720" s="7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9"/>
    </row>
    <row r="721" spans="1:23">
      <c r="A721" s="16"/>
      <c r="B721" s="7"/>
      <c r="C721" s="7"/>
      <c r="D721" s="7"/>
      <c r="E721" s="7"/>
      <c r="F721" s="19"/>
      <c r="G721" s="7"/>
      <c r="H721" s="7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9"/>
    </row>
    <row r="722" spans="1:23">
      <c r="A722" s="16"/>
      <c r="B722" s="7"/>
      <c r="C722" s="7"/>
      <c r="D722" s="7"/>
      <c r="E722" s="7"/>
      <c r="F722" s="19"/>
      <c r="G722" s="7"/>
      <c r="H722" s="7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9"/>
    </row>
    <row r="723" spans="1:23" ht="14.65" thickBot="1">
      <c r="A723" s="31"/>
      <c r="B723" s="25"/>
      <c r="C723" s="25"/>
      <c r="D723" s="25"/>
      <c r="E723" s="25"/>
      <c r="F723" s="32"/>
      <c r="G723" s="25"/>
      <c r="H723" s="25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7"/>
    </row>
    <row r="724" spans="1:23" ht="15" thickTop="1" thickBot="1">
      <c r="A724"/>
      <c r="F724" s="2"/>
      <c r="H724" s="1"/>
    </row>
    <row r="725" spans="1:23" ht="14.65" thickTop="1">
      <c r="A725" s="33"/>
      <c r="B725" s="3"/>
      <c r="C725" s="3"/>
      <c r="D725" s="3"/>
      <c r="E725" s="3"/>
      <c r="F725" s="34"/>
      <c r="G725" s="3"/>
      <c r="H725" s="3"/>
      <c r="I725" s="5"/>
    </row>
    <row r="726" spans="1:23">
      <c r="A726" s="35">
        <v>44165</v>
      </c>
      <c r="B726" s="7"/>
      <c r="C726" s="7"/>
      <c r="D726" s="7"/>
      <c r="E726" s="7"/>
      <c r="F726" s="19"/>
      <c r="G726" s="7"/>
      <c r="H726" s="7"/>
      <c r="I726" s="9"/>
    </row>
    <row r="727" spans="1:23">
      <c r="A727" s="6"/>
      <c r="B727" s="7"/>
      <c r="C727" s="7"/>
      <c r="D727" s="7"/>
      <c r="E727" s="7"/>
      <c r="F727" s="8"/>
      <c r="G727" s="7"/>
      <c r="H727" s="7"/>
      <c r="I727" s="9"/>
    </row>
    <row r="728" spans="1:23">
      <c r="A728" s="6" t="s">
        <v>1</v>
      </c>
      <c r="B728" s="7" t="s">
        <v>2</v>
      </c>
      <c r="C728" s="7">
        <v>7548.49</v>
      </c>
      <c r="D728" s="7"/>
      <c r="E728" s="19">
        <f>C728/C740</f>
        <v>0.46509116069926737</v>
      </c>
      <c r="F728" s="8"/>
      <c r="G728" s="7"/>
      <c r="H728" s="8" t="s">
        <v>9</v>
      </c>
      <c r="I728" s="9"/>
    </row>
    <row r="729" spans="1:23">
      <c r="A729" s="6"/>
      <c r="B729" s="7" t="s">
        <v>3</v>
      </c>
      <c r="C729" s="7">
        <f>1231.63+G729</f>
        <v>2481.63</v>
      </c>
      <c r="D729" s="7"/>
      <c r="E729" s="19">
        <f>C729/C741</f>
        <v>0.21531890082487593</v>
      </c>
      <c r="F729" s="8"/>
      <c r="G729" s="7">
        <v>1250</v>
      </c>
      <c r="H729" s="8">
        <f>1231.63+1250</f>
        <v>2481.63</v>
      </c>
      <c r="I729" s="9"/>
    </row>
    <row r="730" spans="1:23">
      <c r="A730" s="6"/>
      <c r="B730" s="7" t="s">
        <v>8</v>
      </c>
      <c r="C730" s="7">
        <f>SUM(C728:C729)</f>
        <v>10030.119999999999</v>
      </c>
      <c r="D730" s="7"/>
      <c r="E730" s="19">
        <f>C730/C742</f>
        <v>0.36137414206193363</v>
      </c>
      <c r="F730" s="8"/>
      <c r="G730" s="7"/>
      <c r="H730" s="8"/>
      <c r="I730" s="9"/>
    </row>
    <row r="731" spans="1:23">
      <c r="A731" s="6"/>
      <c r="B731" s="7"/>
      <c r="C731" s="7"/>
      <c r="D731" s="7"/>
      <c r="E731" s="7"/>
      <c r="F731" s="8"/>
      <c r="G731" s="7"/>
      <c r="H731" s="8"/>
      <c r="I731" s="9"/>
    </row>
    <row r="732" spans="1:23">
      <c r="A732" s="6" t="s">
        <v>0</v>
      </c>
      <c r="B732" s="7" t="s">
        <v>2</v>
      </c>
      <c r="C732" s="7">
        <v>1356.53</v>
      </c>
      <c r="D732" s="7"/>
      <c r="E732" s="19">
        <f>C732/C740</f>
        <v>8.3580969468513192E-2</v>
      </c>
      <c r="F732" s="8"/>
      <c r="G732" s="7"/>
      <c r="H732" s="8"/>
      <c r="I732" s="9"/>
    </row>
    <row r="733" spans="1:23">
      <c r="A733" s="6"/>
      <c r="B733" s="7" t="s">
        <v>3</v>
      </c>
      <c r="C733" s="7">
        <f>5297.99+G733</f>
        <v>5547.99</v>
      </c>
      <c r="D733" s="7"/>
      <c r="E733" s="19">
        <f>C733/C741</f>
        <v>0.48137196463107046</v>
      </c>
      <c r="F733" s="8"/>
      <c r="G733" s="7">
        <v>250</v>
      </c>
      <c r="H733" s="8">
        <f>5297.99+250</f>
        <v>5547.99</v>
      </c>
      <c r="I733" s="9"/>
    </row>
    <row r="734" spans="1:23">
      <c r="A734" s="6"/>
      <c r="B734" s="7" t="s">
        <v>8</v>
      </c>
      <c r="C734" s="7">
        <f>SUM(C732:C733)</f>
        <v>6904.5199999999995</v>
      </c>
      <c r="D734" s="7"/>
      <c r="E734" s="19">
        <f>C734/C742</f>
        <v>0.24876222730629963</v>
      </c>
      <c r="F734" s="8"/>
      <c r="G734" s="7"/>
      <c r="H734" s="8"/>
      <c r="I734" s="9"/>
    </row>
    <row r="735" spans="1:23">
      <c r="A735" s="6"/>
      <c r="B735" s="7"/>
      <c r="C735" s="7"/>
      <c r="D735" s="7"/>
      <c r="E735" s="7"/>
      <c r="F735" s="8"/>
      <c r="G735" s="7"/>
      <c r="H735" s="8"/>
      <c r="I735" s="9"/>
    </row>
    <row r="736" spans="1:23">
      <c r="A736" s="6" t="s">
        <v>4</v>
      </c>
      <c r="B736" s="7" t="s">
        <v>2</v>
      </c>
      <c r="C736" s="7">
        <v>7325.11</v>
      </c>
      <c r="D736" s="7"/>
      <c r="E736" s="19">
        <f>C736/C740</f>
        <v>0.45132786983221945</v>
      </c>
      <c r="F736" s="8"/>
      <c r="G736" s="7"/>
      <c r="H736" s="8"/>
      <c r="I736" s="9"/>
    </row>
    <row r="737" spans="1:9">
      <c r="A737" s="6"/>
      <c r="B737" s="7" t="s">
        <v>3</v>
      </c>
      <c r="C737" s="7">
        <f>3495.75+G737</f>
        <v>3495.75</v>
      </c>
      <c r="D737" s="7"/>
      <c r="E737" s="19">
        <f>C737/C741</f>
        <v>0.30330913454405373</v>
      </c>
      <c r="F737" s="8"/>
      <c r="G737" s="7">
        <v>0</v>
      </c>
      <c r="H737" s="8"/>
      <c r="I737" s="9"/>
    </row>
    <row r="738" spans="1:9">
      <c r="A738" s="6"/>
      <c r="B738" s="7" t="s">
        <v>8</v>
      </c>
      <c r="C738" s="7">
        <f>SUM(C736:C737)</f>
        <v>10820.86</v>
      </c>
      <c r="D738" s="7"/>
      <c r="E738" s="19">
        <f>C738/C742</f>
        <v>0.38986363063176671</v>
      </c>
      <c r="F738" s="8"/>
      <c r="G738" s="7"/>
      <c r="H738" s="8"/>
      <c r="I738" s="9"/>
    </row>
    <row r="739" spans="1:9">
      <c r="A739" s="6"/>
      <c r="B739" s="7"/>
      <c r="C739" s="7"/>
      <c r="D739" s="7"/>
      <c r="E739" s="7"/>
      <c r="F739" s="8"/>
      <c r="G739" s="7"/>
      <c r="H739" s="8"/>
      <c r="I739" s="9"/>
    </row>
    <row r="740" spans="1:9">
      <c r="A740" s="6" t="s">
        <v>6</v>
      </c>
      <c r="B740" s="7"/>
      <c r="C740" s="7">
        <f>C736+C732+C728</f>
        <v>16230.13</v>
      </c>
      <c r="D740" s="7"/>
      <c r="E740" s="19">
        <f>C740/C742</f>
        <v>0.58475365242924826</v>
      </c>
      <c r="F740" s="8"/>
      <c r="G740" s="7">
        <f>SUM(G727:G739)</f>
        <v>1500</v>
      </c>
      <c r="H740" s="8"/>
      <c r="I740" s="9"/>
    </row>
    <row r="741" spans="1:9">
      <c r="A741" s="6" t="s">
        <v>5</v>
      </c>
      <c r="B741" s="7"/>
      <c r="C741" s="7">
        <f>C737+C733+C729</f>
        <v>11525.369999999999</v>
      </c>
      <c r="D741" s="7"/>
      <c r="E741" s="19">
        <f>C741/C742</f>
        <v>0.41524634757075168</v>
      </c>
      <c r="F741" s="8"/>
      <c r="G741" s="7"/>
      <c r="H741" s="8"/>
      <c r="I741" s="9"/>
    </row>
    <row r="742" spans="1:9">
      <c r="A742" s="6" t="s">
        <v>7</v>
      </c>
      <c r="B742" s="7"/>
      <c r="C742" s="7">
        <f>C741+C740</f>
        <v>27755.5</v>
      </c>
      <c r="D742" s="7"/>
      <c r="E742" s="19">
        <f>SUM(E740:E741)</f>
        <v>1</v>
      </c>
      <c r="F742" s="8"/>
      <c r="G742" s="7"/>
      <c r="H742" s="8"/>
      <c r="I742" s="9"/>
    </row>
    <row r="743" spans="1:9">
      <c r="A743" s="6"/>
      <c r="B743" s="7"/>
      <c r="C743" s="7"/>
      <c r="D743" s="7"/>
      <c r="E743" s="7"/>
      <c r="F743" s="8"/>
      <c r="G743" s="7"/>
      <c r="H743" s="8"/>
      <c r="I743" s="9"/>
    </row>
    <row r="744" spans="1:9">
      <c r="A744" s="6"/>
      <c r="B744" s="7"/>
      <c r="C744" s="7"/>
      <c r="D744" s="7"/>
      <c r="E744" s="7"/>
      <c r="F744" s="8"/>
      <c r="G744" s="7"/>
      <c r="H744" s="8"/>
      <c r="I744" s="9"/>
    </row>
    <row r="745" spans="1:9" ht="14.65" thickBot="1">
      <c r="A745" s="24"/>
      <c r="B745" s="25"/>
      <c r="C745" s="25"/>
      <c r="D745" s="25"/>
      <c r="E745" s="25"/>
      <c r="F745" s="26"/>
      <c r="G745" s="25"/>
      <c r="H745" s="26"/>
      <c r="I745" s="27"/>
    </row>
    <row r="746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2024-05-16T15:54:21Z</dcterms:modified>
</cp:coreProperties>
</file>