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O4"/>
  <c r="L26"/>
  <c r="E26"/>
  <c r="M22"/>
  <c r="J22"/>
  <c r="E22"/>
  <c r="L20"/>
  <c r="J20"/>
  <c r="A20"/>
  <c r="L14"/>
  <c r="E14"/>
  <c r="G12" s="1"/>
  <c r="M13"/>
  <c r="L13"/>
  <c r="J13"/>
  <c r="E13"/>
  <c r="G9" s="1"/>
  <c r="M12"/>
  <c r="L12"/>
  <c r="J12"/>
  <c r="E12"/>
  <c r="L9"/>
  <c r="J9"/>
  <c r="A9"/>
  <c r="N6"/>
  <c r="O5"/>
  <c r="N5"/>
  <c r="O55"/>
  <c r="E61"/>
  <c r="E72"/>
  <c r="G71" s="1"/>
  <c r="G72" s="1"/>
  <c r="M71"/>
  <c r="L71"/>
  <c r="L72" s="1"/>
  <c r="J71"/>
  <c r="E71"/>
  <c r="L69"/>
  <c r="J69"/>
  <c r="A69"/>
  <c r="M62"/>
  <c r="J62"/>
  <c r="E62"/>
  <c r="L62" s="1"/>
  <c r="O54" s="1"/>
  <c r="M61"/>
  <c r="J61"/>
  <c r="L58"/>
  <c r="J58"/>
  <c r="A58"/>
  <c r="N55"/>
  <c r="N54"/>
  <c r="E120"/>
  <c r="G119" s="1"/>
  <c r="G120" s="1"/>
  <c r="M119"/>
  <c r="J119"/>
  <c r="N103" s="1"/>
  <c r="E119"/>
  <c r="L119" s="1"/>
  <c r="O103" s="1"/>
  <c r="L117"/>
  <c r="J117"/>
  <c r="A117"/>
  <c r="M110"/>
  <c r="J110"/>
  <c r="N102" s="1"/>
  <c r="E110"/>
  <c r="M109"/>
  <c r="J109"/>
  <c r="E109"/>
  <c r="L106"/>
  <c r="J106"/>
  <c r="A106"/>
  <c r="L159"/>
  <c r="M158"/>
  <c r="L158"/>
  <c r="O150" s="1"/>
  <c r="E168"/>
  <c r="E159"/>
  <c r="E158"/>
  <c r="G22" l="1"/>
  <c r="G23" s="1"/>
  <c r="G14"/>
  <c r="G13"/>
  <c r="E23"/>
  <c r="L22"/>
  <c r="E63"/>
  <c r="G61" s="1"/>
  <c r="G58"/>
  <c r="L61"/>
  <c r="O53" s="1"/>
  <c r="G106"/>
  <c r="L110"/>
  <c r="O102" s="1"/>
  <c r="E111"/>
  <c r="G110" s="1"/>
  <c r="L109"/>
  <c r="O101" s="1"/>
  <c r="L120"/>
  <c r="M168"/>
  <c r="L168"/>
  <c r="O152" s="1"/>
  <c r="J168"/>
  <c r="N152" s="1"/>
  <c r="E169"/>
  <c r="L166"/>
  <c r="J166"/>
  <c r="A166"/>
  <c r="M159"/>
  <c r="J159"/>
  <c r="O151"/>
  <c r="J158"/>
  <c r="L155"/>
  <c r="G155" s="1"/>
  <c r="J155"/>
  <c r="A155"/>
  <c r="N151"/>
  <c r="M264"/>
  <c r="J264"/>
  <c r="N248" s="1"/>
  <c r="E264"/>
  <c r="L264" s="1"/>
  <c r="L262"/>
  <c r="J262"/>
  <c r="A262"/>
  <c r="M255"/>
  <c r="J255"/>
  <c r="N247" s="1"/>
  <c r="E255"/>
  <c r="M254"/>
  <c r="J254"/>
  <c r="E254"/>
  <c r="L254" s="1"/>
  <c r="L251"/>
  <c r="J251"/>
  <c r="A251"/>
  <c r="M216"/>
  <c r="J216"/>
  <c r="N200" s="1"/>
  <c r="E216"/>
  <c r="E217" s="1"/>
  <c r="L214"/>
  <c r="J214"/>
  <c r="A214"/>
  <c r="M207"/>
  <c r="J207"/>
  <c r="N199" s="1"/>
  <c r="E207"/>
  <c r="L207" s="1"/>
  <c r="O199" s="1"/>
  <c r="M206"/>
  <c r="L206"/>
  <c r="O198" s="1"/>
  <c r="J206"/>
  <c r="E206"/>
  <c r="L203"/>
  <c r="J203"/>
  <c r="A203"/>
  <c r="M312"/>
  <c r="J312"/>
  <c r="E312"/>
  <c r="L312" s="1"/>
  <c r="L310"/>
  <c r="J310"/>
  <c r="A310"/>
  <c r="M303"/>
  <c r="J303"/>
  <c r="N295" s="1"/>
  <c r="E303"/>
  <c r="L303" s="1"/>
  <c r="O295" s="1"/>
  <c r="M302"/>
  <c r="J302"/>
  <c r="E302"/>
  <c r="L302" s="1"/>
  <c r="L299"/>
  <c r="J299"/>
  <c r="A299"/>
  <c r="N296"/>
  <c r="M351"/>
  <c r="M360"/>
  <c r="J360"/>
  <c r="N344" s="1"/>
  <c r="E360"/>
  <c r="L360" s="1"/>
  <c r="L358"/>
  <c r="J358"/>
  <c r="A358"/>
  <c r="J351"/>
  <c r="N343" s="1"/>
  <c r="E351"/>
  <c r="L351" s="1"/>
  <c r="O343" s="1"/>
  <c r="M350"/>
  <c r="J350"/>
  <c r="E350"/>
  <c r="L350" s="1"/>
  <c r="L347"/>
  <c r="J347"/>
  <c r="A347"/>
  <c r="M409"/>
  <c r="M400"/>
  <c r="M399"/>
  <c r="J409"/>
  <c r="N393" s="1"/>
  <c r="E409"/>
  <c r="L409" s="1"/>
  <c r="L407"/>
  <c r="J407"/>
  <c r="A407"/>
  <c r="J400"/>
  <c r="N392" s="1"/>
  <c r="E400"/>
  <c r="J399"/>
  <c r="E399"/>
  <c r="L399" s="1"/>
  <c r="L396"/>
  <c r="J396"/>
  <c r="A396"/>
  <c r="A487"/>
  <c r="J487"/>
  <c r="L487"/>
  <c r="E490"/>
  <c r="L490" s="1"/>
  <c r="J490"/>
  <c r="E491"/>
  <c r="L491" s="1"/>
  <c r="O483" s="1"/>
  <c r="J491"/>
  <c r="N483" s="1"/>
  <c r="A498"/>
  <c r="J498"/>
  <c r="L498"/>
  <c r="E500"/>
  <c r="L500" s="1"/>
  <c r="J500"/>
  <c r="N484" s="1"/>
  <c r="A532"/>
  <c r="J532"/>
  <c r="L532"/>
  <c r="E535"/>
  <c r="L535" s="1"/>
  <c r="O527" s="1"/>
  <c r="J535"/>
  <c r="E536"/>
  <c r="L536" s="1"/>
  <c r="O528" s="1"/>
  <c r="J536"/>
  <c r="N528" s="1"/>
  <c r="A543"/>
  <c r="J543"/>
  <c r="L543"/>
  <c r="E545"/>
  <c r="J545"/>
  <c r="N529" s="1"/>
  <c r="A577"/>
  <c r="J577"/>
  <c r="E580"/>
  <c r="H580" s="1"/>
  <c r="H582" s="1"/>
  <c r="J580"/>
  <c r="E581"/>
  <c r="L581" s="1"/>
  <c r="O573" s="1"/>
  <c r="J581"/>
  <c r="N573" s="1"/>
  <c r="A588"/>
  <c r="J588"/>
  <c r="L588"/>
  <c r="E590"/>
  <c r="H590" s="1"/>
  <c r="H591" s="1"/>
  <c r="J590"/>
  <c r="N574" s="1"/>
  <c r="A623"/>
  <c r="J623"/>
  <c r="L623"/>
  <c r="E626"/>
  <c r="L626" s="1"/>
  <c r="J626"/>
  <c r="N618" s="1"/>
  <c r="E627"/>
  <c r="H627" s="1"/>
  <c r="J627"/>
  <c r="N619" s="1"/>
  <c r="A634"/>
  <c r="J634"/>
  <c r="L634"/>
  <c r="E636"/>
  <c r="E637" s="1"/>
  <c r="J636"/>
  <c r="N620" s="1"/>
  <c r="A669"/>
  <c r="E672"/>
  <c r="H672" s="1"/>
  <c r="H674" s="1"/>
  <c r="J672"/>
  <c r="N664" s="1"/>
  <c r="E673"/>
  <c r="G673" s="1"/>
  <c r="J673"/>
  <c r="N665" s="1"/>
  <c r="A680"/>
  <c r="E682"/>
  <c r="E683" s="1"/>
  <c r="J682"/>
  <c r="N666" s="1"/>
  <c r="A710"/>
  <c r="K712"/>
  <c r="L712" s="1"/>
  <c r="L715" s="1"/>
  <c r="E713"/>
  <c r="H713" s="1"/>
  <c r="H715" s="1"/>
  <c r="J713"/>
  <c r="E714"/>
  <c r="K714" s="1"/>
  <c r="L714" s="1"/>
  <c r="J714"/>
  <c r="A721"/>
  <c r="K722"/>
  <c r="L722" s="1"/>
  <c r="L724" s="1"/>
  <c r="E723"/>
  <c r="E724" s="1"/>
  <c r="J723"/>
  <c r="A734"/>
  <c r="C734"/>
  <c r="K735" s="1"/>
  <c r="B736"/>
  <c r="C736"/>
  <c r="J736"/>
  <c r="A751"/>
  <c r="K753"/>
  <c r="E754"/>
  <c r="G754" s="1"/>
  <c r="G756" s="1"/>
  <c r="J754"/>
  <c r="N753" s="1"/>
  <c r="P753" s="1"/>
  <c r="E755"/>
  <c r="K755" s="1"/>
  <c r="J755"/>
  <c r="N754" s="1"/>
  <c r="P754" s="1"/>
  <c r="A762"/>
  <c r="K763"/>
  <c r="E764"/>
  <c r="H764" s="1"/>
  <c r="H765" s="1"/>
  <c r="J764"/>
  <c r="A775"/>
  <c r="C775"/>
  <c r="K776" s="1"/>
  <c r="B777"/>
  <c r="C777"/>
  <c r="J777"/>
  <c r="N755" s="1"/>
  <c r="P755" s="1"/>
  <c r="A791"/>
  <c r="E794"/>
  <c r="H794" s="1"/>
  <c r="H796" s="1"/>
  <c r="J794"/>
  <c r="E795"/>
  <c r="G795" s="1"/>
  <c r="J795"/>
  <c r="K795"/>
  <c r="L795" s="1"/>
  <c r="A802"/>
  <c r="K803"/>
  <c r="L803" s="1"/>
  <c r="L807" s="1"/>
  <c r="E804"/>
  <c r="H804" s="1"/>
  <c r="H807" s="1"/>
  <c r="J804"/>
  <c r="E805"/>
  <c r="K805" s="1"/>
  <c r="L805" s="1"/>
  <c r="J805"/>
  <c r="E806"/>
  <c r="H806" s="1"/>
  <c r="J806"/>
  <c r="A815"/>
  <c r="K816"/>
  <c r="L816" s="1"/>
  <c r="L820" s="1"/>
  <c r="C817"/>
  <c r="E817" s="1"/>
  <c r="H817" s="1"/>
  <c r="H820" s="1"/>
  <c r="J817"/>
  <c r="E818"/>
  <c r="K818" s="1"/>
  <c r="L818" s="1"/>
  <c r="J818"/>
  <c r="E819"/>
  <c r="K819" s="1"/>
  <c r="L819" s="1"/>
  <c r="J819"/>
  <c r="E840"/>
  <c r="F840" s="1"/>
  <c r="G840" s="1"/>
  <c r="J840"/>
  <c r="E841"/>
  <c r="F841" s="1"/>
  <c r="J841"/>
  <c r="E842"/>
  <c r="F842" s="1"/>
  <c r="J842"/>
  <c r="B843"/>
  <c r="C843"/>
  <c r="C855"/>
  <c r="F855" s="1"/>
  <c r="C859"/>
  <c r="F859" s="1"/>
  <c r="K854" s="1"/>
  <c r="C863"/>
  <c r="F863" s="1"/>
  <c r="K855" s="1"/>
  <c r="C874"/>
  <c r="C875" s="1"/>
  <c r="H874"/>
  <c r="C878"/>
  <c r="H878"/>
  <c r="C882"/>
  <c r="C883" s="1"/>
  <c r="C885"/>
  <c r="E881" s="1"/>
  <c r="G885"/>
  <c r="J455"/>
  <c r="N439" s="1"/>
  <c r="E455"/>
  <c r="L455" s="1"/>
  <c r="O439" s="1"/>
  <c r="L453"/>
  <c r="J453"/>
  <c r="A453"/>
  <c r="J446"/>
  <c r="N438" s="1"/>
  <c r="E446"/>
  <c r="L446" s="1"/>
  <c r="O438" s="1"/>
  <c r="J445"/>
  <c r="E445"/>
  <c r="L442"/>
  <c r="J442"/>
  <c r="A442"/>
  <c r="L23" l="1"/>
  <c r="O6"/>
  <c r="G63"/>
  <c r="G62"/>
  <c r="G251"/>
  <c r="L63"/>
  <c r="L75" s="1"/>
  <c r="O56"/>
  <c r="L169"/>
  <c r="E123"/>
  <c r="F123" s="1"/>
  <c r="G109"/>
  <c r="G111" s="1"/>
  <c r="L111"/>
  <c r="L123" s="1"/>
  <c r="O104"/>
  <c r="E160"/>
  <c r="G159" s="1"/>
  <c r="G168"/>
  <c r="G169" s="1"/>
  <c r="P150"/>
  <c r="P153" s="1"/>
  <c r="P152"/>
  <c r="P151"/>
  <c r="L160"/>
  <c r="O153"/>
  <c r="E208"/>
  <c r="G206" s="1"/>
  <c r="G203"/>
  <c r="L216"/>
  <c r="G216"/>
  <c r="G217" s="1"/>
  <c r="L265"/>
  <c r="O248"/>
  <c r="O246"/>
  <c r="L208"/>
  <c r="E256"/>
  <c r="G254" s="1"/>
  <c r="L255"/>
  <c r="O247" s="1"/>
  <c r="B248"/>
  <c r="E265"/>
  <c r="H795"/>
  <c r="H714"/>
  <c r="G804"/>
  <c r="G807" s="1"/>
  <c r="K754"/>
  <c r="O753" s="1"/>
  <c r="Q753" s="1"/>
  <c r="Q756" s="1"/>
  <c r="E501"/>
  <c r="G500" s="1"/>
  <c r="G501" s="1"/>
  <c r="E492"/>
  <c r="G535" s="1"/>
  <c r="G723"/>
  <c r="G724" s="1"/>
  <c r="L672"/>
  <c r="O664" s="1"/>
  <c r="P664" s="1"/>
  <c r="P667" s="1"/>
  <c r="G672"/>
  <c r="G674" s="1"/>
  <c r="E877"/>
  <c r="C886"/>
  <c r="E874" s="1"/>
  <c r="K806"/>
  <c r="L806" s="1"/>
  <c r="H754"/>
  <c r="H756" s="1"/>
  <c r="G299"/>
  <c r="L313"/>
  <c r="O296"/>
  <c r="L304"/>
  <c r="O294"/>
  <c r="E304"/>
  <c r="G302" s="1"/>
  <c r="B296"/>
  <c r="E313"/>
  <c r="B344"/>
  <c r="K804"/>
  <c r="L804" s="1"/>
  <c r="G636"/>
  <c r="G637" s="1"/>
  <c r="K723"/>
  <c r="L723" s="1"/>
  <c r="H536"/>
  <c r="E456"/>
  <c r="G455" s="1"/>
  <c r="G456" s="1"/>
  <c r="G347"/>
  <c r="E352"/>
  <c r="G351" s="1"/>
  <c r="L361"/>
  <c r="O344"/>
  <c r="L352"/>
  <c r="O342"/>
  <c r="E361"/>
  <c r="H818"/>
  <c r="G805"/>
  <c r="K794"/>
  <c r="L794" s="1"/>
  <c r="L590"/>
  <c r="O574" s="1"/>
  <c r="H581"/>
  <c r="G442"/>
  <c r="C879"/>
  <c r="C865"/>
  <c r="E873"/>
  <c r="H805"/>
  <c r="H673"/>
  <c r="L636"/>
  <c r="O620" s="1"/>
  <c r="P620" s="1"/>
  <c r="E591"/>
  <c r="E777"/>
  <c r="K777" s="1"/>
  <c r="K778" s="1"/>
  <c r="L445"/>
  <c r="O437" s="1"/>
  <c r="B845"/>
  <c r="L673"/>
  <c r="O665" s="1"/>
  <c r="P665" s="1"/>
  <c r="E736"/>
  <c r="E737" s="1"/>
  <c r="K817"/>
  <c r="L817" s="1"/>
  <c r="K764"/>
  <c r="L764" s="1"/>
  <c r="G714"/>
  <c r="L410"/>
  <c r="O393"/>
  <c r="E401"/>
  <c r="G399" s="1"/>
  <c r="L400"/>
  <c r="O392" s="1"/>
  <c r="G396"/>
  <c r="E410"/>
  <c r="G409" s="1"/>
  <c r="K853"/>
  <c r="F865"/>
  <c r="I840"/>
  <c r="I843" s="1"/>
  <c r="H840"/>
  <c r="H843" s="1"/>
  <c r="G843"/>
  <c r="K841"/>
  <c r="G841"/>
  <c r="O618"/>
  <c r="O754"/>
  <c r="Q754" s="1"/>
  <c r="L755"/>
  <c r="K842"/>
  <c r="G842"/>
  <c r="O484"/>
  <c r="L501"/>
  <c r="O482"/>
  <c r="L492"/>
  <c r="L735"/>
  <c r="L737" s="1"/>
  <c r="E796"/>
  <c r="G755"/>
  <c r="L753"/>
  <c r="L756" s="1"/>
  <c r="E715"/>
  <c r="E727" s="1"/>
  <c r="K713"/>
  <c r="G682"/>
  <c r="G683" s="1"/>
  <c r="L627"/>
  <c r="O619" s="1"/>
  <c r="P619" s="1"/>
  <c r="G626"/>
  <c r="G628" s="1"/>
  <c r="L580"/>
  <c r="L545"/>
  <c r="L537"/>
  <c r="G532"/>
  <c r="E628"/>
  <c r="E640" s="1"/>
  <c r="H626"/>
  <c r="H628" s="1"/>
  <c r="E546"/>
  <c r="K840"/>
  <c r="G819"/>
  <c r="E843"/>
  <c r="H819"/>
  <c r="E765"/>
  <c r="E756"/>
  <c r="H755"/>
  <c r="H682"/>
  <c r="H683" s="1"/>
  <c r="G818"/>
  <c r="E807"/>
  <c r="K793"/>
  <c r="L776"/>
  <c r="L778" s="1"/>
  <c r="L763"/>
  <c r="L765" s="1"/>
  <c r="H723"/>
  <c r="H724" s="1"/>
  <c r="E674"/>
  <c r="E686" s="1"/>
  <c r="H636"/>
  <c r="H637" s="1"/>
  <c r="G487"/>
  <c r="L682"/>
  <c r="G817"/>
  <c r="G820" s="1"/>
  <c r="G764"/>
  <c r="G765" s="1"/>
  <c r="E820"/>
  <c r="G806"/>
  <c r="G794"/>
  <c r="G796" s="1"/>
  <c r="G713"/>
  <c r="G715" s="1"/>
  <c r="G627"/>
  <c r="E537"/>
  <c r="G581" s="1"/>
  <c r="E582"/>
  <c r="E447"/>
  <c r="G445" s="1"/>
  <c r="L456"/>
  <c r="L27" l="1"/>
  <c r="O7"/>
  <c r="P6" s="1"/>
  <c r="L76"/>
  <c r="E75"/>
  <c r="E882"/>
  <c r="L674"/>
  <c r="P53"/>
  <c r="P54"/>
  <c r="P55"/>
  <c r="L591"/>
  <c r="L172"/>
  <c r="L268"/>
  <c r="L256"/>
  <c r="F124"/>
  <c r="F125" s="1"/>
  <c r="G124" s="1"/>
  <c r="L124"/>
  <c r="P101"/>
  <c r="P103"/>
  <c r="P102"/>
  <c r="E172"/>
  <c r="G158"/>
  <c r="G160" s="1"/>
  <c r="G545"/>
  <c r="G546" s="1"/>
  <c r="L447"/>
  <c r="L459" s="1"/>
  <c r="H535"/>
  <c r="H537" s="1"/>
  <c r="E220"/>
  <c r="G207"/>
  <c r="G208" s="1"/>
  <c r="G491"/>
  <c r="G777"/>
  <c r="G778" s="1"/>
  <c r="E778"/>
  <c r="E781" s="1"/>
  <c r="H777"/>
  <c r="H778" s="1"/>
  <c r="L220"/>
  <c r="O200"/>
  <c r="L217"/>
  <c r="G256"/>
  <c r="E268"/>
  <c r="G264"/>
  <c r="G265" s="1"/>
  <c r="O249"/>
  <c r="P248" s="1"/>
  <c r="G255"/>
  <c r="G536"/>
  <c r="G537" s="1"/>
  <c r="C887"/>
  <c r="E885" s="1"/>
  <c r="E316"/>
  <c r="G490"/>
  <c r="L637"/>
  <c r="K807"/>
  <c r="H545"/>
  <c r="H546" s="1"/>
  <c r="E504"/>
  <c r="E878"/>
  <c r="L504"/>
  <c r="L754"/>
  <c r="K756"/>
  <c r="L364"/>
  <c r="G303"/>
  <c r="G304" s="1"/>
  <c r="O297"/>
  <c r="P295" s="1"/>
  <c r="G312"/>
  <c r="G313" s="1"/>
  <c r="L316"/>
  <c r="K820"/>
  <c r="K724"/>
  <c r="G350"/>
  <c r="G352" s="1"/>
  <c r="E364"/>
  <c r="G360"/>
  <c r="G361" s="1"/>
  <c r="O345"/>
  <c r="P343" s="1"/>
  <c r="K736"/>
  <c r="H736"/>
  <c r="H737" s="1"/>
  <c r="E594"/>
  <c r="G736"/>
  <c r="G737" s="1"/>
  <c r="K765"/>
  <c r="G400"/>
  <c r="G401" s="1"/>
  <c r="E413"/>
  <c r="G410"/>
  <c r="O391"/>
  <c r="L401"/>
  <c r="L413" s="1"/>
  <c r="E459"/>
  <c r="G446"/>
  <c r="O485"/>
  <c r="P482" s="1"/>
  <c r="L582"/>
  <c r="O572"/>
  <c r="P618"/>
  <c r="P621" s="1"/>
  <c r="O621"/>
  <c r="G580"/>
  <c r="G582" s="1"/>
  <c r="L793"/>
  <c r="L796" s="1"/>
  <c r="K796"/>
  <c r="O666"/>
  <c r="L683"/>
  <c r="L546"/>
  <c r="L549" s="1"/>
  <c r="O529"/>
  <c r="K715"/>
  <c r="L713"/>
  <c r="E740"/>
  <c r="I842"/>
  <c r="H842"/>
  <c r="H841"/>
  <c r="I841"/>
  <c r="E768"/>
  <c r="O755"/>
  <c r="Q755" s="1"/>
  <c r="L777"/>
  <c r="G590"/>
  <c r="G591" s="1"/>
  <c r="E549"/>
  <c r="L628"/>
  <c r="O440"/>
  <c r="P437" s="1"/>
  <c r="F26" l="1"/>
  <c r="P4"/>
  <c r="P7" s="1"/>
  <c r="P5"/>
  <c r="F76"/>
  <c r="F75"/>
  <c r="G492"/>
  <c r="P56"/>
  <c r="L594"/>
  <c r="L595" s="1"/>
  <c r="P104"/>
  <c r="G123"/>
  <c r="G125" s="1"/>
  <c r="E887"/>
  <c r="E875"/>
  <c r="E886"/>
  <c r="L173"/>
  <c r="F173"/>
  <c r="F172"/>
  <c r="L640"/>
  <c r="L641" s="1"/>
  <c r="L221"/>
  <c r="L365"/>
  <c r="O201"/>
  <c r="P246"/>
  <c r="L269"/>
  <c r="P247"/>
  <c r="E883"/>
  <c r="E879"/>
  <c r="L505"/>
  <c r="L317"/>
  <c r="P294"/>
  <c r="P297" s="1"/>
  <c r="P296"/>
  <c r="O756"/>
  <c r="P344"/>
  <c r="P342"/>
  <c r="L736"/>
  <c r="K737"/>
  <c r="P484"/>
  <c r="L414"/>
  <c r="O394"/>
  <c r="P391" s="1"/>
  <c r="G447"/>
  <c r="L460"/>
  <c r="L550"/>
  <c r="P529"/>
  <c r="O530"/>
  <c r="P572" s="1"/>
  <c r="P527"/>
  <c r="P483"/>
  <c r="P528"/>
  <c r="O575"/>
  <c r="P666"/>
  <c r="O667"/>
  <c r="P438"/>
  <c r="P439"/>
  <c r="G27" l="1"/>
  <c r="G26"/>
  <c r="F28"/>
  <c r="F77"/>
  <c r="G76" s="1"/>
  <c r="P249"/>
  <c r="F174"/>
  <c r="G173" s="1"/>
  <c r="P199"/>
  <c r="P198"/>
  <c r="P200"/>
  <c r="P345"/>
  <c r="P485"/>
  <c r="P393"/>
  <c r="P392"/>
  <c r="P574"/>
  <c r="P573"/>
  <c r="P530"/>
  <c r="P440"/>
  <c r="G28" l="1"/>
  <c r="G75"/>
  <c r="G77" s="1"/>
  <c r="G172"/>
  <c r="G174" s="1"/>
  <c r="P201"/>
  <c r="P575"/>
  <c r="P394"/>
</calcChain>
</file>

<file path=xl/sharedStrings.xml><?xml version="1.0" encoding="utf-8"?>
<sst xmlns="http://schemas.openxmlformats.org/spreadsheetml/2006/main" count="780" uniqueCount="87">
  <si>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</si>
  <si>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</si>
  <si>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</si>
  <si>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</si>
  <si>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</si>
  <si>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</si>
  <si>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</si>
  <si>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</si>
  <si>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</si>
  <si>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</si>
  <si>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</si>
  <si>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</si>
  <si>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</si>
  <si>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</si>
  <si>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</si>
  <si>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</si>
  <si>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</si>
  <si>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</si>
  <si>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</si>
  <si>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</si>
  <si>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</si>
  <si>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</si>
  <si>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</si>
  <si>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</si>
  <si>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</si>
  <si>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</si>
  <si>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</si>
  <si>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</si>
  <si>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</si>
  <si>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</si>
  <si>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</si>
  <si>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</si>
  <si>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</si>
  <si>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</si>
  <si>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</si>
  <si>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</si>
  <si>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</si>
  <si>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</si>
  <si>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</si>
  <si>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</si>
  <si>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</si>
  <si>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</si>
  <si>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</si>
  <si>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</si>
  <si>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</si>
  <si>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</si>
  <si>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</si>
  <si>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</si>
  <si>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</si>
  <si>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</si>
  <si>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</si>
  <si>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</si>
  <si>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</si>
  <si>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</si>
  <si>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</si>
  <si>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</si>
  <si>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</si>
  <si>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</si>
  <si>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</si>
  <si>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</si>
  <si>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</si>
  <si>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</si>
  <si>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</si>
  <si>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</si>
  <si>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</si>
  <si>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</si>
  <si>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</si>
  <si>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</si>
  <si>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</si>
  <si>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</si>
  <si>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</si>
  <si>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</si>
  <si>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</si>
  <si>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</si>
  <si>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</si>
  <si>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</si>
  <si>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</si>
  <si>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</si>
  <si>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</si>
  <si>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</si>
  <si>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</si>
  <si>
    <t>Add $1,000 to CMT20200817</t>
  </si>
  <si>
    <t>Add $1,000 to CM20180131</t>
  </si>
  <si>
    <t>Add $1,000.00 to MG20180131</t>
  </si>
  <si>
    <t>MOVE 8,221.84 FROM CASHBALANCE TO NON-TRADEABLE CASH GIVING $8,221.84 IN NON-TRADEABLE CASH</t>
  </si>
  <si>
    <t>MOVE $3,900.66 FROM CASHBALANCE TO NON-TRADEABLE CASH GIVING $13,400.66 IN NON-TRADEABLE CASH</t>
  </si>
  <si>
    <t>MOVE $3,834.70 FROM CASHBALANCE TO NON-TRADEABLE CASH GIVING $6,456.42 IN NON-TRADEABLE CASH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</si>
</sst>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  <xf numFmtId="0" fontId="0" fillId="0" borderId="0" xfId="1" applyNumberFormat="1" applyFont="1" applyBorder="1" applyAlignment="1"/>
    <xf numFmtId="0" fontId="0" fillId="0" borderId="0" xfId="1" applyNumberFormat="1" applyFont="1" applyFill="1" applyBorder="1"/>
    <xf numFmtId="0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Sheet1!$P$391:$P$393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Sheet1!$O$391:$O$393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Sheet1!$P$342:$P$344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Sheet1!$O$342:$O$344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Sheet1!$P$198:$P$200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Sheet1!$O$198:$O$200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Sheet1!$P$150:$P$152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Sheet1!$O$150:$O$152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Sheet1!$C$172:$C$173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Sheet1!$G$172:$G$173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Sheet1!$P$101:$P$103</c:f>
              <c:numCache>
                <c:formatCode>0.00%</c:formatCode>
                <c:ptCount val="3"/>
                <c:pt idx="0">
                  <c:v>0.1836515459370491</c:v>
                </c:pt>
                <c:pt idx="1">
                  <c:v>0.45716265788486388</c:v>
                </c:pt>
                <c:pt idx="2">
                  <c:v>0.35918579617808705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Sheet1!$O$101:$O$103</c:f>
              <c:numCache>
                <c:formatCode>"$"#,##0.00</c:formatCode>
                <c:ptCount val="3"/>
                <c:pt idx="0">
                  <c:v>10925.93</c:v>
                </c:pt>
                <c:pt idx="1">
                  <c:v>27197.85</c:v>
                </c:pt>
                <c:pt idx="2" formatCode="_(&quot;$&quot;* #,##0.00_);_(&quot;$&quot;* \(#,##0.00\);_(&quot;$&quot;* &quot;-&quot;??_);_(@_)">
                  <c:v>21368.940000000002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Sheet1!$C$123:$C$124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Sheet1!$G$123:$G$124</c:f>
              <c:numCache>
                <c:formatCode>0.00%</c:formatCode>
                <c:ptCount val="2"/>
                <c:pt idx="0">
                  <c:v>0.23064622662732084</c:v>
                </c:pt>
                <c:pt idx="1">
                  <c:v>0.76935377337267918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Sheet1!$P$53:$P$55</c:f>
              <c:numCache>
                <c:formatCode>0.00%</c:formatCode>
                <c:ptCount val="3"/>
                <c:pt idx="0">
                  <c:v>0.1867759394742449</c:v>
                </c:pt>
                <c:pt idx="1">
                  <c:v>0.40548728981836474</c:v>
                </c:pt>
                <c:pt idx="2">
                  <c:v>0.40773677070739039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11851.8</c:v>
                </c:pt>
                <c:pt idx="1">
                  <c:v>25730.05</c:v>
                </c:pt>
                <c:pt idx="2" formatCode="_(&quot;$&quot;* #,##0.00_);_(&quot;$&quot;* \(#,##0.00\);_(&quot;$&quot;* &quot;-&quot;??_);_(@_)">
                  <c:v>25872.79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Sheet1!$C$75:$C$76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Sheet1!$G$75:$G$76</c:f>
              <c:numCache>
                <c:formatCode>0.00%</c:formatCode>
                <c:ptCount val="2"/>
                <c:pt idx="0">
                  <c:v>0.23033736965972634</c:v>
                </c:pt>
                <c:pt idx="1">
                  <c:v>0.7696626303402736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Sheet1!$P$4:$P$6</c:f>
              <c:numCache>
                <c:formatCode>0.00%</c:formatCode>
                <c:ptCount val="3"/>
                <c:pt idx="0">
                  <c:v>0.20993965523120425</c:v>
                </c:pt>
                <c:pt idx="1">
                  <c:v>0.32830795958110592</c:v>
                </c:pt>
                <c:pt idx="2">
                  <c:v>0.46175238518768985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Sheet1!$O$4:$O$6</c:f>
              <c:numCache>
                <c:formatCode>"$"#,##0.00</c:formatCode>
                <c:ptCount val="3"/>
                <c:pt idx="0">
                  <c:v>13237.26</c:v>
                </c:pt>
                <c:pt idx="1">
                  <c:v>20700.7</c:v>
                </c:pt>
                <c:pt idx="2" formatCode="_(&quot;$&quot;* #,##0.00_);_(&quot;$&quot;* \(#,##0.00\);_(&quot;$&quot;* &quot;-&quot;??_);_(@_)">
                  <c:v>29114.73</c:v>
                </c:pt>
              </c:numCache>
            </c:numRef>
          </c:val>
        </c:ser>
        <c:firstSliceAng val="0"/>
      </c:pieChart>
    </c:plotArea>
    <c:legend>
      <c:legendPos val="r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Sheet1!$C$26:$C$27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Sheet1!$G$26:$G$27</c:f>
              <c:numCache>
                <c:formatCode>0.00%</c:formatCode>
                <c:ptCount val="2"/>
                <c:pt idx="0">
                  <c:v>0.21329806820409508</c:v>
                </c:pt>
                <c:pt idx="1">
                  <c:v>0.78670193179590497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804</xdr:row>
      <xdr:rowOff>127000</xdr:rowOff>
    </xdr:from>
    <xdr:to>
      <xdr:col>20</xdr:col>
      <xdr:colOff>388187</xdr:colOff>
      <xdr:row>819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788</xdr:row>
      <xdr:rowOff>75481</xdr:rowOff>
    </xdr:from>
    <xdr:to>
      <xdr:col>20</xdr:col>
      <xdr:colOff>226443</xdr:colOff>
      <xdr:row>802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742</xdr:row>
      <xdr:rowOff>21567</xdr:rowOff>
    </xdr:from>
    <xdr:to>
      <xdr:col>19</xdr:col>
      <xdr:colOff>86264</xdr:colOff>
      <xdr:row>753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754</xdr:row>
      <xdr:rowOff>107829</xdr:rowOff>
    </xdr:from>
    <xdr:to>
      <xdr:col>19</xdr:col>
      <xdr:colOff>258792</xdr:colOff>
      <xdr:row>766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766</xdr:row>
      <xdr:rowOff>172528</xdr:rowOff>
    </xdr:from>
    <xdr:to>
      <xdr:col>19</xdr:col>
      <xdr:colOff>312707</xdr:colOff>
      <xdr:row>780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661</xdr:row>
      <xdr:rowOff>172528</xdr:rowOff>
    </xdr:from>
    <xdr:to>
      <xdr:col>19</xdr:col>
      <xdr:colOff>463669</xdr:colOff>
      <xdr:row>672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673</xdr:row>
      <xdr:rowOff>32348</xdr:rowOff>
    </xdr:from>
    <xdr:to>
      <xdr:col>19</xdr:col>
      <xdr:colOff>431320</xdr:colOff>
      <xdr:row>685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686</xdr:row>
      <xdr:rowOff>10783</xdr:rowOff>
    </xdr:from>
    <xdr:to>
      <xdr:col>19</xdr:col>
      <xdr:colOff>496018</xdr:colOff>
      <xdr:row>699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711</xdr:row>
      <xdr:rowOff>53915</xdr:rowOff>
    </xdr:from>
    <xdr:to>
      <xdr:col>19</xdr:col>
      <xdr:colOff>204877</xdr:colOff>
      <xdr:row>726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726</xdr:row>
      <xdr:rowOff>97046</xdr:rowOff>
    </xdr:from>
    <xdr:to>
      <xdr:col>19</xdr:col>
      <xdr:colOff>215660</xdr:colOff>
      <xdr:row>741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639</xdr:row>
      <xdr:rowOff>75481</xdr:rowOff>
    </xdr:from>
    <xdr:to>
      <xdr:col>20</xdr:col>
      <xdr:colOff>0</xdr:colOff>
      <xdr:row>655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622</xdr:row>
      <xdr:rowOff>21567</xdr:rowOff>
    </xdr:from>
    <xdr:to>
      <xdr:col>19</xdr:col>
      <xdr:colOff>549933</xdr:colOff>
      <xdr:row>637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593</xdr:row>
      <xdr:rowOff>75481</xdr:rowOff>
    </xdr:from>
    <xdr:to>
      <xdr:col>20</xdr:col>
      <xdr:colOff>0</xdr:colOff>
      <xdr:row>609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576</xdr:row>
      <xdr:rowOff>21567</xdr:rowOff>
    </xdr:from>
    <xdr:to>
      <xdr:col>19</xdr:col>
      <xdr:colOff>549933</xdr:colOff>
      <xdr:row>591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547</xdr:row>
      <xdr:rowOff>75481</xdr:rowOff>
    </xdr:from>
    <xdr:to>
      <xdr:col>20</xdr:col>
      <xdr:colOff>0</xdr:colOff>
      <xdr:row>563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531</xdr:row>
      <xdr:rowOff>172530</xdr:rowOff>
    </xdr:from>
    <xdr:to>
      <xdr:col>19</xdr:col>
      <xdr:colOff>614631</xdr:colOff>
      <xdr:row>546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486</xdr:row>
      <xdr:rowOff>21566</xdr:rowOff>
    </xdr:from>
    <xdr:to>
      <xdr:col>20</xdr:col>
      <xdr:colOff>129395</xdr:colOff>
      <xdr:row>501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502</xdr:row>
      <xdr:rowOff>161744</xdr:rowOff>
    </xdr:from>
    <xdr:to>
      <xdr:col>20</xdr:col>
      <xdr:colOff>150961</xdr:colOff>
      <xdr:row>517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441</xdr:row>
      <xdr:rowOff>118614</xdr:rowOff>
    </xdr:from>
    <xdr:to>
      <xdr:col>20</xdr:col>
      <xdr:colOff>21565</xdr:colOff>
      <xdr:row>456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458</xdr:row>
      <xdr:rowOff>118613</xdr:rowOff>
    </xdr:from>
    <xdr:to>
      <xdr:col>20</xdr:col>
      <xdr:colOff>10782</xdr:colOff>
      <xdr:row>473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849</xdr:row>
      <xdr:rowOff>127000</xdr:rowOff>
    </xdr:from>
    <xdr:to>
      <xdr:col>20</xdr:col>
      <xdr:colOff>388187</xdr:colOff>
      <xdr:row>864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833</xdr:row>
      <xdr:rowOff>75481</xdr:rowOff>
    </xdr:from>
    <xdr:to>
      <xdr:col>20</xdr:col>
      <xdr:colOff>226443</xdr:colOff>
      <xdr:row>847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787</xdr:row>
      <xdr:rowOff>21567</xdr:rowOff>
    </xdr:from>
    <xdr:to>
      <xdr:col>19</xdr:col>
      <xdr:colOff>86264</xdr:colOff>
      <xdr:row>798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799</xdr:row>
      <xdr:rowOff>107829</xdr:rowOff>
    </xdr:from>
    <xdr:to>
      <xdr:col>19</xdr:col>
      <xdr:colOff>258792</xdr:colOff>
      <xdr:row>811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811</xdr:row>
      <xdr:rowOff>172528</xdr:rowOff>
    </xdr:from>
    <xdr:to>
      <xdr:col>19</xdr:col>
      <xdr:colOff>312707</xdr:colOff>
      <xdr:row>825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706</xdr:row>
      <xdr:rowOff>172528</xdr:rowOff>
    </xdr:from>
    <xdr:to>
      <xdr:col>19</xdr:col>
      <xdr:colOff>463669</xdr:colOff>
      <xdr:row>717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718</xdr:row>
      <xdr:rowOff>32348</xdr:rowOff>
    </xdr:from>
    <xdr:to>
      <xdr:col>19</xdr:col>
      <xdr:colOff>431320</xdr:colOff>
      <xdr:row>730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731</xdr:row>
      <xdr:rowOff>10783</xdr:rowOff>
    </xdr:from>
    <xdr:to>
      <xdr:col>19</xdr:col>
      <xdr:colOff>496018</xdr:colOff>
      <xdr:row>744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756</xdr:row>
      <xdr:rowOff>53915</xdr:rowOff>
    </xdr:from>
    <xdr:to>
      <xdr:col>19</xdr:col>
      <xdr:colOff>204877</xdr:colOff>
      <xdr:row>771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771</xdr:row>
      <xdr:rowOff>97046</xdr:rowOff>
    </xdr:from>
    <xdr:to>
      <xdr:col>19</xdr:col>
      <xdr:colOff>215660</xdr:colOff>
      <xdr:row>786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684</xdr:row>
      <xdr:rowOff>75481</xdr:rowOff>
    </xdr:from>
    <xdr:to>
      <xdr:col>20</xdr:col>
      <xdr:colOff>0</xdr:colOff>
      <xdr:row>700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667</xdr:row>
      <xdr:rowOff>21567</xdr:rowOff>
    </xdr:from>
    <xdr:to>
      <xdr:col>19</xdr:col>
      <xdr:colOff>549933</xdr:colOff>
      <xdr:row>682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638</xdr:row>
      <xdr:rowOff>75481</xdr:rowOff>
    </xdr:from>
    <xdr:to>
      <xdr:col>20</xdr:col>
      <xdr:colOff>0</xdr:colOff>
      <xdr:row>654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621</xdr:row>
      <xdr:rowOff>21567</xdr:rowOff>
    </xdr:from>
    <xdr:to>
      <xdr:col>19</xdr:col>
      <xdr:colOff>549933</xdr:colOff>
      <xdr:row>636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592</xdr:row>
      <xdr:rowOff>75481</xdr:rowOff>
    </xdr:from>
    <xdr:to>
      <xdr:col>20</xdr:col>
      <xdr:colOff>0</xdr:colOff>
      <xdr:row>608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576</xdr:row>
      <xdr:rowOff>172530</xdr:rowOff>
    </xdr:from>
    <xdr:to>
      <xdr:col>19</xdr:col>
      <xdr:colOff>614631</xdr:colOff>
      <xdr:row>591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531</xdr:row>
      <xdr:rowOff>21566</xdr:rowOff>
    </xdr:from>
    <xdr:to>
      <xdr:col>20</xdr:col>
      <xdr:colOff>129395</xdr:colOff>
      <xdr:row>546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547</xdr:row>
      <xdr:rowOff>161744</xdr:rowOff>
    </xdr:from>
    <xdr:to>
      <xdr:col>20</xdr:col>
      <xdr:colOff>150961</xdr:colOff>
      <xdr:row>562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486</xdr:row>
      <xdr:rowOff>118614</xdr:rowOff>
    </xdr:from>
    <xdr:to>
      <xdr:col>20</xdr:col>
      <xdr:colOff>21565</xdr:colOff>
      <xdr:row>501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503</xdr:row>
      <xdr:rowOff>118613</xdr:rowOff>
    </xdr:from>
    <xdr:to>
      <xdr:col>20</xdr:col>
      <xdr:colOff>10782</xdr:colOff>
      <xdr:row>518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395</xdr:row>
      <xdr:rowOff>140181</xdr:rowOff>
    </xdr:from>
    <xdr:to>
      <xdr:col>20</xdr:col>
      <xdr:colOff>53914</xdr:colOff>
      <xdr:row>410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412</xdr:row>
      <xdr:rowOff>43132</xdr:rowOff>
    </xdr:from>
    <xdr:to>
      <xdr:col>20</xdr:col>
      <xdr:colOff>86263</xdr:colOff>
      <xdr:row>427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346</xdr:row>
      <xdr:rowOff>140181</xdr:rowOff>
    </xdr:from>
    <xdr:to>
      <xdr:col>20</xdr:col>
      <xdr:colOff>53914</xdr:colOff>
      <xdr:row>361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363</xdr:row>
      <xdr:rowOff>43132</xdr:rowOff>
    </xdr:from>
    <xdr:to>
      <xdr:col>20</xdr:col>
      <xdr:colOff>86263</xdr:colOff>
      <xdr:row>378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298</xdr:row>
      <xdr:rowOff>140181</xdr:rowOff>
    </xdr:from>
    <xdr:to>
      <xdr:col>20</xdr:col>
      <xdr:colOff>53914</xdr:colOff>
      <xdr:row>313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315</xdr:row>
      <xdr:rowOff>43132</xdr:rowOff>
    </xdr:from>
    <xdr:to>
      <xdr:col>20</xdr:col>
      <xdr:colOff>86263</xdr:colOff>
      <xdr:row>330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202</xdr:row>
      <xdr:rowOff>140181</xdr:rowOff>
    </xdr:from>
    <xdr:to>
      <xdr:col>20</xdr:col>
      <xdr:colOff>53914</xdr:colOff>
      <xdr:row>217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219</xdr:row>
      <xdr:rowOff>43132</xdr:rowOff>
    </xdr:from>
    <xdr:to>
      <xdr:col>20</xdr:col>
      <xdr:colOff>86263</xdr:colOff>
      <xdr:row>234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155</xdr:row>
      <xdr:rowOff>110415</xdr:rowOff>
    </xdr:from>
    <xdr:to>
      <xdr:col>20</xdr:col>
      <xdr:colOff>47961</xdr:colOff>
      <xdr:row>170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174</xdr:row>
      <xdr:rowOff>150289</xdr:rowOff>
    </xdr:from>
    <xdr:to>
      <xdr:col>20</xdr:col>
      <xdr:colOff>169606</xdr:colOff>
      <xdr:row>189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177</xdr:row>
      <xdr:rowOff>65484</xdr:rowOff>
    </xdr:from>
    <xdr:to>
      <xdr:col>12</xdr:col>
      <xdr:colOff>537468</xdr:colOff>
      <xdr:row>192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349885</xdr:colOff>
      <xdr:row>106</xdr:row>
      <xdr:rowOff>110415</xdr:rowOff>
    </xdr:from>
    <xdr:to>
      <xdr:col>20</xdr:col>
      <xdr:colOff>47961</xdr:colOff>
      <xdr:row>121</xdr:row>
      <xdr:rowOff>99631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471530</xdr:colOff>
      <xdr:row>125</xdr:row>
      <xdr:rowOff>150289</xdr:rowOff>
    </xdr:from>
    <xdr:to>
      <xdr:col>20</xdr:col>
      <xdr:colOff>169606</xdr:colOff>
      <xdr:row>140</xdr:row>
      <xdr:rowOff>139505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714377</xdr:colOff>
      <xdr:row>128</xdr:row>
      <xdr:rowOff>65484</xdr:rowOff>
    </xdr:from>
    <xdr:to>
      <xdr:col>12</xdr:col>
      <xdr:colOff>537468</xdr:colOff>
      <xdr:row>143</xdr:row>
      <xdr:rowOff>54699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349885</xdr:colOff>
      <xdr:row>58</xdr:row>
      <xdr:rowOff>110415</xdr:rowOff>
    </xdr:from>
    <xdr:to>
      <xdr:col>20</xdr:col>
      <xdr:colOff>47961</xdr:colOff>
      <xdr:row>73</xdr:row>
      <xdr:rowOff>99631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471530</xdr:colOff>
      <xdr:row>77</xdr:row>
      <xdr:rowOff>150289</xdr:rowOff>
    </xdr:from>
    <xdr:to>
      <xdr:col>20</xdr:col>
      <xdr:colOff>169606</xdr:colOff>
      <xdr:row>92</xdr:row>
      <xdr:rowOff>139505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714377</xdr:colOff>
      <xdr:row>80</xdr:row>
      <xdr:rowOff>65484</xdr:rowOff>
    </xdr:from>
    <xdr:to>
      <xdr:col>12</xdr:col>
      <xdr:colOff>537468</xdr:colOff>
      <xdr:row>95</xdr:row>
      <xdr:rowOff>54699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349885</xdr:colOff>
      <xdr:row>9</xdr:row>
      <xdr:rowOff>110415</xdr:rowOff>
    </xdr:from>
    <xdr:to>
      <xdr:col>20</xdr:col>
      <xdr:colOff>47961</xdr:colOff>
      <xdr:row>24</xdr:row>
      <xdr:rowOff>99631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471530</xdr:colOff>
      <xdr:row>28</xdr:row>
      <xdr:rowOff>150289</xdr:rowOff>
    </xdr:from>
    <xdr:to>
      <xdr:col>20</xdr:col>
      <xdr:colOff>169606</xdr:colOff>
      <xdr:row>43</xdr:row>
      <xdr:rowOff>139505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714377</xdr:colOff>
      <xdr:row>31</xdr:row>
      <xdr:rowOff>65484</xdr:rowOff>
    </xdr:from>
    <xdr:to>
      <xdr:col>12</xdr:col>
      <xdr:colOff>537468</xdr:colOff>
      <xdr:row>46</xdr:row>
      <xdr:rowOff>54699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891"/>
  <sheetViews>
    <sheetView tabSelected="1" zoomScale="80" zoomScaleNormal="80" workbookViewId="0">
      <selection activeCell="C3" sqref="C3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2" spans="1:21" ht="14.65" thickBot="1"/>
    <row r="3" spans="1:21" ht="14.65" thickTop="1">
      <c r="A3" s="64" t="s">
        <v>51</v>
      </c>
      <c r="B3" s="62">
        <v>45707</v>
      </c>
      <c r="C3" s="3"/>
      <c r="D3" s="3"/>
      <c r="E3" s="3"/>
      <c r="F3" s="4"/>
      <c r="G3" s="3"/>
      <c r="H3" s="4"/>
      <c r="I3" s="4"/>
      <c r="J3" s="4"/>
      <c r="K3" s="4"/>
      <c r="L3" s="4"/>
      <c r="M3" s="4"/>
      <c r="N3" s="4"/>
      <c r="O3" s="4" t="s">
        <v>47</v>
      </c>
      <c r="P3" s="4" t="s">
        <v>48</v>
      </c>
      <c r="Q3" s="4"/>
      <c r="R3" s="4"/>
      <c r="S3" s="4"/>
      <c r="T3" s="4"/>
      <c r="U3" s="5"/>
    </row>
    <row r="4" spans="1:21">
      <c r="A4" s="47" t="s">
        <v>50</v>
      </c>
      <c r="B4" s="60"/>
      <c r="C4" s="17"/>
      <c r="D4" s="17"/>
      <c r="E4" s="17"/>
      <c r="F4" s="41"/>
      <c r="G4" s="17"/>
      <c r="H4" s="8"/>
      <c r="I4" s="8"/>
      <c r="J4" s="8"/>
      <c r="K4" s="8"/>
      <c r="L4" s="8"/>
      <c r="M4" s="8"/>
      <c r="N4" s="8" t="s">
        <v>55</v>
      </c>
      <c r="O4" s="50">
        <f>L12</f>
        <v>13237.26</v>
      </c>
      <c r="P4" s="55">
        <f>O4/O7</f>
        <v>0.20993965523120425</v>
      </c>
      <c r="Q4" s="8"/>
      <c r="R4" s="8"/>
      <c r="S4" s="8"/>
      <c r="T4" s="8"/>
      <c r="U4" s="9"/>
    </row>
    <row r="5" spans="1:21">
      <c r="A5" s="6"/>
      <c r="B5" s="8" t="s">
        <v>55</v>
      </c>
      <c r="C5" s="66" t="s">
        <v>86</v>
      </c>
      <c r="D5" s="17"/>
      <c r="E5" s="17"/>
      <c r="F5" s="41"/>
      <c r="G5" s="17"/>
      <c r="H5" s="8"/>
      <c r="I5" s="8"/>
      <c r="J5" s="8"/>
      <c r="K5" s="8"/>
      <c r="L5" s="8"/>
      <c r="M5" s="8"/>
      <c r="N5" s="8" t="str">
        <f>J13</f>
        <v>MG20180131</v>
      </c>
      <c r="O5" s="50">
        <f>L13</f>
        <v>20700.7</v>
      </c>
      <c r="P5" s="55">
        <f>O5/O7</f>
        <v>0.32830795958110592</v>
      </c>
      <c r="Q5" s="8"/>
      <c r="R5" s="8"/>
      <c r="S5" s="8"/>
      <c r="T5" s="8"/>
      <c r="U5" s="9"/>
    </row>
    <row r="6" spans="1:21">
      <c r="A6" s="47"/>
      <c r="B6" s="8" t="s">
        <v>14</v>
      </c>
      <c r="C6" s="66" t="s">
        <v>85</v>
      </c>
      <c r="D6" s="17"/>
      <c r="E6" s="17"/>
      <c r="F6" s="8"/>
      <c r="G6" s="7"/>
      <c r="H6" s="8"/>
      <c r="I6" s="8"/>
      <c r="J6" s="8"/>
      <c r="K6" s="14"/>
      <c r="L6" s="8"/>
      <c r="M6" s="8"/>
      <c r="N6" s="8" t="str">
        <f>J22</f>
        <v>CM20191031</v>
      </c>
      <c r="O6" s="14">
        <f>L22</f>
        <v>29114.73</v>
      </c>
      <c r="P6" s="55">
        <f>O6/O7</f>
        <v>0.46175238518768985</v>
      </c>
      <c r="Q6" s="8"/>
      <c r="R6" s="8"/>
      <c r="S6" s="8"/>
      <c r="T6" s="8"/>
      <c r="U6" s="9"/>
    </row>
    <row r="7" spans="1:21">
      <c r="A7" s="42"/>
      <c r="B7" s="65" t="s">
        <v>13</v>
      </c>
      <c r="C7" s="67" t="s">
        <v>84</v>
      </c>
      <c r="D7" s="7"/>
      <c r="E7" s="7"/>
      <c r="F7" s="8"/>
      <c r="G7" s="7"/>
      <c r="H7" s="8"/>
      <c r="I7" s="8"/>
      <c r="J7" s="8"/>
      <c r="K7" s="8"/>
      <c r="L7" s="8"/>
      <c r="M7" s="8"/>
      <c r="N7" s="8"/>
      <c r="O7" s="14">
        <f>SUM(O4:O6)</f>
        <v>63052.69</v>
      </c>
      <c r="P7" s="15">
        <f>SUM(P4:P6)</f>
        <v>1</v>
      </c>
      <c r="Q7" s="8"/>
      <c r="R7" s="8"/>
      <c r="S7" s="8"/>
      <c r="T7" s="8"/>
      <c r="U7" s="9"/>
    </row>
    <row r="8" spans="1:21">
      <c r="A8" s="6"/>
      <c r="B8" s="7"/>
      <c r="C8" s="7"/>
      <c r="D8" s="7"/>
      <c r="E8" s="7"/>
      <c r="F8" s="20" t="s">
        <v>61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>
      <c r="A9" s="49" t="str">
        <f>"PURCHASING POWER "&amp;F12&amp;":"</f>
        <v>PURCHASING POWER BRK-5QX13608:</v>
      </c>
      <c r="B9" s="7"/>
      <c r="C9" s="7">
        <v>23385.22</v>
      </c>
      <c r="D9" s="7"/>
      <c r="E9" s="7"/>
      <c r="F9" s="20" t="s">
        <v>60</v>
      </c>
      <c r="G9" s="7" t="str">
        <f>IF((0.05*C12)+(E13/4)&gt;L9,"TRUE","FALSE")</f>
        <v>FALSE</v>
      </c>
      <c r="H9" s="8"/>
      <c r="I9" s="8"/>
      <c r="J9" s="51" t="str">
        <f>"PURCHASING POWER "&amp;N12&amp;":"</f>
        <v>PURCHASING POWER :</v>
      </c>
      <c r="K9" s="8"/>
      <c r="L9" s="50">
        <f>C9-SUM(K12:K13)</f>
        <v>23385.22</v>
      </c>
      <c r="M9" s="8"/>
      <c r="N9" s="8"/>
      <c r="O9" s="8"/>
      <c r="P9" s="20" t="s">
        <v>34</v>
      </c>
      <c r="Q9" s="8"/>
      <c r="R9" s="8"/>
      <c r="S9" s="8"/>
      <c r="T9" s="8"/>
      <c r="U9" s="9"/>
    </row>
    <row r="10" spans="1:21">
      <c r="A10" s="6"/>
      <c r="B10" s="7"/>
      <c r="C10" s="7"/>
      <c r="D10" s="12" t="s">
        <v>75</v>
      </c>
      <c r="E10" s="7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pans="1:21">
      <c r="A11" s="11"/>
      <c r="B11" s="12" t="s">
        <v>19</v>
      </c>
      <c r="C11" s="12" t="s">
        <v>20</v>
      </c>
      <c r="D11" s="12" t="s">
        <v>20</v>
      </c>
      <c r="E11" s="12" t="s">
        <v>21</v>
      </c>
      <c r="F11" s="12" t="s">
        <v>32</v>
      </c>
      <c r="G11" s="12" t="s">
        <v>22</v>
      </c>
      <c r="H11" s="12"/>
      <c r="I11" s="8"/>
      <c r="J11" s="13"/>
      <c r="K11" s="40" t="s">
        <v>49</v>
      </c>
      <c r="L11" s="21" t="s">
        <v>47</v>
      </c>
      <c r="M11" s="20" t="s">
        <v>66</v>
      </c>
      <c r="N11" s="8"/>
      <c r="O11" s="8"/>
      <c r="P11" s="8"/>
      <c r="Q11" s="8"/>
      <c r="R11" s="8"/>
      <c r="S11" s="8"/>
      <c r="T11" s="8"/>
      <c r="U11" s="9"/>
    </row>
    <row r="12" spans="1:21">
      <c r="A12" s="16" t="s">
        <v>55</v>
      </c>
      <c r="B12" s="7">
        <v>13237.26</v>
      </c>
      <c r="C12" s="63">
        <v>0</v>
      </c>
      <c r="D12" s="63">
        <v>4456.42</v>
      </c>
      <c r="E12" s="7">
        <f>SUM(B12:C12)</f>
        <v>13237.26</v>
      </c>
      <c r="F12" s="8" t="s">
        <v>34</v>
      </c>
      <c r="G12" s="56">
        <f>E12/E14</f>
        <v>0.39004289002638937</v>
      </c>
      <c r="H12" s="15"/>
      <c r="I12" s="8"/>
      <c r="J12" s="8" t="str">
        <f>A12</f>
        <v>CMT20200817</v>
      </c>
      <c r="K12" s="50">
        <v>0</v>
      </c>
      <c r="L12" s="50">
        <f>K12+E12</f>
        <v>13237.26</v>
      </c>
      <c r="M12" s="50">
        <f>K12+C12</f>
        <v>0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13</v>
      </c>
      <c r="B13" s="7">
        <v>20700.7</v>
      </c>
      <c r="C13" s="17">
        <v>0</v>
      </c>
      <c r="D13" s="17">
        <v>8221.84</v>
      </c>
      <c r="E13" s="7">
        <f>SUM(B13:C13)</f>
        <v>20700.7</v>
      </c>
      <c r="F13" s="8" t="s">
        <v>34</v>
      </c>
      <c r="G13" s="56">
        <f>E13/E14</f>
        <v>0.60995710997361074</v>
      </c>
      <c r="H13" s="15"/>
      <c r="I13" s="8"/>
      <c r="J13" s="8" t="str">
        <f>A13</f>
        <v>MG20180131</v>
      </c>
      <c r="K13" s="50">
        <v>0</v>
      </c>
      <c r="L13" s="50">
        <f>K13+E13</f>
        <v>20700.7</v>
      </c>
      <c r="M13" s="50">
        <f>K13+C13</f>
        <v>0</v>
      </c>
      <c r="N13" s="8"/>
      <c r="O13" s="8"/>
      <c r="P13" s="8"/>
      <c r="Q13" s="8"/>
      <c r="R13" s="8"/>
      <c r="S13" s="8"/>
      <c r="T13" s="8"/>
      <c r="U13" s="9"/>
    </row>
    <row r="14" spans="1:21">
      <c r="A14" s="6"/>
      <c r="B14" s="7"/>
      <c r="C14" s="7"/>
      <c r="D14" s="7"/>
      <c r="E14" s="7">
        <f>SUM(E12:E13)</f>
        <v>33937.96</v>
      </c>
      <c r="F14" s="8"/>
      <c r="G14" s="19">
        <f>SUM(G12:G13)</f>
        <v>1</v>
      </c>
      <c r="H14" s="54"/>
      <c r="I14" s="8"/>
      <c r="J14" s="20" t="s">
        <v>21</v>
      </c>
      <c r="K14" s="50"/>
      <c r="L14" s="21">
        <f>SUM(L11:L13)</f>
        <v>33937.96</v>
      </c>
      <c r="M14" s="8"/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/>
      <c r="F15" s="8"/>
      <c r="G15" s="7"/>
      <c r="H15" s="15"/>
      <c r="I15" s="8"/>
      <c r="J15" s="8"/>
      <c r="K15" s="50"/>
      <c r="L15" s="8"/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8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42" t="str">
        <f>"PURCHASING POWER "&amp;F22&amp;":"</f>
        <v>PURCHASING POWER BRK-54X61101:</v>
      </c>
      <c r="B20" s="7"/>
      <c r="C20" s="7">
        <v>199940.98</v>
      </c>
      <c r="D20" s="12" t="s">
        <v>75</v>
      </c>
      <c r="E20" s="7"/>
      <c r="F20" s="8"/>
      <c r="G20" s="7"/>
      <c r="H20" s="8"/>
      <c r="I20" s="8"/>
      <c r="J20" s="12" t="str">
        <f>"PURCHASING POWER "&amp;N22&amp;":"</f>
        <v>PURCHASING POWER :</v>
      </c>
      <c r="K20" s="50"/>
      <c r="L20" s="14">
        <f>C20-SUM(K22:K23)</f>
        <v>199940.98</v>
      </c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6"/>
      <c r="B21" s="12" t="s">
        <v>19</v>
      </c>
      <c r="C21" s="12" t="s">
        <v>20</v>
      </c>
      <c r="D21" s="12" t="s">
        <v>20</v>
      </c>
      <c r="E21" s="12" t="s">
        <v>21</v>
      </c>
      <c r="F21" s="12" t="s">
        <v>32</v>
      </c>
      <c r="G21" s="12" t="s">
        <v>22</v>
      </c>
      <c r="H21" s="12"/>
      <c r="I21" s="8"/>
      <c r="J21" s="8"/>
      <c r="K21" s="50"/>
      <c r="L21" s="14"/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16" t="s">
        <v>14</v>
      </c>
      <c r="B22" s="7">
        <v>29114.73</v>
      </c>
      <c r="C22" s="17">
        <v>0</v>
      </c>
      <c r="D22" s="17">
        <v>13400.66</v>
      </c>
      <c r="E22" s="7">
        <f>SUM(B22:C22)</f>
        <v>29114.73</v>
      </c>
      <c r="F22" s="8" t="s">
        <v>33</v>
      </c>
      <c r="G22" s="57">
        <f>E22/E23</f>
        <v>1</v>
      </c>
      <c r="H22" s="15"/>
      <c r="I22" s="8"/>
      <c r="J22" s="8" t="str">
        <f>A22</f>
        <v>CM20191031</v>
      </c>
      <c r="K22" s="50">
        <v>0</v>
      </c>
      <c r="L22" s="14">
        <f>E22+K22</f>
        <v>29114.73</v>
      </c>
      <c r="M22" s="14">
        <f>K22+C22</f>
        <v>0</v>
      </c>
      <c r="N22" s="8"/>
      <c r="O22" s="8"/>
      <c r="P22" s="8"/>
      <c r="Q22" s="8"/>
      <c r="R22" s="8"/>
      <c r="S22" s="8"/>
      <c r="T22" s="8"/>
      <c r="U22" s="9"/>
    </row>
    <row r="23" spans="1:21">
      <c r="A23" s="6"/>
      <c r="B23" s="7"/>
      <c r="C23" s="7" t="s">
        <v>71</v>
      </c>
      <c r="D23" s="7"/>
      <c r="E23" s="7">
        <f>SUM(E22)</f>
        <v>29114.73</v>
      </c>
      <c r="F23" s="8"/>
      <c r="G23" s="57">
        <f>SUM(G22)</f>
        <v>1</v>
      </c>
      <c r="H23" s="54"/>
      <c r="I23" s="8"/>
      <c r="J23" s="20" t="s">
        <v>21</v>
      </c>
      <c r="K23" s="50"/>
      <c r="L23" s="21">
        <f>SUM(L21:L22)</f>
        <v>29114.73</v>
      </c>
      <c r="M23" s="8"/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/>
      <c r="D24" s="7"/>
      <c r="E24" s="7"/>
      <c r="F24" s="8"/>
      <c r="G24" s="19"/>
      <c r="H24" s="15"/>
      <c r="I24" s="8"/>
      <c r="J24" s="14"/>
      <c r="K24" s="8"/>
      <c r="L24" s="14"/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2" t="s">
        <v>22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12" t="s">
        <v>43</v>
      </c>
      <c r="D26" s="12"/>
      <c r="E26" s="58">
        <f>L26</f>
        <v>63052.69</v>
      </c>
      <c r="F26" s="14">
        <f>E26</f>
        <v>63052.69</v>
      </c>
      <c r="G26" s="19">
        <f>F26/F28</f>
        <v>0.21329806820409508</v>
      </c>
      <c r="H26" s="8"/>
      <c r="I26" s="8"/>
      <c r="J26" s="8"/>
      <c r="K26" s="12" t="s">
        <v>43</v>
      </c>
      <c r="L26" s="59">
        <f>L23+L14</f>
        <v>63052.69</v>
      </c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76</v>
      </c>
      <c r="D27" s="7"/>
      <c r="E27" s="7">
        <v>295608.34999999998</v>
      </c>
      <c r="F27" s="14">
        <f>E27-E26</f>
        <v>232555.65999999997</v>
      </c>
      <c r="G27" s="19">
        <f>F27/F28</f>
        <v>0.78670193179590497</v>
      </c>
      <c r="H27" s="8"/>
      <c r="I27" s="8"/>
      <c r="J27" s="8"/>
      <c r="K27" s="20" t="s">
        <v>53</v>
      </c>
      <c r="L27" s="14">
        <f>L26-E26</f>
        <v>0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7"/>
      <c r="D28" s="7"/>
      <c r="E28" s="7"/>
      <c r="F28" s="14">
        <f>SUM(F26:F27)</f>
        <v>295608.34999999998</v>
      </c>
      <c r="G28" s="19">
        <f>SUM(G26:G27)</f>
        <v>1</v>
      </c>
      <c r="H28" s="8"/>
      <c r="I28" s="8"/>
      <c r="J28" s="8"/>
      <c r="K28" s="8"/>
      <c r="L28" s="8"/>
      <c r="M28" s="8"/>
      <c r="N28" s="8"/>
      <c r="O28" s="8"/>
      <c r="P28" s="20" t="s">
        <v>33</v>
      </c>
      <c r="Q28" s="8"/>
      <c r="R28" s="8"/>
      <c r="S28" s="8"/>
      <c r="T28" s="8"/>
      <c r="U28" s="9"/>
    </row>
    <row r="29" spans="1:21">
      <c r="A29" s="6"/>
      <c r="B29" s="17"/>
      <c r="C29" s="17"/>
      <c r="D29" s="17"/>
      <c r="E29" s="17"/>
      <c r="F29" s="8"/>
      <c r="G29" s="7"/>
      <c r="H29" s="8"/>
      <c r="I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</row>
    <row r="30" spans="1:21">
      <c r="A30" s="6"/>
      <c r="B30" s="7"/>
      <c r="C30" s="7"/>
      <c r="D30" s="7"/>
      <c r="E30" s="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40"/>
      <c r="C31" s="17"/>
      <c r="D31" s="17"/>
      <c r="E31" s="17"/>
      <c r="F31" s="41"/>
      <c r="G31" s="17"/>
      <c r="H31" s="41"/>
      <c r="I31" s="14"/>
      <c r="J31" s="20" t="s">
        <v>77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16" t="s">
        <v>14</v>
      </c>
      <c r="B32" s="52" t="s">
        <v>58</v>
      </c>
      <c r="C32" s="7"/>
      <c r="D32" s="7"/>
      <c r="E32" s="7"/>
      <c r="F32" s="8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55</v>
      </c>
      <c r="B33" s="52" t="s">
        <v>57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0" t="s">
        <v>13</v>
      </c>
      <c r="B34" s="53" t="s">
        <v>59</v>
      </c>
      <c r="C34" s="12"/>
      <c r="D34" s="12"/>
      <c r="E34" s="12"/>
      <c r="F34" s="12"/>
      <c r="G34" s="12"/>
      <c r="H34" s="12"/>
      <c r="I34" s="8"/>
      <c r="J34" s="8"/>
      <c r="K34" s="14"/>
      <c r="L34" s="15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6"/>
      <c r="B35" s="7"/>
      <c r="C35" s="22"/>
      <c r="D35" s="22"/>
      <c r="E35" s="23"/>
      <c r="F35" s="8"/>
      <c r="G35" s="19"/>
      <c r="H35" s="15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6"/>
      <c r="B36" s="7"/>
      <c r="C36" s="7"/>
      <c r="D36" s="7"/>
      <c r="E36" s="7"/>
      <c r="F36" s="8"/>
      <c r="G36" s="19"/>
      <c r="H36" s="15"/>
      <c r="I36" s="8"/>
      <c r="J36" s="20"/>
      <c r="K36" s="21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14"/>
      <c r="K37" s="14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 ht="14.65" thickBot="1">
      <c r="A47" s="24"/>
      <c r="B47" s="25"/>
      <c r="C47" s="25"/>
      <c r="D47" s="25"/>
      <c r="E47" s="25"/>
      <c r="F47" s="26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</row>
    <row r="48" spans="1:21" ht="14.65" thickTop="1"/>
    <row r="51" spans="1:21" ht="14.65" thickBot="1"/>
    <row r="52" spans="1:21" ht="14.65" thickTop="1">
      <c r="A52" s="64" t="s">
        <v>51</v>
      </c>
      <c r="B52" s="62">
        <v>45626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/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11851.8</v>
      </c>
      <c r="P53" s="55">
        <f>O53/O56</f>
        <v>0.1867759394742449</v>
      </c>
      <c r="Q53" s="8"/>
      <c r="R53" s="8"/>
      <c r="S53" s="8"/>
      <c r="T53" s="8"/>
      <c r="U53" s="9"/>
    </row>
    <row r="54" spans="1:21">
      <c r="A54" s="6"/>
      <c r="B54" s="8" t="s">
        <v>81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25730.05</v>
      </c>
      <c r="P54" s="55">
        <f>O54/O56</f>
        <v>0.40548728981836474</v>
      </c>
      <c r="Q54" s="8"/>
      <c r="R54" s="8"/>
      <c r="S54" s="8"/>
      <c r="T54" s="8"/>
      <c r="U54" s="9"/>
    </row>
    <row r="55" spans="1:21">
      <c r="A55" s="47"/>
      <c r="B55" s="8" t="s">
        <v>82</v>
      </c>
      <c r="C55" s="17"/>
      <c r="D55" s="17"/>
      <c r="E55" s="17"/>
      <c r="F55" s="8"/>
      <c r="G55" s="7"/>
      <c r="H55" s="8"/>
      <c r="I55" s="8"/>
      <c r="J55" s="8"/>
      <c r="K55" s="14"/>
      <c r="L55" s="8"/>
      <c r="M55" s="8"/>
      <c r="N55" s="8" t="str">
        <f>J71</f>
        <v>CM20191031</v>
      </c>
      <c r="O55" s="14">
        <f>L71</f>
        <v>25872.79</v>
      </c>
      <c r="P55" s="55">
        <f>O55/O56</f>
        <v>0.40773677070739039</v>
      </c>
      <c r="Q55" s="8"/>
      <c r="R55" s="8"/>
      <c r="S55" s="8"/>
      <c r="T55" s="8"/>
      <c r="U55" s="9"/>
    </row>
    <row r="56" spans="1:21">
      <c r="A56" s="42"/>
      <c r="B56" s="7" t="s">
        <v>83</v>
      </c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63454.64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23385.22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21385.22</v>
      </c>
      <c r="M58" s="8"/>
      <c r="N58" s="8"/>
      <c r="O58" s="8"/>
      <c r="P58" s="20" t="s">
        <v>34</v>
      </c>
      <c r="Q58" s="8"/>
      <c r="R58" s="8"/>
      <c r="S58" s="8"/>
      <c r="T58" s="8"/>
      <c r="U58" s="9"/>
    </row>
    <row r="59" spans="1:21">
      <c r="A59" s="6"/>
      <c r="B59" s="7"/>
      <c r="C59" s="7"/>
      <c r="D59" s="12" t="s">
        <v>75</v>
      </c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 t="s">
        <v>20</v>
      </c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6764.06</v>
      </c>
      <c r="C61" s="63">
        <v>4087.74</v>
      </c>
      <c r="D61" s="63">
        <v>3621.72</v>
      </c>
      <c r="E61" s="7">
        <f>SUM(B61:C61)</f>
        <v>10851.8</v>
      </c>
      <c r="F61" s="8" t="s">
        <v>34</v>
      </c>
      <c r="G61" s="56">
        <f>E61/E63</f>
        <v>0.30498133177448616</v>
      </c>
      <c r="H61" s="15"/>
      <c r="I61" s="8"/>
      <c r="J61" s="8" t="str">
        <f>A61</f>
        <v>CMT20200817</v>
      </c>
      <c r="K61" s="50">
        <v>1000</v>
      </c>
      <c r="L61" s="50">
        <f>K61+E61</f>
        <v>11851.8</v>
      </c>
      <c r="M61" s="50">
        <f>K61+C61</f>
        <v>5087.74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24360.89</v>
      </c>
      <c r="C62" s="17">
        <v>369.16</v>
      </c>
      <c r="D62" s="17">
        <v>0</v>
      </c>
      <c r="E62" s="7">
        <f>SUM(B62:C62)</f>
        <v>24730.05</v>
      </c>
      <c r="F62" s="8" t="s">
        <v>34</v>
      </c>
      <c r="G62" s="56">
        <f>E62/E63</f>
        <v>0.69501866822551384</v>
      </c>
      <c r="H62" s="15"/>
      <c r="I62" s="8"/>
      <c r="J62" s="8" t="str">
        <f>A62</f>
        <v>MG20180131</v>
      </c>
      <c r="K62" s="50">
        <v>1000</v>
      </c>
      <c r="L62" s="50">
        <f>K62+E62</f>
        <v>25730.05</v>
      </c>
      <c r="M62" s="50">
        <f>K62+C62</f>
        <v>1369.16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35581.85</v>
      </c>
      <c r="F63" s="8"/>
      <c r="G63" s="19">
        <f>SUM(G61:G62)</f>
        <v>1</v>
      </c>
      <c r="H63" s="54"/>
      <c r="I63" s="8"/>
      <c r="J63" s="20" t="s">
        <v>21</v>
      </c>
      <c r="K63" s="50"/>
      <c r="L63" s="21">
        <f>SUM(L60:L62)</f>
        <v>37581.85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50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50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50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50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50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199940.98</v>
      </c>
      <c r="D69" s="12" t="s">
        <v>75</v>
      </c>
      <c r="E69" s="7"/>
      <c r="F69" s="8"/>
      <c r="G69" s="7"/>
      <c r="H69" s="8"/>
      <c r="I69" s="8"/>
      <c r="J69" s="12" t="str">
        <f>"PURCHASING POWER "&amp;N71&amp;":"</f>
        <v>PURCHASING POWER :</v>
      </c>
      <c r="K69" s="50"/>
      <c r="L69" s="14">
        <f>C69-SUM(K71:K72)</f>
        <v>198940.98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 t="s">
        <v>20</v>
      </c>
      <c r="E70" s="12" t="s">
        <v>21</v>
      </c>
      <c r="F70" s="12" t="s">
        <v>32</v>
      </c>
      <c r="G70" s="12" t="s">
        <v>22</v>
      </c>
      <c r="H70" s="12"/>
      <c r="I70" s="8"/>
      <c r="J70" s="8"/>
      <c r="K70" s="50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22627.46</v>
      </c>
      <c r="C71" s="17">
        <v>2245.33</v>
      </c>
      <c r="D71" s="17">
        <v>10500</v>
      </c>
      <c r="E71" s="7">
        <f>SUM(B71:C71)</f>
        <v>24872.79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50">
        <v>1000</v>
      </c>
      <c r="L71" s="14">
        <f>E71+K71</f>
        <v>25872.79</v>
      </c>
      <c r="M71" s="14">
        <f>K71+C71</f>
        <v>3245.33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24872.79</v>
      </c>
      <c r="F72" s="8"/>
      <c r="G72" s="57">
        <f>SUM(G71)</f>
        <v>1</v>
      </c>
      <c r="H72" s="54"/>
      <c r="I72" s="8"/>
      <c r="J72" s="20" t="s">
        <v>21</v>
      </c>
      <c r="K72" s="50"/>
      <c r="L72" s="21">
        <f>SUM(L70:L71)</f>
        <v>25872.79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K73" s="8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12" t="s">
        <v>22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L75</f>
        <v>63454.64</v>
      </c>
      <c r="F75" s="14">
        <f>E75</f>
        <v>63454.64</v>
      </c>
      <c r="G75" s="19">
        <f>F75/F77</f>
        <v>0.23033736965972634</v>
      </c>
      <c r="H75" s="8"/>
      <c r="I75" s="8"/>
      <c r="J75" s="8"/>
      <c r="K75" s="12" t="s">
        <v>43</v>
      </c>
      <c r="L75" s="59">
        <f>L72+L63</f>
        <v>63454.64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12" t="s">
        <v>76</v>
      </c>
      <c r="D76" s="7"/>
      <c r="E76" s="7">
        <v>275485.65000000002</v>
      </c>
      <c r="F76" s="14">
        <f>E76-E75</f>
        <v>212031.01</v>
      </c>
      <c r="G76" s="19">
        <f>F76/F77</f>
        <v>0.7696626303402736</v>
      </c>
      <c r="H76" s="8"/>
      <c r="I76" s="8"/>
      <c r="J76" s="8"/>
      <c r="K76" s="20" t="s">
        <v>53</v>
      </c>
      <c r="L76" s="14">
        <f>L75-E75</f>
        <v>0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14">
        <f>SUM(F75:F76)</f>
        <v>275485.65000000002</v>
      </c>
      <c r="G77" s="19">
        <f>SUM(G75:G76)</f>
        <v>1</v>
      </c>
      <c r="H77" s="8"/>
      <c r="I77" s="8"/>
      <c r="J77" s="8"/>
      <c r="K77" s="8"/>
      <c r="L77" s="8"/>
      <c r="M77" s="8"/>
      <c r="N77" s="8"/>
      <c r="O77" s="8"/>
      <c r="P77" s="20" t="s">
        <v>33</v>
      </c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20" t="s">
        <v>77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10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>
      <c r="A94" s="6"/>
      <c r="B94" s="7"/>
      <c r="C94" s="7"/>
      <c r="D94" s="7"/>
      <c r="E94" s="7"/>
      <c r="F94" s="8"/>
      <c r="G94" s="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</row>
    <row r="95" spans="1:21">
      <c r="A95" s="6"/>
      <c r="B95" s="7"/>
      <c r="C95" s="7"/>
      <c r="D95" s="7"/>
      <c r="E95" s="7"/>
      <c r="F95" s="8"/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</row>
    <row r="96" spans="1:21" ht="14.65" thickBot="1">
      <c r="A96" s="24"/>
      <c r="B96" s="25"/>
      <c r="C96" s="25"/>
      <c r="D96" s="25"/>
      <c r="E96" s="25"/>
      <c r="F96" s="26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ht="14.65" thickTop="1"/>
    <row r="99" spans="1:21" ht="14.65" thickBot="1"/>
    <row r="100" spans="1:21" ht="14.65" thickTop="1">
      <c r="A100" s="64" t="s">
        <v>51</v>
      </c>
      <c r="B100" s="62">
        <v>45565</v>
      </c>
      <c r="C100" s="3"/>
      <c r="D100" s="3"/>
      <c r="E100" s="3"/>
      <c r="F100" s="4"/>
      <c r="G100" s="3"/>
      <c r="H100" s="4"/>
      <c r="I100" s="4"/>
      <c r="J100" s="4"/>
      <c r="K100" s="4"/>
      <c r="L100" s="4"/>
      <c r="M100" s="4"/>
      <c r="N100" s="4"/>
      <c r="O100" s="4" t="s">
        <v>47</v>
      </c>
      <c r="P100" s="4" t="s">
        <v>48</v>
      </c>
      <c r="Q100" s="4"/>
      <c r="R100" s="4"/>
      <c r="S100" s="4"/>
      <c r="T100" s="4"/>
      <c r="U100" s="5"/>
    </row>
    <row r="101" spans="1:21">
      <c r="A101" s="47" t="s">
        <v>50</v>
      </c>
      <c r="B101" s="60"/>
      <c r="C101" s="17"/>
      <c r="D101" s="17"/>
      <c r="E101" s="17"/>
      <c r="F101" s="41"/>
      <c r="G101" s="17"/>
      <c r="H101" s="8"/>
      <c r="I101" s="8"/>
      <c r="J101" s="8"/>
      <c r="K101" s="8"/>
      <c r="L101" s="8"/>
      <c r="M101" s="8"/>
      <c r="N101" s="8" t="s">
        <v>55</v>
      </c>
      <c r="O101" s="50">
        <f>L109</f>
        <v>10925.93</v>
      </c>
      <c r="P101" s="55">
        <f>O101/O104</f>
        <v>0.1836515459370491</v>
      </c>
      <c r="Q101" s="8"/>
      <c r="R101" s="8"/>
      <c r="S101" s="8"/>
      <c r="T101" s="8"/>
      <c r="U101" s="9"/>
    </row>
    <row r="102" spans="1:21">
      <c r="A102" s="6"/>
      <c r="B102" s="8" t="s">
        <v>81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tr">
        <f>J110</f>
        <v>MG20180131</v>
      </c>
      <c r="O102" s="50">
        <f>L110</f>
        <v>27197.85</v>
      </c>
      <c r="P102" s="55">
        <f>O102/O104</f>
        <v>0.45716265788486388</v>
      </c>
      <c r="Q102" s="8"/>
      <c r="R102" s="8"/>
      <c r="S102" s="8"/>
      <c r="T102" s="8"/>
      <c r="U102" s="9"/>
    </row>
    <row r="103" spans="1:21">
      <c r="A103" s="47"/>
      <c r="B103" s="8" t="s">
        <v>82</v>
      </c>
      <c r="C103" s="17"/>
      <c r="D103" s="17"/>
      <c r="E103" s="17"/>
      <c r="F103" s="8"/>
      <c r="G103" s="7"/>
      <c r="H103" s="8"/>
      <c r="I103" s="8"/>
      <c r="J103" s="8"/>
      <c r="K103" s="14"/>
      <c r="L103" s="8"/>
      <c r="M103" s="8"/>
      <c r="N103" s="8" t="str">
        <f>J119</f>
        <v>CM20191031</v>
      </c>
      <c r="O103" s="14">
        <f>L119</f>
        <v>21368.940000000002</v>
      </c>
      <c r="P103" s="55">
        <f>O103/O104</f>
        <v>0.35918579617808705</v>
      </c>
      <c r="Q103" s="8"/>
      <c r="R103" s="8"/>
      <c r="S103" s="8"/>
      <c r="T103" s="8"/>
      <c r="U103" s="9"/>
    </row>
    <row r="104" spans="1:21">
      <c r="A104" s="42"/>
      <c r="B104" s="7" t="s">
        <v>83</v>
      </c>
      <c r="C104" s="7"/>
      <c r="D104" s="7"/>
      <c r="E104" s="7"/>
      <c r="F104" s="8"/>
      <c r="G104" s="7"/>
      <c r="H104" s="8"/>
      <c r="I104" s="8"/>
      <c r="J104" s="8"/>
      <c r="K104" s="8"/>
      <c r="L104" s="8"/>
      <c r="M104" s="8"/>
      <c r="N104" s="8"/>
      <c r="O104" s="14">
        <f>SUM(O101:O103)</f>
        <v>59492.72</v>
      </c>
      <c r="P104" s="15">
        <f>SUM(P101:P103)</f>
        <v>1</v>
      </c>
      <c r="Q104" s="8"/>
      <c r="R104" s="8"/>
      <c r="S104" s="8"/>
      <c r="T104" s="8"/>
      <c r="U104" s="9"/>
    </row>
    <row r="105" spans="1:21">
      <c r="A105" s="6"/>
      <c r="B105" s="7"/>
      <c r="C105" s="7"/>
      <c r="D105" s="7"/>
      <c r="E105" s="7"/>
      <c r="F105" s="20" t="s">
        <v>61</v>
      </c>
      <c r="G105" s="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</row>
    <row r="106" spans="1:21">
      <c r="A106" s="49" t="str">
        <f>"PURCHASING POWER "&amp;F109&amp;":"</f>
        <v>PURCHASING POWER BRK-5QX13608:</v>
      </c>
      <c r="B106" s="7"/>
      <c r="C106" s="7">
        <v>23385.22</v>
      </c>
      <c r="D106" s="7"/>
      <c r="E106" s="7"/>
      <c r="F106" s="20" t="s">
        <v>60</v>
      </c>
      <c r="G106" s="7" t="str">
        <f>IF((0.05*C109)+(E110/4)&gt;L106,"TRUE","FALSE")</f>
        <v>FALSE</v>
      </c>
      <c r="H106" s="8"/>
      <c r="I106" s="8"/>
      <c r="J106" s="51" t="str">
        <f>"PURCHASING POWER "&amp;N109&amp;":"</f>
        <v>PURCHASING POWER :</v>
      </c>
      <c r="K106" s="8"/>
      <c r="L106" s="50">
        <f>C106-SUM(K109:K110)</f>
        <v>21385.22</v>
      </c>
      <c r="M106" s="8"/>
      <c r="N106" s="8"/>
      <c r="O106" s="8"/>
      <c r="P106" s="20" t="s">
        <v>34</v>
      </c>
      <c r="Q106" s="8"/>
      <c r="R106" s="8"/>
      <c r="S106" s="8"/>
      <c r="T106" s="8"/>
      <c r="U106" s="9"/>
    </row>
    <row r="107" spans="1:21">
      <c r="A107" s="6"/>
      <c r="B107" s="7"/>
      <c r="C107" s="7"/>
      <c r="D107" s="12" t="s">
        <v>75</v>
      </c>
      <c r="E107" s="7"/>
      <c r="F107" s="8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</row>
    <row r="108" spans="1:21">
      <c r="A108" s="11"/>
      <c r="B108" s="12" t="s">
        <v>19</v>
      </c>
      <c r="C108" s="12" t="s">
        <v>20</v>
      </c>
      <c r="D108" s="12" t="s">
        <v>20</v>
      </c>
      <c r="E108" s="12" t="s">
        <v>21</v>
      </c>
      <c r="F108" s="12" t="s">
        <v>32</v>
      </c>
      <c r="G108" s="12" t="s">
        <v>22</v>
      </c>
      <c r="H108" s="12"/>
      <c r="I108" s="8"/>
      <c r="J108" s="13"/>
      <c r="K108" s="40" t="s">
        <v>49</v>
      </c>
      <c r="L108" s="21" t="s">
        <v>47</v>
      </c>
      <c r="M108" s="20" t="s">
        <v>66</v>
      </c>
      <c r="N108" s="8"/>
      <c r="O108" s="8"/>
      <c r="P108" s="8"/>
      <c r="Q108" s="8"/>
      <c r="R108" s="8"/>
      <c r="S108" s="8"/>
      <c r="T108" s="8"/>
      <c r="U108" s="9"/>
    </row>
    <row r="109" spans="1:21">
      <c r="A109" s="16" t="s">
        <v>55</v>
      </c>
      <c r="B109" s="7">
        <v>8384.31</v>
      </c>
      <c r="C109" s="63">
        <v>1541.62</v>
      </c>
      <c r="D109" s="63">
        <v>4621.72</v>
      </c>
      <c r="E109" s="7">
        <f>SUM(B109:C109)</f>
        <v>9925.93</v>
      </c>
      <c r="F109" s="8" t="s">
        <v>34</v>
      </c>
      <c r="G109" s="56">
        <f>E109/E111</f>
        <v>0.27477550798947398</v>
      </c>
      <c r="H109" s="15"/>
      <c r="I109" s="8"/>
      <c r="J109" s="8" t="str">
        <f>A109</f>
        <v>CMT20200817</v>
      </c>
      <c r="K109" s="50">
        <v>1000</v>
      </c>
      <c r="L109" s="50">
        <f>K109+E109</f>
        <v>10925.93</v>
      </c>
      <c r="M109" s="50">
        <f>K109+C109</f>
        <v>2541.62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13</v>
      </c>
      <c r="B110" s="7">
        <v>24390.98</v>
      </c>
      <c r="C110" s="17">
        <v>1806.87</v>
      </c>
      <c r="D110" s="17">
        <v>0</v>
      </c>
      <c r="E110" s="7">
        <f>SUM(B110:C110)</f>
        <v>26197.85</v>
      </c>
      <c r="F110" s="8" t="s">
        <v>34</v>
      </c>
      <c r="G110" s="56">
        <f>E110/E111</f>
        <v>0.72522449201052597</v>
      </c>
      <c r="H110" s="15"/>
      <c r="I110" s="8"/>
      <c r="J110" s="8" t="str">
        <f>A110</f>
        <v>MG20180131</v>
      </c>
      <c r="K110" s="50">
        <v>1000</v>
      </c>
      <c r="L110" s="50">
        <f>K110+E110</f>
        <v>27197.85</v>
      </c>
      <c r="M110" s="50">
        <f>K110+C110</f>
        <v>2806.87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6"/>
      <c r="B111" s="7"/>
      <c r="C111" s="7"/>
      <c r="D111" s="7"/>
      <c r="E111" s="7">
        <f>SUM(E109:E110)</f>
        <v>36123.78</v>
      </c>
      <c r="F111" s="8"/>
      <c r="G111" s="19">
        <f>SUM(G109:G110)</f>
        <v>1</v>
      </c>
      <c r="H111" s="54"/>
      <c r="I111" s="8"/>
      <c r="J111" s="20" t="s">
        <v>21</v>
      </c>
      <c r="K111" s="50"/>
      <c r="L111" s="21">
        <f>SUM(L108:L110)</f>
        <v>38123.78</v>
      </c>
      <c r="M111" s="8"/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/>
      <c r="F112" s="8"/>
      <c r="G112" s="7"/>
      <c r="H112" s="15"/>
      <c r="I112" s="8"/>
      <c r="J112" s="8"/>
      <c r="K112" s="50"/>
      <c r="L112" s="8"/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8"/>
      <c r="I113" s="8"/>
      <c r="J113" s="8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42" t="str">
        <f>"PURCHASING POWER "&amp;F119&amp;":"</f>
        <v>PURCHASING POWER BRK-54X61101:</v>
      </c>
      <c r="B117" s="7"/>
      <c r="C117" s="7">
        <v>199940.98</v>
      </c>
      <c r="D117" s="12" t="s">
        <v>75</v>
      </c>
      <c r="E117" s="7"/>
      <c r="F117" s="8"/>
      <c r="G117" s="7"/>
      <c r="H117" s="8"/>
      <c r="I117" s="8"/>
      <c r="J117" s="12" t="str">
        <f>"PURCHASING POWER "&amp;N119&amp;":"</f>
        <v>PURCHASING POWER :</v>
      </c>
      <c r="K117" s="50"/>
      <c r="L117" s="14">
        <f>C117-SUM(K119:K120)</f>
        <v>198940.98</v>
      </c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6"/>
      <c r="B118" s="12" t="s">
        <v>19</v>
      </c>
      <c r="C118" s="12" t="s">
        <v>20</v>
      </c>
      <c r="D118" s="12" t="s">
        <v>20</v>
      </c>
      <c r="E118" s="12" t="s">
        <v>21</v>
      </c>
      <c r="F118" s="12" t="s">
        <v>32</v>
      </c>
      <c r="G118" s="12" t="s">
        <v>22</v>
      </c>
      <c r="H118" s="12"/>
      <c r="I118" s="8"/>
      <c r="J118" s="8"/>
      <c r="K118" s="50"/>
      <c r="L118" s="14"/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16" t="s">
        <v>14</v>
      </c>
      <c r="B119" s="7">
        <v>20294.36</v>
      </c>
      <c r="C119" s="17">
        <v>74.58</v>
      </c>
      <c r="D119" s="17">
        <v>11500</v>
      </c>
      <c r="E119" s="7">
        <f>SUM(B119:C119)</f>
        <v>20368.940000000002</v>
      </c>
      <c r="F119" s="8" t="s">
        <v>33</v>
      </c>
      <c r="G119" s="57">
        <f>E119/E120</f>
        <v>1</v>
      </c>
      <c r="H119" s="15"/>
      <c r="I119" s="8"/>
      <c r="J119" s="8" t="str">
        <f>A119</f>
        <v>CM20191031</v>
      </c>
      <c r="K119" s="50">
        <v>1000</v>
      </c>
      <c r="L119" s="14">
        <f>E119+K119</f>
        <v>21368.940000000002</v>
      </c>
      <c r="M119" s="14">
        <f>K119+C119</f>
        <v>1074.58</v>
      </c>
      <c r="N119" s="8"/>
      <c r="O119" s="8"/>
      <c r="P119" s="8"/>
      <c r="Q119" s="8"/>
      <c r="R119" s="8"/>
      <c r="S119" s="8"/>
      <c r="T119" s="8"/>
      <c r="U119" s="9"/>
    </row>
    <row r="120" spans="1:21">
      <c r="A120" s="6"/>
      <c r="B120" s="7"/>
      <c r="C120" s="7" t="s">
        <v>71</v>
      </c>
      <c r="D120" s="7"/>
      <c r="E120" s="7">
        <f>SUM(E119)</f>
        <v>20368.940000000002</v>
      </c>
      <c r="F120" s="8"/>
      <c r="G120" s="57">
        <f>SUM(G119)</f>
        <v>1</v>
      </c>
      <c r="H120" s="54"/>
      <c r="I120" s="8"/>
      <c r="J120" s="20" t="s">
        <v>21</v>
      </c>
      <c r="K120" s="50"/>
      <c r="L120" s="21">
        <f>SUM(L118:L119)</f>
        <v>21368.940000000002</v>
      </c>
      <c r="M120" s="8"/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/>
      <c r="D121" s="7"/>
      <c r="E121" s="7"/>
      <c r="F121" s="8"/>
      <c r="G121" s="19"/>
      <c r="H121" s="15"/>
      <c r="I121" s="8"/>
      <c r="J121" s="14"/>
      <c r="K121" s="8"/>
      <c r="L121" s="14"/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12" t="s">
        <v>22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12" t="s">
        <v>43</v>
      </c>
      <c r="D123" s="12"/>
      <c r="E123" s="58">
        <f>E120+E111</f>
        <v>56492.72</v>
      </c>
      <c r="F123" s="14">
        <f>E123</f>
        <v>56492.72</v>
      </c>
      <c r="G123" s="19">
        <f>F123/F125</f>
        <v>0.23064622662732084</v>
      </c>
      <c r="H123" s="8"/>
      <c r="I123" s="8"/>
      <c r="J123" s="8"/>
      <c r="K123" s="12" t="s">
        <v>43</v>
      </c>
      <c r="L123" s="59">
        <f>L120+L111</f>
        <v>59492.72</v>
      </c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12" t="s">
        <v>76</v>
      </c>
      <c r="D124" s="7"/>
      <c r="E124" s="7">
        <v>244932.34</v>
      </c>
      <c r="F124" s="14">
        <f>E124-E123</f>
        <v>188439.62</v>
      </c>
      <c r="G124" s="19">
        <f>F124/F125</f>
        <v>0.76935377337267918</v>
      </c>
      <c r="H124" s="8"/>
      <c r="I124" s="8"/>
      <c r="J124" s="8"/>
      <c r="K124" s="20" t="s">
        <v>53</v>
      </c>
      <c r="L124" s="14">
        <f>L123-E123</f>
        <v>3000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7"/>
      <c r="D125" s="7"/>
      <c r="E125" s="7"/>
      <c r="F125" s="14">
        <f>SUM(F123:F124)</f>
        <v>244932.34</v>
      </c>
      <c r="G125" s="19">
        <f>SUM(G123:G124)</f>
        <v>1</v>
      </c>
      <c r="H125" s="8"/>
      <c r="I125" s="8"/>
      <c r="J125" s="8"/>
      <c r="K125" s="8"/>
      <c r="L125" s="8"/>
      <c r="M125" s="8"/>
      <c r="N125" s="8"/>
      <c r="O125" s="8"/>
      <c r="P125" s="20" t="s">
        <v>33</v>
      </c>
      <c r="Q125" s="8"/>
      <c r="R125" s="8"/>
      <c r="S125" s="8"/>
      <c r="T125" s="8"/>
      <c r="U125" s="9"/>
    </row>
    <row r="126" spans="1:21">
      <c r="A126" s="6"/>
      <c r="B126" s="17"/>
      <c r="C126" s="17"/>
      <c r="D126" s="17"/>
      <c r="E126" s="17"/>
      <c r="F126" s="8"/>
      <c r="G126" s="7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</row>
    <row r="127" spans="1:21">
      <c r="A127" s="6"/>
      <c r="B127" s="7"/>
      <c r="C127" s="7"/>
      <c r="D127" s="7"/>
      <c r="E127" s="7"/>
      <c r="F127" s="8"/>
      <c r="G127" s="7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40"/>
      <c r="C128" s="17"/>
      <c r="D128" s="17"/>
      <c r="E128" s="17"/>
      <c r="F128" s="41"/>
      <c r="G128" s="17"/>
      <c r="H128" s="41"/>
      <c r="I128" s="14"/>
      <c r="J128" s="20" t="s">
        <v>77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16" t="s">
        <v>14</v>
      </c>
      <c r="B129" s="52" t="s">
        <v>58</v>
      </c>
      <c r="C129" s="7"/>
      <c r="D129" s="7"/>
      <c r="E129" s="7"/>
      <c r="F129" s="8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55</v>
      </c>
      <c r="B130" s="52" t="s">
        <v>57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10" t="s">
        <v>13</v>
      </c>
      <c r="B131" s="53" t="s">
        <v>59</v>
      </c>
      <c r="C131" s="12"/>
      <c r="D131" s="12"/>
      <c r="E131" s="12"/>
      <c r="F131" s="12"/>
      <c r="G131" s="12"/>
      <c r="H131" s="12"/>
      <c r="I131" s="8"/>
      <c r="J131" s="8"/>
      <c r="K131" s="14"/>
      <c r="L131" s="15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6"/>
      <c r="B132" s="7"/>
      <c r="C132" s="22"/>
      <c r="D132" s="22"/>
      <c r="E132" s="23"/>
      <c r="F132" s="8"/>
      <c r="G132" s="19"/>
      <c r="H132" s="15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6"/>
      <c r="B133" s="7"/>
      <c r="C133" s="7"/>
      <c r="D133" s="7"/>
      <c r="E133" s="7"/>
      <c r="F133" s="8"/>
      <c r="G133" s="19"/>
      <c r="H133" s="15"/>
      <c r="I133" s="8"/>
      <c r="J133" s="20"/>
      <c r="K133" s="21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14"/>
      <c r="K134" s="14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1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>
      <c r="A142" s="6"/>
      <c r="B142" s="7"/>
      <c r="C142" s="7"/>
      <c r="D142" s="7"/>
      <c r="E142" s="7"/>
      <c r="F142" s="8"/>
      <c r="G142" s="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9"/>
    </row>
    <row r="143" spans="1:21">
      <c r="A143" s="6"/>
      <c r="B143" s="7"/>
      <c r="C143" s="7"/>
      <c r="D143" s="7"/>
      <c r="E143" s="7"/>
      <c r="F143" s="8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9"/>
    </row>
    <row r="144" spans="1:21" ht="14.65" thickBot="1">
      <c r="A144" s="24"/>
      <c r="B144" s="25"/>
      <c r="C144" s="25"/>
      <c r="D144" s="25"/>
      <c r="E144" s="25"/>
      <c r="F144" s="26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7"/>
    </row>
    <row r="145" spans="1:21" ht="14.65" thickTop="1"/>
    <row r="148" spans="1:21" ht="14.65" thickBot="1"/>
    <row r="149" spans="1:21" ht="14.65" thickTop="1">
      <c r="A149" s="64" t="s">
        <v>51</v>
      </c>
      <c r="B149" s="62">
        <v>45428</v>
      </c>
      <c r="C149" s="3"/>
      <c r="D149" s="3"/>
      <c r="E149" s="3"/>
      <c r="F149" s="4"/>
      <c r="G149" s="3"/>
      <c r="H149" s="4"/>
      <c r="I149" s="4"/>
      <c r="J149" s="4"/>
      <c r="K149" s="4"/>
      <c r="L149" s="4"/>
      <c r="M149" s="4"/>
      <c r="N149" s="4"/>
      <c r="O149" s="4" t="s">
        <v>47</v>
      </c>
      <c r="P149" s="4" t="s">
        <v>48</v>
      </c>
      <c r="Q149" s="4"/>
      <c r="R149" s="4"/>
      <c r="S149" s="4"/>
      <c r="T149" s="4"/>
      <c r="U149" s="5"/>
    </row>
    <row r="150" spans="1:21">
      <c r="A150" s="47" t="s">
        <v>50</v>
      </c>
      <c r="B150" s="60" t="s">
        <v>78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">
        <v>55</v>
      </c>
      <c r="O150" s="50">
        <f>L158</f>
        <v>8922.08</v>
      </c>
      <c r="P150" s="55">
        <f>O150/O153</f>
        <v>0.1798471051265641</v>
      </c>
      <c r="Q150" s="8"/>
      <c r="R150" s="8"/>
      <c r="S150" s="8"/>
      <c r="T150" s="8"/>
      <c r="U150" s="9"/>
    </row>
    <row r="151" spans="1:21">
      <c r="A151" s="6"/>
      <c r="B151" s="8" t="s">
        <v>80</v>
      </c>
      <c r="C151" s="17"/>
      <c r="D151" s="17"/>
      <c r="E151" s="17"/>
      <c r="F151" s="41"/>
      <c r="G151" s="17"/>
      <c r="H151" s="8"/>
      <c r="I151" s="8"/>
      <c r="J151" s="8"/>
      <c r="K151" s="8"/>
      <c r="L151" s="8"/>
      <c r="M151" s="8"/>
      <c r="N151" s="8" t="str">
        <f>J159</f>
        <v>MG20180131</v>
      </c>
      <c r="O151" s="50">
        <f>L159</f>
        <v>22959.59</v>
      </c>
      <c r="P151" s="55">
        <f>O151/O153</f>
        <v>0.4628086495965974</v>
      </c>
      <c r="Q151" s="8"/>
      <c r="R151" s="8"/>
      <c r="S151" s="8"/>
      <c r="T151" s="8"/>
      <c r="U151" s="9"/>
    </row>
    <row r="152" spans="1:21">
      <c r="A152" s="47"/>
      <c r="B152" s="8" t="s">
        <v>79</v>
      </c>
      <c r="C152" s="17"/>
      <c r="D152" s="17"/>
      <c r="E152" s="17"/>
      <c r="F152" s="8"/>
      <c r="G152" s="7"/>
      <c r="H152" s="8"/>
      <c r="I152" s="8"/>
      <c r="J152" s="8"/>
      <c r="K152" s="14"/>
      <c r="L152" s="8"/>
      <c r="M152" s="8"/>
      <c r="N152" s="8" t="str">
        <f>J168</f>
        <v>CM20191031</v>
      </c>
      <c r="O152" s="14">
        <f>L168</f>
        <v>17727.580000000002</v>
      </c>
      <c r="P152" s="55">
        <f>O152/O153</f>
        <v>0.3573442452768385</v>
      </c>
      <c r="Q152" s="8"/>
      <c r="R152" s="8"/>
      <c r="S152" s="8"/>
      <c r="T152" s="8"/>
      <c r="U152" s="9"/>
    </row>
    <row r="153" spans="1:21">
      <c r="A153" s="42"/>
      <c r="B153" s="7"/>
      <c r="C153" s="7"/>
      <c r="D153" s="7"/>
      <c r="E153" s="7"/>
      <c r="F153" s="8"/>
      <c r="G153" s="7"/>
      <c r="H153" s="8"/>
      <c r="I153" s="8"/>
      <c r="J153" s="8"/>
      <c r="K153" s="8"/>
      <c r="L153" s="8"/>
      <c r="M153" s="8"/>
      <c r="N153" s="8"/>
      <c r="O153" s="14">
        <f>SUM(O150:O152)</f>
        <v>49609.25</v>
      </c>
      <c r="P153" s="15">
        <f>SUM(P150:P152)</f>
        <v>1</v>
      </c>
      <c r="Q153" s="8"/>
      <c r="R153" s="8"/>
      <c r="S153" s="8"/>
      <c r="T153" s="8"/>
      <c r="U153" s="9"/>
    </row>
    <row r="154" spans="1:21">
      <c r="A154" s="6"/>
      <c r="B154" s="7"/>
      <c r="C154" s="7"/>
      <c r="D154" s="7"/>
      <c r="E154" s="7"/>
      <c r="F154" s="20" t="s">
        <v>61</v>
      </c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49" t="str">
        <f>"PURCHASING POWER "&amp;F158&amp;":"</f>
        <v>PURCHASING POWER BRK-5QX13608:</v>
      </c>
      <c r="B155" s="7"/>
      <c r="C155" s="7">
        <v>23385.22</v>
      </c>
      <c r="D155" s="7"/>
      <c r="E155" s="7"/>
      <c r="F155" s="20" t="s">
        <v>60</v>
      </c>
      <c r="G155" s="7" t="str">
        <f>IF((0.05*C158)+(E159/4)&gt;L155,"TRUE","FALSE")</f>
        <v>FALSE</v>
      </c>
      <c r="H155" s="8"/>
      <c r="I155" s="8"/>
      <c r="J155" s="51" t="str">
        <f>"PURCHASING POWER "&amp;N158&amp;":"</f>
        <v>PURCHASING POWER :</v>
      </c>
      <c r="K155" s="8"/>
      <c r="L155" s="50">
        <f>C155-SUM(K158:K159)</f>
        <v>20260.59</v>
      </c>
      <c r="M155" s="8"/>
      <c r="N155" s="8"/>
      <c r="O155" s="8"/>
      <c r="P155" s="20" t="s">
        <v>34</v>
      </c>
      <c r="Q155" s="8"/>
      <c r="R155" s="8"/>
      <c r="S155" s="8"/>
      <c r="T155" s="8"/>
      <c r="U155" s="9"/>
    </row>
    <row r="156" spans="1:21">
      <c r="A156" s="6"/>
      <c r="B156" s="7"/>
      <c r="C156" s="7"/>
      <c r="D156" s="12" t="s">
        <v>75</v>
      </c>
      <c r="E156" s="7"/>
      <c r="F156" s="8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9"/>
    </row>
    <row r="157" spans="1:21">
      <c r="A157" s="11"/>
      <c r="B157" s="12" t="s">
        <v>19</v>
      </c>
      <c r="C157" s="12" t="s">
        <v>20</v>
      </c>
      <c r="D157" s="12" t="s">
        <v>20</v>
      </c>
      <c r="E157" s="12" t="s">
        <v>21</v>
      </c>
      <c r="F157" s="12" t="s">
        <v>32</v>
      </c>
      <c r="G157" s="12" t="s">
        <v>22</v>
      </c>
      <c r="H157" s="12"/>
      <c r="I157" s="8"/>
      <c r="J157" s="13"/>
      <c r="K157" s="40" t="s">
        <v>49</v>
      </c>
      <c r="L157" s="21" t="s">
        <v>47</v>
      </c>
      <c r="M157" s="20" t="s">
        <v>66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55</v>
      </c>
      <c r="B158" s="7">
        <v>6248.6</v>
      </c>
      <c r="C158" s="63">
        <v>1173.48</v>
      </c>
      <c r="D158" s="63">
        <v>6121.73</v>
      </c>
      <c r="E158" s="7">
        <f>SUM(B158:C158)</f>
        <v>7422.08</v>
      </c>
      <c r="F158" s="8" t="s">
        <v>34</v>
      </c>
      <c r="G158" s="56">
        <f>E158/E160</f>
        <v>0.25809610446694098</v>
      </c>
      <c r="H158" s="15"/>
      <c r="I158" s="8"/>
      <c r="J158" s="8" t="str">
        <f>A158</f>
        <v>CMT20200817</v>
      </c>
      <c r="K158" s="50">
        <v>1500</v>
      </c>
      <c r="L158" s="50">
        <f>K158+E158</f>
        <v>8922.08</v>
      </c>
      <c r="M158" s="50">
        <f>K158+C158</f>
        <v>2673.48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16" t="s">
        <v>13</v>
      </c>
      <c r="B159" s="7">
        <v>20459.59</v>
      </c>
      <c r="C159" s="17">
        <v>875.37</v>
      </c>
      <c r="D159" s="17">
        <v>0</v>
      </c>
      <c r="E159" s="7">
        <f>SUM(B159:C159)</f>
        <v>21334.959999999999</v>
      </c>
      <c r="F159" s="8" t="s">
        <v>34</v>
      </c>
      <c r="G159" s="56">
        <f>E159/E160</f>
        <v>0.74190389553305902</v>
      </c>
      <c r="H159" s="15"/>
      <c r="I159" s="8"/>
      <c r="J159" s="8" t="str">
        <f>A159</f>
        <v>MG20180131</v>
      </c>
      <c r="K159" s="50">
        <v>1624.63</v>
      </c>
      <c r="L159" s="50">
        <f>K159+E159</f>
        <v>22959.59</v>
      </c>
      <c r="M159" s="50">
        <f>K159+C159</f>
        <v>2500</v>
      </c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>
        <f>SUM(E158:E159)</f>
        <v>28757.040000000001</v>
      </c>
      <c r="F160" s="8"/>
      <c r="G160" s="19">
        <f>SUM(G158:G159)</f>
        <v>1</v>
      </c>
      <c r="H160" s="54"/>
      <c r="I160" s="8"/>
      <c r="J160" s="20" t="s">
        <v>21</v>
      </c>
      <c r="K160" s="50"/>
      <c r="L160" s="21">
        <f>SUM(L157:L159)</f>
        <v>31881.67</v>
      </c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15"/>
      <c r="I161" s="8"/>
      <c r="J161" s="8"/>
      <c r="K161" s="50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50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50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50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6"/>
      <c r="B165" s="7"/>
      <c r="C165" s="7"/>
      <c r="D165" s="7"/>
      <c r="E165" s="7"/>
      <c r="F165" s="8"/>
      <c r="G165" s="7"/>
      <c r="H165" s="8"/>
      <c r="I165" s="8"/>
      <c r="J165" s="8"/>
      <c r="K165" s="50"/>
      <c r="L165" s="8"/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42" t="str">
        <f>"PURCHASING POWER "&amp;F168&amp;":"</f>
        <v>PURCHASING POWER BRK-54X61101:</v>
      </c>
      <c r="B166" s="7"/>
      <c r="C166" s="7">
        <v>199940.98</v>
      </c>
      <c r="D166" s="7"/>
      <c r="E166" s="7"/>
      <c r="F166" s="8"/>
      <c r="G166" s="7"/>
      <c r="H166" s="8"/>
      <c r="I166" s="8"/>
      <c r="J166" s="12" t="str">
        <f>"PURCHASING POWER "&amp;N168&amp;":"</f>
        <v>PURCHASING POWER :</v>
      </c>
      <c r="K166" s="50"/>
      <c r="L166" s="14">
        <f>C166-SUM(K168:K169)</f>
        <v>198440.98</v>
      </c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6"/>
      <c r="B167" s="12" t="s">
        <v>19</v>
      </c>
      <c r="C167" s="12" t="s">
        <v>20</v>
      </c>
      <c r="D167" s="12"/>
      <c r="E167" s="12" t="s">
        <v>21</v>
      </c>
      <c r="F167" s="12" t="s">
        <v>32</v>
      </c>
      <c r="G167" s="12" t="s">
        <v>22</v>
      </c>
      <c r="H167" s="12"/>
      <c r="I167" s="8"/>
      <c r="J167" s="8"/>
      <c r="K167" s="50"/>
      <c r="L167" s="14"/>
      <c r="M167" s="8"/>
      <c r="N167" s="8"/>
      <c r="O167" s="8"/>
      <c r="P167" s="8"/>
      <c r="Q167" s="8"/>
      <c r="R167" s="8"/>
      <c r="S167" s="8"/>
      <c r="T167" s="8"/>
      <c r="U167" s="9"/>
    </row>
    <row r="168" spans="1:21">
      <c r="A168" s="16" t="s">
        <v>14</v>
      </c>
      <c r="B168" s="7">
        <v>16142.92</v>
      </c>
      <c r="C168" s="17">
        <v>84.66</v>
      </c>
      <c r="D168" s="17">
        <v>13000</v>
      </c>
      <c r="E168" s="7">
        <f>SUM(B168:C168)</f>
        <v>16227.58</v>
      </c>
      <c r="F168" s="8" t="s">
        <v>33</v>
      </c>
      <c r="G168" s="57">
        <f>E168/E169</f>
        <v>1</v>
      </c>
      <c r="H168" s="15"/>
      <c r="I168" s="8"/>
      <c r="J168" s="8" t="str">
        <f>A168</f>
        <v>CM20191031</v>
      </c>
      <c r="K168" s="50">
        <v>1500</v>
      </c>
      <c r="L168" s="14">
        <f>E168+K168</f>
        <v>17727.580000000002</v>
      </c>
      <c r="M168" s="14">
        <f>K168+C168</f>
        <v>1584.66</v>
      </c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 t="s">
        <v>71</v>
      </c>
      <c r="D169" s="7"/>
      <c r="E169" s="7">
        <f>SUM(E168)</f>
        <v>16227.58</v>
      </c>
      <c r="F169" s="8"/>
      <c r="G169" s="57">
        <f>SUM(G168)</f>
        <v>1</v>
      </c>
      <c r="H169" s="54"/>
      <c r="I169" s="8"/>
      <c r="J169" s="20" t="s">
        <v>21</v>
      </c>
      <c r="K169" s="50"/>
      <c r="L169" s="21">
        <f>SUM(L167:L168)</f>
        <v>17727.580000000002</v>
      </c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19"/>
      <c r="H170" s="15"/>
      <c r="I170" s="8"/>
      <c r="J170" s="14"/>
      <c r="K170" s="8"/>
      <c r="L170" s="14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7"/>
      <c r="D171" s="7"/>
      <c r="E171" s="7"/>
      <c r="F171" s="8"/>
      <c r="G171" s="12" t="s">
        <v>22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12" t="s">
        <v>43</v>
      </c>
      <c r="D172" s="12"/>
      <c r="E172" s="58">
        <f>E169+E160</f>
        <v>44984.62</v>
      </c>
      <c r="F172" s="14">
        <f>E172</f>
        <v>44984.62</v>
      </c>
      <c r="G172" s="19">
        <f>F172/F174</f>
        <v>0.1836614144134662</v>
      </c>
      <c r="H172" s="8"/>
      <c r="I172" s="8"/>
      <c r="J172" s="8"/>
      <c r="K172" s="12" t="s">
        <v>43</v>
      </c>
      <c r="L172" s="59">
        <f>L169+L160</f>
        <v>49609.25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12" t="s">
        <v>76</v>
      </c>
      <c r="D173" s="7"/>
      <c r="E173" s="7">
        <v>244932.34</v>
      </c>
      <c r="F173" s="14">
        <f>E173-E172</f>
        <v>199947.72</v>
      </c>
      <c r="G173" s="19">
        <f>F173/F174</f>
        <v>0.81633858558653383</v>
      </c>
      <c r="H173" s="8"/>
      <c r="I173" s="8"/>
      <c r="J173" s="8"/>
      <c r="K173" s="20" t="s">
        <v>53</v>
      </c>
      <c r="L173" s="14">
        <f>L172-E172</f>
        <v>4624.6299999999974</v>
      </c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7"/>
      <c r="C174" s="7"/>
      <c r="D174" s="7"/>
      <c r="E174" s="7"/>
      <c r="F174" s="14">
        <f>SUM(F172:F173)</f>
        <v>244932.34</v>
      </c>
      <c r="G174" s="19">
        <f>SUM(G172:G173)</f>
        <v>1</v>
      </c>
      <c r="H174" s="8"/>
      <c r="I174" s="8"/>
      <c r="J174" s="8"/>
      <c r="K174" s="8"/>
      <c r="L174" s="8"/>
      <c r="M174" s="8"/>
      <c r="N174" s="8"/>
      <c r="O174" s="8"/>
      <c r="P174" s="20" t="s">
        <v>33</v>
      </c>
      <c r="Q174" s="8"/>
      <c r="R174" s="8"/>
      <c r="S174" s="8"/>
      <c r="T174" s="8"/>
      <c r="U174" s="9"/>
    </row>
    <row r="175" spans="1:21">
      <c r="A175" s="6"/>
      <c r="B175" s="17"/>
      <c r="C175" s="17"/>
      <c r="D175" s="17"/>
      <c r="E175" s="17"/>
      <c r="F175" s="8"/>
      <c r="G175" s="7"/>
      <c r="H175" s="8"/>
      <c r="I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7"/>
      <c r="C176" s="7"/>
      <c r="D176" s="7"/>
      <c r="E176" s="7"/>
      <c r="F176" s="8"/>
      <c r="G176" s="7"/>
      <c r="H176" s="8"/>
      <c r="I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6"/>
      <c r="B177" s="40"/>
      <c r="C177" s="17"/>
      <c r="D177" s="17"/>
      <c r="E177" s="17"/>
      <c r="F177" s="41"/>
      <c r="G177" s="17"/>
      <c r="H177" s="41"/>
      <c r="I177" s="14"/>
      <c r="J177" s="20" t="s">
        <v>77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14</v>
      </c>
      <c r="B178" s="52" t="s">
        <v>58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16" t="s">
        <v>55</v>
      </c>
      <c r="B179" s="52" t="s">
        <v>57</v>
      </c>
      <c r="C179" s="7"/>
      <c r="D179" s="7"/>
      <c r="E179" s="7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10" t="s">
        <v>13</v>
      </c>
      <c r="B180" s="53" t="s">
        <v>59</v>
      </c>
      <c r="C180" s="12"/>
      <c r="D180" s="12"/>
      <c r="E180" s="12"/>
      <c r="F180" s="12"/>
      <c r="G180" s="12"/>
      <c r="H180" s="12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16"/>
      <c r="B181" s="7"/>
      <c r="C181" s="22"/>
      <c r="D181" s="22"/>
      <c r="E181" s="23"/>
      <c r="F181" s="8"/>
      <c r="G181" s="19"/>
      <c r="H181" s="15"/>
      <c r="I181" s="8"/>
      <c r="J181" s="8"/>
      <c r="K181" s="14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20"/>
      <c r="K182" s="21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19"/>
      <c r="H183" s="15"/>
      <c r="I183" s="8"/>
      <c r="J183" s="14"/>
      <c r="K183" s="14"/>
      <c r="L183" s="15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>
      <c r="A190" s="6"/>
      <c r="B190" s="7"/>
      <c r="C190" s="7"/>
      <c r="D190" s="7"/>
      <c r="E190" s="7"/>
      <c r="F190" s="8"/>
      <c r="G190" s="7"/>
      <c r="H190" s="1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9"/>
    </row>
    <row r="191" spans="1:21">
      <c r="A191" s="6"/>
      <c r="B191" s="7"/>
      <c r="C191" s="7"/>
      <c r="D191" s="7"/>
      <c r="E191" s="7"/>
      <c r="F191" s="8"/>
      <c r="G191" s="7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9"/>
    </row>
    <row r="192" spans="1:21">
      <c r="A192" s="6"/>
      <c r="B192" s="7"/>
      <c r="C192" s="7"/>
      <c r="D192" s="7"/>
      <c r="E192" s="7"/>
      <c r="F192" s="8"/>
      <c r="G192" s="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9"/>
    </row>
    <row r="193" spans="1:21" ht="14.65" thickBot="1">
      <c r="A193" s="24"/>
      <c r="B193" s="25"/>
      <c r="C193" s="25"/>
      <c r="D193" s="25"/>
      <c r="E193" s="25"/>
      <c r="F193" s="26"/>
      <c r="G193" s="25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7"/>
    </row>
    <row r="194" spans="1:21" ht="14.65" thickTop="1"/>
    <row r="196" spans="1:21" ht="14.65" thickBot="1"/>
    <row r="197" spans="1:21" ht="14.65" thickTop="1">
      <c r="A197" s="61" t="s">
        <v>51</v>
      </c>
      <c r="B197" s="62">
        <v>45161</v>
      </c>
      <c r="C197" s="3"/>
      <c r="D197" s="3"/>
      <c r="E197" s="3"/>
      <c r="F197" s="4"/>
      <c r="G197" s="3"/>
      <c r="H197" s="4"/>
      <c r="I197" s="4"/>
      <c r="J197" s="4"/>
      <c r="K197" s="4"/>
      <c r="L197" s="4"/>
      <c r="M197" s="4"/>
      <c r="N197" s="4"/>
      <c r="O197" s="4" t="s">
        <v>47</v>
      </c>
      <c r="P197" s="4" t="s">
        <v>48</v>
      </c>
      <c r="Q197" s="4"/>
      <c r="R197" s="4"/>
      <c r="S197" s="4"/>
      <c r="T197" s="4"/>
      <c r="U197" s="5"/>
    </row>
    <row r="198" spans="1:21">
      <c r="A198" s="47" t="s">
        <v>50</v>
      </c>
      <c r="B198" s="60" t="s">
        <v>72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">
        <v>55</v>
      </c>
      <c r="O198" s="50">
        <f>L206</f>
        <v>4781.32</v>
      </c>
      <c r="P198" s="55">
        <f>O198/O201</f>
        <v>0.11719579358743419</v>
      </c>
      <c r="Q198" s="8"/>
      <c r="R198" s="8"/>
      <c r="S198" s="8"/>
      <c r="T198" s="8"/>
      <c r="U198" s="9"/>
    </row>
    <row r="199" spans="1:21">
      <c r="B199" s="8" t="s">
        <v>73</v>
      </c>
      <c r="C199" s="17"/>
      <c r="D199" s="17"/>
      <c r="E199" s="17"/>
      <c r="F199" s="41"/>
      <c r="G199" s="17"/>
      <c r="H199" s="8"/>
      <c r="I199" s="8"/>
      <c r="J199" s="8"/>
      <c r="K199" s="8"/>
      <c r="L199" s="8"/>
      <c r="M199" s="8"/>
      <c r="N199" s="8" t="str">
        <f>J207</f>
        <v>MG20180131</v>
      </c>
      <c r="O199" s="50">
        <f>L207</f>
        <v>17704.73</v>
      </c>
      <c r="P199" s="55">
        <f>O199/O201</f>
        <v>0.43396381806723955</v>
      </c>
      <c r="Q199" s="8"/>
      <c r="R199" s="8"/>
      <c r="S199" s="8"/>
      <c r="T199" s="8"/>
      <c r="U199" s="9"/>
    </row>
    <row r="200" spans="1:21">
      <c r="A200" s="47"/>
      <c r="B200" s="8" t="s">
        <v>74</v>
      </c>
      <c r="C200" s="17"/>
      <c r="D200" s="17"/>
      <c r="E200" s="17"/>
      <c r="F200" s="8"/>
      <c r="G200" s="7"/>
      <c r="H200" s="8"/>
      <c r="I200" s="8"/>
      <c r="J200" s="8"/>
      <c r="K200" s="8"/>
      <c r="L200" s="8"/>
      <c r="M200" s="8"/>
      <c r="N200" s="8" t="str">
        <f>J216</f>
        <v>CM20191031</v>
      </c>
      <c r="O200" s="14">
        <f>L216</f>
        <v>18311.66</v>
      </c>
      <c r="P200" s="55">
        <f>O200/O201</f>
        <v>0.44884038834532625</v>
      </c>
      <c r="Q200" s="8"/>
      <c r="R200" s="8"/>
      <c r="S200" s="8"/>
      <c r="T200" s="8"/>
      <c r="U200" s="9"/>
    </row>
    <row r="201" spans="1:21">
      <c r="A201" s="42"/>
      <c r="B201" s="7"/>
      <c r="C201" s="7"/>
      <c r="D201" s="7"/>
      <c r="E201" s="7"/>
      <c r="F201" s="8"/>
      <c r="G201" s="7"/>
      <c r="H201" s="8"/>
      <c r="I201" s="8"/>
      <c r="J201" s="8"/>
      <c r="K201" s="8"/>
      <c r="L201" s="8"/>
      <c r="M201" s="8"/>
      <c r="N201" s="8"/>
      <c r="O201" s="14">
        <f>SUM(O198:O200)</f>
        <v>40797.71</v>
      </c>
      <c r="P201" s="15">
        <f>SUM(P198:P200)</f>
        <v>1</v>
      </c>
      <c r="Q201" s="8"/>
      <c r="R201" s="8"/>
      <c r="S201" s="8"/>
      <c r="T201" s="8"/>
      <c r="U201" s="9"/>
    </row>
    <row r="202" spans="1:21">
      <c r="A202" s="6"/>
      <c r="B202" s="7"/>
      <c r="C202" s="7"/>
      <c r="D202" s="7"/>
      <c r="E202" s="7"/>
      <c r="F202" s="20" t="s">
        <v>61</v>
      </c>
      <c r="G202" s="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49" t="str">
        <f>"PURCHASING POWER "&amp;F206&amp;":"</f>
        <v>PURCHASING POWER BRK-5QX13608:</v>
      </c>
      <c r="B203" s="7"/>
      <c r="C203" s="7">
        <v>18413.37</v>
      </c>
      <c r="D203" s="7"/>
      <c r="E203" s="7"/>
      <c r="F203" s="20" t="s">
        <v>60</v>
      </c>
      <c r="G203" s="7" t="str">
        <f>IF((0.05*C206)+(E207/4)&gt;L203,"TRUE","FALSE")</f>
        <v>FALSE</v>
      </c>
      <c r="H203" s="8"/>
      <c r="I203" s="8"/>
      <c r="J203" s="51" t="str">
        <f>"PURCHASING POWER "&amp;N206&amp;":"</f>
        <v>PURCHASING POWER :</v>
      </c>
      <c r="K203" s="8"/>
      <c r="L203" s="50">
        <f>C203-SUM(K206:K207)</f>
        <v>16413.37</v>
      </c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6"/>
      <c r="B204" s="7"/>
      <c r="C204" s="7"/>
      <c r="D204" s="7"/>
      <c r="E204" s="7"/>
      <c r="F204" s="8"/>
      <c r="G204" s="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9"/>
    </row>
    <row r="205" spans="1:21">
      <c r="A205" s="11"/>
      <c r="B205" s="12" t="s">
        <v>19</v>
      </c>
      <c r="C205" s="12" t="s">
        <v>20</v>
      </c>
      <c r="D205" s="12"/>
      <c r="E205" s="12" t="s">
        <v>21</v>
      </c>
      <c r="F205" s="12" t="s">
        <v>32</v>
      </c>
      <c r="G205" s="12" t="s">
        <v>22</v>
      </c>
      <c r="H205" s="12"/>
      <c r="I205" s="8"/>
      <c r="J205" s="13"/>
      <c r="K205" s="40" t="s">
        <v>49</v>
      </c>
      <c r="L205" s="21" t="s">
        <v>47</v>
      </c>
      <c r="M205" s="20" t="s">
        <v>66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55</v>
      </c>
      <c r="B206" s="7">
        <v>2848.63</v>
      </c>
      <c r="C206" s="17">
        <v>932.69</v>
      </c>
      <c r="D206" s="17"/>
      <c r="E206" s="7">
        <f>SUM(B206:C206)</f>
        <v>3781.32</v>
      </c>
      <c r="F206" s="8" t="s">
        <v>34</v>
      </c>
      <c r="G206" s="56">
        <f>E206/E208</f>
        <v>0.18458023874783086</v>
      </c>
      <c r="H206" s="15"/>
      <c r="I206" s="8"/>
      <c r="J206" s="8" t="str">
        <f>A206</f>
        <v>CMT20200817</v>
      </c>
      <c r="K206" s="46">
        <v>1000</v>
      </c>
      <c r="L206" s="50">
        <f>K206+E206</f>
        <v>4781.32</v>
      </c>
      <c r="M206" s="14">
        <f>K206+C206</f>
        <v>1932.69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16" t="s">
        <v>13</v>
      </c>
      <c r="B207" s="7">
        <v>14374.92</v>
      </c>
      <c r="C207" s="17">
        <v>2329.81</v>
      </c>
      <c r="D207" s="17"/>
      <c r="E207" s="7">
        <f>SUM(B207:C207)</f>
        <v>16704.73</v>
      </c>
      <c r="F207" s="8" t="s">
        <v>34</v>
      </c>
      <c r="G207" s="56">
        <f>E207/E208</f>
        <v>0.8154197612521692</v>
      </c>
      <c r="H207" s="15"/>
      <c r="I207" s="8"/>
      <c r="J207" s="8" t="str">
        <f>A207</f>
        <v>MG20180131</v>
      </c>
      <c r="K207" s="46">
        <v>1000</v>
      </c>
      <c r="L207" s="50">
        <f>K207+E207</f>
        <v>17704.73</v>
      </c>
      <c r="M207" s="50">
        <f>K207+C207</f>
        <v>3329.81</v>
      </c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>
        <f>SUM(E206:E207)</f>
        <v>20486.05</v>
      </c>
      <c r="F208" s="8"/>
      <c r="G208" s="19">
        <f>SUM(G206:G207)</f>
        <v>1</v>
      </c>
      <c r="H208" s="54"/>
      <c r="I208" s="8"/>
      <c r="J208" s="20" t="s">
        <v>21</v>
      </c>
      <c r="K208" s="46"/>
      <c r="L208" s="21">
        <f>SUM(L205:L207)</f>
        <v>22486.05</v>
      </c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15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6"/>
      <c r="B213" s="7"/>
      <c r="C213" s="7"/>
      <c r="D213" s="7"/>
      <c r="E213" s="7"/>
      <c r="F213" s="8"/>
      <c r="G213" s="7"/>
      <c r="H213" s="8"/>
      <c r="I213" s="8"/>
      <c r="J213" s="8"/>
      <c r="K213" s="46"/>
      <c r="L213" s="8"/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42" t="str">
        <f>"PURCHASING POWER "&amp;F216&amp;":"</f>
        <v>PURCHASING POWER BRK-54X61101:</v>
      </c>
      <c r="B214" s="7"/>
      <c r="C214" s="7">
        <v>205313.9</v>
      </c>
      <c r="D214" s="7"/>
      <c r="E214" s="7"/>
      <c r="F214" s="8"/>
      <c r="G214" s="7"/>
      <c r="H214" s="8"/>
      <c r="I214" s="8"/>
      <c r="J214" s="12" t="str">
        <f>"PURCHASING POWER "&amp;N216&amp;":"</f>
        <v>PURCHASING POWER :</v>
      </c>
      <c r="K214" s="46"/>
      <c r="L214" s="14">
        <f>C214-SUM(K216:K217)</f>
        <v>203313.9</v>
      </c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6"/>
      <c r="B215" s="12" t="s">
        <v>19</v>
      </c>
      <c r="C215" s="12" t="s">
        <v>20</v>
      </c>
      <c r="D215" s="12"/>
      <c r="E215" s="12" t="s">
        <v>21</v>
      </c>
      <c r="F215" s="12" t="s">
        <v>32</v>
      </c>
      <c r="G215" s="12" t="s">
        <v>22</v>
      </c>
      <c r="H215" s="12"/>
      <c r="I215" s="8"/>
      <c r="J215" s="8"/>
      <c r="K215" s="46"/>
      <c r="L215" s="14"/>
      <c r="M215" s="8"/>
      <c r="N215" s="8"/>
      <c r="O215" s="8"/>
      <c r="P215" s="8"/>
      <c r="Q215" s="8"/>
      <c r="R215" s="8"/>
      <c r="S215" s="8"/>
      <c r="T215" s="8"/>
      <c r="U215" s="9"/>
    </row>
    <row r="216" spans="1:21">
      <c r="A216" s="16" t="s">
        <v>14</v>
      </c>
      <c r="B216" s="7">
        <v>12450.78</v>
      </c>
      <c r="C216" s="17">
        <v>3860.88</v>
      </c>
      <c r="D216" s="17"/>
      <c r="E216" s="7">
        <f>SUM(B216:C216)</f>
        <v>16311.66</v>
      </c>
      <c r="F216" s="8" t="s">
        <v>33</v>
      </c>
      <c r="G216" s="57">
        <f>E216/E217</f>
        <v>1</v>
      </c>
      <c r="H216" s="15"/>
      <c r="I216" s="8"/>
      <c r="J216" s="8" t="str">
        <f>A216</f>
        <v>CM20191031</v>
      </c>
      <c r="K216" s="46">
        <v>2000</v>
      </c>
      <c r="L216" s="14">
        <f>E216+K216</f>
        <v>18311.66</v>
      </c>
      <c r="M216" s="14">
        <f>K216+C216</f>
        <v>5860.88</v>
      </c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 t="s">
        <v>71</v>
      </c>
      <c r="D217" s="7"/>
      <c r="E217" s="7">
        <f>SUM(E216)</f>
        <v>16311.66</v>
      </c>
      <c r="F217" s="8"/>
      <c r="G217" s="57">
        <f>SUM(G216)</f>
        <v>1</v>
      </c>
      <c r="H217" s="54"/>
      <c r="I217" s="8"/>
      <c r="J217" s="20" t="s">
        <v>21</v>
      </c>
      <c r="K217" s="46" t="s">
        <v>71</v>
      </c>
      <c r="L217" s="21">
        <f>SUM(L215:L216)</f>
        <v>18311.66</v>
      </c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19"/>
      <c r="H218" s="15"/>
      <c r="I218" s="8"/>
      <c r="J218" s="14"/>
      <c r="L218" s="14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7"/>
      <c r="D219" s="7"/>
      <c r="E219" s="7"/>
      <c r="F219" s="8"/>
      <c r="G219" s="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12" t="s">
        <v>43</v>
      </c>
      <c r="D220" s="12"/>
      <c r="E220" s="58">
        <f>E217+E208</f>
        <v>36797.71</v>
      </c>
      <c r="F220" s="8"/>
      <c r="G220" s="7"/>
      <c r="H220" s="8"/>
      <c r="I220" s="8"/>
      <c r="J220" s="8"/>
      <c r="K220" s="12" t="s">
        <v>43</v>
      </c>
      <c r="L220" s="59">
        <f>L217+L208</f>
        <v>40797.71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20" t="s">
        <v>53</v>
      </c>
      <c r="L221" s="14">
        <f>L220-E220</f>
        <v>4000</v>
      </c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7"/>
      <c r="C222" s="7"/>
      <c r="D222" s="7"/>
      <c r="E222" s="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17"/>
      <c r="C223" s="17"/>
      <c r="D223" s="17"/>
      <c r="E223" s="1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7"/>
      <c r="C224" s="7"/>
      <c r="D224" s="7"/>
      <c r="E224" s="7"/>
      <c r="F224" s="8"/>
      <c r="G224" s="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6"/>
      <c r="B225" s="40"/>
      <c r="C225" s="17"/>
      <c r="D225" s="17"/>
      <c r="E225" s="17"/>
      <c r="F225" s="41"/>
      <c r="G225" s="17"/>
      <c r="H225" s="41"/>
      <c r="I225" s="14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14</v>
      </c>
      <c r="B226" s="52" t="s">
        <v>58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16" t="s">
        <v>55</v>
      </c>
      <c r="B227" s="52" t="s">
        <v>57</v>
      </c>
      <c r="C227" s="7"/>
      <c r="D227" s="7"/>
      <c r="E227" s="7"/>
      <c r="F227" s="8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6" t="s">
        <v>13</v>
      </c>
      <c r="B228" s="53" t="s">
        <v>59</v>
      </c>
      <c r="C228" s="12"/>
      <c r="D228" s="12"/>
      <c r="E228" s="12"/>
      <c r="F228" s="12"/>
      <c r="G228" s="12"/>
      <c r="H228" s="12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16"/>
      <c r="B229" s="7"/>
      <c r="C229" s="22"/>
      <c r="D229" s="22"/>
      <c r="E229" s="23"/>
      <c r="F229" s="8"/>
      <c r="G229" s="19"/>
      <c r="H229" s="15"/>
      <c r="I229" s="8"/>
      <c r="J229" s="8"/>
      <c r="K229" s="14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20"/>
      <c r="K230" s="21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19"/>
      <c r="H231" s="15"/>
      <c r="I231" s="8"/>
      <c r="J231" s="14"/>
      <c r="K231" s="14"/>
      <c r="L231" s="15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>
      <c r="A238" s="6"/>
      <c r="B238" s="7"/>
      <c r="C238" s="7"/>
      <c r="D238" s="7"/>
      <c r="E238" s="7"/>
      <c r="F238" s="8"/>
      <c r="G238" s="7"/>
      <c r="H238" s="1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9"/>
    </row>
    <row r="239" spans="1:21" ht="14.65" thickBot="1">
      <c r="A239" s="24"/>
      <c r="B239" s="25"/>
      <c r="C239" s="25"/>
      <c r="D239" s="25"/>
      <c r="E239" s="25"/>
      <c r="F239" s="26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7"/>
    </row>
    <row r="240" spans="1:21" ht="14.65" thickTop="1"/>
    <row r="244" spans="1:21" ht="14.65" thickBot="1"/>
    <row r="245" spans="1:21" ht="14.65" thickTop="1">
      <c r="A245" s="61" t="s">
        <v>51</v>
      </c>
      <c r="B245" s="62">
        <v>45138</v>
      </c>
      <c r="C245" s="3"/>
      <c r="D245" s="3"/>
      <c r="E245" s="3"/>
      <c r="F245" s="4"/>
      <c r="G245" s="3"/>
      <c r="H245" s="4"/>
      <c r="I245" s="4"/>
      <c r="J245" s="4"/>
      <c r="K245" s="4"/>
      <c r="L245" s="4"/>
      <c r="M245" s="4"/>
      <c r="N245" s="4"/>
      <c r="O245" s="4" t="s">
        <v>47</v>
      </c>
      <c r="P245" s="4" t="s">
        <v>48</v>
      </c>
      <c r="Q245" s="4"/>
      <c r="R245" s="4"/>
      <c r="S245" s="4"/>
      <c r="T245" s="4"/>
      <c r="U245" s="5"/>
    </row>
    <row r="246" spans="1:21">
      <c r="A246" s="47" t="s">
        <v>50</v>
      </c>
      <c r="B246" s="60" t="s">
        <v>67</v>
      </c>
      <c r="C246" s="17"/>
      <c r="D246" s="17"/>
      <c r="E246" s="17"/>
      <c r="F246" s="41"/>
      <c r="G246" s="17"/>
      <c r="H246" s="8"/>
      <c r="I246" s="8"/>
      <c r="J246" s="8"/>
      <c r="K246" s="8"/>
      <c r="L246" s="8"/>
      <c r="M246" s="8"/>
      <c r="N246" s="8" t="s">
        <v>55</v>
      </c>
      <c r="O246" s="50">
        <f>L254</f>
        <v>2973.96</v>
      </c>
      <c r="P246" s="55">
        <f>O246/O249</f>
        <v>8.7656093462577217E-2</v>
      </c>
      <c r="Q246" s="8"/>
      <c r="R246" s="8"/>
      <c r="S246" s="8"/>
      <c r="T246" s="8"/>
      <c r="U246" s="9"/>
    </row>
    <row r="247" spans="1:21">
      <c r="B247" s="8" t="s">
        <v>70</v>
      </c>
      <c r="C247" s="17"/>
      <c r="D247" s="17"/>
      <c r="E247" s="17"/>
      <c r="F247" s="41"/>
      <c r="G247" s="17"/>
      <c r="H247" s="8"/>
      <c r="I247" s="8"/>
      <c r="J247" s="8"/>
      <c r="K247" s="8"/>
      <c r="L247" s="8"/>
      <c r="M247" s="8"/>
      <c r="N247" s="8" t="str">
        <f>J255</f>
        <v>MG20180131</v>
      </c>
      <c r="O247" s="50">
        <f>L255</f>
        <v>16497.59</v>
      </c>
      <c r="P247" s="55">
        <f>O247/O249</f>
        <v>0.4862588235710229</v>
      </c>
      <c r="Q247" s="8"/>
      <c r="R247" s="8"/>
      <c r="S247" s="8"/>
      <c r="T247" s="8"/>
      <c r="U247" s="9"/>
    </row>
    <row r="248" spans="1:21">
      <c r="A248" s="47"/>
      <c r="B248" s="8" t="str">
        <f>J255&amp;":"</f>
        <v>MG20180131:</v>
      </c>
      <c r="C248" s="17" t="s">
        <v>69</v>
      </c>
      <c r="D248" s="17"/>
      <c r="E248" s="17"/>
      <c r="F248" s="8"/>
      <c r="G248" s="7"/>
      <c r="H248" s="8"/>
      <c r="I248" s="8"/>
      <c r="J248" s="8"/>
      <c r="K248" s="8"/>
      <c r="L248" s="8"/>
      <c r="M248" s="8"/>
      <c r="N248" s="8" t="str">
        <f>J264</f>
        <v>CM20191031</v>
      </c>
      <c r="O248" s="14">
        <f>L264</f>
        <v>14456.04</v>
      </c>
      <c r="P248" s="55">
        <f>O248/O249</f>
        <v>0.42608508296639996</v>
      </c>
      <c r="Q248" s="8"/>
      <c r="R248" s="8"/>
      <c r="S248" s="8"/>
      <c r="T248" s="8"/>
      <c r="U248" s="9"/>
    </row>
    <row r="249" spans="1:21">
      <c r="A249" s="42"/>
      <c r="B249" s="7"/>
      <c r="C249" s="7"/>
      <c r="D249" s="7"/>
      <c r="E249" s="7"/>
      <c r="F249" s="8"/>
      <c r="G249" s="7"/>
      <c r="H249" s="8"/>
      <c r="I249" s="8"/>
      <c r="J249" s="8"/>
      <c r="K249" s="8"/>
      <c r="L249" s="8"/>
      <c r="M249" s="8"/>
      <c r="N249" s="8"/>
      <c r="O249" s="14">
        <f>SUM(O246:O248)</f>
        <v>33927.589999999997</v>
      </c>
      <c r="P249" s="15">
        <f>SUM(P246:P248)</f>
        <v>1</v>
      </c>
      <c r="Q249" s="8"/>
      <c r="R249" s="8"/>
      <c r="S249" s="8"/>
      <c r="T249" s="8"/>
      <c r="U249" s="9"/>
    </row>
    <row r="250" spans="1:21">
      <c r="A250" s="6"/>
      <c r="B250" s="7"/>
      <c r="C250" s="7"/>
      <c r="D250" s="7"/>
      <c r="E250" s="7"/>
      <c r="F250" s="20" t="s">
        <v>61</v>
      </c>
      <c r="G250" s="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49" t="str">
        <f>"PURCHASING POWER "&amp;F254&amp;":"</f>
        <v>PURCHASING POWER BRK-5QX13608:</v>
      </c>
      <c r="B251" s="7"/>
      <c r="C251" s="7">
        <v>20818.02</v>
      </c>
      <c r="D251" s="7"/>
      <c r="E251" s="7"/>
      <c r="F251" s="20" t="s">
        <v>60</v>
      </c>
      <c r="G251" s="7" t="str">
        <f>IF((0.05*C254)+(E255/4)&gt;L251,"TRUE","FALSE")</f>
        <v>FALSE</v>
      </c>
      <c r="H251" s="8"/>
      <c r="I251" s="8"/>
      <c r="J251" s="51" t="str">
        <f>"PURCHASING POWER "&amp;N254&amp;":"</f>
        <v>PURCHASING POWER :</v>
      </c>
      <c r="K251" s="8"/>
      <c r="L251" s="50">
        <f>C251-SUM(K254:K255)</f>
        <v>19318.02</v>
      </c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6"/>
      <c r="B252" s="7"/>
      <c r="C252" s="7"/>
      <c r="D252" s="7"/>
      <c r="E252" s="7"/>
      <c r="F252" s="8"/>
      <c r="G252" s="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spans="1:21">
      <c r="A253" s="11"/>
      <c r="B253" s="12" t="s">
        <v>19</v>
      </c>
      <c r="C253" s="12" t="s">
        <v>20</v>
      </c>
      <c r="D253" s="12"/>
      <c r="E253" s="12" t="s">
        <v>21</v>
      </c>
      <c r="F253" s="12" t="s">
        <v>32</v>
      </c>
      <c r="G253" s="12" t="s">
        <v>22</v>
      </c>
      <c r="H253" s="12"/>
      <c r="I253" s="8"/>
      <c r="J253" s="13"/>
      <c r="K253" s="40" t="s">
        <v>49</v>
      </c>
      <c r="L253" s="21" t="s">
        <v>47</v>
      </c>
      <c r="M253" s="20" t="s">
        <v>66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55</v>
      </c>
      <c r="B254" s="7">
        <v>1464.18</v>
      </c>
      <c r="C254" s="17">
        <v>1509.78</v>
      </c>
      <c r="D254" s="17"/>
      <c r="E254" s="7">
        <f>SUM(B254:C254)</f>
        <v>2973.96</v>
      </c>
      <c r="F254" s="8" t="s">
        <v>34</v>
      </c>
      <c r="G254" s="56">
        <f>E254/E256</f>
        <v>0.16548155278760041</v>
      </c>
      <c r="H254" s="15"/>
      <c r="I254" s="8"/>
      <c r="J254" s="8" t="str">
        <f>A254</f>
        <v>CMT20200817</v>
      </c>
      <c r="K254" s="46">
        <v>0</v>
      </c>
      <c r="L254" s="50">
        <f>K254+E254</f>
        <v>2973.96</v>
      </c>
      <c r="M254" s="14">
        <f>K254+C254</f>
        <v>1509.78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16" t="s">
        <v>13</v>
      </c>
      <c r="B255" s="7">
        <v>13341.29</v>
      </c>
      <c r="C255" s="17">
        <v>1656.3</v>
      </c>
      <c r="D255" s="17"/>
      <c r="E255" s="7">
        <f>SUM(B255:C255)</f>
        <v>14997.59</v>
      </c>
      <c r="F255" s="8" t="s">
        <v>34</v>
      </c>
      <c r="G255" s="56">
        <f>E255/E256</f>
        <v>0.83451844721239965</v>
      </c>
      <c r="H255" s="15"/>
      <c r="I255" s="8"/>
      <c r="J255" s="8" t="str">
        <f>A255</f>
        <v>MG20180131</v>
      </c>
      <c r="K255" s="46">
        <v>1500</v>
      </c>
      <c r="L255" s="50">
        <f>K255+E255</f>
        <v>16497.59</v>
      </c>
      <c r="M255" s="50">
        <f>K255+C255</f>
        <v>3156.3</v>
      </c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>
        <f>SUM(E254:E255)</f>
        <v>17971.55</v>
      </c>
      <c r="F256" s="8"/>
      <c r="G256" s="19">
        <f>SUM(G254:G255)</f>
        <v>1</v>
      </c>
      <c r="H256" s="54"/>
      <c r="I256" s="8"/>
      <c r="J256" s="20" t="s">
        <v>21</v>
      </c>
      <c r="K256" s="46"/>
      <c r="L256" s="21">
        <f>SUM(L253:L255)</f>
        <v>19471.55</v>
      </c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15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6"/>
      <c r="B261" s="7"/>
      <c r="C261" s="7"/>
      <c r="D261" s="7"/>
      <c r="E261" s="7"/>
      <c r="F261" s="8"/>
      <c r="G261" s="7"/>
      <c r="H261" s="8"/>
      <c r="I261" s="8"/>
      <c r="J261" s="8"/>
      <c r="K261" s="46"/>
      <c r="L261" s="8"/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42" t="str">
        <f>"PURCHASING POWER "&amp;F264&amp;":"</f>
        <v>PURCHASING POWER BRK-54X61101:</v>
      </c>
      <c r="B262" s="7"/>
      <c r="C262" s="7">
        <v>206048.96</v>
      </c>
      <c r="D262" s="7"/>
      <c r="E262" s="7"/>
      <c r="F262" s="8"/>
      <c r="G262" s="7"/>
      <c r="H262" s="8"/>
      <c r="I262" s="8"/>
      <c r="J262" s="12" t="str">
        <f>"PURCHASING POWER "&amp;N264&amp;":"</f>
        <v>PURCHASING POWER :</v>
      </c>
      <c r="K262" s="46"/>
      <c r="L262" s="14">
        <f>C262-SUM(K264:K265)</f>
        <v>204048.96</v>
      </c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6"/>
      <c r="B263" s="12" t="s">
        <v>19</v>
      </c>
      <c r="C263" s="12" t="s">
        <v>20</v>
      </c>
      <c r="D263" s="12"/>
      <c r="E263" s="12" t="s">
        <v>21</v>
      </c>
      <c r="F263" s="12" t="s">
        <v>32</v>
      </c>
      <c r="G263" s="12" t="s">
        <v>22</v>
      </c>
      <c r="H263" s="12"/>
      <c r="I263" s="8"/>
      <c r="J263" s="8"/>
      <c r="K263" s="46"/>
      <c r="L263" s="14"/>
      <c r="M263" s="8"/>
      <c r="N263" s="8"/>
      <c r="O263" s="8"/>
      <c r="P263" s="8"/>
      <c r="Q263" s="8"/>
      <c r="R263" s="8"/>
      <c r="S263" s="8"/>
      <c r="T263" s="8"/>
      <c r="U263" s="9"/>
    </row>
    <row r="264" spans="1:21">
      <c r="A264" s="16" t="s">
        <v>14</v>
      </c>
      <c r="B264" s="7">
        <v>10858.52</v>
      </c>
      <c r="C264" s="17">
        <v>1597.52</v>
      </c>
      <c r="D264" s="17"/>
      <c r="E264" s="7">
        <f>SUM(B264:C264)</f>
        <v>12456.04</v>
      </c>
      <c r="F264" s="8" t="s">
        <v>33</v>
      </c>
      <c r="G264" s="57">
        <f>E264/E265</f>
        <v>1</v>
      </c>
      <c r="H264" s="15"/>
      <c r="I264" s="8"/>
      <c r="J264" s="8" t="str">
        <f>A264</f>
        <v>CM20191031</v>
      </c>
      <c r="K264" s="46">
        <v>2000</v>
      </c>
      <c r="L264" s="14">
        <f>E264+K264</f>
        <v>14456.04</v>
      </c>
      <c r="M264" s="14">
        <f>K264+C264</f>
        <v>3597.52</v>
      </c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>
        <f>SUM(E264)</f>
        <v>12456.04</v>
      </c>
      <c r="F265" s="8"/>
      <c r="G265" s="57">
        <f>SUM(G264)</f>
        <v>1</v>
      </c>
      <c r="H265" s="54"/>
      <c r="I265" s="8"/>
      <c r="J265" s="20" t="s">
        <v>21</v>
      </c>
      <c r="K265" s="46"/>
      <c r="L265" s="21">
        <f>SUM(L263:L264)</f>
        <v>14456.04</v>
      </c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19"/>
      <c r="H266" s="15"/>
      <c r="I266" s="8"/>
      <c r="J266" s="14"/>
      <c r="L266" s="14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7"/>
      <c r="D267" s="7"/>
      <c r="E267" s="7"/>
      <c r="F267" s="8"/>
      <c r="G267" s="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12" t="s">
        <v>43</v>
      </c>
      <c r="D268" s="12"/>
      <c r="E268" s="58">
        <f>E265+E256</f>
        <v>30427.59</v>
      </c>
      <c r="F268" s="8"/>
      <c r="G268" s="7"/>
      <c r="H268" s="8"/>
      <c r="I268" s="8"/>
      <c r="J268" s="8"/>
      <c r="K268" s="12" t="s">
        <v>43</v>
      </c>
      <c r="L268" s="59">
        <f>L265+L256</f>
        <v>33927.589999999997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20" t="s">
        <v>53</v>
      </c>
      <c r="L269" s="14">
        <f>L268-E268</f>
        <v>3499.9999999999964</v>
      </c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7"/>
      <c r="C270" s="7"/>
      <c r="D270" s="7"/>
      <c r="E270" s="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17"/>
      <c r="C271" s="17"/>
      <c r="D271" s="17"/>
      <c r="E271" s="1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7"/>
      <c r="C272" s="7"/>
      <c r="D272" s="7"/>
      <c r="E272" s="7"/>
      <c r="F272" s="8"/>
      <c r="G272" s="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6"/>
      <c r="B273" s="40"/>
      <c r="C273" s="17"/>
      <c r="D273" s="17"/>
      <c r="E273" s="17"/>
      <c r="F273" s="41"/>
      <c r="G273" s="17"/>
      <c r="H273" s="4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14</v>
      </c>
      <c r="B274" s="52" t="s">
        <v>58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16" t="s">
        <v>55</v>
      </c>
      <c r="B275" s="52" t="s">
        <v>57</v>
      </c>
      <c r="C275" s="7"/>
      <c r="D275" s="7"/>
      <c r="E275" s="7"/>
      <c r="F275" s="8"/>
      <c r="G275" s="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6" t="s">
        <v>13</v>
      </c>
      <c r="B276" s="53" t="s">
        <v>59</v>
      </c>
      <c r="C276" s="12"/>
      <c r="D276" s="12"/>
      <c r="E276" s="12"/>
      <c r="F276" s="12"/>
      <c r="G276" s="12"/>
      <c r="H276" s="12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16"/>
      <c r="B277" s="7"/>
      <c r="C277" s="22"/>
      <c r="D277" s="22"/>
      <c r="E277" s="23"/>
      <c r="F277" s="8"/>
      <c r="G277" s="19"/>
      <c r="H277" s="15"/>
      <c r="I277" s="8"/>
      <c r="J277" s="8"/>
      <c r="K277" s="14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20"/>
      <c r="K278" s="21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19"/>
      <c r="H279" s="15"/>
      <c r="I279" s="8"/>
      <c r="J279" s="14"/>
      <c r="K279" s="14"/>
      <c r="L279" s="15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>
      <c r="A286" s="6"/>
      <c r="B286" s="7"/>
      <c r="C286" s="7"/>
      <c r="D286" s="7"/>
      <c r="E286" s="7"/>
      <c r="F286" s="8"/>
      <c r="G286" s="7"/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spans="1:21" ht="14.65" thickBot="1">
      <c r="A287" s="24"/>
      <c r="B287" s="25"/>
      <c r="C287" s="25"/>
      <c r="D287" s="25"/>
      <c r="E287" s="25"/>
      <c r="F287" s="26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7"/>
    </row>
    <row r="288" spans="1:21" ht="14.65" thickTop="1"/>
    <row r="292" spans="1:21" ht="14.65" thickBot="1"/>
    <row r="293" spans="1:21" ht="14.65" thickTop="1">
      <c r="A293" s="61" t="s">
        <v>51</v>
      </c>
      <c r="B293" s="62">
        <v>45138</v>
      </c>
      <c r="C293" s="3"/>
      <c r="D293" s="3"/>
      <c r="E293" s="3"/>
      <c r="F293" s="4"/>
      <c r="G293" s="3"/>
      <c r="H293" s="4"/>
      <c r="I293" s="4"/>
      <c r="J293" s="4"/>
      <c r="K293" s="4"/>
      <c r="L293" s="4"/>
      <c r="M293" s="4"/>
      <c r="N293" s="4"/>
      <c r="O293" s="4" t="s">
        <v>47</v>
      </c>
      <c r="P293" s="4" t="s">
        <v>48</v>
      </c>
      <c r="Q293" s="4"/>
      <c r="R293" s="4"/>
      <c r="S293" s="4"/>
      <c r="T293" s="4"/>
      <c r="U293" s="5"/>
    </row>
    <row r="294" spans="1:21">
      <c r="A294" s="47" t="s">
        <v>50</v>
      </c>
      <c r="B294" s="60" t="s">
        <v>67</v>
      </c>
      <c r="C294" s="17"/>
      <c r="D294" s="17"/>
      <c r="E294" s="17"/>
      <c r="F294" s="41"/>
      <c r="G294" s="17"/>
      <c r="H294" s="8"/>
      <c r="I294" s="8"/>
      <c r="J294" s="8"/>
      <c r="K294" s="8"/>
      <c r="L294" s="8"/>
      <c r="M294" s="8"/>
      <c r="N294" s="8" t="s">
        <v>55</v>
      </c>
      <c r="O294" s="50">
        <f>L302</f>
        <v>2973.96</v>
      </c>
      <c r="P294" s="55">
        <f>O294/O297</f>
        <v>8.7656093462577217E-2</v>
      </c>
      <c r="Q294" s="8"/>
      <c r="R294" s="8"/>
      <c r="S294" s="8"/>
      <c r="T294" s="8"/>
      <c r="U294" s="9"/>
    </row>
    <row r="295" spans="1:21">
      <c r="B295" s="8" t="s">
        <v>70</v>
      </c>
      <c r="C295" s="17"/>
      <c r="D295" s="17"/>
      <c r="E295" s="17"/>
      <c r="F295" s="41"/>
      <c r="G295" s="17"/>
      <c r="H295" s="8"/>
      <c r="I295" s="8"/>
      <c r="J295" s="8"/>
      <c r="K295" s="8"/>
      <c r="L295" s="8"/>
      <c r="M295" s="8"/>
      <c r="N295" s="8" t="str">
        <f>J303</f>
        <v>MG20180131</v>
      </c>
      <c r="O295" s="50">
        <f>L303</f>
        <v>16497.59</v>
      </c>
      <c r="P295" s="55">
        <f>O295/O297</f>
        <v>0.4862588235710229</v>
      </c>
      <c r="Q295" s="8"/>
      <c r="R295" s="8"/>
      <c r="S295" s="8"/>
      <c r="T295" s="8"/>
      <c r="U295" s="9"/>
    </row>
    <row r="296" spans="1:21">
      <c r="A296" s="47"/>
      <c r="B296" s="8" t="str">
        <f>J303&amp;":"</f>
        <v>MG20180131:</v>
      </c>
      <c r="C296" s="17" t="s">
        <v>69</v>
      </c>
      <c r="D296" s="17"/>
      <c r="E296" s="17"/>
      <c r="F296" s="8"/>
      <c r="G296" s="7"/>
      <c r="H296" s="8"/>
      <c r="I296" s="8"/>
      <c r="J296" s="8"/>
      <c r="K296" s="8"/>
      <c r="L296" s="8"/>
      <c r="M296" s="8"/>
      <c r="N296" s="8" t="str">
        <f>J312</f>
        <v>CM20191031</v>
      </c>
      <c r="O296" s="14">
        <f>L312</f>
        <v>14456.04</v>
      </c>
      <c r="P296" s="55">
        <f>O296/O297</f>
        <v>0.42608508296639996</v>
      </c>
      <c r="Q296" s="8"/>
      <c r="R296" s="8"/>
      <c r="S296" s="8"/>
      <c r="T296" s="8"/>
      <c r="U296" s="9"/>
    </row>
    <row r="297" spans="1:21">
      <c r="A297" s="42"/>
      <c r="B297" s="7"/>
      <c r="C297" s="7"/>
      <c r="D297" s="7"/>
      <c r="E297" s="7"/>
      <c r="F297" s="8"/>
      <c r="G297" s="7"/>
      <c r="H297" s="8"/>
      <c r="I297" s="8"/>
      <c r="J297" s="8"/>
      <c r="K297" s="8"/>
      <c r="L297" s="8"/>
      <c r="M297" s="8"/>
      <c r="N297" s="8"/>
      <c r="O297" s="14">
        <f>SUM(O294:O296)</f>
        <v>33927.589999999997</v>
      </c>
      <c r="P297" s="15">
        <f>SUM(P294:P296)</f>
        <v>1</v>
      </c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20" t="s">
        <v>61</v>
      </c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49" t="str">
        <f>"PURCHASING POWER "&amp;F302&amp;":"</f>
        <v>PURCHASING POWER BRK-5QX13608:</v>
      </c>
      <c r="B299" s="7"/>
      <c r="C299" s="7">
        <v>20818.02</v>
      </c>
      <c r="D299" s="7"/>
      <c r="E299" s="7"/>
      <c r="F299" s="20" t="s">
        <v>60</v>
      </c>
      <c r="G299" s="7" t="str">
        <f>IF((0.05*C302)+(E303/4)&gt;L299,"TRUE","FALSE")</f>
        <v>FALSE</v>
      </c>
      <c r="H299" s="8"/>
      <c r="I299" s="8"/>
      <c r="J299" s="51" t="str">
        <f>"PURCHASING POWER "&amp;N302&amp;":"</f>
        <v>PURCHASING POWER :</v>
      </c>
      <c r="K299" s="8"/>
      <c r="L299" s="50">
        <f>C299-SUM(K302:K303)</f>
        <v>19318.02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6"/>
      <c r="B300" s="7"/>
      <c r="C300" s="7"/>
      <c r="D300" s="7"/>
      <c r="E300" s="7"/>
      <c r="F300" s="8"/>
      <c r="G300" s="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1"/>
      <c r="B301" s="12" t="s">
        <v>19</v>
      </c>
      <c r="C301" s="12" t="s">
        <v>20</v>
      </c>
      <c r="D301" s="12"/>
      <c r="E301" s="12" t="s">
        <v>21</v>
      </c>
      <c r="F301" s="12" t="s">
        <v>32</v>
      </c>
      <c r="G301" s="12" t="s">
        <v>22</v>
      </c>
      <c r="H301" s="12"/>
      <c r="I301" s="8"/>
      <c r="J301" s="13"/>
      <c r="K301" s="40" t="s">
        <v>49</v>
      </c>
      <c r="L301" s="21" t="s">
        <v>47</v>
      </c>
      <c r="M301" s="20" t="s">
        <v>66</v>
      </c>
      <c r="N301" s="8"/>
      <c r="O301" s="8"/>
      <c r="P301" s="8"/>
      <c r="Q301" s="8"/>
      <c r="R301" s="8"/>
      <c r="S301" s="8"/>
      <c r="T301" s="8"/>
      <c r="U301" s="9"/>
    </row>
    <row r="302" spans="1:21">
      <c r="A302" s="16" t="s">
        <v>55</v>
      </c>
      <c r="B302" s="7">
        <v>1464.18</v>
      </c>
      <c r="C302" s="17">
        <v>1509.78</v>
      </c>
      <c r="D302" s="17"/>
      <c r="E302" s="7">
        <f>SUM(B302:C302)</f>
        <v>2973.96</v>
      </c>
      <c r="F302" s="8" t="s">
        <v>34</v>
      </c>
      <c r="G302" s="56">
        <f>E302/E304</f>
        <v>0.16548155278760041</v>
      </c>
      <c r="H302" s="15"/>
      <c r="I302" s="8"/>
      <c r="J302" s="8" t="str">
        <f>A302</f>
        <v>CMT20200817</v>
      </c>
      <c r="K302" s="46">
        <v>0</v>
      </c>
      <c r="L302" s="50">
        <f>K302+E302</f>
        <v>2973.96</v>
      </c>
      <c r="M302" s="14">
        <f>K302+C302</f>
        <v>1509.78</v>
      </c>
      <c r="N302" s="8"/>
      <c r="O302" s="8"/>
      <c r="P302" s="8"/>
      <c r="Q302" s="8"/>
      <c r="R302" s="8"/>
      <c r="S302" s="8"/>
      <c r="T302" s="8"/>
      <c r="U302" s="9"/>
    </row>
    <row r="303" spans="1:21">
      <c r="A303" s="16" t="s">
        <v>13</v>
      </c>
      <c r="B303" s="7">
        <v>13341.29</v>
      </c>
      <c r="C303" s="17">
        <v>1656.3</v>
      </c>
      <c r="D303" s="17"/>
      <c r="E303" s="7">
        <f>SUM(B303:C303)</f>
        <v>14997.59</v>
      </c>
      <c r="F303" s="8" t="s">
        <v>34</v>
      </c>
      <c r="G303" s="56">
        <f>E303/E304</f>
        <v>0.83451844721239965</v>
      </c>
      <c r="H303" s="15"/>
      <c r="I303" s="8"/>
      <c r="J303" s="8" t="str">
        <f>A303</f>
        <v>MG20180131</v>
      </c>
      <c r="K303" s="46">
        <v>1500</v>
      </c>
      <c r="L303" s="50">
        <f>K303+E303</f>
        <v>16497.59</v>
      </c>
      <c r="M303" s="50">
        <f>K303+C303</f>
        <v>3156.3</v>
      </c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>
        <f>SUM(E302:E303)</f>
        <v>17971.55</v>
      </c>
      <c r="F304" s="8"/>
      <c r="G304" s="19">
        <f>SUM(G302:G303)</f>
        <v>1</v>
      </c>
      <c r="H304" s="54"/>
      <c r="I304" s="8"/>
      <c r="J304" s="20" t="s">
        <v>21</v>
      </c>
      <c r="K304" s="46"/>
      <c r="L304" s="21">
        <f>SUM(L301:L303)</f>
        <v>19471.55</v>
      </c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15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6"/>
      <c r="B308" s="7"/>
      <c r="C308" s="7"/>
      <c r="D308" s="7"/>
      <c r="E308" s="7"/>
      <c r="F308" s="8"/>
      <c r="G308" s="7"/>
      <c r="H308" s="8"/>
      <c r="I308" s="8"/>
      <c r="J308" s="8"/>
      <c r="K308" s="46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7"/>
      <c r="C309" s="7"/>
      <c r="D309" s="7"/>
      <c r="E309" s="7"/>
      <c r="F309" s="8"/>
      <c r="G309" s="7"/>
      <c r="H309" s="8"/>
      <c r="I309" s="8"/>
      <c r="J309" s="8"/>
      <c r="K309" s="46"/>
      <c r="L309" s="8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42" t="str">
        <f>"PURCHASING POWER "&amp;F312&amp;":"</f>
        <v>PURCHASING POWER BRK-54X61101:</v>
      </c>
      <c r="B310" s="7"/>
      <c r="C310" s="7">
        <v>206048.96</v>
      </c>
      <c r="D310" s="7"/>
      <c r="E310" s="7"/>
      <c r="F310" s="8"/>
      <c r="G310" s="7"/>
      <c r="H310" s="8"/>
      <c r="I310" s="8"/>
      <c r="J310" s="12" t="str">
        <f>"PURCHASING POWER "&amp;N312&amp;":"</f>
        <v>PURCHASING POWER :</v>
      </c>
      <c r="K310" s="46"/>
      <c r="L310" s="14">
        <f>C310-SUM(K312:K313)</f>
        <v>204048.96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12" t="s">
        <v>19</v>
      </c>
      <c r="C311" s="12" t="s">
        <v>20</v>
      </c>
      <c r="D311" s="12"/>
      <c r="E311" s="12" t="s">
        <v>21</v>
      </c>
      <c r="F311" s="12" t="s">
        <v>32</v>
      </c>
      <c r="G311" s="12" t="s">
        <v>22</v>
      </c>
      <c r="H311" s="12"/>
      <c r="I311" s="8"/>
      <c r="J311" s="8"/>
      <c r="K311" s="46"/>
      <c r="L311" s="14"/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16" t="s">
        <v>14</v>
      </c>
      <c r="B312" s="7">
        <v>10858.52</v>
      </c>
      <c r="C312" s="17">
        <v>1597.52</v>
      </c>
      <c r="D312" s="17"/>
      <c r="E312" s="7">
        <f>SUM(B312:C312)</f>
        <v>12456.04</v>
      </c>
      <c r="F312" s="8" t="s">
        <v>33</v>
      </c>
      <c r="G312" s="57">
        <f>E312/E313</f>
        <v>1</v>
      </c>
      <c r="H312" s="15"/>
      <c r="I312" s="8"/>
      <c r="J312" s="8" t="str">
        <f>A312</f>
        <v>CM20191031</v>
      </c>
      <c r="K312" s="46">
        <v>2000</v>
      </c>
      <c r="L312" s="14">
        <f>E312+K312</f>
        <v>14456.04</v>
      </c>
      <c r="M312" s="14">
        <f>K312+C312</f>
        <v>3597.52</v>
      </c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>
        <f>SUM(E312)</f>
        <v>12456.04</v>
      </c>
      <c r="F313" s="8"/>
      <c r="G313" s="57">
        <f>SUM(G312)</f>
        <v>1</v>
      </c>
      <c r="H313" s="54"/>
      <c r="I313" s="8"/>
      <c r="J313" s="20" t="s">
        <v>21</v>
      </c>
      <c r="K313" s="46"/>
      <c r="L313" s="21">
        <f>SUM(L311:L312)</f>
        <v>14456.04</v>
      </c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7"/>
      <c r="D314" s="7"/>
      <c r="E314" s="7"/>
      <c r="F314" s="8"/>
      <c r="G314" s="19"/>
      <c r="H314" s="15"/>
      <c r="I314" s="8"/>
      <c r="J314" s="14"/>
      <c r="L314" s="14"/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12" t="s">
        <v>43</v>
      </c>
      <c r="D316" s="12"/>
      <c r="E316" s="58">
        <f>E313+E304</f>
        <v>30427.59</v>
      </c>
      <c r="F316" s="8"/>
      <c r="G316" s="7"/>
      <c r="H316" s="8"/>
      <c r="I316" s="8"/>
      <c r="J316" s="8"/>
      <c r="K316" s="12" t="s">
        <v>43</v>
      </c>
      <c r="L316" s="59">
        <f>L313+L304</f>
        <v>33927.589999999997</v>
      </c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7"/>
      <c r="C317" s="7"/>
      <c r="D317" s="7"/>
      <c r="E317" s="7"/>
      <c r="F317" s="8"/>
      <c r="G317" s="7"/>
      <c r="H317" s="8"/>
      <c r="I317" s="8"/>
      <c r="J317" s="8"/>
      <c r="K317" s="20" t="s">
        <v>53</v>
      </c>
      <c r="L317" s="14">
        <f>L316-E316</f>
        <v>3499.9999999999964</v>
      </c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17"/>
      <c r="C319" s="17"/>
      <c r="D319" s="17"/>
      <c r="E319" s="17"/>
      <c r="F319" s="8"/>
      <c r="G319" s="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6"/>
      <c r="B320" s="7"/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6"/>
      <c r="B321" s="40"/>
      <c r="C321" s="17"/>
      <c r="D321" s="17"/>
      <c r="E321" s="17"/>
      <c r="F321" s="41"/>
      <c r="G321" s="17"/>
      <c r="H321" s="4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16" t="s">
        <v>14</v>
      </c>
      <c r="B322" s="52" t="s">
        <v>58</v>
      </c>
      <c r="C322" s="7"/>
      <c r="D322" s="7"/>
      <c r="E322" s="7"/>
      <c r="F322" s="8"/>
      <c r="G322" s="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 t="s">
        <v>55</v>
      </c>
      <c r="B323" s="52" t="s">
        <v>57</v>
      </c>
      <c r="C323" s="7"/>
      <c r="D323" s="7"/>
      <c r="E323" s="7"/>
      <c r="F323" s="8"/>
      <c r="G323" s="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 t="s">
        <v>13</v>
      </c>
      <c r="B324" s="53" t="s">
        <v>59</v>
      </c>
      <c r="C324" s="12"/>
      <c r="D324" s="12"/>
      <c r="E324" s="12"/>
      <c r="F324" s="12"/>
      <c r="G324" s="12"/>
      <c r="H324" s="12"/>
      <c r="I324" s="8"/>
      <c r="J324" s="8"/>
      <c r="K324" s="14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16"/>
      <c r="B325" s="7"/>
      <c r="C325" s="22"/>
      <c r="D325" s="22"/>
      <c r="E325" s="23"/>
      <c r="F325" s="8"/>
      <c r="G325" s="19"/>
      <c r="H325" s="15"/>
      <c r="I325" s="8"/>
      <c r="J325" s="8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19"/>
      <c r="H326" s="15"/>
      <c r="I326" s="8"/>
      <c r="J326" s="20"/>
      <c r="K326" s="21"/>
      <c r="L326" s="15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19"/>
      <c r="H327" s="15"/>
      <c r="I327" s="8"/>
      <c r="J327" s="14"/>
      <c r="K327" s="14"/>
      <c r="L327" s="15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>
      <c r="A333" s="6"/>
      <c r="B333" s="7"/>
      <c r="C333" s="7"/>
      <c r="D333" s="7"/>
      <c r="E333" s="7"/>
      <c r="F333" s="8"/>
      <c r="G333" s="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9"/>
    </row>
    <row r="334" spans="1:21">
      <c r="A334" s="6"/>
      <c r="B334" s="7"/>
      <c r="C334" s="7"/>
      <c r="D334" s="7"/>
      <c r="E334" s="7"/>
      <c r="F334" s="8"/>
      <c r="G334" s="7"/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spans="1:21" ht="14.65" thickBot="1">
      <c r="A335" s="24"/>
      <c r="B335" s="25"/>
      <c r="C335" s="25"/>
      <c r="D335" s="25"/>
      <c r="E335" s="25"/>
      <c r="F335" s="26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7"/>
    </row>
    <row r="336" spans="1:21" ht="14.65" thickTop="1"/>
    <row r="340" spans="1:21" ht="14.65" thickBot="1"/>
    <row r="341" spans="1:21" ht="14.65" thickTop="1">
      <c r="A341" s="61" t="s">
        <v>51</v>
      </c>
      <c r="B341" s="62">
        <v>45090</v>
      </c>
      <c r="C341" s="3"/>
      <c r="D341" s="3"/>
      <c r="E341" s="3"/>
      <c r="F341" s="4"/>
      <c r="G341" s="3"/>
      <c r="H341" s="4"/>
      <c r="I341" s="4"/>
      <c r="J341" s="4"/>
      <c r="K341" s="4"/>
      <c r="L341" s="4"/>
      <c r="M341" s="4"/>
      <c r="N341" s="4"/>
      <c r="O341" s="4" t="s">
        <v>47</v>
      </c>
      <c r="P341" s="4" t="s">
        <v>48</v>
      </c>
      <c r="Q341" s="4"/>
      <c r="R341" s="4"/>
      <c r="S341" s="4"/>
      <c r="T341" s="4"/>
      <c r="U341" s="5"/>
    </row>
    <row r="342" spans="1:21">
      <c r="A342" s="47" t="s">
        <v>50</v>
      </c>
      <c r="B342" s="60" t="s">
        <v>67</v>
      </c>
      <c r="C342" s="17"/>
      <c r="D342" s="17"/>
      <c r="E342" s="17"/>
      <c r="F342" s="41"/>
      <c r="G342" s="17"/>
      <c r="H342" s="8"/>
      <c r="I342" s="8"/>
      <c r="J342" s="8"/>
      <c r="K342" s="8"/>
      <c r="L342" s="8"/>
      <c r="M342" s="8"/>
      <c r="N342" s="8" t="s">
        <v>55</v>
      </c>
      <c r="O342" s="50">
        <f>L350</f>
        <v>3021</v>
      </c>
      <c r="P342" s="55">
        <f>O342/O345</f>
        <v>9.5383784756591372E-2</v>
      </c>
      <c r="Q342" s="8"/>
      <c r="R342" s="8"/>
      <c r="S342" s="8"/>
      <c r="T342" s="8"/>
      <c r="U342" s="9"/>
    </row>
    <row r="343" spans="1:21">
      <c r="B343" s="8" t="s">
        <v>68</v>
      </c>
      <c r="C343" s="17"/>
      <c r="D343" s="17"/>
      <c r="E343" s="17"/>
      <c r="F343" s="41"/>
      <c r="G343" s="17"/>
      <c r="H343" s="8"/>
      <c r="I343" s="8"/>
      <c r="J343" s="8"/>
      <c r="K343" s="8"/>
      <c r="L343" s="8"/>
      <c r="M343" s="8"/>
      <c r="N343" s="8" t="str">
        <f>J351</f>
        <v>MG20180131</v>
      </c>
      <c r="O343" s="50">
        <f>L351</f>
        <v>14323.15</v>
      </c>
      <c r="P343" s="55">
        <f>O343/O345</f>
        <v>0.45223312036953711</v>
      </c>
      <c r="Q343" s="8"/>
      <c r="R343" s="8"/>
      <c r="S343" s="8"/>
      <c r="T343" s="8"/>
      <c r="U343" s="9"/>
    </row>
    <row r="344" spans="1:21">
      <c r="A344" s="47"/>
      <c r="B344" s="8" t="str">
        <f>J351&amp;":"</f>
        <v>MG20180131:</v>
      </c>
      <c r="C344" s="17" t="s">
        <v>69</v>
      </c>
      <c r="D344" s="17"/>
      <c r="E344" s="17"/>
      <c r="F344" s="8"/>
      <c r="G344" s="7"/>
      <c r="H344" s="8"/>
      <c r="I344" s="8"/>
      <c r="J344" s="8"/>
      <c r="K344" s="8"/>
      <c r="L344" s="8"/>
      <c r="M344" s="8"/>
      <c r="N344" s="8" t="str">
        <f>J360</f>
        <v>CM20191031</v>
      </c>
      <c r="O344" s="14">
        <f>L360</f>
        <v>14327.9</v>
      </c>
      <c r="P344" s="55">
        <f>O344/O345</f>
        <v>0.45238309487387141</v>
      </c>
      <c r="Q344" s="8"/>
      <c r="R344" s="8"/>
      <c r="S344" s="8"/>
      <c r="T344" s="8"/>
      <c r="U344" s="9"/>
    </row>
    <row r="345" spans="1:21">
      <c r="A345" s="42"/>
      <c r="B345" s="7"/>
      <c r="C345" s="7"/>
      <c r="D345" s="7"/>
      <c r="E345" s="7"/>
      <c r="F345" s="8"/>
      <c r="G345" s="7"/>
      <c r="H345" s="8"/>
      <c r="I345" s="8"/>
      <c r="J345" s="8"/>
      <c r="K345" s="8"/>
      <c r="L345" s="8"/>
      <c r="M345" s="8"/>
      <c r="N345" s="8"/>
      <c r="O345" s="14">
        <f>SUM(O342:O344)</f>
        <v>31672.050000000003</v>
      </c>
      <c r="P345" s="15">
        <f>SUM(P342:P344)</f>
        <v>0.99999999999999989</v>
      </c>
      <c r="Q345" s="8"/>
      <c r="R345" s="8"/>
      <c r="S345" s="8"/>
      <c r="T345" s="8"/>
      <c r="U345" s="9"/>
    </row>
    <row r="346" spans="1:21">
      <c r="A346" s="6"/>
      <c r="B346" s="7"/>
      <c r="C346" s="7"/>
      <c r="D346" s="7"/>
      <c r="E346" s="7"/>
      <c r="F346" s="20" t="s">
        <v>61</v>
      </c>
      <c r="G346" s="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9"/>
    </row>
    <row r="347" spans="1:21">
      <c r="A347" s="49" t="str">
        <f>"PURCHASING POWER "&amp;F350&amp;":"</f>
        <v>PURCHASING POWER BRK-5QX13608:</v>
      </c>
      <c r="B347" s="7"/>
      <c r="C347" s="7">
        <v>19436.95</v>
      </c>
      <c r="D347" s="7"/>
      <c r="E347" s="7"/>
      <c r="F347" s="20" t="s">
        <v>60</v>
      </c>
      <c r="G347" s="7" t="str">
        <f>IF((0.05*C350)+(E351/4)&gt;L347,"TRUE","FALSE")</f>
        <v>FALSE</v>
      </c>
      <c r="H347" s="8"/>
      <c r="I347" s="8"/>
      <c r="J347" s="51" t="str">
        <f>"PURCHASING POWER "&amp;N350&amp;":"</f>
        <v>PURCHASING POWER :</v>
      </c>
      <c r="K347" s="8"/>
      <c r="L347" s="50">
        <f>C347-SUM(K350:K351)</f>
        <v>17936.95</v>
      </c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6"/>
      <c r="B348" s="7"/>
      <c r="C348" s="7"/>
      <c r="D348" s="7"/>
      <c r="E348" s="7"/>
      <c r="F348" s="8"/>
      <c r="G348" s="7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11"/>
      <c r="B349" s="12" t="s">
        <v>19</v>
      </c>
      <c r="C349" s="12" t="s">
        <v>20</v>
      </c>
      <c r="D349" s="12"/>
      <c r="E349" s="12" t="s">
        <v>21</v>
      </c>
      <c r="F349" s="12" t="s">
        <v>32</v>
      </c>
      <c r="G349" s="12" t="s">
        <v>22</v>
      </c>
      <c r="H349" s="12"/>
      <c r="I349" s="8"/>
      <c r="J349" s="13"/>
      <c r="K349" s="40" t="s">
        <v>49</v>
      </c>
      <c r="L349" s="21" t="s">
        <v>47</v>
      </c>
      <c r="M349" s="20" t="s">
        <v>66</v>
      </c>
      <c r="N349" s="8"/>
      <c r="O349" s="8"/>
      <c r="P349" s="8"/>
      <c r="Q349" s="8"/>
      <c r="R349" s="8"/>
      <c r="S349" s="8"/>
      <c r="T349" s="8"/>
      <c r="U349" s="9"/>
    </row>
    <row r="350" spans="1:21">
      <c r="A350" s="16" t="s">
        <v>55</v>
      </c>
      <c r="B350" s="7">
        <v>3021</v>
      </c>
      <c r="C350" s="17">
        <v>0</v>
      </c>
      <c r="D350" s="17"/>
      <c r="E350" s="7">
        <f>SUM(B350:C350)</f>
        <v>3021</v>
      </c>
      <c r="F350" s="8" t="s">
        <v>34</v>
      </c>
      <c r="G350" s="56">
        <f>E350/E352</f>
        <v>0.19066974246015092</v>
      </c>
      <c r="H350" s="15"/>
      <c r="I350" s="8"/>
      <c r="J350" s="8" t="str">
        <f>A350</f>
        <v>CMT20200817</v>
      </c>
      <c r="K350" s="46">
        <v>0</v>
      </c>
      <c r="L350" s="50">
        <f>K350+E350</f>
        <v>3021</v>
      </c>
      <c r="M350" s="14">
        <f>K350+C350</f>
        <v>0</v>
      </c>
      <c r="N350" s="8"/>
      <c r="O350" s="8"/>
      <c r="P350" s="8"/>
      <c r="Q350" s="8"/>
      <c r="R350" s="8"/>
      <c r="S350" s="8"/>
      <c r="T350" s="8"/>
      <c r="U350" s="9"/>
    </row>
    <row r="351" spans="1:21">
      <c r="A351" s="16" t="s">
        <v>13</v>
      </c>
      <c r="B351" s="7">
        <v>12530</v>
      </c>
      <c r="C351" s="17">
        <v>293.14999999999998</v>
      </c>
      <c r="D351" s="17"/>
      <c r="E351" s="7">
        <f>SUM(B351:C351)</f>
        <v>12823.15</v>
      </c>
      <c r="F351" s="8" t="s">
        <v>34</v>
      </c>
      <c r="G351" s="56">
        <f>E351/E352</f>
        <v>0.80933025753984911</v>
      </c>
      <c r="H351" s="15"/>
      <c r="I351" s="8"/>
      <c r="J351" s="8" t="str">
        <f>A351</f>
        <v>MG20180131</v>
      </c>
      <c r="K351" s="46">
        <v>1500</v>
      </c>
      <c r="L351" s="50">
        <f>K351+E351</f>
        <v>14323.15</v>
      </c>
      <c r="M351" s="50">
        <f>K351+C351</f>
        <v>1793.15</v>
      </c>
      <c r="N351" s="8"/>
      <c r="O351" s="8"/>
      <c r="P351" s="8"/>
      <c r="Q351" s="8"/>
      <c r="R351" s="8"/>
      <c r="S351" s="8"/>
      <c r="T351" s="8"/>
      <c r="U351" s="9"/>
    </row>
    <row r="352" spans="1:21">
      <c r="A352" s="6"/>
      <c r="B352" s="7"/>
      <c r="C352" s="7"/>
      <c r="D352" s="7"/>
      <c r="E352" s="7">
        <f>SUM(E350:E351)</f>
        <v>15844.15</v>
      </c>
      <c r="F352" s="8"/>
      <c r="G352" s="19">
        <f>SUM(G350:G351)</f>
        <v>1</v>
      </c>
      <c r="H352" s="54"/>
      <c r="I352" s="8"/>
      <c r="J352" s="20" t="s">
        <v>21</v>
      </c>
      <c r="K352" s="46"/>
      <c r="L352" s="21">
        <f>SUM(L349:L351)</f>
        <v>17344.150000000001</v>
      </c>
      <c r="M352" s="8"/>
      <c r="N352" s="8"/>
      <c r="O352" s="8"/>
      <c r="P352" s="8"/>
      <c r="Q352" s="8"/>
      <c r="R352" s="8"/>
      <c r="S352" s="8"/>
      <c r="T352" s="8"/>
      <c r="U352" s="9"/>
    </row>
    <row r="353" spans="1:21">
      <c r="A353" s="6"/>
      <c r="B353" s="7"/>
      <c r="C353" s="7"/>
      <c r="D353" s="7"/>
      <c r="E353" s="7"/>
      <c r="F353" s="8"/>
      <c r="G353" s="7"/>
      <c r="H353" s="15"/>
      <c r="I353" s="8"/>
      <c r="J353" s="8"/>
      <c r="K353" s="46"/>
      <c r="L353" s="8"/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7"/>
      <c r="C354" s="7"/>
      <c r="D354" s="7"/>
      <c r="E354" s="7"/>
      <c r="F354" s="8"/>
      <c r="G354" s="7"/>
      <c r="H354" s="8"/>
      <c r="I354" s="8"/>
      <c r="J354" s="8"/>
      <c r="K354" s="46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6"/>
      <c r="B355" s="7"/>
      <c r="C355" s="7"/>
      <c r="D355" s="7"/>
      <c r="E355" s="7"/>
      <c r="F355" s="8"/>
      <c r="G355" s="7"/>
      <c r="H355" s="8"/>
      <c r="I355" s="8"/>
      <c r="J355" s="8"/>
      <c r="K355" s="46"/>
      <c r="L355" s="8"/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6"/>
      <c r="B356" s="7"/>
      <c r="C356" s="7"/>
      <c r="D356" s="7"/>
      <c r="E356" s="7"/>
      <c r="F356" s="8"/>
      <c r="G356" s="7"/>
      <c r="H356" s="8"/>
      <c r="I356" s="8"/>
      <c r="J356" s="8"/>
      <c r="K356" s="46"/>
      <c r="L356" s="8"/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7"/>
      <c r="C357" s="7"/>
      <c r="D357" s="7"/>
      <c r="E357" s="7"/>
      <c r="F357" s="8"/>
      <c r="G357" s="7"/>
      <c r="H357" s="8"/>
      <c r="I357" s="8"/>
      <c r="J357" s="8"/>
      <c r="K357" s="46"/>
      <c r="L357" s="8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42" t="str">
        <f>"PURCHASING POWER "&amp;F360&amp;":"</f>
        <v>PURCHASING POWER BRK-54X61101:</v>
      </c>
      <c r="B358" s="7"/>
      <c r="C358" s="7">
        <v>193274.88</v>
      </c>
      <c r="D358" s="7"/>
      <c r="E358" s="7"/>
      <c r="F358" s="8"/>
      <c r="G358" s="7"/>
      <c r="H358" s="8"/>
      <c r="I358" s="8"/>
      <c r="J358" s="12" t="str">
        <f>"PURCHASING POWER "&amp;N360&amp;":"</f>
        <v>PURCHASING POWER :</v>
      </c>
      <c r="K358" s="46"/>
      <c r="L358" s="14">
        <f>C358-SUM(K360:K361)</f>
        <v>191274.88</v>
      </c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6"/>
      <c r="B359" s="12" t="s">
        <v>19</v>
      </c>
      <c r="C359" s="12" t="s">
        <v>20</v>
      </c>
      <c r="D359" s="12"/>
      <c r="E359" s="12" t="s">
        <v>21</v>
      </c>
      <c r="F359" s="12" t="s">
        <v>32</v>
      </c>
      <c r="G359" s="12" t="s">
        <v>22</v>
      </c>
      <c r="H359" s="12"/>
      <c r="I359" s="8"/>
      <c r="J359" s="8"/>
      <c r="K359" s="46"/>
      <c r="L359" s="14"/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16" t="s">
        <v>14</v>
      </c>
      <c r="B360" s="7">
        <v>10272.76</v>
      </c>
      <c r="C360" s="17">
        <v>2055.14</v>
      </c>
      <c r="D360" s="17"/>
      <c r="E360" s="7">
        <f>SUM(B360:C360)</f>
        <v>12327.9</v>
      </c>
      <c r="F360" s="8" t="s">
        <v>33</v>
      </c>
      <c r="G360" s="57">
        <f>E360/E361</f>
        <v>1</v>
      </c>
      <c r="H360" s="15"/>
      <c r="I360" s="8"/>
      <c r="J360" s="8" t="str">
        <f>A360</f>
        <v>CM20191031</v>
      </c>
      <c r="K360" s="46">
        <v>2000</v>
      </c>
      <c r="L360" s="14">
        <f>E360+K360</f>
        <v>14327.9</v>
      </c>
      <c r="M360" s="14">
        <f>K360+C360</f>
        <v>4055.14</v>
      </c>
      <c r="N360" s="8"/>
      <c r="O360" s="8"/>
      <c r="P360" s="8"/>
      <c r="Q360" s="8"/>
      <c r="R360" s="8"/>
      <c r="S360" s="8"/>
      <c r="T360" s="8"/>
      <c r="U360" s="9"/>
    </row>
    <row r="361" spans="1:21">
      <c r="A361" s="6"/>
      <c r="B361" s="7"/>
      <c r="C361" s="7"/>
      <c r="D361" s="7"/>
      <c r="E361" s="7">
        <f>SUM(E360)</f>
        <v>12327.9</v>
      </c>
      <c r="F361" s="8"/>
      <c r="G361" s="57">
        <f>SUM(G360)</f>
        <v>1</v>
      </c>
      <c r="H361" s="54"/>
      <c r="I361" s="8"/>
      <c r="J361" s="20" t="s">
        <v>21</v>
      </c>
      <c r="K361" s="46"/>
      <c r="L361" s="21">
        <f>SUM(L359:L360)</f>
        <v>14327.9</v>
      </c>
      <c r="M361" s="8"/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7"/>
      <c r="C362" s="7"/>
      <c r="D362" s="7"/>
      <c r="E362" s="7"/>
      <c r="F362" s="8"/>
      <c r="G362" s="19"/>
      <c r="H362" s="15"/>
      <c r="I362" s="8"/>
      <c r="J362" s="14"/>
      <c r="L362" s="14"/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7"/>
      <c r="C364" s="12" t="s">
        <v>43</v>
      </c>
      <c r="D364" s="12"/>
      <c r="E364" s="58">
        <f>E361+E352</f>
        <v>28172.05</v>
      </c>
      <c r="F364" s="8"/>
      <c r="G364" s="7"/>
      <c r="H364" s="8"/>
      <c r="I364" s="8"/>
      <c r="J364" s="8"/>
      <c r="K364" s="12" t="s">
        <v>43</v>
      </c>
      <c r="L364" s="59">
        <f>L361+L352</f>
        <v>31672.050000000003</v>
      </c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6"/>
      <c r="B365" s="7"/>
      <c r="C365" s="7"/>
      <c r="D365" s="7"/>
      <c r="E365" s="7"/>
      <c r="F365" s="8"/>
      <c r="G365" s="7"/>
      <c r="H365" s="8"/>
      <c r="I365" s="8"/>
      <c r="J365" s="8"/>
      <c r="K365" s="20" t="s">
        <v>53</v>
      </c>
      <c r="L365" s="14">
        <f>L364-E364</f>
        <v>3500.0000000000036</v>
      </c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6"/>
      <c r="B366" s="7"/>
      <c r="C366" s="7"/>
      <c r="D366" s="7"/>
      <c r="E366" s="7"/>
      <c r="F366" s="8"/>
      <c r="G366" s="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/>
      <c r="B367" s="17"/>
      <c r="C367" s="17"/>
      <c r="D367" s="17"/>
      <c r="E367" s="17"/>
      <c r="F367" s="8"/>
      <c r="G367" s="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6"/>
      <c r="B368" s="7"/>
      <c r="C368" s="7"/>
      <c r="D368" s="7"/>
      <c r="E368" s="7"/>
      <c r="F368" s="8"/>
      <c r="G368" s="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6"/>
      <c r="B369" s="40"/>
      <c r="C369" s="17"/>
      <c r="D369" s="17"/>
      <c r="E369" s="17"/>
      <c r="F369" s="41"/>
      <c r="G369" s="17"/>
      <c r="H369" s="4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16" t="s">
        <v>14</v>
      </c>
      <c r="B370" s="52" t="s">
        <v>58</v>
      </c>
      <c r="C370" s="7"/>
      <c r="D370" s="7"/>
      <c r="E370" s="7"/>
      <c r="F370" s="8"/>
      <c r="G370" s="7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16" t="s">
        <v>55</v>
      </c>
      <c r="B371" s="52" t="s">
        <v>57</v>
      </c>
      <c r="C371" s="7"/>
      <c r="D371" s="7"/>
      <c r="E371" s="7"/>
      <c r="F371" s="8"/>
      <c r="G371" s="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6" t="s">
        <v>13</v>
      </c>
      <c r="B372" s="53" t="s">
        <v>59</v>
      </c>
      <c r="C372" s="12"/>
      <c r="D372" s="12"/>
      <c r="E372" s="12"/>
      <c r="F372" s="12"/>
      <c r="G372" s="12"/>
      <c r="H372" s="12"/>
      <c r="I372" s="8"/>
      <c r="J372" s="8"/>
      <c r="K372" s="14"/>
      <c r="L372" s="15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16"/>
      <c r="B373" s="7"/>
      <c r="C373" s="22"/>
      <c r="D373" s="22"/>
      <c r="E373" s="23"/>
      <c r="F373" s="8"/>
      <c r="G373" s="19"/>
      <c r="H373" s="15"/>
      <c r="I373" s="8"/>
      <c r="J373" s="8"/>
      <c r="K373" s="14"/>
      <c r="L373" s="15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6"/>
      <c r="B374" s="7"/>
      <c r="C374" s="7"/>
      <c r="D374" s="7"/>
      <c r="E374" s="7"/>
      <c r="F374" s="8"/>
      <c r="G374" s="19"/>
      <c r="H374" s="15"/>
      <c r="I374" s="8"/>
      <c r="J374" s="20"/>
      <c r="K374" s="21"/>
      <c r="L374" s="15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19"/>
      <c r="H375" s="15"/>
      <c r="I375" s="8"/>
      <c r="J375" s="14"/>
      <c r="K375" s="14"/>
      <c r="L375" s="15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>
      <c r="A378" s="6"/>
      <c r="B378" s="7"/>
      <c r="C378" s="7"/>
      <c r="D378" s="7"/>
      <c r="E378" s="7"/>
      <c r="F378" s="8"/>
      <c r="G378" s="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spans="1:21">
      <c r="A379" s="6"/>
      <c r="B379" s="7"/>
      <c r="C379" s="7"/>
      <c r="D379" s="7"/>
      <c r="E379" s="7"/>
      <c r="F379" s="8"/>
      <c r="G379" s="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9"/>
    </row>
    <row r="380" spans="1:21">
      <c r="A380" s="6"/>
      <c r="B380" s="7"/>
      <c r="C380" s="7"/>
      <c r="D380" s="7"/>
      <c r="E380" s="7"/>
      <c r="F380" s="8"/>
      <c r="G380" s="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spans="1:21">
      <c r="A381" s="6"/>
      <c r="B381" s="7"/>
      <c r="C381" s="7"/>
      <c r="D381" s="7"/>
      <c r="E381" s="7"/>
      <c r="F381" s="8"/>
      <c r="G381" s="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9"/>
    </row>
    <row r="382" spans="1:21">
      <c r="A382" s="6"/>
      <c r="B382" s="7"/>
      <c r="C382" s="7"/>
      <c r="D382" s="7"/>
      <c r="E382" s="7"/>
      <c r="F382" s="8"/>
      <c r="G382" s="7"/>
      <c r="H382" s="14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9"/>
    </row>
    <row r="383" spans="1:21" ht="14.65" thickBot="1">
      <c r="A383" s="24"/>
      <c r="B383" s="25"/>
      <c r="C383" s="25"/>
      <c r="D383" s="25"/>
      <c r="E383" s="25"/>
      <c r="F383" s="26"/>
      <c r="G383" s="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7"/>
    </row>
    <row r="384" spans="1:21" ht="14.65" thickTop="1"/>
    <row r="389" spans="1:21" ht="14.65" thickBot="1"/>
    <row r="390" spans="1:21" ht="14.65" thickTop="1">
      <c r="A390" s="44"/>
      <c r="B390" s="3"/>
      <c r="C390" s="3"/>
      <c r="D390" s="3"/>
      <c r="E390" s="3"/>
      <c r="F390" s="4"/>
      <c r="G390" s="3"/>
      <c r="H390" s="4"/>
      <c r="I390" s="4"/>
      <c r="J390" s="4"/>
      <c r="K390" s="4"/>
      <c r="L390" s="4"/>
      <c r="M390" s="4"/>
      <c r="N390" s="4"/>
      <c r="O390" s="4" t="s">
        <v>47</v>
      </c>
      <c r="P390" s="4" t="s">
        <v>48</v>
      </c>
      <c r="Q390" s="4"/>
      <c r="R390" s="4"/>
      <c r="S390" s="4"/>
      <c r="T390" s="4"/>
      <c r="U390" s="5"/>
    </row>
    <row r="391" spans="1:21">
      <c r="A391" s="45" t="s">
        <v>50</v>
      </c>
      <c r="B391" s="28" t="s">
        <v>65</v>
      </c>
      <c r="C391" s="28"/>
      <c r="D391" s="28"/>
      <c r="E391" s="28"/>
      <c r="F391" s="39"/>
      <c r="G391" s="28"/>
      <c r="H391" s="8"/>
      <c r="I391" s="8"/>
      <c r="J391" s="8"/>
      <c r="K391" s="8"/>
      <c r="L391" s="8"/>
      <c r="M391" s="8"/>
      <c r="N391" s="8" t="s">
        <v>55</v>
      </c>
      <c r="O391" s="50">
        <f>L399</f>
        <v>20389.78</v>
      </c>
      <c r="P391" s="55">
        <f>O391/O394</f>
        <v>0.25641477719591632</v>
      </c>
      <c r="Q391" s="8"/>
      <c r="R391" s="8"/>
      <c r="S391" s="8"/>
      <c r="T391" s="8"/>
      <c r="U391" s="9"/>
    </row>
    <row r="392" spans="1:21">
      <c r="A392" s="45" t="s">
        <v>51</v>
      </c>
      <c r="B392" s="48">
        <v>44517</v>
      </c>
      <c r="C392" s="28"/>
      <c r="D392" s="28"/>
      <c r="E392" s="28"/>
      <c r="F392" s="39"/>
      <c r="G392" s="28"/>
      <c r="H392" s="8"/>
      <c r="I392" s="8"/>
      <c r="J392" s="8"/>
      <c r="K392" s="8"/>
      <c r="L392" s="8"/>
      <c r="M392" s="8"/>
      <c r="N392" s="8" t="str">
        <f>J400</f>
        <v>MG20180131</v>
      </c>
      <c r="O392" s="50">
        <f>L400</f>
        <v>14226.31</v>
      </c>
      <c r="P392" s="55">
        <f>O392/O394</f>
        <v>0.17890512349667514</v>
      </c>
      <c r="Q392" s="8"/>
      <c r="R392" s="8"/>
      <c r="S392" s="8"/>
      <c r="T392" s="8"/>
      <c r="U392" s="9"/>
    </row>
    <row r="393" spans="1:21">
      <c r="A393" s="47"/>
      <c r="B393" s="17"/>
      <c r="C393" s="17"/>
      <c r="D393" s="17"/>
      <c r="E393" s="17"/>
      <c r="F393" s="8"/>
      <c r="G393" s="7"/>
      <c r="H393" s="8"/>
      <c r="I393" s="8"/>
      <c r="J393" s="8"/>
      <c r="K393" s="8"/>
      <c r="L393" s="8"/>
      <c r="M393" s="8"/>
      <c r="N393" s="8" t="str">
        <f>J409</f>
        <v>CM20191031</v>
      </c>
      <c r="O393" s="14">
        <f>L409</f>
        <v>44902.649999999994</v>
      </c>
      <c r="P393" s="55">
        <f>O393/O394</f>
        <v>0.56468009930740859</v>
      </c>
      <c r="Q393" s="8"/>
      <c r="R393" s="8"/>
      <c r="S393" s="8"/>
      <c r="T393" s="8"/>
      <c r="U393" s="9"/>
    </row>
    <row r="394" spans="1:21">
      <c r="A394" s="42"/>
      <c r="B394" s="7"/>
      <c r="C394" s="7"/>
      <c r="D394" s="7"/>
      <c r="E394" s="7"/>
      <c r="F394" s="8"/>
      <c r="G394" s="7"/>
      <c r="H394" s="8"/>
      <c r="I394" s="8"/>
      <c r="J394" s="8"/>
      <c r="K394" s="8"/>
      <c r="L394" s="8"/>
      <c r="M394" s="8"/>
      <c r="N394" s="8"/>
      <c r="O394" s="14">
        <f>SUM(O391:O393)</f>
        <v>79518.739999999991</v>
      </c>
      <c r="P394" s="15">
        <f>SUM(P391:P393)</f>
        <v>1</v>
      </c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/>
      <c r="F395" s="20" t="s">
        <v>61</v>
      </c>
      <c r="G395" s="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49" t="str">
        <f>"PURCHASING POWER "&amp;F399&amp;":"</f>
        <v>PURCHASING POWER BRK-5QX13608:</v>
      </c>
      <c r="B396" s="7"/>
      <c r="C396" s="7">
        <v>12498.85</v>
      </c>
      <c r="D396" s="7"/>
      <c r="E396" s="7"/>
      <c r="F396" s="20" t="s">
        <v>60</v>
      </c>
      <c r="G396" s="7" t="str">
        <f>IF((0.05*C399)+(E400/4)&gt;L396,"TRUE","FALSE")</f>
        <v>FALSE</v>
      </c>
      <c r="H396" s="8"/>
      <c r="I396" s="8"/>
      <c r="J396" s="51" t="str">
        <f>"PURCHASING POWER "&amp;N399&amp;":"</f>
        <v>PURCHASING POWER :</v>
      </c>
      <c r="K396" s="8"/>
      <c r="L396" s="50">
        <f>C396-SUM(K399:K400)</f>
        <v>9998.85</v>
      </c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6"/>
      <c r="B397" s="7"/>
      <c r="C397" s="7"/>
      <c r="D397" s="7"/>
      <c r="E397" s="7"/>
      <c r="F397" s="8"/>
      <c r="G397" s="7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11"/>
      <c r="B398" s="12" t="s">
        <v>19</v>
      </c>
      <c r="C398" s="12" t="s">
        <v>20</v>
      </c>
      <c r="D398" s="12"/>
      <c r="E398" s="12" t="s">
        <v>21</v>
      </c>
      <c r="F398" s="12" t="s">
        <v>32</v>
      </c>
      <c r="G398" s="12" t="s">
        <v>22</v>
      </c>
      <c r="H398" s="12"/>
      <c r="I398" s="8"/>
      <c r="J398" s="13"/>
      <c r="K398" s="40" t="s">
        <v>49</v>
      </c>
      <c r="L398" s="21" t="s">
        <v>47</v>
      </c>
      <c r="M398" s="20" t="s">
        <v>66</v>
      </c>
      <c r="N398" s="8"/>
      <c r="O398" s="8"/>
      <c r="P398" s="8"/>
      <c r="Q398" s="8"/>
      <c r="R398" s="8"/>
      <c r="S398" s="8"/>
      <c r="T398" s="8"/>
      <c r="U398" s="9"/>
    </row>
    <row r="399" spans="1:21">
      <c r="A399" s="16" t="s">
        <v>55</v>
      </c>
      <c r="B399" s="7">
        <v>13631.69</v>
      </c>
      <c r="C399" s="17">
        <v>4258.09</v>
      </c>
      <c r="D399" s="17"/>
      <c r="E399" s="7">
        <f>SUM(B399:C399)</f>
        <v>17889.78</v>
      </c>
      <c r="F399" s="8" t="s">
        <v>34</v>
      </c>
      <c r="G399" s="56">
        <f>E399/E401</f>
        <v>0.55703480716363674</v>
      </c>
      <c r="H399" s="15"/>
      <c r="I399" s="8"/>
      <c r="J399" s="8" t="str">
        <f>A399</f>
        <v>CMT20200817</v>
      </c>
      <c r="K399" s="46">
        <v>2500</v>
      </c>
      <c r="L399" s="50">
        <f>K399+E399</f>
        <v>20389.78</v>
      </c>
      <c r="M399" s="14">
        <f>K399+C399</f>
        <v>6758.09</v>
      </c>
      <c r="N399" s="8"/>
      <c r="O399" s="8"/>
      <c r="P399" s="8"/>
      <c r="Q399" s="8"/>
      <c r="R399" s="8"/>
      <c r="S399" s="8"/>
      <c r="T399" s="8"/>
      <c r="U399" s="9"/>
    </row>
    <row r="400" spans="1:21">
      <c r="A400" s="16" t="s">
        <v>13</v>
      </c>
      <c r="B400" s="7">
        <v>13992.46</v>
      </c>
      <c r="C400" s="17">
        <v>233.85</v>
      </c>
      <c r="D400" s="17"/>
      <c r="E400" s="7">
        <f>SUM(B400:C400)</f>
        <v>14226.31</v>
      </c>
      <c r="F400" s="8" t="s">
        <v>34</v>
      </c>
      <c r="G400" s="56">
        <f>E400/E401</f>
        <v>0.44296519283636338</v>
      </c>
      <c r="H400" s="15"/>
      <c r="I400" s="8"/>
      <c r="J400" s="8" t="str">
        <f>A400</f>
        <v>MG20180131</v>
      </c>
      <c r="K400" s="46">
        <v>0</v>
      </c>
      <c r="L400" s="50">
        <f>K400+E400</f>
        <v>14226.31</v>
      </c>
      <c r="M400" s="14">
        <f>K400+C400</f>
        <v>233.85</v>
      </c>
      <c r="N400" s="8"/>
      <c r="O400" s="8"/>
      <c r="P400" s="8"/>
      <c r="Q400" s="8"/>
      <c r="R400" s="8"/>
      <c r="S400" s="8"/>
      <c r="T400" s="8"/>
      <c r="U400" s="9"/>
    </row>
    <row r="401" spans="1:21">
      <c r="A401" s="6"/>
      <c r="B401" s="7"/>
      <c r="C401" s="7"/>
      <c r="D401" s="7"/>
      <c r="E401" s="7">
        <f>SUM(E399:E400)</f>
        <v>32116.089999999997</v>
      </c>
      <c r="F401" s="8"/>
      <c r="G401" s="19">
        <f>SUM(G399:G400)</f>
        <v>1</v>
      </c>
      <c r="H401" s="54"/>
      <c r="I401" s="8"/>
      <c r="J401" s="20" t="s">
        <v>21</v>
      </c>
      <c r="K401" s="46"/>
      <c r="L401" s="21">
        <f>SUM(L398:L400)</f>
        <v>34616.089999999997</v>
      </c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7"/>
      <c r="C402" s="7"/>
      <c r="D402" s="7"/>
      <c r="E402" s="7"/>
      <c r="F402" s="8"/>
      <c r="G402" s="7"/>
      <c r="H402" s="15"/>
      <c r="I402" s="8"/>
      <c r="J402" s="8"/>
      <c r="K402" s="46"/>
      <c r="L402" s="8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6"/>
      <c r="B403" s="7"/>
      <c r="C403" s="7"/>
      <c r="D403" s="7"/>
      <c r="E403" s="7"/>
      <c r="F403" s="8"/>
      <c r="G403" s="7"/>
      <c r="H403" s="8"/>
      <c r="I403" s="8"/>
      <c r="J403" s="8"/>
      <c r="K403" s="46"/>
      <c r="L403" s="8"/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7"/>
      <c r="D404" s="7"/>
      <c r="E404" s="7"/>
      <c r="F404" s="8"/>
      <c r="G404" s="7"/>
      <c r="H404" s="8"/>
      <c r="I404" s="8"/>
      <c r="J404" s="8"/>
      <c r="K404" s="46"/>
      <c r="L404" s="8"/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6"/>
      <c r="B405" s="7"/>
      <c r="C405" s="7"/>
      <c r="D405" s="7"/>
      <c r="E405" s="7"/>
      <c r="F405" s="8"/>
      <c r="G405" s="7"/>
      <c r="H405" s="8"/>
      <c r="I405" s="8"/>
      <c r="J405" s="8"/>
      <c r="K405" s="46"/>
      <c r="L405" s="8"/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7"/>
      <c r="C406" s="7"/>
      <c r="D406" s="7"/>
      <c r="E406" s="7"/>
      <c r="F406" s="8"/>
      <c r="G406" s="7"/>
      <c r="H406" s="8"/>
      <c r="I406" s="8"/>
      <c r="J406" s="8"/>
      <c r="K406" s="46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42" t="str">
        <f>"PURCHASING POWER "&amp;F409&amp;":"</f>
        <v>PURCHASING POWER BRK-54X61101:</v>
      </c>
      <c r="B407" s="7"/>
      <c r="C407" s="7">
        <v>193274.88</v>
      </c>
      <c r="D407" s="7"/>
      <c r="E407" s="7"/>
      <c r="F407" s="8"/>
      <c r="G407" s="7"/>
      <c r="H407" s="8"/>
      <c r="I407" s="8"/>
      <c r="J407" s="12" t="str">
        <f>"PURCHASING POWER "&amp;N409&amp;":"</f>
        <v>PURCHASING POWER :</v>
      </c>
      <c r="K407" s="46"/>
      <c r="L407" s="14">
        <f>C407-SUM(K409:K410)</f>
        <v>190774.88</v>
      </c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12" t="s">
        <v>19</v>
      </c>
      <c r="C408" s="12" t="s">
        <v>20</v>
      </c>
      <c r="D408" s="12"/>
      <c r="E408" s="12" t="s">
        <v>21</v>
      </c>
      <c r="F408" s="12" t="s">
        <v>32</v>
      </c>
      <c r="G408" s="12" t="s">
        <v>22</v>
      </c>
      <c r="H408" s="12"/>
      <c r="I408" s="8"/>
      <c r="J408" s="8"/>
      <c r="K408" s="46"/>
      <c r="L408" s="14"/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16" t="s">
        <v>14</v>
      </c>
      <c r="B409" s="7">
        <v>37596.589999999997</v>
      </c>
      <c r="C409" s="17">
        <v>4806.0600000000004</v>
      </c>
      <c r="D409" s="17"/>
      <c r="E409" s="7">
        <f>SUM(B409:C409)</f>
        <v>42402.649999999994</v>
      </c>
      <c r="F409" s="8" t="s">
        <v>33</v>
      </c>
      <c r="G409" s="57">
        <f>E409/E410</f>
        <v>1</v>
      </c>
      <c r="H409" s="15"/>
      <c r="I409" s="8"/>
      <c r="J409" s="8" t="str">
        <f>A409</f>
        <v>CM20191031</v>
      </c>
      <c r="K409" s="46">
        <v>2500</v>
      </c>
      <c r="L409" s="14">
        <f>E409+K409</f>
        <v>44902.649999999994</v>
      </c>
      <c r="M409" s="14">
        <f>K409+C409</f>
        <v>7306.06</v>
      </c>
      <c r="N409" s="8"/>
      <c r="O409" s="8"/>
      <c r="P409" s="8"/>
      <c r="Q409" s="8"/>
      <c r="R409" s="8"/>
      <c r="S409" s="8"/>
      <c r="T409" s="8"/>
      <c r="U409" s="9"/>
    </row>
    <row r="410" spans="1:21">
      <c r="A410" s="6"/>
      <c r="B410" s="7"/>
      <c r="C410" s="7"/>
      <c r="D410" s="7"/>
      <c r="E410" s="7">
        <f>SUM(E409)</f>
        <v>42402.649999999994</v>
      </c>
      <c r="F410" s="8"/>
      <c r="G410" s="57">
        <f>SUM(G409)</f>
        <v>1</v>
      </c>
      <c r="H410" s="54"/>
      <c r="I410" s="8"/>
      <c r="J410" s="20" t="s">
        <v>21</v>
      </c>
      <c r="K410" s="46"/>
      <c r="L410" s="21">
        <f>SUM(L408:L409)</f>
        <v>44902.649999999994</v>
      </c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6"/>
      <c r="B411" s="7"/>
      <c r="C411" s="7"/>
      <c r="D411" s="7"/>
      <c r="E411" s="7"/>
      <c r="F411" s="8"/>
      <c r="G411" s="19"/>
      <c r="H411" s="15"/>
      <c r="I411" s="8"/>
      <c r="J411" s="14"/>
      <c r="L411" s="14"/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/>
      <c r="B412" s="7"/>
      <c r="C412" s="7"/>
      <c r="D412" s="7"/>
      <c r="E412" s="7"/>
      <c r="F412" s="8"/>
      <c r="G412" s="7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6"/>
      <c r="B413" s="7"/>
      <c r="C413" s="12" t="s">
        <v>43</v>
      </c>
      <c r="D413" s="12"/>
      <c r="E413" s="58">
        <f>E410+E401</f>
        <v>74518.739999999991</v>
      </c>
      <c r="F413" s="8"/>
      <c r="G413" s="7"/>
      <c r="H413" s="8"/>
      <c r="I413" s="8"/>
      <c r="J413" s="8"/>
      <c r="K413" s="12" t="s">
        <v>43</v>
      </c>
      <c r="L413" s="59">
        <f>L410+L401</f>
        <v>79518.739999999991</v>
      </c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6"/>
      <c r="B414" s="7"/>
      <c r="C414" s="7"/>
      <c r="D414" s="7"/>
      <c r="E414" s="7"/>
      <c r="F414" s="8"/>
      <c r="G414" s="7"/>
      <c r="H414" s="8"/>
      <c r="I414" s="8"/>
      <c r="J414" s="8"/>
      <c r="K414" s="20" t="s">
        <v>53</v>
      </c>
      <c r="L414" s="14">
        <f>L413-E413</f>
        <v>5000</v>
      </c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/>
      <c r="B415" s="7"/>
      <c r="C415" s="7"/>
      <c r="D415" s="7"/>
      <c r="E415" s="7"/>
      <c r="F415" s="8"/>
      <c r="G415" s="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6"/>
      <c r="B416" s="17"/>
      <c r="C416" s="17"/>
      <c r="D416" s="17"/>
      <c r="E416" s="17"/>
      <c r="F416" s="8"/>
      <c r="G416" s="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6"/>
      <c r="B417" s="7"/>
      <c r="C417" s="7"/>
      <c r="D417" s="7"/>
      <c r="E417" s="7"/>
      <c r="F417" s="8"/>
      <c r="G417" s="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6"/>
      <c r="B418" s="40"/>
      <c r="C418" s="17"/>
      <c r="D418" s="17"/>
      <c r="E418" s="17"/>
      <c r="F418" s="41"/>
      <c r="G418" s="17"/>
      <c r="H418" s="4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16" t="s">
        <v>14</v>
      </c>
      <c r="B419" s="52" t="s">
        <v>58</v>
      </c>
      <c r="C419" s="7"/>
      <c r="D419" s="7"/>
      <c r="E419" s="7"/>
      <c r="F419" s="8"/>
      <c r="G419" s="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16" t="s">
        <v>55</v>
      </c>
      <c r="B420" s="52" t="s">
        <v>57</v>
      </c>
      <c r="C420" s="7"/>
      <c r="D420" s="7"/>
      <c r="E420" s="7"/>
      <c r="F420" s="8"/>
      <c r="G420" s="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 t="s">
        <v>13</v>
      </c>
      <c r="B421" s="53" t="s">
        <v>59</v>
      </c>
      <c r="C421" s="12"/>
      <c r="D421" s="12"/>
      <c r="E421" s="12"/>
      <c r="F421" s="12"/>
      <c r="G421" s="12"/>
      <c r="H421" s="12"/>
      <c r="I421" s="8"/>
      <c r="J421" s="8"/>
      <c r="K421" s="14"/>
      <c r="L421" s="15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16"/>
      <c r="B422" s="7"/>
      <c r="C422" s="22"/>
      <c r="D422" s="22"/>
      <c r="E422" s="23"/>
      <c r="F422" s="8"/>
      <c r="G422" s="19"/>
      <c r="H422" s="15"/>
      <c r="I422" s="8"/>
      <c r="J422" s="8"/>
      <c r="K422" s="14"/>
      <c r="L422" s="15"/>
      <c r="M422" s="8"/>
      <c r="N422" s="8"/>
      <c r="O422" s="8"/>
      <c r="P422" s="8"/>
      <c r="Q422" s="8"/>
      <c r="R422" s="8"/>
      <c r="S422" s="8"/>
      <c r="T422" s="8"/>
      <c r="U422" s="9"/>
    </row>
    <row r="423" spans="1:21">
      <c r="A423" s="6"/>
      <c r="B423" s="7"/>
      <c r="C423" s="7"/>
      <c r="D423" s="7"/>
      <c r="E423" s="7"/>
      <c r="F423" s="8"/>
      <c r="G423" s="19"/>
      <c r="H423" s="15"/>
      <c r="I423" s="8"/>
      <c r="J423" s="20"/>
      <c r="K423" s="21"/>
      <c r="L423" s="15"/>
      <c r="M423" s="8"/>
      <c r="N423" s="8"/>
      <c r="O423" s="8"/>
      <c r="P423" s="8"/>
      <c r="Q423" s="8"/>
      <c r="R423" s="8"/>
      <c r="S423" s="8"/>
      <c r="T423" s="8"/>
      <c r="U423" s="9"/>
    </row>
    <row r="424" spans="1:21">
      <c r="A424" s="6"/>
      <c r="B424" s="7"/>
      <c r="C424" s="7"/>
      <c r="D424" s="7"/>
      <c r="E424" s="7"/>
      <c r="F424" s="8"/>
      <c r="G424" s="19"/>
      <c r="H424" s="15"/>
      <c r="I424" s="8"/>
      <c r="J424" s="14"/>
      <c r="K424" s="14"/>
      <c r="L424" s="15"/>
      <c r="M424" s="8"/>
      <c r="N424" s="8"/>
      <c r="O424" s="8"/>
      <c r="P424" s="8"/>
      <c r="Q424" s="8"/>
      <c r="R424" s="8"/>
      <c r="S424" s="8"/>
      <c r="T424" s="8"/>
      <c r="U424" s="9"/>
    </row>
    <row r="425" spans="1:21">
      <c r="A425" s="6"/>
      <c r="B425" s="7"/>
      <c r="C425" s="7"/>
      <c r="D425" s="7"/>
      <c r="E425" s="7"/>
      <c r="F425" s="8"/>
      <c r="G425" s="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9"/>
    </row>
    <row r="426" spans="1:21">
      <c r="A426" s="6"/>
      <c r="B426" s="7"/>
      <c r="C426" s="7"/>
      <c r="D426" s="7"/>
      <c r="E426" s="7"/>
      <c r="F426" s="8"/>
      <c r="G426" s="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9"/>
    </row>
    <row r="427" spans="1:21">
      <c r="A427" s="6"/>
      <c r="B427" s="7"/>
      <c r="C427" s="7"/>
      <c r="D427" s="7"/>
      <c r="E427" s="7"/>
      <c r="F427" s="8"/>
      <c r="G427" s="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9"/>
    </row>
    <row r="428" spans="1:21">
      <c r="A428" s="6"/>
      <c r="B428" s="7"/>
      <c r="C428" s="7"/>
      <c r="D428" s="7"/>
      <c r="E428" s="7"/>
      <c r="F428" s="8"/>
      <c r="G428" s="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9"/>
    </row>
    <row r="429" spans="1:21">
      <c r="A429" s="6"/>
      <c r="B429" s="7"/>
      <c r="C429" s="7"/>
      <c r="D429" s="7"/>
      <c r="E429" s="7"/>
      <c r="F429" s="8"/>
      <c r="G429" s="7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9"/>
    </row>
    <row r="430" spans="1:21">
      <c r="A430" s="6"/>
      <c r="B430" s="7"/>
      <c r="C430" s="7"/>
      <c r="D430" s="7"/>
      <c r="E430" s="7"/>
      <c r="F430" s="8"/>
      <c r="G430" s="7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9"/>
    </row>
    <row r="431" spans="1:21">
      <c r="A431" s="6"/>
      <c r="B431" s="7"/>
      <c r="C431" s="7"/>
      <c r="D431" s="7"/>
      <c r="E431" s="7"/>
      <c r="F431" s="8"/>
      <c r="G431" s="7"/>
      <c r="H431" s="14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9"/>
    </row>
    <row r="432" spans="1:21" ht="14.65" thickBot="1">
      <c r="A432" s="24"/>
      <c r="B432" s="25"/>
      <c r="C432" s="25"/>
      <c r="D432" s="25"/>
      <c r="E432" s="25"/>
      <c r="F432" s="26"/>
      <c r="G432" s="25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7"/>
    </row>
    <row r="433" spans="1:21" ht="14.65" thickTop="1"/>
    <row r="435" spans="1:21" ht="14.65" thickBot="1"/>
    <row r="436" spans="1:21" ht="14.65" thickTop="1">
      <c r="A436" s="44"/>
      <c r="B436" s="3"/>
      <c r="C436" s="3"/>
      <c r="D436" s="3"/>
      <c r="E436" s="3"/>
      <c r="F436" s="4"/>
      <c r="G436" s="3"/>
      <c r="H436" s="4"/>
      <c r="I436" s="4"/>
      <c r="J436" s="4"/>
      <c r="K436" s="4"/>
      <c r="L436" s="4"/>
      <c r="M436" s="4"/>
      <c r="N436" s="4"/>
      <c r="O436" s="4" t="s">
        <v>47</v>
      </c>
      <c r="P436" s="4" t="s">
        <v>48</v>
      </c>
      <c r="Q436" s="4"/>
      <c r="R436" s="4"/>
      <c r="S436" s="4"/>
      <c r="T436" s="4"/>
      <c r="U436" s="5"/>
    </row>
    <row r="437" spans="1:21">
      <c r="A437" s="45" t="s">
        <v>50</v>
      </c>
      <c r="B437" s="28" t="s">
        <v>64</v>
      </c>
      <c r="C437" s="28"/>
      <c r="D437" s="28"/>
      <c r="E437" s="7"/>
      <c r="F437" s="8"/>
      <c r="G437" s="7"/>
      <c r="H437" s="8"/>
      <c r="I437" s="8"/>
      <c r="J437" s="8"/>
      <c r="K437" s="8"/>
      <c r="L437" s="8"/>
      <c r="M437" s="8"/>
      <c r="N437" s="8" t="s">
        <v>55</v>
      </c>
      <c r="O437" s="50">
        <f>L445</f>
        <v>18360.72</v>
      </c>
      <c r="P437" s="55">
        <f>O437/O440</f>
        <v>0.24759300757879987</v>
      </c>
      <c r="Q437" s="8"/>
      <c r="R437" s="8"/>
      <c r="S437" s="8"/>
      <c r="T437" s="8"/>
      <c r="U437" s="9"/>
    </row>
    <row r="438" spans="1:21">
      <c r="A438" s="45" t="s">
        <v>51</v>
      </c>
      <c r="B438" s="48">
        <v>44484</v>
      </c>
      <c r="C438" s="28"/>
      <c r="D438" s="28"/>
      <c r="E438" s="7"/>
      <c r="F438" s="8"/>
      <c r="G438" s="7"/>
      <c r="H438" s="8"/>
      <c r="I438" s="8"/>
      <c r="J438" s="8"/>
      <c r="K438" s="8"/>
      <c r="L438" s="8"/>
      <c r="M438" s="8"/>
      <c r="N438" s="8" t="str">
        <f>J446</f>
        <v>MG20180131</v>
      </c>
      <c r="O438" s="50">
        <f>L446</f>
        <v>14295.24</v>
      </c>
      <c r="P438" s="55">
        <f>O438/O440</f>
        <v>0.19277029798726644</v>
      </c>
      <c r="Q438" s="8"/>
      <c r="R438" s="8"/>
      <c r="S438" s="8"/>
      <c r="T438" s="8"/>
      <c r="U438" s="9"/>
    </row>
    <row r="439" spans="1:21">
      <c r="A439" s="47"/>
      <c r="B439" s="17"/>
      <c r="C439" s="17"/>
      <c r="D439" s="17"/>
      <c r="E439" s="17"/>
      <c r="F439" s="8"/>
      <c r="G439" s="7"/>
      <c r="H439" s="8"/>
      <c r="I439" s="8"/>
      <c r="J439" s="8"/>
      <c r="K439" s="8"/>
      <c r="L439" s="8"/>
      <c r="M439" s="8"/>
      <c r="N439" s="8" t="str">
        <f>J455</f>
        <v>CM20191031</v>
      </c>
      <c r="O439" s="14">
        <f>L455</f>
        <v>41500.9</v>
      </c>
      <c r="P439" s="55">
        <f>O439/O440</f>
        <v>0.55963669443393371</v>
      </c>
      <c r="Q439" s="8"/>
      <c r="R439" s="8"/>
      <c r="S439" s="8"/>
      <c r="T439" s="8"/>
      <c r="U439" s="9"/>
    </row>
    <row r="440" spans="1:21">
      <c r="A440" s="42"/>
      <c r="B440" s="7"/>
      <c r="C440" s="7"/>
      <c r="D440" s="7"/>
      <c r="E440" s="7"/>
      <c r="F440" s="8"/>
      <c r="G440" s="7"/>
      <c r="H440" s="8"/>
      <c r="I440" s="8"/>
      <c r="J440" s="8"/>
      <c r="K440" s="8"/>
      <c r="L440" s="8"/>
      <c r="M440" s="8"/>
      <c r="N440" s="8"/>
      <c r="O440" s="14">
        <f>SUM(O437:O439)</f>
        <v>74156.86</v>
      </c>
      <c r="P440" s="15">
        <f>SUM(P437:P439)</f>
        <v>1</v>
      </c>
      <c r="Q440" s="8"/>
      <c r="R440" s="8"/>
      <c r="S440" s="8"/>
      <c r="T440" s="8"/>
      <c r="U440" s="9"/>
    </row>
    <row r="441" spans="1:21">
      <c r="A441" s="6"/>
      <c r="B441" s="7"/>
      <c r="C441" s="7"/>
      <c r="D441" s="7"/>
      <c r="E441" s="7"/>
      <c r="F441" s="20" t="s">
        <v>61</v>
      </c>
      <c r="G441" s="7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49" t="str">
        <f>"PURCHASING POWER "&amp;F445&amp;":"</f>
        <v>PURCHASING POWER BRK-5QX13608:</v>
      </c>
      <c r="B442" s="7"/>
      <c r="C442" s="7">
        <v>12839.59</v>
      </c>
      <c r="D442" s="7"/>
      <c r="E442" s="7"/>
      <c r="F442" s="20" t="s">
        <v>60</v>
      </c>
      <c r="G442" s="7" t="str">
        <f>IF((0.05*C445)+(E446/4)&gt;L442,"TRUE","FALSE")</f>
        <v>FALSE</v>
      </c>
      <c r="H442" s="8"/>
      <c r="I442" s="8"/>
      <c r="J442" s="51" t="str">
        <f>"PURCHASING POWER "&amp;N445&amp;":"</f>
        <v>PURCHASING POWER :</v>
      </c>
      <c r="K442" s="8"/>
      <c r="L442" s="50">
        <f>C442-SUM(K445:K446)</f>
        <v>12839.59</v>
      </c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6"/>
      <c r="B443" s="7"/>
      <c r="C443" s="7"/>
      <c r="D443" s="7"/>
      <c r="E443" s="7"/>
      <c r="F443" s="8"/>
      <c r="G443" s="7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11"/>
      <c r="B444" s="12" t="s">
        <v>19</v>
      </c>
      <c r="C444" s="12" t="s">
        <v>20</v>
      </c>
      <c r="D444" s="12"/>
      <c r="E444" s="12" t="s">
        <v>21</v>
      </c>
      <c r="F444" s="12" t="s">
        <v>32</v>
      </c>
      <c r="G444" s="12" t="s">
        <v>22</v>
      </c>
      <c r="H444" s="12"/>
      <c r="I444" s="8"/>
      <c r="J444" s="13"/>
      <c r="K444" s="40" t="s">
        <v>49</v>
      </c>
      <c r="L444" s="21" t="s">
        <v>47</v>
      </c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16" t="s">
        <v>55</v>
      </c>
      <c r="B445" s="7">
        <v>14405.12</v>
      </c>
      <c r="C445" s="17">
        <v>3955.6</v>
      </c>
      <c r="D445" s="17"/>
      <c r="E445" s="7">
        <f>SUM(B445:C445)</f>
        <v>18360.72</v>
      </c>
      <c r="F445" s="8" t="s">
        <v>34</v>
      </c>
      <c r="G445" s="56">
        <f>E445/E447</f>
        <v>0.56224713651045632</v>
      </c>
      <c r="H445" s="15"/>
      <c r="I445" s="8"/>
      <c r="J445" s="8" t="str">
        <f>A445</f>
        <v>CMT20200817</v>
      </c>
      <c r="K445" s="46">
        <v>0</v>
      </c>
      <c r="L445" s="50">
        <f>K445+E445</f>
        <v>18360.72</v>
      </c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16" t="s">
        <v>13</v>
      </c>
      <c r="B446" s="7">
        <v>13408.14</v>
      </c>
      <c r="C446" s="17">
        <v>887.1</v>
      </c>
      <c r="D446" s="17"/>
      <c r="E446" s="7">
        <f>SUM(B446:C446)</f>
        <v>14295.24</v>
      </c>
      <c r="F446" s="8" t="s">
        <v>34</v>
      </c>
      <c r="G446" s="56">
        <f>E446/E447</f>
        <v>0.43775286348954373</v>
      </c>
      <c r="H446" s="15"/>
      <c r="I446" s="8"/>
      <c r="J446" s="8" t="str">
        <f>A446</f>
        <v>MG20180131</v>
      </c>
      <c r="K446" s="46">
        <v>0</v>
      </c>
      <c r="L446" s="50">
        <f>K446+E446</f>
        <v>14295.24</v>
      </c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7"/>
      <c r="C447" s="7"/>
      <c r="D447" s="7"/>
      <c r="E447" s="7">
        <f>SUM(E445:E446)</f>
        <v>32655.96</v>
      </c>
      <c r="F447" s="8"/>
      <c r="G447" s="19">
        <f>SUM(G445:G446)</f>
        <v>1</v>
      </c>
      <c r="H447" s="54"/>
      <c r="I447" s="8"/>
      <c r="J447" s="20" t="s">
        <v>21</v>
      </c>
      <c r="K447" s="46"/>
      <c r="L447" s="21">
        <f>SUM(L444:L446)</f>
        <v>32655.96</v>
      </c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6"/>
      <c r="B448" s="7"/>
      <c r="C448" s="7"/>
      <c r="D448" s="7"/>
      <c r="E448" s="7"/>
      <c r="F448" s="8"/>
      <c r="G448" s="7"/>
      <c r="H448" s="15"/>
      <c r="I448" s="8"/>
      <c r="J448" s="8"/>
      <c r="K448" s="46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7"/>
      <c r="D449" s="7"/>
      <c r="E449" s="7"/>
      <c r="F449" s="8"/>
      <c r="G449" s="7"/>
      <c r="H449" s="8"/>
      <c r="I449" s="8"/>
      <c r="J449" s="8"/>
      <c r="K449" s="46"/>
      <c r="L449" s="8"/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6"/>
      <c r="B450" s="7"/>
      <c r="C450" s="7"/>
      <c r="D450" s="7"/>
      <c r="E450" s="7"/>
      <c r="F450" s="8"/>
      <c r="G450" s="7"/>
      <c r="H450" s="8"/>
      <c r="I450" s="8"/>
      <c r="J450" s="8"/>
      <c r="K450" s="46"/>
      <c r="L450" s="8"/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7"/>
      <c r="C451" s="7"/>
      <c r="D451" s="7"/>
      <c r="E451" s="7"/>
      <c r="F451" s="8"/>
      <c r="G451" s="7"/>
      <c r="H451" s="8"/>
      <c r="I451" s="8"/>
      <c r="J451" s="8"/>
      <c r="K451" s="46"/>
      <c r="L451" s="8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6"/>
      <c r="B452" s="7"/>
      <c r="C452" s="7"/>
      <c r="D452" s="7"/>
      <c r="E452" s="7"/>
      <c r="F452" s="8"/>
      <c r="G452" s="7"/>
      <c r="H452" s="8"/>
      <c r="I452" s="8"/>
      <c r="J452" s="8"/>
      <c r="K452" s="46"/>
      <c r="L452" s="8"/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42" t="str">
        <f>"PURCHASING POWER "&amp;F455&amp;":"</f>
        <v>PURCHASING POWER BRK-54X61101:</v>
      </c>
      <c r="B453" s="7"/>
      <c r="C453" s="7">
        <v>201634.16</v>
      </c>
      <c r="D453" s="7"/>
      <c r="E453" s="7"/>
      <c r="F453" s="8"/>
      <c r="G453" s="7"/>
      <c r="H453" s="8"/>
      <c r="I453" s="8"/>
      <c r="J453" s="12" t="str">
        <f>"PURCHASING POWER "&amp;N455&amp;":"</f>
        <v>PURCHASING POWER :</v>
      </c>
      <c r="K453" s="46"/>
      <c r="L453" s="14">
        <f>C453-SUM(K455:K456)</f>
        <v>196634.16</v>
      </c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12" t="s">
        <v>19</v>
      </c>
      <c r="C454" s="12" t="s">
        <v>20</v>
      </c>
      <c r="D454" s="12"/>
      <c r="E454" s="12" t="s">
        <v>21</v>
      </c>
      <c r="F454" s="12" t="s">
        <v>32</v>
      </c>
      <c r="G454" s="12" t="s">
        <v>22</v>
      </c>
      <c r="H454" s="12"/>
      <c r="I454" s="8"/>
      <c r="J454" s="8"/>
      <c r="K454" s="46"/>
      <c r="L454" s="14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16" t="s">
        <v>14</v>
      </c>
      <c r="B455" s="7">
        <v>33775.93</v>
      </c>
      <c r="C455" s="17">
        <v>2724.97</v>
      </c>
      <c r="D455" s="17"/>
      <c r="E455" s="7">
        <f>SUM(B455:C455)</f>
        <v>36500.9</v>
      </c>
      <c r="F455" s="8" t="s">
        <v>33</v>
      </c>
      <c r="G455" s="57">
        <f>E455/E456</f>
        <v>1</v>
      </c>
      <c r="H455" s="15"/>
      <c r="I455" s="8"/>
      <c r="J455" s="8" t="str">
        <f>A455</f>
        <v>CM20191031</v>
      </c>
      <c r="K455" s="46">
        <v>5000</v>
      </c>
      <c r="L455" s="14">
        <f>E455+K455</f>
        <v>41500.9</v>
      </c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7"/>
      <c r="D456" s="7"/>
      <c r="E456" s="7">
        <f>SUM(E455)</f>
        <v>36500.9</v>
      </c>
      <c r="F456" s="8"/>
      <c r="G456" s="57">
        <f>SUM(G455)</f>
        <v>1</v>
      </c>
      <c r="H456" s="54"/>
      <c r="I456" s="8"/>
      <c r="J456" s="20" t="s">
        <v>21</v>
      </c>
      <c r="K456" s="46"/>
      <c r="L456" s="21">
        <f>SUM(L454:L455)</f>
        <v>41500.9</v>
      </c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7"/>
      <c r="C457" s="7"/>
      <c r="D457" s="7"/>
      <c r="E457" s="7"/>
      <c r="F457" s="8"/>
      <c r="G457" s="19"/>
      <c r="H457" s="15"/>
      <c r="I457" s="8"/>
      <c r="J457" s="14"/>
      <c r="L457" s="14"/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6"/>
      <c r="B458" s="7"/>
      <c r="C458" s="7"/>
      <c r="D458" s="7"/>
      <c r="E458" s="7"/>
      <c r="F458" s="8"/>
      <c r="G458" s="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6"/>
      <c r="B459" s="7"/>
      <c r="C459" s="12" t="s">
        <v>43</v>
      </c>
      <c r="D459" s="12"/>
      <c r="E459" s="58">
        <f>E456+E447</f>
        <v>69156.86</v>
      </c>
      <c r="F459" s="8"/>
      <c r="G459" s="7"/>
      <c r="H459" s="8"/>
      <c r="I459" s="8"/>
      <c r="J459" s="8"/>
      <c r="K459" s="12" t="s">
        <v>43</v>
      </c>
      <c r="L459" s="14">
        <f>L456+L447</f>
        <v>74156.86</v>
      </c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/>
      <c r="B460" s="7"/>
      <c r="C460" s="7"/>
      <c r="D460" s="7"/>
      <c r="E460" s="7"/>
      <c r="F460" s="8"/>
      <c r="G460" s="7"/>
      <c r="H460" s="8"/>
      <c r="I460" s="8"/>
      <c r="J460" s="8"/>
      <c r="K460" s="20" t="s">
        <v>53</v>
      </c>
      <c r="L460" s="14">
        <f>L459-E459</f>
        <v>5000</v>
      </c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6"/>
      <c r="B461" s="7"/>
      <c r="C461" s="7"/>
      <c r="D461" s="7"/>
      <c r="E461" s="7"/>
      <c r="F461" s="8"/>
      <c r="G461" s="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6"/>
      <c r="B462" s="17"/>
      <c r="C462" s="17"/>
      <c r="D462" s="17"/>
      <c r="E462" s="17"/>
      <c r="F462" s="8"/>
      <c r="G462" s="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6"/>
      <c r="B463" s="7"/>
      <c r="C463" s="7"/>
      <c r="D463" s="7"/>
      <c r="E463" s="7"/>
      <c r="F463" s="8"/>
      <c r="G463" s="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/>
      <c r="B464" s="40"/>
      <c r="C464" s="17"/>
      <c r="D464" s="17"/>
      <c r="E464" s="17"/>
      <c r="F464" s="41"/>
      <c r="G464" s="17"/>
      <c r="H464" s="4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16" t="s">
        <v>14</v>
      </c>
      <c r="B465" s="52" t="s">
        <v>58</v>
      </c>
      <c r="C465" s="7"/>
      <c r="D465" s="7"/>
      <c r="E465" s="7"/>
      <c r="F465" s="8"/>
      <c r="G465" s="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16" t="s">
        <v>55</v>
      </c>
      <c r="B466" s="52" t="s">
        <v>57</v>
      </c>
      <c r="C466" s="7"/>
      <c r="D466" s="7"/>
      <c r="E466" s="7"/>
      <c r="F466" s="8"/>
      <c r="G466" s="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 t="s">
        <v>13</v>
      </c>
      <c r="B467" s="53" t="s">
        <v>59</v>
      </c>
      <c r="C467" s="12"/>
      <c r="D467" s="12"/>
      <c r="E467" s="12"/>
      <c r="F467" s="12"/>
      <c r="G467" s="12"/>
      <c r="H467" s="12"/>
      <c r="I467" s="8"/>
      <c r="J467" s="8"/>
      <c r="K467" s="14"/>
      <c r="L467" s="15"/>
      <c r="M467" s="8"/>
      <c r="N467" s="8"/>
      <c r="O467" s="8"/>
      <c r="P467" s="8"/>
      <c r="Q467" s="8"/>
      <c r="R467" s="8"/>
      <c r="S467" s="8"/>
      <c r="T467" s="8"/>
      <c r="U467" s="9"/>
    </row>
    <row r="468" spans="1:21">
      <c r="A468" s="16"/>
      <c r="B468" s="7"/>
      <c r="C468" s="22"/>
      <c r="D468" s="22"/>
      <c r="E468" s="23"/>
      <c r="F468" s="8"/>
      <c r="G468" s="19"/>
      <c r="H468" s="15"/>
      <c r="I468" s="8"/>
      <c r="J468" s="8"/>
      <c r="K468" s="14"/>
      <c r="L468" s="15"/>
      <c r="M468" s="8"/>
      <c r="N468" s="8"/>
      <c r="O468" s="8"/>
      <c r="P468" s="8"/>
      <c r="Q468" s="8"/>
      <c r="R468" s="8"/>
      <c r="S468" s="8"/>
      <c r="T468" s="8"/>
      <c r="U468" s="9"/>
    </row>
    <row r="469" spans="1:21">
      <c r="A469" s="6"/>
      <c r="B469" s="7"/>
      <c r="C469" s="7"/>
      <c r="D469" s="7"/>
      <c r="E469" s="7"/>
      <c r="F469" s="8"/>
      <c r="G469" s="19"/>
      <c r="H469" s="15"/>
      <c r="I469" s="8"/>
      <c r="J469" s="20"/>
      <c r="K469" s="21"/>
      <c r="L469" s="15"/>
      <c r="M469" s="8"/>
      <c r="N469" s="8"/>
      <c r="O469" s="8"/>
      <c r="P469" s="8"/>
      <c r="Q469" s="8"/>
      <c r="R469" s="8"/>
      <c r="S469" s="8"/>
      <c r="T469" s="8"/>
      <c r="U469" s="9"/>
    </row>
    <row r="470" spans="1:21">
      <c r="A470" s="6"/>
      <c r="B470" s="7"/>
      <c r="C470" s="7"/>
      <c r="D470" s="7"/>
      <c r="E470" s="7"/>
      <c r="F470" s="8"/>
      <c r="G470" s="19"/>
      <c r="H470" s="15"/>
      <c r="I470" s="8"/>
      <c r="J470" s="14"/>
      <c r="K470" s="14"/>
      <c r="L470" s="15"/>
      <c r="M470" s="8"/>
      <c r="N470" s="8"/>
      <c r="O470" s="8"/>
      <c r="P470" s="8"/>
      <c r="Q470" s="8"/>
      <c r="R470" s="8"/>
      <c r="S470" s="8"/>
      <c r="T470" s="8"/>
      <c r="U470" s="9"/>
    </row>
    <row r="471" spans="1:21">
      <c r="A471" s="6"/>
      <c r="B471" s="7"/>
      <c r="C471" s="7"/>
      <c r="D471" s="7"/>
      <c r="E471" s="7"/>
      <c r="F471" s="8"/>
      <c r="G471" s="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9"/>
    </row>
    <row r="472" spans="1:21">
      <c r="A472" s="6"/>
      <c r="B472" s="7"/>
      <c r="C472" s="7"/>
      <c r="D472" s="7"/>
      <c r="E472" s="7"/>
      <c r="F472" s="8"/>
      <c r="G472" s="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9"/>
    </row>
    <row r="473" spans="1:21">
      <c r="A473" s="6"/>
      <c r="B473" s="7"/>
      <c r="C473" s="7"/>
      <c r="D473" s="7"/>
      <c r="E473" s="7"/>
      <c r="F473" s="8"/>
      <c r="G473" s="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9"/>
    </row>
    <row r="474" spans="1:21">
      <c r="A474" s="6"/>
      <c r="B474" s="7"/>
      <c r="C474" s="7"/>
      <c r="D474" s="7"/>
      <c r="E474" s="7"/>
      <c r="F474" s="8"/>
      <c r="G474" s="7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9"/>
    </row>
    <row r="475" spans="1:21">
      <c r="A475" s="6"/>
      <c r="B475" s="7"/>
      <c r="C475" s="7"/>
      <c r="D475" s="7"/>
      <c r="E475" s="7"/>
      <c r="F475" s="8"/>
      <c r="G475" s="7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9"/>
    </row>
    <row r="476" spans="1:21">
      <c r="A476" s="6"/>
      <c r="B476" s="7"/>
      <c r="C476" s="7"/>
      <c r="D476" s="7"/>
      <c r="E476" s="7"/>
      <c r="F476" s="8"/>
      <c r="G476" s="7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9"/>
    </row>
    <row r="477" spans="1:21">
      <c r="A477" s="6"/>
      <c r="B477" s="7"/>
      <c r="C477" s="7"/>
      <c r="D477" s="7"/>
      <c r="E477" s="7"/>
      <c r="F477" s="8"/>
      <c r="G477" s="7"/>
      <c r="H477" s="14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9"/>
    </row>
    <row r="478" spans="1:21" ht="14.65" thickBot="1">
      <c r="A478" s="24"/>
      <c r="B478" s="25"/>
      <c r="C478" s="25"/>
      <c r="D478" s="25"/>
      <c r="E478" s="25"/>
      <c r="F478" s="26"/>
      <c r="G478" s="25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7"/>
    </row>
    <row r="479" spans="1:21" ht="14.65" thickTop="1"/>
    <row r="480" spans="1:21" ht="14.65" thickBot="1"/>
    <row r="481" spans="1:21" ht="14.65" thickTop="1">
      <c r="A481" s="44"/>
      <c r="B481" s="3"/>
      <c r="C481" s="3"/>
      <c r="D481" s="3"/>
      <c r="E481" s="3"/>
      <c r="F481" s="4"/>
      <c r="G481" s="3"/>
      <c r="H481" s="4"/>
      <c r="I481" s="4"/>
      <c r="J481" s="4"/>
      <c r="K481" s="4"/>
      <c r="L481" s="4"/>
      <c r="M481" s="4"/>
      <c r="N481" s="4"/>
      <c r="O481" s="4" t="s">
        <v>47</v>
      </c>
      <c r="P481" s="4" t="s">
        <v>48</v>
      </c>
      <c r="Q481" s="4"/>
      <c r="R481" s="4"/>
      <c r="S481" s="4"/>
      <c r="T481" s="4"/>
      <c r="U481" s="5"/>
    </row>
    <row r="482" spans="1:21">
      <c r="A482" s="45" t="s">
        <v>50</v>
      </c>
      <c r="B482" s="28" t="s">
        <v>63</v>
      </c>
      <c r="C482" s="28"/>
      <c r="D482" s="28"/>
      <c r="E482" s="7"/>
      <c r="F482" s="8"/>
      <c r="G482" s="7"/>
      <c r="H482" s="8"/>
      <c r="I482" s="8"/>
      <c r="J482" s="8"/>
      <c r="K482" s="8"/>
      <c r="L482" s="8"/>
      <c r="M482" s="8"/>
      <c r="N482" s="8" t="s">
        <v>55</v>
      </c>
      <c r="O482" s="50">
        <f>L490</f>
        <v>18198.22</v>
      </c>
      <c r="P482" s="55">
        <f>O482/O485</f>
        <v>0.26376387867066237</v>
      </c>
      <c r="Q482" s="8"/>
      <c r="R482" s="8"/>
      <c r="S482" s="8"/>
      <c r="T482" s="8"/>
      <c r="U482" s="9"/>
    </row>
    <row r="483" spans="1:21">
      <c r="A483" s="45" t="s">
        <v>51</v>
      </c>
      <c r="B483" s="48">
        <v>44473</v>
      </c>
      <c r="C483" s="28"/>
      <c r="D483" s="28"/>
      <c r="E483" s="7"/>
      <c r="F483" s="8"/>
      <c r="G483" s="7"/>
      <c r="H483" s="8"/>
      <c r="I483" s="8"/>
      <c r="J483" s="8"/>
      <c r="K483" s="8"/>
      <c r="L483" s="8"/>
      <c r="M483" s="8"/>
      <c r="N483" s="8" t="str">
        <f>J491</f>
        <v>MG20180131</v>
      </c>
      <c r="O483" s="14">
        <f>L491</f>
        <v>14295.24</v>
      </c>
      <c r="P483" s="55">
        <f>O483/O485</f>
        <v>0.20719432718848324</v>
      </c>
      <c r="Q483" s="8"/>
      <c r="R483" s="8"/>
      <c r="S483" s="8"/>
      <c r="T483" s="8"/>
      <c r="U483" s="9"/>
    </row>
    <row r="484" spans="1:21">
      <c r="A484" s="47"/>
      <c r="B484" s="17"/>
      <c r="C484" s="17"/>
      <c r="D484" s="17"/>
      <c r="E484" s="17"/>
      <c r="F484" s="8"/>
      <c r="G484" s="7"/>
      <c r="H484" s="8"/>
      <c r="I484" s="8"/>
      <c r="J484" s="8"/>
      <c r="K484" s="8"/>
      <c r="L484" s="8"/>
      <c r="M484" s="8"/>
      <c r="N484" s="8" t="str">
        <f>J500</f>
        <v>CM20191031</v>
      </c>
      <c r="O484" s="14">
        <f>L500</f>
        <v>36500.9</v>
      </c>
      <c r="P484" s="55">
        <f>O484/O485</f>
        <v>0.52904179414085439</v>
      </c>
      <c r="Q484" s="8"/>
      <c r="R484" s="8"/>
      <c r="S484" s="8"/>
      <c r="T484" s="8"/>
      <c r="U484" s="9"/>
    </row>
    <row r="485" spans="1:21">
      <c r="A485" s="42"/>
      <c r="B485" s="7"/>
      <c r="C485" s="7"/>
      <c r="D485" s="7"/>
      <c r="E485" s="7"/>
      <c r="F485" s="8"/>
      <c r="G485" s="7"/>
      <c r="H485" s="8"/>
      <c r="I485" s="8"/>
      <c r="J485" s="8"/>
      <c r="K485" s="8"/>
      <c r="L485" s="8"/>
      <c r="M485" s="8"/>
      <c r="N485" s="8"/>
      <c r="O485" s="14">
        <f>SUM(O482:O484)</f>
        <v>68994.36</v>
      </c>
      <c r="P485" s="15">
        <f>SUM(P482:P484)</f>
        <v>1</v>
      </c>
      <c r="Q485" s="8"/>
      <c r="R485" s="8"/>
      <c r="S485" s="8"/>
      <c r="T485" s="8"/>
      <c r="U485" s="9"/>
    </row>
    <row r="486" spans="1:21">
      <c r="A486" s="6"/>
      <c r="B486" s="7"/>
      <c r="C486" s="7"/>
      <c r="D486" s="7"/>
      <c r="E486" s="7"/>
      <c r="F486" s="20" t="s">
        <v>61</v>
      </c>
      <c r="G486" s="7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49" t="str">
        <f>"PURCHASING POWER "&amp;F490&amp;":"</f>
        <v>PURCHASING POWER BRK-5QX13608:</v>
      </c>
      <c r="B487" s="7"/>
      <c r="C487" s="7">
        <v>11967.88</v>
      </c>
      <c r="D487" s="7"/>
      <c r="E487" s="7"/>
      <c r="F487" s="20" t="s">
        <v>60</v>
      </c>
      <c r="G487" s="7" t="str">
        <f>IF((0.05*C490)+(E491/4)&gt;L487,"TRUE","FALSE")</f>
        <v>FALSE</v>
      </c>
      <c r="H487" s="8"/>
      <c r="I487" s="8"/>
      <c r="J487" s="51" t="str">
        <f>"PURCHASING POWER "&amp;N490&amp;":"</f>
        <v>PURCHASING POWER :</v>
      </c>
      <c r="K487" s="8"/>
      <c r="L487" s="50">
        <f>C487-SUM(K490:K491)</f>
        <v>9467.8799999999992</v>
      </c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6"/>
      <c r="B488" s="7"/>
      <c r="C488" s="7"/>
      <c r="D488" s="7"/>
      <c r="E488" s="7"/>
      <c r="F488" s="8"/>
      <c r="G488" s="7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11"/>
      <c r="B489" s="12" t="s">
        <v>19</v>
      </c>
      <c r="C489" s="12" t="s">
        <v>20</v>
      </c>
      <c r="D489" s="12"/>
      <c r="E489" s="12" t="s">
        <v>21</v>
      </c>
      <c r="F489" s="12" t="s">
        <v>32</v>
      </c>
      <c r="G489" s="12" t="s">
        <v>22</v>
      </c>
      <c r="H489" s="12"/>
      <c r="I489" s="8"/>
      <c r="J489" s="13"/>
      <c r="K489" s="40" t="s">
        <v>49</v>
      </c>
      <c r="L489" s="21" t="s">
        <v>47</v>
      </c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16" t="s">
        <v>55</v>
      </c>
      <c r="B490" s="7">
        <v>11967.86</v>
      </c>
      <c r="C490" s="17">
        <v>3730.36</v>
      </c>
      <c r="D490" s="17"/>
      <c r="E490" s="7">
        <f>SUM(B490:C490)</f>
        <v>15698.220000000001</v>
      </c>
      <c r="F490" s="8" t="s">
        <v>34</v>
      </c>
      <c r="G490" s="56">
        <f>E490/E492</f>
        <v>0.52338809860549607</v>
      </c>
      <c r="H490" s="15"/>
      <c r="I490" s="8"/>
      <c r="J490" s="8" t="str">
        <f>A490</f>
        <v>CMT20200817</v>
      </c>
      <c r="K490" s="46">
        <v>2500</v>
      </c>
      <c r="L490" s="50">
        <f>K490+E490</f>
        <v>18198.22</v>
      </c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16" t="s">
        <v>13</v>
      </c>
      <c r="B491" s="7">
        <v>13408.14</v>
      </c>
      <c r="C491" s="17">
        <v>887.1</v>
      </c>
      <c r="D491" s="17"/>
      <c r="E491" s="7">
        <f>SUM(B491:C491)</f>
        <v>14295.24</v>
      </c>
      <c r="F491" s="8" t="s">
        <v>34</v>
      </c>
      <c r="G491" s="56">
        <f>E491/E492</f>
        <v>0.47661190139450399</v>
      </c>
      <c r="H491" s="15"/>
      <c r="I491" s="8"/>
      <c r="J491" s="8" t="str">
        <f>A491</f>
        <v>MG20180131</v>
      </c>
      <c r="K491" s="46">
        <v>0</v>
      </c>
      <c r="L491" s="50">
        <f>K491+E491</f>
        <v>14295.24</v>
      </c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7"/>
      <c r="C492" s="7"/>
      <c r="D492" s="7"/>
      <c r="E492" s="7">
        <f>SUM(E490:E491)</f>
        <v>29993.46</v>
      </c>
      <c r="F492" s="8"/>
      <c r="G492" s="19">
        <f>SUM(G490:G491)</f>
        <v>1</v>
      </c>
      <c r="H492" s="54"/>
      <c r="I492" s="8"/>
      <c r="J492" s="20" t="s">
        <v>21</v>
      </c>
      <c r="K492" s="46"/>
      <c r="L492" s="21">
        <f>SUM(L489:L491)</f>
        <v>32493.46</v>
      </c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6"/>
      <c r="B493" s="7"/>
      <c r="C493" s="7"/>
      <c r="D493" s="7"/>
      <c r="E493" s="7"/>
      <c r="F493" s="8"/>
      <c r="G493" s="7"/>
      <c r="H493" s="15"/>
      <c r="I493" s="8"/>
      <c r="J493" s="8"/>
      <c r="K493" s="46"/>
      <c r="L493" s="8"/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/>
      <c r="F494" s="8"/>
      <c r="G494" s="7"/>
      <c r="H494" s="8"/>
      <c r="I494" s="8"/>
      <c r="J494" s="8"/>
      <c r="K494" s="46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6"/>
      <c r="B495" s="7"/>
      <c r="C495" s="7"/>
      <c r="D495" s="7"/>
      <c r="E495" s="7"/>
      <c r="F495" s="8"/>
      <c r="G495" s="7"/>
      <c r="H495" s="8"/>
      <c r="I495" s="8"/>
      <c r="J495" s="8"/>
      <c r="K495" s="46"/>
      <c r="L495" s="8"/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7"/>
      <c r="C496" s="7"/>
      <c r="D496" s="7"/>
      <c r="E496" s="7"/>
      <c r="F496" s="8"/>
      <c r="G496" s="7"/>
      <c r="H496" s="8"/>
      <c r="I496" s="8"/>
      <c r="J496" s="8"/>
      <c r="K496" s="46"/>
      <c r="L496" s="8"/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6"/>
      <c r="B497" s="7"/>
      <c r="C497" s="7"/>
      <c r="D497" s="7"/>
      <c r="E497" s="7"/>
      <c r="F497" s="8"/>
      <c r="G497" s="7"/>
      <c r="H497" s="8"/>
      <c r="I497" s="8"/>
      <c r="J497" s="8"/>
      <c r="K497" s="46"/>
      <c r="L497" s="8"/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42" t="str">
        <f>"PURCHASING POWER "&amp;F500&amp;":"</f>
        <v>PURCHASING POWER BRK-54X61101:</v>
      </c>
      <c r="B498" s="7"/>
      <c r="C498" s="7">
        <v>201634.16</v>
      </c>
      <c r="D498" s="7"/>
      <c r="E498" s="7"/>
      <c r="F498" s="8"/>
      <c r="G498" s="7"/>
      <c r="H498" s="8"/>
      <c r="I498" s="8"/>
      <c r="J498" s="12" t="str">
        <f>"PURCHASING POWER "&amp;N500&amp;":"</f>
        <v>PURCHASING POWER :</v>
      </c>
      <c r="K498" s="46"/>
      <c r="L498" s="14">
        <f>C498-SUM(K500:K501)</f>
        <v>201634.16</v>
      </c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12" t="s">
        <v>19</v>
      </c>
      <c r="C499" s="12" t="s">
        <v>20</v>
      </c>
      <c r="D499" s="12"/>
      <c r="E499" s="12" t="s">
        <v>21</v>
      </c>
      <c r="F499" s="12" t="s">
        <v>32</v>
      </c>
      <c r="G499" s="12" t="s">
        <v>22</v>
      </c>
      <c r="H499" s="12"/>
      <c r="I499" s="8"/>
      <c r="J499" s="8"/>
      <c r="K499" s="46"/>
      <c r="L499" s="14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16" t="s">
        <v>14</v>
      </c>
      <c r="B500" s="7">
        <v>33775.93</v>
      </c>
      <c r="C500" s="17">
        <v>2724.97</v>
      </c>
      <c r="D500" s="17"/>
      <c r="E500" s="7">
        <f>SUM(B500:C500)</f>
        <v>36500.9</v>
      </c>
      <c r="F500" s="8" t="s">
        <v>33</v>
      </c>
      <c r="G500" s="57">
        <f>E500/E501</f>
        <v>1</v>
      </c>
      <c r="H500" s="15"/>
      <c r="I500" s="8"/>
      <c r="J500" s="8" t="str">
        <f>A500</f>
        <v>CM20191031</v>
      </c>
      <c r="K500" s="46">
        <v>0</v>
      </c>
      <c r="L500" s="14">
        <f>E500+K500</f>
        <v>36500.9</v>
      </c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7"/>
      <c r="D501" s="7"/>
      <c r="E501" s="7">
        <f>SUM(E500)</f>
        <v>36500.9</v>
      </c>
      <c r="F501" s="8"/>
      <c r="G501" s="57">
        <f>SUM(G500)</f>
        <v>1</v>
      </c>
      <c r="H501" s="54"/>
      <c r="I501" s="8"/>
      <c r="J501" s="20" t="s">
        <v>21</v>
      </c>
      <c r="K501" s="46"/>
      <c r="L501" s="21">
        <f>SUM(L499:L500)</f>
        <v>36500.9</v>
      </c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7"/>
      <c r="C502" s="7"/>
      <c r="D502" s="7"/>
      <c r="E502" s="7"/>
      <c r="F502" s="8"/>
      <c r="G502" s="19"/>
      <c r="H502" s="15"/>
      <c r="I502" s="8"/>
      <c r="J502" s="14"/>
      <c r="L502" s="14"/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7"/>
      <c r="C503" s="7"/>
      <c r="D503" s="7"/>
      <c r="E503" s="7"/>
      <c r="F503" s="8"/>
      <c r="G503" s="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6"/>
      <c r="B504" s="7"/>
      <c r="C504" s="12" t="s">
        <v>43</v>
      </c>
      <c r="D504" s="12"/>
      <c r="E504" s="58">
        <f>E501+E492</f>
        <v>66494.36</v>
      </c>
      <c r="F504" s="8"/>
      <c r="G504" s="7"/>
      <c r="H504" s="8"/>
      <c r="I504" s="8"/>
      <c r="J504" s="8"/>
      <c r="K504" s="12" t="s">
        <v>43</v>
      </c>
      <c r="L504" s="14">
        <f>L501+L492</f>
        <v>68994.36</v>
      </c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7"/>
      <c r="C505" s="7"/>
      <c r="D505" s="7"/>
      <c r="E505" s="7"/>
      <c r="F505" s="8"/>
      <c r="G505" s="7"/>
      <c r="H505" s="8"/>
      <c r="I505" s="8"/>
      <c r="J505" s="8"/>
      <c r="K505" s="20" t="s">
        <v>53</v>
      </c>
      <c r="L505" s="14">
        <f>L504-E504</f>
        <v>2500</v>
      </c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6"/>
      <c r="B506" s="7"/>
      <c r="C506" s="7"/>
      <c r="D506" s="7"/>
      <c r="E506" s="7"/>
      <c r="F506" s="8"/>
      <c r="G506" s="7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6"/>
      <c r="B507" s="17"/>
      <c r="C507" s="17"/>
      <c r="D507" s="17"/>
      <c r="E507" s="17"/>
      <c r="F507" s="8"/>
      <c r="G507" s="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6"/>
      <c r="B508" s="7"/>
      <c r="C508" s="7"/>
      <c r="D508" s="7"/>
      <c r="E508" s="7"/>
      <c r="F508" s="8"/>
      <c r="G508" s="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/>
      <c r="B509" s="40"/>
      <c r="C509" s="17"/>
      <c r="D509" s="17"/>
      <c r="E509" s="17"/>
      <c r="F509" s="41"/>
      <c r="G509" s="17"/>
      <c r="H509" s="4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16" t="s">
        <v>14</v>
      </c>
      <c r="B510" s="52" t="s">
        <v>58</v>
      </c>
      <c r="C510" s="7"/>
      <c r="D510" s="7"/>
      <c r="E510" s="7"/>
      <c r="F510" s="8"/>
      <c r="G510" s="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16" t="s">
        <v>55</v>
      </c>
      <c r="B511" s="52" t="s">
        <v>57</v>
      </c>
      <c r="C511" s="7"/>
      <c r="D511" s="7"/>
      <c r="E511" s="7"/>
      <c r="F511" s="8"/>
      <c r="G511" s="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 t="s">
        <v>13</v>
      </c>
      <c r="B512" s="53" t="s">
        <v>59</v>
      </c>
      <c r="C512" s="12"/>
      <c r="D512" s="12"/>
      <c r="E512" s="12"/>
      <c r="F512" s="12"/>
      <c r="G512" s="12"/>
      <c r="H512" s="12"/>
      <c r="I512" s="8"/>
      <c r="J512" s="8"/>
      <c r="K512" s="14"/>
      <c r="L512" s="15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16"/>
      <c r="B513" s="7"/>
      <c r="C513" s="22"/>
      <c r="D513" s="22"/>
      <c r="E513" s="23"/>
      <c r="F513" s="8"/>
      <c r="G513" s="19"/>
      <c r="H513" s="15"/>
      <c r="I513" s="8"/>
      <c r="J513" s="8"/>
      <c r="K513" s="14"/>
      <c r="L513" s="15"/>
      <c r="M513" s="8"/>
      <c r="N513" s="8"/>
      <c r="O513" s="8"/>
      <c r="P513" s="8"/>
      <c r="Q513" s="8"/>
      <c r="R513" s="8"/>
      <c r="S513" s="8"/>
      <c r="T513" s="8"/>
      <c r="U513" s="9"/>
    </row>
    <row r="514" spans="1:21">
      <c r="A514" s="6"/>
      <c r="B514" s="7"/>
      <c r="C514" s="7"/>
      <c r="D514" s="7"/>
      <c r="E514" s="7"/>
      <c r="F514" s="8"/>
      <c r="G514" s="19"/>
      <c r="H514" s="15"/>
      <c r="I514" s="8"/>
      <c r="J514" s="20"/>
      <c r="K514" s="21"/>
      <c r="L514" s="15"/>
      <c r="M514" s="8"/>
      <c r="N514" s="8"/>
      <c r="O514" s="8"/>
      <c r="P514" s="8"/>
      <c r="Q514" s="8"/>
      <c r="R514" s="8"/>
      <c r="S514" s="8"/>
      <c r="T514" s="8"/>
      <c r="U514" s="9"/>
    </row>
    <row r="515" spans="1:21">
      <c r="A515" s="6"/>
      <c r="B515" s="7"/>
      <c r="C515" s="7"/>
      <c r="D515" s="7"/>
      <c r="E515" s="7"/>
      <c r="F515" s="8"/>
      <c r="G515" s="19"/>
      <c r="H515" s="15"/>
      <c r="I515" s="8"/>
      <c r="J515" s="14"/>
      <c r="K515" s="14"/>
      <c r="L515" s="15"/>
      <c r="M515" s="8"/>
      <c r="N515" s="8"/>
      <c r="O515" s="8"/>
      <c r="P515" s="8"/>
      <c r="Q515" s="8"/>
      <c r="R515" s="8"/>
      <c r="S515" s="8"/>
      <c r="T515" s="8"/>
      <c r="U515" s="9"/>
    </row>
    <row r="516" spans="1:21">
      <c r="A516" s="6"/>
      <c r="B516" s="7"/>
      <c r="C516" s="7"/>
      <c r="D516" s="7"/>
      <c r="E516" s="7"/>
      <c r="F516" s="8"/>
      <c r="G516" s="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9"/>
    </row>
    <row r="517" spans="1:21">
      <c r="A517" s="6"/>
      <c r="B517" s="7"/>
      <c r="C517" s="7"/>
      <c r="D517" s="7"/>
      <c r="E517" s="7"/>
      <c r="F517" s="8"/>
      <c r="G517" s="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9"/>
    </row>
    <row r="518" spans="1:21">
      <c r="A518" s="6"/>
      <c r="B518" s="7"/>
      <c r="C518" s="7"/>
      <c r="D518" s="7"/>
      <c r="E518" s="7"/>
      <c r="F518" s="8"/>
      <c r="G518" s="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9"/>
    </row>
    <row r="519" spans="1:21">
      <c r="A519" s="6"/>
      <c r="B519" s="7"/>
      <c r="C519" s="7"/>
      <c r="D519" s="7"/>
      <c r="E519" s="7"/>
      <c r="F519" s="8"/>
      <c r="G519" s="7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9"/>
    </row>
    <row r="520" spans="1:21">
      <c r="A520" s="6"/>
      <c r="B520" s="7"/>
      <c r="C520" s="7"/>
      <c r="D520" s="7"/>
      <c r="E520" s="7"/>
      <c r="F520" s="8"/>
      <c r="G520" s="7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9"/>
    </row>
    <row r="521" spans="1:21">
      <c r="A521" s="6"/>
      <c r="B521" s="7"/>
      <c r="C521" s="7"/>
      <c r="D521" s="7"/>
      <c r="E521" s="7"/>
      <c r="F521" s="8"/>
      <c r="G521" s="7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9"/>
    </row>
    <row r="522" spans="1:21">
      <c r="A522" s="6"/>
      <c r="B522" s="7"/>
      <c r="C522" s="7"/>
      <c r="D522" s="7"/>
      <c r="E522" s="7"/>
      <c r="F522" s="8"/>
      <c r="G522" s="7"/>
      <c r="H522" s="14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9"/>
    </row>
    <row r="523" spans="1:21" ht="14.65" thickBot="1">
      <c r="A523" s="24"/>
      <c r="B523" s="25"/>
      <c r="C523" s="25"/>
      <c r="D523" s="25"/>
      <c r="E523" s="25"/>
      <c r="F523" s="26"/>
      <c r="G523" s="25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7"/>
    </row>
    <row r="524" spans="1:21" ht="14.65" thickTop="1"/>
    <row r="525" spans="1:21" ht="14.65" thickBot="1"/>
    <row r="526" spans="1:21" ht="14.65" thickTop="1">
      <c r="A526" s="44"/>
      <c r="B526" s="3"/>
      <c r="C526" s="3"/>
      <c r="D526" s="3"/>
      <c r="E526" s="3"/>
      <c r="F526" s="4"/>
      <c r="G526" s="3"/>
      <c r="H526" s="4"/>
      <c r="I526" s="4"/>
      <c r="J526" s="4"/>
      <c r="K526" s="4"/>
      <c r="L526" s="4"/>
      <c r="M526" s="4"/>
      <c r="N526" s="4"/>
      <c r="O526" s="4" t="s">
        <v>47</v>
      </c>
      <c r="P526" s="4" t="s">
        <v>48</v>
      </c>
      <c r="Q526" s="4"/>
      <c r="R526" s="4"/>
      <c r="S526" s="4"/>
      <c r="T526" s="4"/>
      <c r="U526" s="5"/>
    </row>
    <row r="527" spans="1:21">
      <c r="A527" s="45" t="s">
        <v>50</v>
      </c>
      <c r="B527" s="28" t="s">
        <v>62</v>
      </c>
      <c r="C527" s="28"/>
      <c r="D527" s="28"/>
      <c r="E527" s="7"/>
      <c r="F527" s="8"/>
      <c r="G527" s="7"/>
      <c r="H527" s="8"/>
      <c r="I527" s="8"/>
      <c r="J527" s="8"/>
      <c r="K527" s="8"/>
      <c r="L527" s="8"/>
      <c r="M527" s="8"/>
      <c r="N527" s="8" t="s">
        <v>55</v>
      </c>
      <c r="O527" s="14">
        <f>L535</f>
        <v>15222.75</v>
      </c>
      <c r="P527" s="15">
        <f>O527/$O$485</f>
        <v>0.22063759994295185</v>
      </c>
      <c r="Q527" s="8"/>
      <c r="R527" s="8"/>
      <c r="S527" s="8"/>
      <c r="T527" s="8"/>
      <c r="U527" s="9"/>
    </row>
    <row r="528" spans="1:21">
      <c r="A528" s="45" t="s">
        <v>51</v>
      </c>
      <c r="B528" s="48">
        <v>44438</v>
      </c>
      <c r="C528" s="28"/>
      <c r="D528" s="28"/>
      <c r="E528" s="7"/>
      <c r="F528" s="8"/>
      <c r="G528" s="7"/>
      <c r="H528" s="8"/>
      <c r="I528" s="8"/>
      <c r="J528" s="8"/>
      <c r="K528" s="8"/>
      <c r="L528" s="8"/>
      <c r="M528" s="8"/>
      <c r="N528" s="8" t="str">
        <f>J536</f>
        <v>MG20180131</v>
      </c>
      <c r="O528" s="14">
        <f>L536</f>
        <v>13926.8</v>
      </c>
      <c r="P528" s="15">
        <f>O528/$O$485</f>
        <v>0.20185418054461263</v>
      </c>
      <c r="Q528" s="8"/>
      <c r="R528" s="8"/>
      <c r="S528" s="8"/>
      <c r="T528" s="8"/>
      <c r="U528" s="9"/>
    </row>
    <row r="529" spans="1:21">
      <c r="A529" s="47"/>
      <c r="B529" s="17"/>
      <c r="C529" s="17"/>
      <c r="D529" s="17"/>
      <c r="E529" s="17"/>
      <c r="F529" s="8"/>
      <c r="G529" s="7"/>
      <c r="H529" s="8"/>
      <c r="I529" s="8"/>
      <c r="J529" s="8"/>
      <c r="K529" s="8"/>
      <c r="L529" s="8"/>
      <c r="M529" s="8"/>
      <c r="N529" s="8" t="str">
        <f>J545</f>
        <v>CM20191031</v>
      </c>
      <c r="O529" s="14">
        <f>L545</f>
        <v>35283.300000000003</v>
      </c>
      <c r="P529" s="15">
        <f>O529/$O$485</f>
        <v>0.51139397481185422</v>
      </c>
      <c r="Q529" s="8"/>
      <c r="R529" s="8"/>
      <c r="S529" s="8"/>
      <c r="T529" s="8"/>
      <c r="U529" s="9"/>
    </row>
    <row r="530" spans="1:21">
      <c r="A530" s="42"/>
      <c r="B530" s="7"/>
      <c r="C530" s="7"/>
      <c r="D530" s="7"/>
      <c r="E530" s="7"/>
      <c r="F530" s="8"/>
      <c r="G530" s="7"/>
      <c r="H530" s="8"/>
      <c r="I530" s="8"/>
      <c r="J530" s="8"/>
      <c r="K530" s="8"/>
      <c r="L530" s="8"/>
      <c r="M530" s="8"/>
      <c r="N530" s="8"/>
      <c r="O530" s="14">
        <f>SUM(O527:O529)</f>
        <v>64432.850000000006</v>
      </c>
      <c r="P530" s="15">
        <f>SUM(P527:P529)</f>
        <v>0.93388575529941864</v>
      </c>
      <c r="Q530" s="8"/>
      <c r="R530" s="8"/>
      <c r="S530" s="8"/>
      <c r="T530" s="8"/>
      <c r="U530" s="9"/>
    </row>
    <row r="531" spans="1:21">
      <c r="A531" s="6"/>
      <c r="B531" s="7"/>
      <c r="C531" s="7"/>
      <c r="D531" s="7"/>
      <c r="E531" s="7"/>
      <c r="F531" s="20" t="s">
        <v>61</v>
      </c>
      <c r="G531" s="7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49" t="str">
        <f>"PURCHASING POWER "&amp;F535&amp;":"</f>
        <v>PURCHASING POWER BRK-5QX13608:</v>
      </c>
      <c r="B532" s="7"/>
      <c r="C532" s="7">
        <v>11967.88</v>
      </c>
      <c r="D532" s="7"/>
      <c r="E532" s="7"/>
      <c r="F532" s="20" t="s">
        <v>60</v>
      </c>
      <c r="G532" s="7" t="str">
        <f>IF((0.05*C535)+(E536/4)&gt;L532,"TRUE","FALSE")</f>
        <v>FALSE</v>
      </c>
      <c r="H532" s="8"/>
      <c r="I532" s="8"/>
      <c r="J532" s="51" t="str">
        <f>"PURCHASING POWER "&amp;N535&amp;":"</f>
        <v>PURCHASING POWER :</v>
      </c>
      <c r="K532" s="8"/>
      <c r="L532" s="50">
        <f>C532-SUM(K535:K536)</f>
        <v>11967.88</v>
      </c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6"/>
      <c r="B533" s="7"/>
      <c r="C533" s="7"/>
      <c r="D533" s="7"/>
      <c r="E533" s="7"/>
      <c r="F533" s="8"/>
      <c r="G533" s="7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11"/>
      <c r="B534" s="12" t="s">
        <v>19</v>
      </c>
      <c r="C534" s="12" t="s">
        <v>20</v>
      </c>
      <c r="D534" s="12"/>
      <c r="E534" s="12" t="s">
        <v>21</v>
      </c>
      <c r="F534" s="12" t="s">
        <v>32</v>
      </c>
      <c r="G534" s="12" t="s">
        <v>22</v>
      </c>
      <c r="H534" s="12" t="s">
        <v>35</v>
      </c>
      <c r="I534" s="8"/>
      <c r="J534" s="13"/>
      <c r="K534" s="40" t="s">
        <v>49</v>
      </c>
      <c r="L534" s="21" t="s">
        <v>47</v>
      </c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16" t="s">
        <v>55</v>
      </c>
      <c r="B535" s="7">
        <v>12628.25</v>
      </c>
      <c r="C535" s="17">
        <v>2594.5</v>
      </c>
      <c r="D535" s="17"/>
      <c r="E535" s="7">
        <f>SUM(B535:C535)</f>
        <v>15222.75</v>
      </c>
      <c r="F535" s="8" t="s">
        <v>34</v>
      </c>
      <c r="G535" s="18">
        <f>E535/$E$492</f>
        <v>0.50753564277012386</v>
      </c>
      <c r="H535" s="15">
        <f>E535/($C$487+$E$492)</f>
        <v>0.36278035925449476</v>
      </c>
      <c r="I535" s="8"/>
      <c r="J535" s="8" t="str">
        <f>A535</f>
        <v>CMT20200817</v>
      </c>
      <c r="K535" s="46">
        <v>0</v>
      </c>
      <c r="L535" s="50">
        <f>K535+E535</f>
        <v>15222.75</v>
      </c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16" t="s">
        <v>13</v>
      </c>
      <c r="B536" s="7">
        <v>13495.13</v>
      </c>
      <c r="C536" s="17">
        <v>431.67</v>
      </c>
      <c r="D536" s="17"/>
      <c r="E536" s="7">
        <f>SUM(B536:C536)</f>
        <v>13926.8</v>
      </c>
      <c r="F536" s="8" t="s">
        <v>34</v>
      </c>
      <c r="G536" s="18">
        <f>E536/$E$492</f>
        <v>0.46432789014671866</v>
      </c>
      <c r="H536" s="15">
        <f>E536/($C$487+$E$492)</f>
        <v>0.33189597853643377</v>
      </c>
      <c r="I536" s="8"/>
      <c r="J536" s="8" t="str">
        <f>A536</f>
        <v>MG20180131</v>
      </c>
      <c r="K536" s="46">
        <v>0</v>
      </c>
      <c r="L536" s="50">
        <f>K536+E536</f>
        <v>13926.8</v>
      </c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6"/>
      <c r="B537" s="7"/>
      <c r="C537" s="7"/>
      <c r="D537" s="7"/>
      <c r="E537" s="7">
        <f>SUM(E535:E536)</f>
        <v>29149.55</v>
      </c>
      <c r="F537" s="8"/>
      <c r="G537" s="19">
        <f>SUM(G535:G536)</f>
        <v>0.97186353291684258</v>
      </c>
      <c r="H537" s="54">
        <f>SUM(H535:H536)</f>
        <v>0.69467633779092852</v>
      </c>
      <c r="I537" s="8"/>
      <c r="J537" s="20" t="s">
        <v>21</v>
      </c>
      <c r="K537" s="46"/>
      <c r="L537" s="21">
        <f>SUM(L534:L536)</f>
        <v>29149.55</v>
      </c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7"/>
      <c r="C538" s="7"/>
      <c r="D538" s="7"/>
      <c r="E538" s="7"/>
      <c r="F538" s="8"/>
      <c r="G538" s="7"/>
      <c r="H538" s="15"/>
      <c r="I538" s="8"/>
      <c r="J538" s="8"/>
      <c r="K538" s="46"/>
      <c r="L538" s="8"/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6"/>
      <c r="B539" s="7"/>
      <c r="C539" s="7"/>
      <c r="D539" s="7"/>
      <c r="E539" s="7"/>
      <c r="F539" s="8"/>
      <c r="G539" s="7"/>
      <c r="H539" s="8"/>
      <c r="I539" s="8"/>
      <c r="J539" s="8"/>
      <c r="K539" s="46"/>
      <c r="L539" s="8"/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6"/>
      <c r="B540" s="7"/>
      <c r="C540" s="7"/>
      <c r="D540" s="7"/>
      <c r="E540" s="7"/>
      <c r="F540" s="8"/>
      <c r="G540" s="7"/>
      <c r="H540" s="8"/>
      <c r="I540" s="8"/>
      <c r="J540" s="8"/>
      <c r="K540" s="46"/>
      <c r="L540" s="8"/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7"/>
      <c r="C541" s="7"/>
      <c r="D541" s="7"/>
      <c r="E541" s="7"/>
      <c r="F541" s="8"/>
      <c r="G541" s="7"/>
      <c r="H541" s="8"/>
      <c r="I541" s="8"/>
      <c r="J541" s="8"/>
      <c r="K541" s="46"/>
      <c r="L541" s="8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6"/>
      <c r="B542" s="7"/>
      <c r="C542" s="7"/>
      <c r="D542" s="7"/>
      <c r="E542" s="7"/>
      <c r="F542" s="8"/>
      <c r="G542" s="7"/>
      <c r="H542" s="8"/>
      <c r="I542" s="8"/>
      <c r="J542" s="8"/>
      <c r="K542" s="46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42" t="str">
        <f>"PURCHASING POWER "&amp;F545&amp;":"</f>
        <v>PURCHASING POWER BRK-54X61101:</v>
      </c>
      <c r="B543" s="7"/>
      <c r="C543" s="7">
        <v>201634.16</v>
      </c>
      <c r="D543" s="7"/>
      <c r="E543" s="7"/>
      <c r="F543" s="8"/>
      <c r="G543" s="7"/>
      <c r="H543" s="8"/>
      <c r="I543" s="8"/>
      <c r="J543" s="12" t="str">
        <f>"PURCHASING POWER "&amp;N545&amp;":"</f>
        <v>PURCHASING POWER :</v>
      </c>
      <c r="K543" s="46"/>
      <c r="L543" s="14">
        <f>C543-SUM(K545:K546)</f>
        <v>199134.16</v>
      </c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12" t="s">
        <v>19</v>
      </c>
      <c r="C544" s="12" t="s">
        <v>20</v>
      </c>
      <c r="D544" s="12"/>
      <c r="E544" s="12" t="s">
        <v>21</v>
      </c>
      <c r="F544" s="12" t="s">
        <v>32</v>
      </c>
      <c r="G544" s="12" t="s">
        <v>22</v>
      </c>
      <c r="H544" s="12" t="s">
        <v>35</v>
      </c>
      <c r="I544" s="8"/>
      <c r="J544" s="8"/>
      <c r="K544" s="46"/>
      <c r="L544" s="14"/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16" t="s">
        <v>14</v>
      </c>
      <c r="B545" s="7">
        <v>28473.53</v>
      </c>
      <c r="C545" s="17">
        <v>4309.7700000000004</v>
      </c>
      <c r="D545" s="17"/>
      <c r="E545" s="7">
        <f>SUM(B545:C545)</f>
        <v>32783.300000000003</v>
      </c>
      <c r="F545" s="8" t="s">
        <v>33</v>
      </c>
      <c r="G545" s="19">
        <f>E545/$E$501</f>
        <v>0.89815045656408476</v>
      </c>
      <c r="H545" s="15">
        <f>E545/($C$498+$E$501)</f>
        <v>0.13766683494652154</v>
      </c>
      <c r="I545" s="8"/>
      <c r="J545" s="8" t="str">
        <f>A545</f>
        <v>CM20191031</v>
      </c>
      <c r="K545" s="46">
        <v>2500</v>
      </c>
      <c r="L545" s="14">
        <f>E545+K545</f>
        <v>35283.300000000003</v>
      </c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7"/>
      <c r="C546" s="7"/>
      <c r="D546" s="7"/>
      <c r="E546" s="7">
        <f>SUM(E545)</f>
        <v>32783.300000000003</v>
      </c>
      <c r="F546" s="8"/>
      <c r="G546" s="19">
        <f>SUM(G545)</f>
        <v>0.89815045656408476</v>
      </c>
      <c r="H546" s="54">
        <f>SUM(H545)</f>
        <v>0.13766683494652154</v>
      </c>
      <c r="I546" s="8"/>
      <c r="J546" s="20" t="s">
        <v>21</v>
      </c>
      <c r="K546" s="46"/>
      <c r="L546" s="21">
        <f>SUM(L544:L545)</f>
        <v>35283.300000000003</v>
      </c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19"/>
      <c r="H547" s="15"/>
      <c r="I547" s="8"/>
      <c r="J547" s="14"/>
      <c r="L547" s="14"/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7"/>
      <c r="C548" s="7"/>
      <c r="D548" s="7"/>
      <c r="E548" s="7"/>
      <c r="F548" s="8"/>
      <c r="G548" s="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7"/>
      <c r="C549" s="12" t="s">
        <v>43</v>
      </c>
      <c r="D549" s="12"/>
      <c r="E549" s="7">
        <f>E546+E537</f>
        <v>61932.850000000006</v>
      </c>
      <c r="F549" s="8"/>
      <c r="G549" s="7"/>
      <c r="H549" s="8"/>
      <c r="I549" s="8"/>
      <c r="J549" s="8"/>
      <c r="K549" s="12" t="s">
        <v>43</v>
      </c>
      <c r="L549" s="14">
        <f>L546+L537</f>
        <v>64432.850000000006</v>
      </c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6"/>
      <c r="B550" s="7"/>
      <c r="C550" s="7"/>
      <c r="D550" s="7"/>
      <c r="E550" s="7"/>
      <c r="F550" s="8"/>
      <c r="G550" s="7"/>
      <c r="H550" s="8"/>
      <c r="I550" s="8"/>
      <c r="J550" s="8"/>
      <c r="K550" s="20" t="s">
        <v>53</v>
      </c>
      <c r="L550" s="14">
        <f>L549-E549</f>
        <v>2500</v>
      </c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7"/>
      <c r="C551" s="7"/>
      <c r="D551" s="7"/>
      <c r="E551" s="7"/>
      <c r="F551" s="8"/>
      <c r="G551" s="7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6"/>
      <c r="B552" s="17"/>
      <c r="C552" s="17"/>
      <c r="D552" s="17"/>
      <c r="E552" s="17"/>
      <c r="F552" s="8"/>
      <c r="G552" s="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40"/>
      <c r="C554" s="17"/>
      <c r="D554" s="17"/>
      <c r="E554" s="17"/>
      <c r="F554" s="41"/>
      <c r="G554" s="17"/>
      <c r="H554" s="4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16" t="s">
        <v>14</v>
      </c>
      <c r="B555" s="52" t="s">
        <v>58</v>
      </c>
      <c r="C555" s="7"/>
      <c r="D555" s="7"/>
      <c r="E555" s="7"/>
      <c r="F555" s="8"/>
      <c r="G555" s="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16" t="s">
        <v>55</v>
      </c>
      <c r="B556" s="52" t="s">
        <v>57</v>
      </c>
      <c r="C556" s="7"/>
      <c r="D556" s="7"/>
      <c r="E556" s="7"/>
      <c r="F556" s="8"/>
      <c r="G556" s="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 t="s">
        <v>13</v>
      </c>
      <c r="B557" s="53" t="s">
        <v>59</v>
      </c>
      <c r="C557" s="12"/>
      <c r="D557" s="12"/>
      <c r="E557" s="12"/>
      <c r="F557" s="12"/>
      <c r="G557" s="12"/>
      <c r="H557" s="12"/>
      <c r="I557" s="8"/>
      <c r="J557" s="8"/>
      <c r="K557" s="14"/>
      <c r="L557" s="15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16"/>
      <c r="B558" s="7"/>
      <c r="C558" s="22"/>
      <c r="D558" s="22"/>
      <c r="E558" s="23"/>
      <c r="F558" s="8"/>
      <c r="G558" s="19"/>
      <c r="H558" s="15"/>
      <c r="I558" s="8"/>
      <c r="J558" s="8"/>
      <c r="K558" s="14"/>
      <c r="L558" s="15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19"/>
      <c r="H559" s="15"/>
      <c r="I559" s="8"/>
      <c r="J559" s="20"/>
      <c r="K559" s="21"/>
      <c r="L559" s="15"/>
      <c r="M559" s="8"/>
      <c r="N559" s="8"/>
      <c r="O559" s="8"/>
      <c r="P559" s="8"/>
      <c r="Q559" s="8"/>
      <c r="R559" s="8"/>
      <c r="S559" s="8"/>
      <c r="T559" s="8"/>
      <c r="U559" s="9"/>
    </row>
    <row r="560" spans="1:21">
      <c r="A560" s="6"/>
      <c r="B560" s="7"/>
      <c r="C560" s="7"/>
      <c r="D560" s="7"/>
      <c r="E560" s="7"/>
      <c r="F560" s="8"/>
      <c r="G560" s="19"/>
      <c r="H560" s="15"/>
      <c r="I560" s="8"/>
      <c r="J560" s="14"/>
      <c r="K560" s="14"/>
      <c r="L560" s="15"/>
      <c r="M560" s="8"/>
      <c r="N560" s="8"/>
      <c r="O560" s="8"/>
      <c r="P560" s="8"/>
      <c r="Q560" s="8"/>
      <c r="R560" s="8"/>
      <c r="S560" s="8"/>
      <c r="T560" s="8"/>
      <c r="U560" s="9"/>
    </row>
    <row r="561" spans="1:21">
      <c r="A561" s="6"/>
      <c r="B561" s="7"/>
      <c r="C561" s="7"/>
      <c r="D561" s="7"/>
      <c r="E561" s="7"/>
      <c r="F561" s="8"/>
      <c r="G561" s="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9"/>
    </row>
    <row r="562" spans="1:21">
      <c r="A562" s="6"/>
      <c r="B562" s="7"/>
      <c r="C562" s="7"/>
      <c r="D562" s="7"/>
      <c r="E562" s="7"/>
      <c r="F562" s="8"/>
      <c r="G562" s="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9"/>
    </row>
    <row r="563" spans="1:21">
      <c r="A563" s="6"/>
      <c r="B563" s="7"/>
      <c r="C563" s="7"/>
      <c r="D563" s="7"/>
      <c r="E563" s="7"/>
      <c r="F563" s="8"/>
      <c r="G563" s="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9"/>
    </row>
    <row r="564" spans="1:21">
      <c r="A564" s="6"/>
      <c r="B564" s="7"/>
      <c r="C564" s="7"/>
      <c r="D564" s="7"/>
      <c r="E564" s="7"/>
      <c r="F564" s="8"/>
      <c r="G564" s="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spans="1:21">
      <c r="A565" s="6"/>
      <c r="B565" s="7"/>
      <c r="C565" s="7"/>
      <c r="D565" s="7"/>
      <c r="E565" s="7"/>
      <c r="F565" s="8"/>
      <c r="G565" s="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9"/>
    </row>
    <row r="566" spans="1:21">
      <c r="A566" s="6"/>
      <c r="B566" s="7"/>
      <c r="C566" s="7"/>
      <c r="D566" s="7"/>
      <c r="E566" s="7"/>
      <c r="F566" s="8"/>
      <c r="G566" s="7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9"/>
    </row>
    <row r="567" spans="1:21">
      <c r="A567" s="6"/>
      <c r="B567" s="7"/>
      <c r="C567" s="7"/>
      <c r="D567" s="7"/>
      <c r="E567" s="7"/>
      <c r="F567" s="8"/>
      <c r="G567" s="7"/>
      <c r="H567" s="14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9"/>
    </row>
    <row r="568" spans="1:21" ht="14.65" thickBot="1">
      <c r="A568" s="24"/>
      <c r="B568" s="25"/>
      <c r="C568" s="25"/>
      <c r="D568" s="25"/>
      <c r="E568" s="25"/>
      <c r="F568" s="26"/>
      <c r="G568" s="25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7"/>
    </row>
    <row r="569" spans="1:21" ht="14.65" thickTop="1"/>
    <row r="570" spans="1:21" ht="14.65" thickBot="1"/>
    <row r="571" spans="1:21" ht="14.65" thickTop="1">
      <c r="A571" s="44"/>
      <c r="B571" s="3"/>
      <c r="C571" s="3"/>
      <c r="D571" s="3"/>
      <c r="E571" s="3"/>
      <c r="F571" s="4"/>
      <c r="G571" s="3"/>
      <c r="H571" s="4"/>
      <c r="I571" s="4"/>
      <c r="J571" s="4"/>
      <c r="K571" s="4"/>
      <c r="L571" s="4"/>
      <c r="M571" s="4"/>
      <c r="N571" s="4"/>
      <c r="O571" s="4" t="s">
        <v>47</v>
      </c>
      <c r="P571" s="4" t="s">
        <v>48</v>
      </c>
      <c r="Q571" s="4"/>
      <c r="R571" s="4"/>
      <c r="S571" s="4"/>
      <c r="T571" s="4"/>
      <c r="U571" s="5"/>
    </row>
    <row r="572" spans="1:21">
      <c r="A572" s="45" t="s">
        <v>50</v>
      </c>
      <c r="B572" s="28" t="s">
        <v>56</v>
      </c>
      <c r="C572" s="28"/>
      <c r="D572" s="28"/>
      <c r="E572" s="7"/>
      <c r="F572" s="8"/>
      <c r="G572" s="7"/>
      <c r="H572" s="8"/>
      <c r="I572" s="8"/>
      <c r="J572" s="8"/>
      <c r="K572" s="8"/>
      <c r="L572" s="8"/>
      <c r="M572" s="8"/>
      <c r="N572" s="8" t="s">
        <v>55</v>
      </c>
      <c r="O572" s="14">
        <f>L580</f>
        <v>15230.76</v>
      </c>
      <c r="P572" s="15">
        <f>O572/$O$530</f>
        <v>0.23638190767597583</v>
      </c>
      <c r="Q572" s="8"/>
      <c r="R572" s="8"/>
      <c r="S572" s="8"/>
      <c r="T572" s="8"/>
      <c r="U572" s="9"/>
    </row>
    <row r="573" spans="1:21">
      <c r="A573" s="45" t="s">
        <v>51</v>
      </c>
      <c r="B573" s="48">
        <v>44407</v>
      </c>
      <c r="C573" s="28"/>
      <c r="D573" s="28"/>
      <c r="E573" s="7"/>
      <c r="F573" s="8"/>
      <c r="G573" s="7"/>
      <c r="H573" s="8"/>
      <c r="I573" s="8"/>
      <c r="J573" s="8"/>
      <c r="K573" s="8"/>
      <c r="L573" s="8"/>
      <c r="M573" s="8"/>
      <c r="N573" s="8" t="str">
        <f>J581</f>
        <v>MG20180131</v>
      </c>
      <c r="O573" s="14">
        <f>L581</f>
        <v>14277.05</v>
      </c>
      <c r="P573" s="15">
        <f>O573/$O$530</f>
        <v>0.22158029638608254</v>
      </c>
      <c r="Q573" s="8"/>
      <c r="R573" s="8"/>
      <c r="S573" s="8"/>
      <c r="T573" s="8"/>
      <c r="U573" s="9"/>
    </row>
    <row r="574" spans="1:21">
      <c r="A574" s="47"/>
      <c r="B574" s="17"/>
      <c r="C574" s="17"/>
      <c r="D574" s="17"/>
      <c r="E574" s="17"/>
      <c r="F574" s="8"/>
      <c r="G574" s="7"/>
      <c r="H574" s="8"/>
      <c r="I574" s="8"/>
      <c r="J574" s="8"/>
      <c r="K574" s="8"/>
      <c r="L574" s="8"/>
      <c r="M574" s="8"/>
      <c r="N574" s="8" t="str">
        <f>J590</f>
        <v>CM20191031</v>
      </c>
      <c r="O574" s="14">
        <f>L590</f>
        <v>30792.240000000002</v>
      </c>
      <c r="P574" s="15">
        <f>O574/$O$530</f>
        <v>0.47789660087983071</v>
      </c>
      <c r="Q574" s="8"/>
      <c r="R574" s="8"/>
      <c r="S574" s="8"/>
      <c r="T574" s="8"/>
      <c r="U574" s="9"/>
    </row>
    <row r="575" spans="1:21">
      <c r="A575" s="42"/>
      <c r="B575" s="7"/>
      <c r="C575" s="7"/>
      <c r="D575" s="7"/>
      <c r="E575" s="7"/>
      <c r="F575" s="8"/>
      <c r="G575" s="7"/>
      <c r="H575" s="8"/>
      <c r="I575" s="8"/>
      <c r="J575" s="8"/>
      <c r="K575" s="8"/>
      <c r="L575" s="8"/>
      <c r="M575" s="8"/>
      <c r="N575" s="8"/>
      <c r="O575" s="14">
        <f>SUM(O572:O574)</f>
        <v>60300.05</v>
      </c>
      <c r="P575" s="15">
        <f>SUM(P572:P574)</f>
        <v>0.935858804941889</v>
      </c>
      <c r="Q575" s="8"/>
      <c r="R575" s="8"/>
      <c r="S575" s="8"/>
      <c r="T575" s="8"/>
      <c r="U575" s="9"/>
    </row>
    <row r="576" spans="1:21">
      <c r="A576" s="6"/>
      <c r="B576" s="7"/>
      <c r="C576" s="7"/>
      <c r="D576" s="7"/>
      <c r="E576" s="7"/>
      <c r="F576" s="8"/>
      <c r="G576" s="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49" t="str">
        <f>"PURCHASING POWER "&amp;F580&amp;":"</f>
        <v>PURCHASING POWER BRK-5QX13608:</v>
      </c>
      <c r="B577" s="7"/>
      <c r="C577" s="7">
        <v>12937.06</v>
      </c>
      <c r="D577" s="7"/>
      <c r="E577" s="7"/>
      <c r="F577" s="8"/>
      <c r="G577" s="7"/>
      <c r="H577" s="8"/>
      <c r="I577" s="8"/>
      <c r="J577" s="51" t="str">
        <f>"PURCHASING POWER "&amp;N580&amp;":"</f>
        <v>PURCHASING POWER :</v>
      </c>
      <c r="K577" s="8"/>
      <c r="L577" s="50">
        <v>12002.67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6"/>
      <c r="B578" s="7"/>
      <c r="C578" s="7"/>
      <c r="D578" s="7"/>
      <c r="E578" s="7"/>
      <c r="F578" s="8"/>
      <c r="G578" s="7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11"/>
      <c r="B579" s="12" t="s">
        <v>19</v>
      </c>
      <c r="C579" s="12" t="s">
        <v>20</v>
      </c>
      <c r="D579" s="12"/>
      <c r="E579" s="12" t="s">
        <v>21</v>
      </c>
      <c r="F579" s="12" t="s">
        <v>32</v>
      </c>
      <c r="G579" s="12" t="s">
        <v>22</v>
      </c>
      <c r="H579" s="12" t="s">
        <v>35</v>
      </c>
      <c r="I579" s="8"/>
      <c r="J579" s="13"/>
      <c r="K579" s="40" t="s">
        <v>49</v>
      </c>
      <c r="L579" s="14" t="s">
        <v>47</v>
      </c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16" t="s">
        <v>55</v>
      </c>
      <c r="B580" s="7">
        <v>11566.5</v>
      </c>
      <c r="C580" s="17">
        <v>1164.26</v>
      </c>
      <c r="D580" s="17"/>
      <c r="E580" s="7">
        <f>SUM(B580:C580)</f>
        <v>12730.76</v>
      </c>
      <c r="F580" s="8" t="s">
        <v>34</v>
      </c>
      <c r="G580" s="18">
        <f>E580/$E$537</f>
        <v>0.43673950369731268</v>
      </c>
      <c r="H580" s="15" t="e">
        <f>E580/($C$706+$E$711)</f>
        <v>#DIV/0!</v>
      </c>
      <c r="I580" s="8"/>
      <c r="J580" s="8" t="str">
        <f>A580</f>
        <v>CMT20200817</v>
      </c>
      <c r="K580" s="46">
        <v>2500</v>
      </c>
      <c r="L580" s="14">
        <f>E580+K580</f>
        <v>15230.76</v>
      </c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16" t="s">
        <v>13</v>
      </c>
      <c r="B581" s="7">
        <v>13989.17</v>
      </c>
      <c r="C581" s="17">
        <v>287.88</v>
      </c>
      <c r="D581" s="17"/>
      <c r="E581" s="7">
        <f>SUM(B581:C581)</f>
        <v>14277.05</v>
      </c>
      <c r="F581" s="8" t="s">
        <v>34</v>
      </c>
      <c r="G581" s="18">
        <f>E581/$E$537</f>
        <v>0.48978629172663041</v>
      </c>
      <c r="H581" s="15" t="e">
        <f>E581/($C$706+$E$711)</f>
        <v>#DIV/0!</v>
      </c>
      <c r="I581" s="8"/>
      <c r="J581" s="8" t="str">
        <f>A581</f>
        <v>MG20180131</v>
      </c>
      <c r="K581" s="46">
        <v>0</v>
      </c>
      <c r="L581" s="14">
        <f>E581+K581</f>
        <v>14277.05</v>
      </c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/>
      <c r="D582" s="7"/>
      <c r="E582" s="7">
        <f>SUM(E580:E581)</f>
        <v>27007.809999999998</v>
      </c>
      <c r="F582" s="8"/>
      <c r="G582" s="19">
        <f>SUM(G580:G581)</f>
        <v>0.92652579542394309</v>
      </c>
      <c r="H582" s="15" t="e">
        <f>SUM(H580:H581)</f>
        <v>#DIV/0!</v>
      </c>
      <c r="I582" s="8"/>
      <c r="J582" s="20" t="s">
        <v>21</v>
      </c>
      <c r="K582" s="46"/>
      <c r="L582" s="21">
        <f>SUM(L579:L581)</f>
        <v>29507.809999999998</v>
      </c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/>
      <c r="B583" s="7"/>
      <c r="C583" s="7"/>
      <c r="D583" s="7"/>
      <c r="E583" s="7"/>
      <c r="F583" s="8"/>
      <c r="G583" s="7"/>
      <c r="H583" s="15"/>
      <c r="I583" s="8"/>
      <c r="J583" s="8"/>
      <c r="K583" s="46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7"/>
      <c r="C584" s="7"/>
      <c r="D584" s="7"/>
      <c r="E584" s="7"/>
      <c r="F584" s="8"/>
      <c r="G584" s="7"/>
      <c r="H584" s="8"/>
      <c r="I584" s="8"/>
      <c r="J584" s="8"/>
      <c r="K584" s="46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6"/>
      <c r="B585" s="7"/>
      <c r="C585" s="7"/>
      <c r="D585" s="7"/>
      <c r="E585" s="7"/>
      <c r="F585" s="8"/>
      <c r="G585" s="7"/>
      <c r="H585" s="8"/>
      <c r="I585" s="8"/>
      <c r="J585" s="8"/>
      <c r="K585" s="46"/>
      <c r="L585" s="8"/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6"/>
      <c r="B586" s="7"/>
      <c r="C586" s="7"/>
      <c r="D586" s="7"/>
      <c r="E586" s="7"/>
      <c r="F586" s="8"/>
      <c r="G586" s="7"/>
      <c r="H586" s="8"/>
      <c r="I586" s="8"/>
      <c r="J586" s="8"/>
      <c r="K586" s="46"/>
      <c r="L586" s="8"/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7"/>
      <c r="C587" s="7"/>
      <c r="D587" s="7"/>
      <c r="E587" s="7"/>
      <c r="F587" s="8"/>
      <c r="G587" s="7"/>
      <c r="H587" s="8"/>
      <c r="I587" s="8"/>
      <c r="J587" s="8"/>
      <c r="K587" s="46"/>
      <c r="L587" s="8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42" t="str">
        <f>"PURCHASING POWER "&amp;F590&amp;":"</f>
        <v>PURCHASING POWER BRK-54X61101:</v>
      </c>
      <c r="B588" s="7"/>
      <c r="C588" s="7">
        <v>201634.16</v>
      </c>
      <c r="D588" s="7"/>
      <c r="E588" s="7"/>
      <c r="F588" s="8"/>
      <c r="G588" s="7"/>
      <c r="H588" s="8"/>
      <c r="I588" s="8"/>
      <c r="J588" s="12" t="str">
        <f>"PURCHASING POWER "&amp;N590&amp;":"</f>
        <v>PURCHASING POWER :</v>
      </c>
      <c r="K588" s="46"/>
      <c r="L588" s="14">
        <f>C588-K590</f>
        <v>201634.16</v>
      </c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/>
      <c r="B589" s="12" t="s">
        <v>19</v>
      </c>
      <c r="C589" s="12" t="s">
        <v>20</v>
      </c>
      <c r="D589" s="12"/>
      <c r="E589" s="12" t="s">
        <v>21</v>
      </c>
      <c r="F589" s="12" t="s">
        <v>32</v>
      </c>
      <c r="G589" s="12" t="s">
        <v>22</v>
      </c>
      <c r="H589" s="12" t="s">
        <v>35</v>
      </c>
      <c r="I589" s="8"/>
      <c r="J589" s="8"/>
      <c r="K589" s="46"/>
      <c r="L589" s="14"/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16" t="s">
        <v>14</v>
      </c>
      <c r="B590" s="7">
        <v>25935.63</v>
      </c>
      <c r="C590" s="17">
        <v>4856.6099999999997</v>
      </c>
      <c r="D590" s="17"/>
      <c r="E590" s="7">
        <f>SUM(B590:C590)</f>
        <v>30792.240000000002</v>
      </c>
      <c r="F590" s="8" t="s">
        <v>33</v>
      </c>
      <c r="G590" s="19">
        <f>E590/$E$546</f>
        <v>0.93926602874024268</v>
      </c>
      <c r="H590" s="15" t="e">
        <f>E590/($C$757+$E$762)</f>
        <v>#DIV/0!</v>
      </c>
      <c r="I590" s="8"/>
      <c r="J590" s="8" t="str">
        <f>A590</f>
        <v>CM20191031</v>
      </c>
      <c r="K590" s="46">
        <v>0</v>
      </c>
      <c r="L590" s="14">
        <f>E590+K590</f>
        <v>30792.240000000002</v>
      </c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6"/>
      <c r="B591" s="7"/>
      <c r="C591" s="7"/>
      <c r="D591" s="7"/>
      <c r="E591" s="7">
        <f>SUM(E590)</f>
        <v>30792.240000000002</v>
      </c>
      <c r="F591" s="8"/>
      <c r="G591" s="19">
        <f>SUM(G590)</f>
        <v>0.93926602874024268</v>
      </c>
      <c r="H591" s="15" t="e">
        <f>SUM(H590)</f>
        <v>#DIV/0!</v>
      </c>
      <c r="I591" s="8"/>
      <c r="J591" s="20" t="s">
        <v>21</v>
      </c>
      <c r="K591" s="46"/>
      <c r="L591" s="21">
        <f>SUM(L589:L590)</f>
        <v>30792.240000000002</v>
      </c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7"/>
      <c r="C592" s="7"/>
      <c r="D592" s="7"/>
      <c r="E592" s="7"/>
      <c r="F592" s="8"/>
      <c r="G592" s="19"/>
      <c r="H592" s="15"/>
      <c r="I592" s="8"/>
      <c r="J592" s="14"/>
      <c r="L592" s="14"/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7"/>
      <c r="C594" s="12" t="s">
        <v>43</v>
      </c>
      <c r="D594" s="12"/>
      <c r="E594" s="7">
        <f>E591+E582</f>
        <v>57800.05</v>
      </c>
      <c r="F594" s="8"/>
      <c r="G594" s="7"/>
      <c r="H594" s="8"/>
      <c r="I594" s="8"/>
      <c r="J594" s="8"/>
      <c r="K594" s="12" t="s">
        <v>43</v>
      </c>
      <c r="L594" s="14">
        <f>L591+L582</f>
        <v>60300.05</v>
      </c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7"/>
      <c r="C595" s="7"/>
      <c r="D595" s="7"/>
      <c r="E595" s="7"/>
      <c r="F595" s="8"/>
      <c r="G595" s="7"/>
      <c r="H595" s="8"/>
      <c r="I595" s="8"/>
      <c r="J595" s="8"/>
      <c r="K595" s="8" t="s">
        <v>53</v>
      </c>
      <c r="L595" s="14">
        <f>L594-E594</f>
        <v>2500</v>
      </c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17"/>
      <c r="C597" s="17"/>
      <c r="D597" s="17"/>
      <c r="E597" s="17"/>
      <c r="F597" s="8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6"/>
      <c r="B598" s="7"/>
      <c r="C598" s="7"/>
      <c r="D598" s="7"/>
      <c r="E598" s="7"/>
      <c r="F598" s="8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40"/>
      <c r="C599" s="17"/>
      <c r="D599" s="17"/>
      <c r="E599" s="17"/>
      <c r="F599" s="41"/>
      <c r="G599" s="17"/>
      <c r="H599" s="4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7"/>
      <c r="C600" s="7"/>
      <c r="D600" s="7"/>
      <c r="E600" s="7"/>
      <c r="F600" s="8"/>
      <c r="G600" s="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9"/>
    </row>
    <row r="601" spans="1:21">
      <c r="A601" s="6"/>
      <c r="B601" s="7"/>
      <c r="C601" s="7"/>
      <c r="D601" s="7"/>
      <c r="E601" s="7"/>
      <c r="F601" s="8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9"/>
    </row>
    <row r="602" spans="1:21">
      <c r="A602" s="6"/>
      <c r="B602" s="12"/>
      <c r="C602" s="12"/>
      <c r="D602" s="12"/>
      <c r="E602" s="12"/>
      <c r="F602" s="12"/>
      <c r="G602" s="12"/>
      <c r="H602" s="12"/>
      <c r="I602" s="8"/>
      <c r="J602" s="8"/>
      <c r="K602" s="14"/>
      <c r="L602" s="15"/>
      <c r="M602" s="8"/>
      <c r="N602" s="8"/>
      <c r="O602" s="8"/>
      <c r="P602" s="8"/>
      <c r="Q602" s="8"/>
      <c r="R602" s="8"/>
      <c r="S602" s="8"/>
      <c r="T602" s="8"/>
      <c r="U602" s="9"/>
    </row>
    <row r="603" spans="1:21">
      <c r="A603" s="16"/>
      <c r="B603" s="7"/>
      <c r="C603" s="22"/>
      <c r="D603" s="22"/>
      <c r="E603" s="23"/>
      <c r="F603" s="8"/>
      <c r="G603" s="19"/>
      <c r="H603" s="15"/>
      <c r="I603" s="8"/>
      <c r="J603" s="8"/>
      <c r="K603" s="14"/>
      <c r="L603" s="15"/>
      <c r="M603" s="8"/>
      <c r="N603" s="8"/>
      <c r="O603" s="8"/>
      <c r="P603" s="8"/>
      <c r="Q603" s="8"/>
      <c r="R603" s="8"/>
      <c r="S603" s="8"/>
      <c r="T603" s="8"/>
      <c r="U603" s="9"/>
    </row>
    <row r="604" spans="1:21">
      <c r="A604" s="6"/>
      <c r="B604" s="7"/>
      <c r="C604" s="7"/>
      <c r="D604" s="7"/>
      <c r="E604" s="7"/>
      <c r="F604" s="8"/>
      <c r="G604" s="19"/>
      <c r="H604" s="15"/>
      <c r="I604" s="8"/>
      <c r="J604" s="20"/>
      <c r="K604" s="21"/>
      <c r="L604" s="15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19"/>
      <c r="H605" s="15"/>
      <c r="I605" s="8"/>
      <c r="J605" s="14"/>
      <c r="K605" s="14"/>
      <c r="L605" s="15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6"/>
      <c r="B606" s="7"/>
      <c r="C606" s="7"/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9"/>
    </row>
    <row r="608" spans="1:21">
      <c r="A608" s="6"/>
      <c r="B608" s="7"/>
      <c r="C608" s="7"/>
      <c r="D608" s="7"/>
      <c r="E608" s="7"/>
      <c r="F608" s="8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9"/>
    </row>
    <row r="609" spans="1:21">
      <c r="A609" s="6"/>
      <c r="B609" s="7"/>
      <c r="C609" s="7"/>
      <c r="D609" s="7"/>
      <c r="E609" s="7"/>
      <c r="F609" s="8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9"/>
    </row>
    <row r="610" spans="1:21">
      <c r="A610" s="6"/>
      <c r="B610" s="7"/>
      <c r="C610" s="7"/>
      <c r="D610" s="7"/>
      <c r="E610" s="7"/>
      <c r="F610" s="8"/>
      <c r="G610" s="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9"/>
    </row>
    <row r="611" spans="1:21">
      <c r="A611" s="6"/>
      <c r="B611" s="7"/>
      <c r="C611" s="7"/>
      <c r="D611" s="7"/>
      <c r="E611" s="7"/>
      <c r="F611" s="8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9"/>
    </row>
    <row r="612" spans="1:21">
      <c r="A612" s="6"/>
      <c r="B612" s="7"/>
      <c r="C612" s="7"/>
      <c r="D612" s="7"/>
      <c r="E612" s="7"/>
      <c r="F612" s="8"/>
      <c r="G612" s="7"/>
      <c r="H612" s="1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9"/>
    </row>
    <row r="613" spans="1:21" ht="14.65" thickBot="1">
      <c r="A613" s="24"/>
      <c r="B613" s="25"/>
      <c r="C613" s="25"/>
      <c r="D613" s="25"/>
      <c r="E613" s="25"/>
      <c r="F613" s="26"/>
      <c r="G613" s="25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7"/>
    </row>
    <row r="614" spans="1:21" ht="14.65" thickTop="1"/>
    <row r="616" spans="1:21" ht="14.65" thickBot="1"/>
    <row r="617" spans="1:21" ht="14.65" thickTop="1">
      <c r="A617" s="44"/>
      <c r="B617" s="3"/>
      <c r="C617" s="3"/>
      <c r="D617" s="3"/>
      <c r="E617" s="3"/>
      <c r="F617" s="4"/>
      <c r="G617" s="3"/>
      <c r="H617" s="4"/>
      <c r="I617" s="4"/>
      <c r="J617" s="4"/>
      <c r="K617" s="4"/>
      <c r="L617" s="4"/>
      <c r="M617" s="4"/>
      <c r="N617" s="4"/>
      <c r="O617" s="4" t="s">
        <v>47</v>
      </c>
      <c r="P617" s="4" t="s">
        <v>48</v>
      </c>
      <c r="Q617" s="4"/>
      <c r="R617" s="4"/>
      <c r="S617" s="4"/>
      <c r="T617" s="4"/>
      <c r="U617" s="5"/>
    </row>
    <row r="618" spans="1:21">
      <c r="A618" s="45" t="s">
        <v>50</v>
      </c>
      <c r="B618" s="28" t="s">
        <v>54</v>
      </c>
      <c r="C618" s="28"/>
      <c r="D618" s="28"/>
      <c r="E618" s="7"/>
      <c r="F618" s="8"/>
      <c r="G618" s="7"/>
      <c r="H618" s="8"/>
      <c r="I618" s="8"/>
      <c r="J618" s="8"/>
      <c r="K618" s="8"/>
      <c r="L618" s="8"/>
      <c r="M618" s="8"/>
      <c r="N618" s="8" t="str">
        <f>J626</f>
        <v>MM20200817</v>
      </c>
      <c r="O618" s="14">
        <f>L626</f>
        <v>12839.41</v>
      </c>
      <c r="P618" s="15" t="e">
        <f>O618/$O$576</f>
        <v>#DIV/0!</v>
      </c>
      <c r="Q618" s="8"/>
      <c r="R618" s="8"/>
      <c r="S618" s="8"/>
      <c r="T618" s="8"/>
      <c r="U618" s="9"/>
    </row>
    <row r="619" spans="1:21">
      <c r="A619" s="45" t="s">
        <v>51</v>
      </c>
      <c r="B619" s="48">
        <v>44357</v>
      </c>
      <c r="C619" s="28"/>
      <c r="D619" s="28"/>
      <c r="E619" s="7"/>
      <c r="F619" s="8"/>
      <c r="G619" s="7"/>
      <c r="H619" s="8"/>
      <c r="I619" s="8"/>
      <c r="J619" s="8"/>
      <c r="K619" s="8"/>
      <c r="L619" s="8"/>
      <c r="M619" s="8"/>
      <c r="N619" s="8" t="str">
        <f>J627</f>
        <v>MG20180131</v>
      </c>
      <c r="O619" s="14">
        <f>L627</f>
        <v>14228.12</v>
      </c>
      <c r="P619" s="15" t="e">
        <f>O619/$O$576</f>
        <v>#DIV/0!</v>
      </c>
      <c r="Q619" s="8"/>
      <c r="R619" s="8"/>
      <c r="S619" s="8"/>
      <c r="T619" s="8"/>
      <c r="U619" s="9"/>
    </row>
    <row r="620" spans="1:21">
      <c r="A620" s="47"/>
      <c r="B620" s="17"/>
      <c r="C620" s="17"/>
      <c r="D620" s="17"/>
      <c r="E620" s="17"/>
      <c r="F620" s="8"/>
      <c r="G620" s="7"/>
      <c r="H620" s="8"/>
      <c r="I620" s="8"/>
      <c r="J620" s="8"/>
      <c r="K620" s="8"/>
      <c r="L620" s="8"/>
      <c r="M620" s="8"/>
      <c r="N620" s="8" t="str">
        <f>J636</f>
        <v>CM20191031</v>
      </c>
      <c r="O620" s="14">
        <f>L636</f>
        <v>28333.61</v>
      </c>
      <c r="P620" s="15" t="e">
        <f>O620/$O$576</f>
        <v>#DIV/0!</v>
      </c>
      <c r="Q620" s="8"/>
      <c r="R620" s="8"/>
      <c r="S620" s="8"/>
      <c r="T620" s="8"/>
      <c r="U620" s="9"/>
    </row>
    <row r="621" spans="1:21">
      <c r="A621" s="42"/>
      <c r="B621" s="7"/>
      <c r="C621" s="7"/>
      <c r="D621" s="7"/>
      <c r="E621" s="7"/>
      <c r="F621" s="8"/>
      <c r="G621" s="7"/>
      <c r="H621" s="8"/>
      <c r="I621" s="8"/>
      <c r="J621" s="8"/>
      <c r="K621" s="8"/>
      <c r="L621" s="8"/>
      <c r="M621" s="8"/>
      <c r="N621" s="8"/>
      <c r="O621" s="14">
        <f>SUM(O618:O620)</f>
        <v>55401.14</v>
      </c>
      <c r="P621" s="15" t="e">
        <f>SUM(P618:P620)</f>
        <v>#DIV/0!</v>
      </c>
      <c r="Q621" s="8"/>
      <c r="R621" s="8"/>
      <c r="S621" s="8"/>
      <c r="T621" s="8"/>
      <c r="U621" s="9"/>
    </row>
    <row r="622" spans="1:21">
      <c r="A622" s="6"/>
      <c r="B622" s="7"/>
      <c r="C622" s="7"/>
      <c r="D622" s="7"/>
      <c r="E622" s="7"/>
      <c r="F622" s="8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49" t="str">
        <f>"PURCHASING POWER "&amp;F626&amp;":"</f>
        <v>PURCHASING POWER BRK-5QX13608:</v>
      </c>
      <c r="B623" s="7"/>
      <c r="C623" s="7">
        <v>12937.06</v>
      </c>
      <c r="D623" s="7"/>
      <c r="E623" s="7"/>
      <c r="F623" s="8"/>
      <c r="G623" s="7"/>
      <c r="H623" s="8"/>
      <c r="I623" s="8"/>
      <c r="J623" s="51" t="str">
        <f>"PURCHASING POWER "&amp;N626&amp;":"</f>
        <v>PURCHASING POWER :</v>
      </c>
      <c r="K623" s="8"/>
      <c r="L623" s="50">
        <f>C623-SUM(K626:K627)</f>
        <v>12937.06</v>
      </c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6"/>
      <c r="B624" s="7"/>
      <c r="C624" s="7"/>
      <c r="D624" s="7"/>
      <c r="E624" s="7"/>
      <c r="F624" s="8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11"/>
      <c r="B625" s="12" t="s">
        <v>19</v>
      </c>
      <c r="C625" s="12" t="s">
        <v>20</v>
      </c>
      <c r="D625" s="12"/>
      <c r="E625" s="12" t="s">
        <v>21</v>
      </c>
      <c r="F625" s="12" t="s">
        <v>32</v>
      </c>
      <c r="G625" s="12" t="s">
        <v>22</v>
      </c>
      <c r="H625" s="12" t="s">
        <v>35</v>
      </c>
      <c r="I625" s="8"/>
      <c r="J625" s="13"/>
      <c r="K625" s="40" t="s">
        <v>49</v>
      </c>
      <c r="L625" s="14" t="s">
        <v>47</v>
      </c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16" t="s">
        <v>15</v>
      </c>
      <c r="B626" s="7">
        <v>10640.87</v>
      </c>
      <c r="C626" s="17">
        <v>2198.54</v>
      </c>
      <c r="D626" s="17"/>
      <c r="E626" s="7">
        <f>SUM(B626:C626)</f>
        <v>12839.41</v>
      </c>
      <c r="F626" s="8" t="s">
        <v>34</v>
      </c>
      <c r="G626" s="18" t="e">
        <f>E626/$E$583</f>
        <v>#DIV/0!</v>
      </c>
      <c r="H626" s="15" t="e">
        <f>E626/($C$706+$E$711)</f>
        <v>#DIV/0!</v>
      </c>
      <c r="I626" s="8"/>
      <c r="J626" s="8" t="str">
        <f>A626</f>
        <v>MM20200817</v>
      </c>
      <c r="K626" s="46">
        <v>0</v>
      </c>
      <c r="L626" s="14">
        <f>E626+K626</f>
        <v>12839.41</v>
      </c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16" t="s">
        <v>13</v>
      </c>
      <c r="B627" s="7">
        <v>14001.29</v>
      </c>
      <c r="C627" s="17">
        <v>226.83</v>
      </c>
      <c r="D627" s="17"/>
      <c r="E627" s="7">
        <f>SUM(B627:C627)</f>
        <v>14228.12</v>
      </c>
      <c r="F627" s="8" t="s">
        <v>34</v>
      </c>
      <c r="G627" s="18" t="e">
        <f>E627/$E$583</f>
        <v>#DIV/0!</v>
      </c>
      <c r="H627" s="15" t="e">
        <f>E627/($C$706+$E$711)</f>
        <v>#DIV/0!</v>
      </c>
      <c r="I627" s="8"/>
      <c r="J627" s="8" t="str">
        <f>A627</f>
        <v>MG20180131</v>
      </c>
      <c r="K627" s="46">
        <v>0</v>
      </c>
      <c r="L627" s="14">
        <f>E627+K627</f>
        <v>14228.12</v>
      </c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7"/>
      <c r="C628" s="7"/>
      <c r="D628" s="7"/>
      <c r="E628" s="7">
        <f>SUM(E626:E627)</f>
        <v>27067.53</v>
      </c>
      <c r="F628" s="8"/>
      <c r="G628" s="19" t="e">
        <f>SUM(G626:G627)</f>
        <v>#DIV/0!</v>
      </c>
      <c r="H628" s="15" t="e">
        <f>SUM(H626:H627)</f>
        <v>#DIV/0!</v>
      </c>
      <c r="I628" s="8"/>
      <c r="J628" s="20" t="s">
        <v>21</v>
      </c>
      <c r="K628" s="46"/>
      <c r="L628" s="21">
        <f>SUM(L625:L627)</f>
        <v>27067.53</v>
      </c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C629" s="7"/>
      <c r="D629" s="7"/>
      <c r="E629" s="7"/>
      <c r="F629" s="8"/>
      <c r="G629" s="7"/>
      <c r="H629" s="15"/>
      <c r="I629" s="8"/>
      <c r="J629" s="8"/>
      <c r="K629" s="46"/>
      <c r="L629" s="8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/>
      <c r="B630" s="7"/>
      <c r="C630" s="7"/>
      <c r="D630" s="7"/>
      <c r="E630" s="7"/>
      <c r="F630" s="8"/>
      <c r="G630" s="7"/>
      <c r="H630" s="8"/>
      <c r="I630" s="8"/>
      <c r="J630" s="8"/>
      <c r="K630" s="46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7"/>
      <c r="C631" s="7"/>
      <c r="D631" s="7"/>
      <c r="E631" s="7"/>
      <c r="F631" s="8"/>
      <c r="G631" s="7"/>
      <c r="H631" s="8"/>
      <c r="I631" s="8"/>
      <c r="J631" s="8"/>
      <c r="K631" s="46"/>
      <c r="L631" s="8"/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6"/>
      <c r="B632" s="7"/>
      <c r="C632" s="7"/>
      <c r="D632" s="7"/>
      <c r="E632" s="7"/>
      <c r="F632" s="8"/>
      <c r="G632" s="7"/>
      <c r="H632" s="8"/>
      <c r="I632" s="8"/>
      <c r="J632" s="8"/>
      <c r="K632" s="46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7"/>
      <c r="C633" s="7"/>
      <c r="D633" s="7"/>
      <c r="E633" s="7"/>
      <c r="F633" s="8"/>
      <c r="G633" s="7"/>
      <c r="H633" s="8"/>
      <c r="I633" s="8"/>
      <c r="J633" s="8"/>
      <c r="K633" s="46"/>
      <c r="L633" s="8"/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42" t="str">
        <f>"PURCHASING POWER "&amp;F636&amp;":"</f>
        <v>PURCHASING POWER BRK-54X61101:</v>
      </c>
      <c r="B634" s="7"/>
      <c r="C634" s="7">
        <v>201634.16</v>
      </c>
      <c r="D634" s="7"/>
      <c r="E634" s="7"/>
      <c r="F634" s="8"/>
      <c r="G634" s="7"/>
      <c r="H634" s="8"/>
      <c r="I634" s="8"/>
      <c r="J634" s="12" t="str">
        <f>"PURCHASING POWER "&amp;N636&amp;":"</f>
        <v>PURCHASING POWER :</v>
      </c>
      <c r="K634" s="46"/>
      <c r="L634" s="14">
        <f>C634-K636</f>
        <v>196634.16</v>
      </c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12" t="s">
        <v>19</v>
      </c>
      <c r="C635" s="12" t="s">
        <v>20</v>
      </c>
      <c r="D635" s="12"/>
      <c r="E635" s="12" t="s">
        <v>21</v>
      </c>
      <c r="F635" s="12" t="s">
        <v>32</v>
      </c>
      <c r="G635" s="12" t="s">
        <v>22</v>
      </c>
      <c r="H635" s="12" t="s">
        <v>35</v>
      </c>
      <c r="I635" s="8"/>
      <c r="J635" s="8"/>
      <c r="K635" s="46"/>
      <c r="L635" s="14"/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16" t="s">
        <v>14</v>
      </c>
      <c r="B636" s="7">
        <v>22872.63</v>
      </c>
      <c r="C636" s="17">
        <v>460.98</v>
      </c>
      <c r="D636" s="17"/>
      <c r="E636" s="7">
        <f>SUM(B636:C636)</f>
        <v>23333.61</v>
      </c>
      <c r="F636" s="8" t="s">
        <v>33</v>
      </c>
      <c r="G636" s="19" t="e">
        <f>E636/$E$592</f>
        <v>#DIV/0!</v>
      </c>
      <c r="H636" s="15" t="e">
        <f>E636/($C$757+$E$762)</f>
        <v>#DIV/0!</v>
      </c>
      <c r="I636" s="8"/>
      <c r="J636" s="8" t="str">
        <f>A636</f>
        <v>CM20191031</v>
      </c>
      <c r="K636" s="46">
        <v>5000</v>
      </c>
      <c r="L636" s="14">
        <f>E636+K636</f>
        <v>28333.61</v>
      </c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/>
      <c r="B637" s="7"/>
      <c r="C637" s="7"/>
      <c r="D637" s="7"/>
      <c r="E637" s="7">
        <f>SUM(E636)</f>
        <v>23333.61</v>
      </c>
      <c r="F637" s="8"/>
      <c r="G637" s="19" t="e">
        <f>SUM(G636)</f>
        <v>#DIV/0!</v>
      </c>
      <c r="H637" s="15" t="e">
        <f>SUM(H636)</f>
        <v>#DIV/0!</v>
      </c>
      <c r="I637" s="8"/>
      <c r="J637" s="20" t="s">
        <v>21</v>
      </c>
      <c r="K637" s="46"/>
      <c r="L637" s="21">
        <f>SUM(L635:L636)</f>
        <v>28333.61</v>
      </c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7"/>
      <c r="C638" s="7"/>
      <c r="D638" s="7"/>
      <c r="E638" s="7"/>
      <c r="F638" s="8"/>
      <c r="G638" s="19"/>
      <c r="H638" s="15"/>
      <c r="I638" s="8"/>
      <c r="J638" s="14"/>
      <c r="L638" s="14"/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6"/>
      <c r="B639" s="7"/>
      <c r="C639" s="7"/>
      <c r="D639" s="7"/>
      <c r="E639" s="7"/>
      <c r="F639" s="8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12" t="s">
        <v>43</v>
      </c>
      <c r="D640" s="12"/>
      <c r="E640" s="7">
        <f>E637+E628</f>
        <v>50401.14</v>
      </c>
      <c r="F640" s="8"/>
      <c r="G640" s="7"/>
      <c r="H640" s="8"/>
      <c r="I640" s="8"/>
      <c r="J640" s="8"/>
      <c r="K640" s="12" t="s">
        <v>43</v>
      </c>
      <c r="L640" s="14">
        <f>L637+L628</f>
        <v>55401.14</v>
      </c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7"/>
      <c r="C641" s="7"/>
      <c r="D641" s="7"/>
      <c r="E641" s="7"/>
      <c r="F641" s="8"/>
      <c r="G641" s="7"/>
      <c r="H641" s="8"/>
      <c r="I641" s="8"/>
      <c r="J641" s="8"/>
      <c r="K641" s="8" t="s">
        <v>53</v>
      </c>
      <c r="L641" s="14">
        <f>L640-E640</f>
        <v>5000</v>
      </c>
      <c r="M641" s="8"/>
      <c r="N641" s="8"/>
      <c r="O641" s="8"/>
      <c r="P641" s="8"/>
      <c r="Q641" s="8"/>
      <c r="R641" s="8"/>
      <c r="S641" s="8"/>
      <c r="T641" s="8"/>
      <c r="U641" s="9"/>
    </row>
    <row r="642" spans="1:21">
      <c r="A642" s="6"/>
      <c r="B642" s="7"/>
      <c r="C642" s="7"/>
      <c r="D642" s="7"/>
      <c r="E642" s="7"/>
      <c r="F642" s="8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9"/>
    </row>
    <row r="643" spans="1:21">
      <c r="A643" s="6"/>
      <c r="B643" s="17"/>
      <c r="C643" s="17"/>
      <c r="D643" s="17"/>
      <c r="E643" s="17"/>
      <c r="F643" s="8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9"/>
    </row>
    <row r="644" spans="1:21">
      <c r="A644" s="6"/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40"/>
      <c r="C645" s="17"/>
      <c r="D645" s="17"/>
      <c r="E645" s="17"/>
      <c r="F645" s="41"/>
      <c r="G645" s="17"/>
      <c r="H645" s="4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6"/>
      <c r="B646" s="7"/>
      <c r="C646" s="7"/>
      <c r="D646" s="7"/>
      <c r="E646" s="7"/>
      <c r="F646" s="8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6"/>
      <c r="B647" s="7"/>
      <c r="C647" s="7"/>
      <c r="D647" s="7"/>
      <c r="E647" s="7"/>
      <c r="F647" s="8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6"/>
      <c r="B648" s="12"/>
      <c r="C648" s="12"/>
      <c r="D648" s="12"/>
      <c r="E648" s="12"/>
      <c r="F648" s="12"/>
      <c r="G648" s="12"/>
      <c r="H648" s="12"/>
      <c r="I648" s="8"/>
      <c r="J648" s="8"/>
      <c r="K648" s="14"/>
      <c r="L648" s="15"/>
      <c r="M648" s="8"/>
      <c r="N648" s="8"/>
      <c r="O648" s="8"/>
      <c r="P648" s="8"/>
      <c r="Q648" s="8"/>
      <c r="R648" s="8"/>
      <c r="S648" s="8"/>
      <c r="T648" s="8"/>
      <c r="U648" s="9"/>
    </row>
    <row r="649" spans="1:21">
      <c r="A649" s="16"/>
      <c r="B649" s="7"/>
      <c r="C649" s="22"/>
      <c r="D649" s="22"/>
      <c r="E649" s="23"/>
      <c r="F649" s="8"/>
      <c r="G649" s="19"/>
      <c r="H649" s="15"/>
      <c r="I649" s="8"/>
      <c r="J649" s="8"/>
      <c r="K649" s="14"/>
      <c r="L649" s="15"/>
      <c r="M649" s="8"/>
      <c r="N649" s="8"/>
      <c r="O649" s="8"/>
      <c r="P649" s="8"/>
      <c r="Q649" s="8"/>
      <c r="R649" s="8"/>
      <c r="S649" s="8"/>
      <c r="T649" s="8"/>
      <c r="U649" s="9"/>
    </row>
    <row r="650" spans="1:21">
      <c r="A650" s="6"/>
      <c r="B650" s="7"/>
      <c r="C650" s="7"/>
      <c r="D650" s="7"/>
      <c r="E650" s="7"/>
      <c r="F650" s="8"/>
      <c r="G650" s="19"/>
      <c r="H650" s="15"/>
      <c r="I650" s="8"/>
      <c r="J650" s="20"/>
      <c r="K650" s="21"/>
      <c r="L650" s="15"/>
      <c r="M650" s="8"/>
      <c r="N650" s="8"/>
      <c r="O650" s="8"/>
      <c r="P650" s="8"/>
      <c r="Q650" s="8"/>
      <c r="R650" s="8"/>
      <c r="S650" s="8"/>
      <c r="T650" s="8"/>
      <c r="U650" s="9"/>
    </row>
    <row r="651" spans="1:21">
      <c r="A651" s="6"/>
      <c r="B651" s="7"/>
      <c r="C651" s="7"/>
      <c r="D651" s="7"/>
      <c r="E651" s="7"/>
      <c r="F651" s="8"/>
      <c r="G651" s="19"/>
      <c r="H651" s="15"/>
      <c r="I651" s="8"/>
      <c r="J651" s="14"/>
      <c r="K651" s="14"/>
      <c r="L651" s="15"/>
      <c r="M651" s="8"/>
      <c r="N651" s="8"/>
      <c r="O651" s="8"/>
      <c r="P651" s="8"/>
      <c r="Q651" s="8"/>
      <c r="R651" s="8"/>
      <c r="S651" s="8"/>
      <c r="T651" s="8"/>
      <c r="U651" s="9"/>
    </row>
    <row r="652" spans="1:21">
      <c r="A652" s="6"/>
      <c r="B652" s="7"/>
      <c r="C652" s="7"/>
      <c r="D652" s="7"/>
      <c r="E652" s="7"/>
      <c r="F652" s="8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6"/>
      <c r="B654" s="7"/>
      <c r="C654" s="7"/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6"/>
      <c r="B656" s="7"/>
      <c r="C656" s="7"/>
      <c r="D656" s="7"/>
      <c r="E656" s="7"/>
      <c r="F656" s="8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spans="1:21">
      <c r="A657" s="6"/>
      <c r="B657" s="7"/>
      <c r="C657" s="7"/>
      <c r="D657" s="7"/>
      <c r="E657" s="7"/>
      <c r="F657" s="8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9"/>
    </row>
    <row r="658" spans="1:21">
      <c r="A658" s="6"/>
      <c r="B658" s="7"/>
      <c r="C658" s="7"/>
      <c r="D658" s="7"/>
      <c r="E658" s="7"/>
      <c r="F658" s="8"/>
      <c r="G658" s="7"/>
      <c r="H658" s="14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9"/>
    </row>
    <row r="659" spans="1:21" ht="14.65" thickBot="1">
      <c r="A659" s="24"/>
      <c r="B659" s="25"/>
      <c r="C659" s="25"/>
      <c r="D659" s="25"/>
      <c r="E659" s="25"/>
      <c r="F659" s="26"/>
      <c r="G659" s="25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7"/>
    </row>
    <row r="660" spans="1:21" ht="14.65" thickTop="1"/>
    <row r="662" spans="1:21" ht="14.65" thickBot="1"/>
    <row r="663" spans="1:21" ht="14.65" thickTop="1">
      <c r="A663" s="44"/>
      <c r="B663" s="3"/>
      <c r="C663" s="3"/>
      <c r="D663" s="3"/>
      <c r="E663" s="3"/>
      <c r="F663" s="4"/>
      <c r="G663" s="3"/>
      <c r="H663" s="4"/>
      <c r="I663" s="4"/>
      <c r="J663" s="4"/>
      <c r="K663" s="4"/>
      <c r="L663" s="4"/>
      <c r="M663" s="4"/>
      <c r="N663" s="4"/>
      <c r="O663" s="4" t="s">
        <v>47</v>
      </c>
      <c r="P663" s="4" t="s">
        <v>48</v>
      </c>
      <c r="Q663" s="4"/>
      <c r="R663" s="4"/>
      <c r="S663" s="4"/>
      <c r="T663" s="4"/>
      <c r="U663" s="5"/>
    </row>
    <row r="664" spans="1:21">
      <c r="A664" s="45" t="s">
        <v>50</v>
      </c>
      <c r="B664" s="28" t="s">
        <v>52</v>
      </c>
      <c r="C664" s="28"/>
      <c r="D664" s="28"/>
      <c r="E664" s="7"/>
      <c r="F664" s="8"/>
      <c r="G664" s="7"/>
      <c r="H664" s="8"/>
      <c r="I664" s="8"/>
      <c r="J664" s="8"/>
      <c r="K664" s="8"/>
      <c r="L664" s="8"/>
      <c r="M664" s="8"/>
      <c r="N664" s="8" t="str">
        <f>J672</f>
        <v>MM20200817</v>
      </c>
      <c r="O664" s="14">
        <f>L672</f>
        <v>12238.86</v>
      </c>
      <c r="P664" s="15" t="e">
        <f>O664/$O$622</f>
        <v>#DIV/0!</v>
      </c>
      <c r="Q664" s="8"/>
      <c r="R664" s="8"/>
      <c r="S664" s="8"/>
      <c r="T664" s="8"/>
      <c r="U664" s="9"/>
    </row>
    <row r="665" spans="1:21">
      <c r="A665" s="45" t="s">
        <v>51</v>
      </c>
      <c r="B665" s="48">
        <v>44321</v>
      </c>
      <c r="C665" s="28"/>
      <c r="D665" s="28"/>
      <c r="E665" s="7"/>
      <c r="F665" s="8"/>
      <c r="G665" s="7"/>
      <c r="H665" s="8"/>
      <c r="I665" s="8"/>
      <c r="J665" s="8"/>
      <c r="K665" s="8"/>
      <c r="L665" s="8"/>
      <c r="M665" s="8"/>
      <c r="N665" s="8" t="str">
        <f>J673</f>
        <v>MG20180131</v>
      </c>
      <c r="O665" s="14">
        <f>L673</f>
        <v>14230.82</v>
      </c>
      <c r="P665" s="15" t="e">
        <f>O665/$O$622</f>
        <v>#DIV/0!</v>
      </c>
      <c r="Q665" s="8"/>
      <c r="R665" s="8"/>
      <c r="S665" s="8"/>
      <c r="T665" s="8"/>
      <c r="U665" s="9"/>
    </row>
    <row r="666" spans="1:21">
      <c r="A666" s="47"/>
      <c r="B666" s="17"/>
      <c r="C666" s="17"/>
      <c r="D666" s="17"/>
      <c r="E666" s="17"/>
      <c r="F666" s="8"/>
      <c r="G666" s="7"/>
      <c r="H666" s="8"/>
      <c r="I666" s="8"/>
      <c r="J666" s="8"/>
      <c r="K666" s="8"/>
      <c r="L666" s="8"/>
      <c r="M666" s="8"/>
      <c r="N666" s="8" t="str">
        <f>J682</f>
        <v>CM20191031</v>
      </c>
      <c r="O666" s="14">
        <f>L682</f>
        <v>23198.010000000002</v>
      </c>
      <c r="P666" s="15" t="e">
        <f>O666/$O$622</f>
        <v>#DIV/0!</v>
      </c>
      <c r="Q666" s="8"/>
      <c r="R666" s="8"/>
      <c r="S666" s="8"/>
      <c r="T666" s="8"/>
      <c r="U666" s="9"/>
    </row>
    <row r="667" spans="1:21">
      <c r="A667" s="42"/>
      <c r="B667" s="7"/>
      <c r="C667" s="7"/>
      <c r="D667" s="7"/>
      <c r="E667" s="7"/>
      <c r="F667" s="8"/>
      <c r="G667" s="7"/>
      <c r="H667" s="8"/>
      <c r="I667" s="8"/>
      <c r="J667" s="8"/>
      <c r="K667" s="8"/>
      <c r="L667" s="8"/>
      <c r="M667" s="8"/>
      <c r="N667" s="8"/>
      <c r="O667" s="14">
        <f>SUM(O664:O666)</f>
        <v>49667.69</v>
      </c>
      <c r="P667" s="15" t="e">
        <f>SUM(P664:P666)</f>
        <v>#DIV/0!</v>
      </c>
      <c r="Q667" s="8"/>
      <c r="R667" s="8"/>
      <c r="S667" s="8"/>
      <c r="T667" s="8"/>
      <c r="U667" s="9"/>
    </row>
    <row r="668" spans="1:21">
      <c r="A668" s="6"/>
      <c r="B668" s="7"/>
      <c r="C668" s="7"/>
      <c r="D668" s="7"/>
      <c r="E668" s="7"/>
      <c r="F668" s="8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10" t="str">
        <f>"PURCHASING POWER "&amp;F672&amp;":"</f>
        <v>PURCHASING POWER BRK-5QX13608:</v>
      </c>
      <c r="B669" s="7"/>
      <c r="C669" s="7">
        <v>15090.25</v>
      </c>
      <c r="D669" s="7"/>
      <c r="E669" s="7"/>
      <c r="F669" s="8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/>
      <c r="B670" s="7"/>
      <c r="C670" s="7"/>
      <c r="D670" s="7"/>
      <c r="E670" s="7"/>
      <c r="F670" s="8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11"/>
      <c r="B671" s="12" t="s">
        <v>19</v>
      </c>
      <c r="C671" s="12" t="s">
        <v>20</v>
      </c>
      <c r="D671" s="12"/>
      <c r="E671" s="12" t="s">
        <v>21</v>
      </c>
      <c r="F671" s="12" t="s">
        <v>32</v>
      </c>
      <c r="G671" s="12" t="s">
        <v>22</v>
      </c>
      <c r="H671" s="12" t="s">
        <v>35</v>
      </c>
      <c r="I671" s="8"/>
      <c r="J671" s="13"/>
      <c r="K671" s="40" t="s">
        <v>49</v>
      </c>
      <c r="L671" s="14" t="s">
        <v>47</v>
      </c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16" t="s">
        <v>15</v>
      </c>
      <c r="B672" s="7">
        <v>8095.03</v>
      </c>
      <c r="C672" s="17">
        <v>1143.83</v>
      </c>
      <c r="D672" s="17"/>
      <c r="E672" s="7">
        <f>SUM(B672:C672)</f>
        <v>9238.86</v>
      </c>
      <c r="F672" s="8" t="s">
        <v>34</v>
      </c>
      <c r="G672" s="18" t="e">
        <f>E672/$E$629</f>
        <v>#DIV/0!</v>
      </c>
      <c r="H672" s="15" t="e">
        <f>E672/($C$706+$E$711)</f>
        <v>#DIV/0!</v>
      </c>
      <c r="I672" s="8"/>
      <c r="J672" s="8" t="str">
        <f>A672</f>
        <v>MM20200817</v>
      </c>
      <c r="K672" s="46">
        <v>3000</v>
      </c>
      <c r="L672" s="14">
        <f>E672+K672</f>
        <v>12238.86</v>
      </c>
      <c r="M672" s="8"/>
      <c r="N672" s="8"/>
      <c r="O672" s="8"/>
      <c r="P672" s="8"/>
      <c r="Q672" s="8"/>
      <c r="R672" s="8"/>
      <c r="S672" s="8"/>
      <c r="T672" s="8"/>
      <c r="U672" s="9"/>
    </row>
    <row r="673" spans="1:21">
      <c r="A673" s="16" t="s">
        <v>13</v>
      </c>
      <c r="B673" s="7">
        <v>13767.63</v>
      </c>
      <c r="C673" s="17">
        <v>463.19</v>
      </c>
      <c r="D673" s="17"/>
      <c r="E673" s="7">
        <f>SUM(B673:C673)</f>
        <v>14230.82</v>
      </c>
      <c r="F673" s="8" t="s">
        <v>34</v>
      </c>
      <c r="G673" s="18" t="e">
        <f>E673/$E$629</f>
        <v>#DIV/0!</v>
      </c>
      <c r="H673" s="15" t="e">
        <f>E673/($C$706+$E$711)</f>
        <v>#DIV/0!</v>
      </c>
      <c r="I673" s="8"/>
      <c r="J673" s="8" t="str">
        <f>A673</f>
        <v>MG20180131</v>
      </c>
      <c r="K673" s="46">
        <v>0</v>
      </c>
      <c r="L673" s="14">
        <f>E673+K673</f>
        <v>14230.82</v>
      </c>
      <c r="M673" s="8"/>
      <c r="N673" s="8"/>
      <c r="O673" s="8"/>
      <c r="P673" s="8"/>
      <c r="Q673" s="8"/>
      <c r="R673" s="8"/>
      <c r="S673" s="8"/>
      <c r="T673" s="8"/>
      <c r="U673" s="9"/>
    </row>
    <row r="674" spans="1:21">
      <c r="A674" s="6"/>
      <c r="B674" s="7"/>
      <c r="C674" s="7"/>
      <c r="D674" s="7"/>
      <c r="E674" s="7">
        <f>SUM(E672:E673)</f>
        <v>23469.68</v>
      </c>
      <c r="F674" s="8"/>
      <c r="G674" s="19" t="e">
        <f>SUM(G672:G673)</f>
        <v>#DIV/0!</v>
      </c>
      <c r="H674" s="15" t="e">
        <f>SUM(H672:H673)</f>
        <v>#DIV/0!</v>
      </c>
      <c r="I674" s="8"/>
      <c r="J674" s="20" t="s">
        <v>21</v>
      </c>
      <c r="K674" s="46"/>
      <c r="L674" s="21">
        <f>SUM(L671:L673)</f>
        <v>26469.68</v>
      </c>
      <c r="M674" s="8"/>
      <c r="N674" s="8"/>
      <c r="O674" s="8"/>
      <c r="P674" s="8"/>
      <c r="Q674" s="8"/>
      <c r="R674" s="8"/>
      <c r="S674" s="8"/>
      <c r="T674" s="8"/>
      <c r="U674" s="9"/>
    </row>
    <row r="675" spans="1:21">
      <c r="A675" s="6"/>
      <c r="B675" s="7"/>
      <c r="C675" s="7"/>
      <c r="D675" s="7"/>
      <c r="E675" s="7"/>
      <c r="F675" s="8"/>
      <c r="G675" s="7"/>
      <c r="H675" s="15"/>
      <c r="I675" s="8"/>
      <c r="J675" s="8"/>
      <c r="K675" s="46"/>
      <c r="L675" s="8"/>
      <c r="M675" s="8"/>
      <c r="N675" s="8"/>
      <c r="O675" s="8"/>
      <c r="P675" s="8"/>
      <c r="Q675" s="8"/>
      <c r="R675" s="8"/>
      <c r="S675" s="8"/>
      <c r="T675" s="8"/>
      <c r="U675" s="9"/>
    </row>
    <row r="676" spans="1:21">
      <c r="A676" s="6"/>
      <c r="B676" s="7"/>
      <c r="C676" s="7"/>
      <c r="D676" s="7"/>
      <c r="E676" s="7"/>
      <c r="F676" s="8"/>
      <c r="G676" s="7"/>
      <c r="H676" s="8"/>
      <c r="I676" s="8"/>
      <c r="J676" s="8"/>
      <c r="K676" s="46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spans="1:21">
      <c r="A677" s="6"/>
      <c r="B677" s="7"/>
      <c r="C677" s="7"/>
      <c r="D677" s="7"/>
      <c r="E677" s="7"/>
      <c r="F677" s="8"/>
      <c r="G677" s="7"/>
      <c r="H677" s="8"/>
      <c r="I677" s="8"/>
      <c r="J677" s="8"/>
      <c r="K677" s="46"/>
      <c r="L677" s="8"/>
      <c r="M677" s="8"/>
      <c r="N677" s="8"/>
      <c r="O677" s="8"/>
      <c r="P677" s="8"/>
      <c r="Q677" s="8"/>
      <c r="R677" s="8"/>
      <c r="S677" s="8"/>
      <c r="T677" s="8"/>
      <c r="U677" s="9"/>
    </row>
    <row r="678" spans="1:21">
      <c r="A678" s="6"/>
      <c r="B678" s="7"/>
      <c r="C678" s="7"/>
      <c r="D678" s="7"/>
      <c r="E678" s="7"/>
      <c r="F678" s="8"/>
      <c r="G678" s="7"/>
      <c r="H678" s="8"/>
      <c r="I678" s="8"/>
      <c r="J678" s="8"/>
      <c r="K678" s="46"/>
      <c r="L678" s="8"/>
      <c r="M678" s="8"/>
      <c r="N678" s="8"/>
      <c r="O678" s="8"/>
      <c r="P678" s="8"/>
      <c r="Q678" s="8"/>
      <c r="R678" s="8"/>
      <c r="S678" s="8"/>
      <c r="T678" s="8"/>
      <c r="U678" s="9"/>
    </row>
    <row r="679" spans="1:21">
      <c r="A679" s="6"/>
      <c r="B679" s="7"/>
      <c r="C679" s="7"/>
      <c r="D679" s="7"/>
      <c r="E679" s="7"/>
      <c r="F679" s="8"/>
      <c r="G679" s="7"/>
      <c r="H679" s="8"/>
      <c r="I679" s="8"/>
      <c r="J679" s="8"/>
      <c r="K679" s="46"/>
      <c r="L679" s="8"/>
      <c r="M679" s="8"/>
      <c r="N679" s="8"/>
      <c r="O679" s="8"/>
      <c r="P679" s="8"/>
      <c r="Q679" s="8"/>
      <c r="R679" s="8"/>
      <c r="S679" s="8"/>
      <c r="T679" s="8"/>
      <c r="U679" s="9"/>
    </row>
    <row r="680" spans="1:21">
      <c r="A680" s="6" t="str">
        <f>"PURCHASING POWER "&amp;F682&amp;":"</f>
        <v>PURCHASING POWER BRK-54X61101:</v>
      </c>
      <c r="B680" s="7"/>
      <c r="C680" s="7">
        <v>205396.86</v>
      </c>
      <c r="D680" s="7"/>
      <c r="E680" s="7"/>
      <c r="F680" s="8"/>
      <c r="G680" s="7"/>
      <c r="H680" s="8"/>
      <c r="I680" s="8"/>
      <c r="J680" s="8"/>
      <c r="K680" s="46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spans="1:21">
      <c r="A681" s="6"/>
      <c r="B681" s="12" t="s">
        <v>19</v>
      </c>
      <c r="C681" s="12" t="s">
        <v>20</v>
      </c>
      <c r="D681" s="12"/>
      <c r="E681" s="12" t="s">
        <v>21</v>
      </c>
      <c r="F681" s="12" t="s">
        <v>32</v>
      </c>
      <c r="G681" s="12" t="s">
        <v>22</v>
      </c>
      <c r="H681" s="12" t="s">
        <v>35</v>
      </c>
      <c r="I681" s="8"/>
      <c r="J681" s="8"/>
      <c r="K681" s="46"/>
      <c r="L681" s="14"/>
      <c r="M681" s="8"/>
      <c r="N681" s="8"/>
      <c r="O681" s="8"/>
      <c r="P681" s="8"/>
      <c r="Q681" s="8"/>
      <c r="R681" s="8"/>
      <c r="S681" s="8"/>
      <c r="T681" s="8"/>
      <c r="U681" s="9"/>
    </row>
    <row r="682" spans="1:21">
      <c r="A682" s="16" t="s">
        <v>14</v>
      </c>
      <c r="B682" s="7">
        <v>21549.97</v>
      </c>
      <c r="C682" s="17">
        <v>1648.04</v>
      </c>
      <c r="D682" s="17"/>
      <c r="E682" s="7">
        <f>SUM(B682:C682)</f>
        <v>23198.010000000002</v>
      </c>
      <c r="F682" s="8" t="s">
        <v>33</v>
      </c>
      <c r="G682" s="19" t="e">
        <f>E682/$E$638</f>
        <v>#DIV/0!</v>
      </c>
      <c r="H682" s="15" t="e">
        <f>E682/($C$757+$E$762)</f>
        <v>#DIV/0!</v>
      </c>
      <c r="I682" s="8"/>
      <c r="J682" s="8" t="str">
        <f>A682</f>
        <v>CM20191031</v>
      </c>
      <c r="K682" s="46">
        <v>0</v>
      </c>
      <c r="L682" s="14">
        <f>E682+K682</f>
        <v>23198.010000000002</v>
      </c>
      <c r="M682" s="8"/>
      <c r="N682" s="8"/>
      <c r="O682" s="8"/>
      <c r="P682" s="8"/>
      <c r="Q682" s="8"/>
      <c r="R682" s="8"/>
      <c r="S682" s="8"/>
      <c r="T682" s="8"/>
      <c r="U682" s="9"/>
    </row>
    <row r="683" spans="1:21">
      <c r="A683" s="6"/>
      <c r="B683" s="7"/>
      <c r="C683" s="7"/>
      <c r="D683" s="7"/>
      <c r="E683" s="7">
        <f>SUM(E682)</f>
        <v>23198.010000000002</v>
      </c>
      <c r="F683" s="8"/>
      <c r="G683" s="19" t="e">
        <f>SUM(G682)</f>
        <v>#DIV/0!</v>
      </c>
      <c r="H683" s="15" t="e">
        <f>SUM(H682)</f>
        <v>#DIV/0!</v>
      </c>
      <c r="I683" s="8"/>
      <c r="J683" s="20" t="s">
        <v>21</v>
      </c>
      <c r="K683" s="46"/>
      <c r="L683" s="21">
        <f>SUM(L681:L682)</f>
        <v>23198.010000000002</v>
      </c>
      <c r="M683" s="8"/>
      <c r="N683" s="8"/>
      <c r="O683" s="8"/>
      <c r="P683" s="8"/>
      <c r="Q683" s="8"/>
      <c r="R683" s="8"/>
      <c r="S683" s="8"/>
      <c r="T683" s="8"/>
      <c r="U683" s="9"/>
    </row>
    <row r="684" spans="1:21">
      <c r="A684" s="6"/>
      <c r="B684" s="7"/>
      <c r="C684" s="7"/>
      <c r="D684" s="7"/>
      <c r="E684" s="7"/>
      <c r="F684" s="8"/>
      <c r="G684" s="19"/>
      <c r="H684" s="15"/>
      <c r="I684" s="8"/>
      <c r="J684" s="14"/>
      <c r="L684" s="14"/>
      <c r="M684" s="8"/>
      <c r="N684" s="8"/>
      <c r="O684" s="8"/>
      <c r="P684" s="8"/>
      <c r="Q684" s="8"/>
      <c r="R684" s="8"/>
      <c r="S684" s="8"/>
      <c r="T684" s="8"/>
      <c r="U684" s="9"/>
    </row>
    <row r="685" spans="1:21">
      <c r="A685" s="6"/>
      <c r="B685" s="7"/>
      <c r="C685" s="7"/>
      <c r="D685" s="7"/>
      <c r="E685" s="7"/>
      <c r="F685" s="8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9"/>
    </row>
    <row r="686" spans="1:21">
      <c r="A686" s="6"/>
      <c r="B686" s="7"/>
      <c r="C686" s="7" t="s">
        <v>43</v>
      </c>
      <c r="D686" s="7"/>
      <c r="E686" s="7">
        <f>E683+E674</f>
        <v>46667.69</v>
      </c>
      <c r="F686" s="8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9"/>
    </row>
    <row r="687" spans="1:21">
      <c r="A687" s="6"/>
      <c r="B687" s="7"/>
      <c r="C687" s="7"/>
      <c r="D687" s="7"/>
      <c r="E687" s="7"/>
      <c r="F687" s="8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9"/>
    </row>
    <row r="688" spans="1:21">
      <c r="A688" s="6"/>
      <c r="B688" s="7"/>
      <c r="C688" s="7"/>
      <c r="D688" s="7"/>
      <c r="E688" s="7"/>
      <c r="F688" s="8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9"/>
    </row>
    <row r="689" spans="1:21">
      <c r="A689" s="6"/>
      <c r="B689" s="17"/>
      <c r="C689" s="17"/>
      <c r="D689" s="17"/>
      <c r="E689" s="17"/>
      <c r="F689" s="8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9"/>
    </row>
    <row r="690" spans="1:21">
      <c r="A690" s="6"/>
      <c r="B690" s="7"/>
      <c r="C690" s="7"/>
      <c r="D690" s="7"/>
      <c r="E690" s="7"/>
      <c r="F690" s="8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9"/>
    </row>
    <row r="691" spans="1:21">
      <c r="A691" s="6"/>
      <c r="B691" s="40"/>
      <c r="C691" s="17"/>
      <c r="D691" s="17"/>
      <c r="E691" s="17"/>
      <c r="F691" s="41"/>
      <c r="G691" s="17"/>
      <c r="H691" s="4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9"/>
    </row>
    <row r="692" spans="1:21">
      <c r="A692" s="6"/>
      <c r="B692" s="7"/>
      <c r="C692" s="7"/>
      <c r="D692" s="7"/>
      <c r="E692" s="7"/>
      <c r="F692" s="8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spans="1:21">
      <c r="A693" s="6"/>
      <c r="B693" s="7"/>
      <c r="C693" s="7"/>
      <c r="D693" s="7"/>
      <c r="E693" s="7"/>
      <c r="F693" s="8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9"/>
    </row>
    <row r="694" spans="1:21">
      <c r="A694" s="6"/>
      <c r="B694" s="12"/>
      <c r="C694" s="12"/>
      <c r="D694" s="12"/>
      <c r="E694" s="12"/>
      <c r="F694" s="12"/>
      <c r="G694" s="12"/>
      <c r="H694" s="12"/>
      <c r="I694" s="8"/>
      <c r="J694" s="8"/>
      <c r="K694" s="14"/>
      <c r="L694" s="15"/>
      <c r="M694" s="8"/>
      <c r="N694" s="8"/>
      <c r="O694" s="8"/>
      <c r="P694" s="8"/>
      <c r="Q694" s="8"/>
      <c r="R694" s="8"/>
      <c r="S694" s="8"/>
      <c r="T694" s="8"/>
      <c r="U694" s="9"/>
    </row>
    <row r="695" spans="1:21">
      <c r="A695" s="16"/>
      <c r="B695" s="7"/>
      <c r="C695" s="22"/>
      <c r="D695" s="22"/>
      <c r="E695" s="23"/>
      <c r="F695" s="8"/>
      <c r="G695" s="19"/>
      <c r="H695" s="15"/>
      <c r="I695" s="8"/>
      <c r="J695" s="8"/>
      <c r="K695" s="14"/>
      <c r="L695" s="15"/>
      <c r="M695" s="8"/>
      <c r="N695" s="8"/>
      <c r="O695" s="8"/>
      <c r="P695" s="8"/>
      <c r="Q695" s="8"/>
      <c r="R695" s="8"/>
      <c r="S695" s="8"/>
      <c r="T695" s="8"/>
      <c r="U695" s="9"/>
    </row>
    <row r="696" spans="1:21">
      <c r="A696" s="6"/>
      <c r="B696" s="7"/>
      <c r="C696" s="7"/>
      <c r="D696" s="7"/>
      <c r="E696" s="7"/>
      <c r="F696" s="8"/>
      <c r="G696" s="19"/>
      <c r="H696" s="15"/>
      <c r="I696" s="8"/>
      <c r="J696" s="20"/>
      <c r="K696" s="21"/>
      <c r="L696" s="15"/>
      <c r="M696" s="8"/>
      <c r="N696" s="8"/>
      <c r="O696" s="8"/>
      <c r="P696" s="8"/>
      <c r="Q696" s="8"/>
      <c r="R696" s="8"/>
      <c r="S696" s="8"/>
      <c r="T696" s="8"/>
      <c r="U696" s="9"/>
    </row>
    <row r="697" spans="1:21">
      <c r="A697" s="6"/>
      <c r="B697" s="7"/>
      <c r="C697" s="7"/>
      <c r="D697" s="7"/>
      <c r="E697" s="7"/>
      <c r="F697" s="8"/>
      <c r="G697" s="19"/>
      <c r="H697" s="15"/>
      <c r="I697" s="8"/>
      <c r="J697" s="14"/>
      <c r="K697" s="14"/>
      <c r="L697" s="15"/>
      <c r="M697" s="8"/>
      <c r="N697" s="8"/>
      <c r="O697" s="8"/>
      <c r="P697" s="8"/>
      <c r="Q697" s="8"/>
      <c r="R697" s="8"/>
      <c r="S697" s="8"/>
      <c r="T697" s="8"/>
      <c r="U697" s="9"/>
    </row>
    <row r="698" spans="1:21">
      <c r="A698" s="6"/>
      <c r="B698" s="7"/>
      <c r="C698" s="7"/>
      <c r="D698" s="7"/>
      <c r="E698" s="7"/>
      <c r="F698" s="8"/>
      <c r="G698" s="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9"/>
    </row>
    <row r="699" spans="1:21">
      <c r="A699" s="6"/>
      <c r="B699" s="7"/>
      <c r="C699" s="7"/>
      <c r="D699" s="7"/>
      <c r="E699" s="7"/>
      <c r="F699" s="8"/>
      <c r="G699" s="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9"/>
    </row>
    <row r="700" spans="1:21">
      <c r="A700" s="6"/>
      <c r="B700" s="7"/>
      <c r="C700" s="7"/>
      <c r="D700" s="7"/>
      <c r="E700" s="7"/>
      <c r="F700" s="8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9"/>
    </row>
    <row r="701" spans="1:21">
      <c r="A701" s="6"/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9"/>
    </row>
    <row r="702" spans="1:21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spans="1:21">
      <c r="A703" s="6"/>
      <c r="B703" s="7"/>
      <c r="C703" s="7"/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9"/>
    </row>
    <row r="704" spans="1:21">
      <c r="A704" s="6"/>
      <c r="B704" s="7"/>
      <c r="C704" s="7"/>
      <c r="D704" s="7"/>
      <c r="E704" s="7"/>
      <c r="F704" s="8"/>
      <c r="G704" s="7"/>
      <c r="H704" s="14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9"/>
    </row>
    <row r="705" spans="1:21" ht="14.65" thickBot="1">
      <c r="A705" s="24"/>
      <c r="B705" s="25"/>
      <c r="C705" s="25"/>
      <c r="D705" s="25"/>
      <c r="E705" s="25"/>
      <c r="F705" s="26"/>
      <c r="G705" s="25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7"/>
    </row>
    <row r="706" spans="1:21" ht="15" thickTop="1" thickBot="1"/>
    <row r="707" spans="1:21" ht="14.65" thickTop="1">
      <c r="A707" s="36" t="s">
        <v>46</v>
      </c>
      <c r="B707" s="37"/>
      <c r="C707" s="37"/>
      <c r="D707" s="37"/>
      <c r="E707" s="37"/>
      <c r="F707" s="4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</row>
    <row r="708" spans="1:21">
      <c r="A708" s="42" t="s">
        <v>45</v>
      </c>
      <c r="B708" s="7"/>
      <c r="C708" s="7"/>
      <c r="D708" s="7"/>
      <c r="E708" s="7"/>
      <c r="F708" s="8"/>
      <c r="G708" s="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9"/>
    </row>
    <row r="709" spans="1:21">
      <c r="A709" s="6"/>
      <c r="B709" s="7"/>
      <c r="C709" s="7"/>
      <c r="D709" s="7"/>
      <c r="E709" s="7"/>
      <c r="F709" s="8"/>
      <c r="G709" s="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9"/>
    </row>
    <row r="710" spans="1:21">
      <c r="A710" s="10" t="str">
        <f>"PURCHASING POWER "&amp;F713&amp;":"</f>
        <v>PURCHASING POWER BRK-5QX13608:</v>
      </c>
      <c r="B710" s="7"/>
      <c r="C710" s="7">
        <v>15286.52</v>
      </c>
      <c r="D710" s="7"/>
      <c r="E710" s="7"/>
      <c r="F710" s="8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9"/>
    </row>
    <row r="711" spans="1:21">
      <c r="A711" s="6"/>
      <c r="B711" s="7"/>
      <c r="C711" s="7"/>
      <c r="D711" s="7"/>
      <c r="E711" s="7"/>
      <c r="F711" s="8"/>
      <c r="G711" s="7"/>
      <c r="H711" s="8"/>
      <c r="I711" s="8"/>
      <c r="J711" s="8"/>
      <c r="K711" s="8"/>
      <c r="L711" s="8" t="s">
        <v>38</v>
      </c>
      <c r="M711" s="8"/>
      <c r="N711" s="8"/>
      <c r="O711" s="8"/>
      <c r="P711" s="8"/>
      <c r="Q711" s="8"/>
      <c r="R711" s="8"/>
      <c r="S711" s="8"/>
      <c r="T711" s="8"/>
      <c r="U711" s="9"/>
    </row>
    <row r="712" spans="1:21">
      <c r="A712" s="11"/>
      <c r="B712" s="12" t="s">
        <v>19</v>
      </c>
      <c r="C712" s="12" t="s">
        <v>20</v>
      </c>
      <c r="D712" s="12"/>
      <c r="E712" s="12" t="s">
        <v>21</v>
      </c>
      <c r="F712" s="12" t="s">
        <v>32</v>
      </c>
      <c r="G712" s="12" t="s">
        <v>22</v>
      </c>
      <c r="H712" s="12" t="s">
        <v>35</v>
      </c>
      <c r="I712" s="8"/>
      <c r="J712" s="13" t="s">
        <v>20</v>
      </c>
      <c r="K712" s="14">
        <f>C710</f>
        <v>15286.52</v>
      </c>
      <c r="L712" s="15" t="e">
        <f>K712/$K$670</f>
        <v>#DIV/0!</v>
      </c>
      <c r="M712" s="8"/>
      <c r="N712" s="8"/>
      <c r="O712" s="8"/>
      <c r="P712" s="8"/>
      <c r="Q712" s="8"/>
      <c r="R712" s="8"/>
      <c r="S712" s="8"/>
      <c r="T712" s="8"/>
      <c r="U712" s="9"/>
    </row>
    <row r="713" spans="1:21">
      <c r="A713" s="16" t="s">
        <v>15</v>
      </c>
      <c r="B713" s="7">
        <v>8095.03</v>
      </c>
      <c r="C713" s="17">
        <v>1143.83</v>
      </c>
      <c r="D713" s="17"/>
      <c r="E713" s="7">
        <f>SUM(B713:C713)</f>
        <v>9238.86</v>
      </c>
      <c r="F713" s="8" t="s">
        <v>34</v>
      </c>
      <c r="G713" s="18" t="e">
        <f>E713/$E$670</f>
        <v>#DIV/0!</v>
      </c>
      <c r="H713" s="15" t="e">
        <f>E713/($C$706+$E$711)</f>
        <v>#DIV/0!</v>
      </c>
      <c r="I713" s="8"/>
      <c r="J713" s="8" t="str">
        <f>A713</f>
        <v>MM20200817</v>
      </c>
      <c r="K713" s="14">
        <f>E713</f>
        <v>9238.86</v>
      </c>
      <c r="L713" s="15" t="e">
        <f>K713/$K$670</f>
        <v>#DIV/0!</v>
      </c>
      <c r="M713" s="8"/>
      <c r="N713" s="8"/>
      <c r="O713" s="8"/>
      <c r="P713" s="8"/>
      <c r="Q713" s="8"/>
      <c r="R713" s="8"/>
      <c r="S713" s="8"/>
      <c r="T713" s="8"/>
      <c r="U713" s="9"/>
    </row>
    <row r="714" spans="1:21">
      <c r="A714" s="16" t="s">
        <v>13</v>
      </c>
      <c r="B714" s="7">
        <v>13575.05</v>
      </c>
      <c r="C714" s="17">
        <v>661.93</v>
      </c>
      <c r="D714" s="17"/>
      <c r="E714" s="7">
        <f>SUM(B714:C714)</f>
        <v>14236.98</v>
      </c>
      <c r="F714" s="8" t="s">
        <v>34</v>
      </c>
      <c r="G714" s="18" t="e">
        <f>E714/$E$670</f>
        <v>#DIV/0!</v>
      </c>
      <c r="H714" s="15" t="e">
        <f>E714/($C$706+$E$711)</f>
        <v>#DIV/0!</v>
      </c>
      <c r="I714" s="8"/>
      <c r="J714" s="8" t="str">
        <f>A714</f>
        <v>MG20180131</v>
      </c>
      <c r="K714" s="14">
        <f>E714</f>
        <v>14236.98</v>
      </c>
      <c r="L714" s="15" t="e">
        <f>K714/$K$670</f>
        <v>#DIV/0!</v>
      </c>
      <c r="M714" s="8"/>
      <c r="N714" s="8"/>
      <c r="O714" s="8"/>
      <c r="P714" s="8"/>
      <c r="Q714" s="8"/>
      <c r="R714" s="8"/>
      <c r="S714" s="8"/>
      <c r="T714" s="8"/>
      <c r="U714" s="9"/>
    </row>
    <row r="715" spans="1:21">
      <c r="A715" s="6"/>
      <c r="B715" s="7"/>
      <c r="C715" s="7"/>
      <c r="D715" s="7"/>
      <c r="E715" s="7">
        <f>SUM(E713:E714)</f>
        <v>23475.84</v>
      </c>
      <c r="F715" s="8"/>
      <c r="G715" s="19" t="e">
        <f>SUM(G713:G714)</f>
        <v>#DIV/0!</v>
      </c>
      <c r="H715" s="15" t="e">
        <f>SUM(H713:H714)</f>
        <v>#DIV/0!</v>
      </c>
      <c r="I715" s="8"/>
      <c r="J715" s="20" t="s">
        <v>21</v>
      </c>
      <c r="K715" s="21">
        <f>SUM(K712:K714)</f>
        <v>38762.36</v>
      </c>
      <c r="L715" s="15" t="e">
        <f>SUM(L712:L714)</f>
        <v>#DIV/0!</v>
      </c>
      <c r="M715" s="8"/>
      <c r="N715" s="8"/>
      <c r="O715" s="8"/>
      <c r="P715" s="8"/>
      <c r="Q715" s="8"/>
      <c r="R715" s="8"/>
      <c r="S715" s="8"/>
      <c r="T715" s="8"/>
      <c r="U715" s="9"/>
    </row>
    <row r="716" spans="1:21">
      <c r="A716" s="6"/>
      <c r="B716" s="7"/>
      <c r="C716" s="7"/>
      <c r="D716" s="7"/>
      <c r="E716" s="7"/>
      <c r="F716" s="8"/>
      <c r="G716" s="7"/>
      <c r="H716" s="15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9"/>
    </row>
    <row r="717" spans="1:21">
      <c r="A717" s="6"/>
      <c r="B717" s="7"/>
      <c r="C717" s="7"/>
      <c r="D717" s="7"/>
      <c r="E717" s="7"/>
      <c r="F717" s="8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9"/>
    </row>
    <row r="718" spans="1:21">
      <c r="A718" s="6"/>
      <c r="B718" s="7"/>
      <c r="C718" s="7"/>
      <c r="D718" s="7"/>
      <c r="E718" s="7"/>
      <c r="F718" s="8"/>
      <c r="G718" s="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9"/>
    </row>
    <row r="719" spans="1:21">
      <c r="A719" s="6"/>
      <c r="B719" s="7"/>
      <c r="C719" s="7"/>
      <c r="D719" s="7"/>
      <c r="E719" s="7"/>
      <c r="F719" s="8"/>
      <c r="G719" s="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9"/>
    </row>
    <row r="720" spans="1:21">
      <c r="A720" s="6"/>
      <c r="B720" s="7"/>
      <c r="C720" s="7"/>
      <c r="D720" s="7"/>
      <c r="E720" s="7"/>
      <c r="F720" s="8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9"/>
    </row>
    <row r="721" spans="1:21">
      <c r="A721" s="6" t="str">
        <f>"PURCHASING POWER "&amp;F723&amp;":"</f>
        <v>PURCHASING POWER BRK-54X61101:</v>
      </c>
      <c r="B721" s="7"/>
      <c r="C721" s="7">
        <v>205396.86</v>
      </c>
      <c r="D721" s="7"/>
      <c r="E721" s="7"/>
      <c r="F721" s="8"/>
      <c r="G721" s="7"/>
      <c r="H721" s="8"/>
      <c r="I721" s="8"/>
      <c r="J721" s="8"/>
      <c r="K721" s="8"/>
      <c r="L721" s="8" t="s">
        <v>38</v>
      </c>
      <c r="M721" s="8"/>
      <c r="N721" s="8"/>
      <c r="O721" s="8"/>
      <c r="P721" s="8"/>
      <c r="Q721" s="8"/>
      <c r="R721" s="8"/>
      <c r="S721" s="8"/>
      <c r="T721" s="8"/>
      <c r="U721" s="9"/>
    </row>
    <row r="722" spans="1:21">
      <c r="A722" s="6"/>
      <c r="B722" s="12" t="s">
        <v>19</v>
      </c>
      <c r="C722" s="12" t="s">
        <v>20</v>
      </c>
      <c r="D722" s="12"/>
      <c r="E722" s="12" t="s">
        <v>21</v>
      </c>
      <c r="F722" s="12" t="s">
        <v>32</v>
      </c>
      <c r="G722" s="12" t="s">
        <v>22</v>
      </c>
      <c r="H722" s="12" t="s">
        <v>35</v>
      </c>
      <c r="I722" s="8"/>
      <c r="J722" s="8" t="s">
        <v>20</v>
      </c>
      <c r="K722" s="14">
        <f>C721</f>
        <v>205396.86</v>
      </c>
      <c r="L722" s="15" t="e">
        <f>K722/$K$679</f>
        <v>#DIV/0!</v>
      </c>
      <c r="M722" s="8"/>
      <c r="N722" s="8"/>
      <c r="O722" s="8"/>
      <c r="P722" s="8"/>
      <c r="Q722" s="8"/>
      <c r="R722" s="8"/>
      <c r="S722" s="8"/>
      <c r="T722" s="8"/>
      <c r="U722" s="9"/>
    </row>
    <row r="723" spans="1:21">
      <c r="A723" s="16" t="s">
        <v>14</v>
      </c>
      <c r="B723" s="7">
        <v>18694.09</v>
      </c>
      <c r="C723" s="17">
        <v>2791.56</v>
      </c>
      <c r="D723" s="17"/>
      <c r="E723" s="7">
        <f>SUM(B723:C723)</f>
        <v>21485.65</v>
      </c>
      <c r="F723" s="8" t="s">
        <v>33</v>
      </c>
      <c r="G723" s="19" t="e">
        <f>E723/$E$679</f>
        <v>#DIV/0!</v>
      </c>
      <c r="H723" s="15" t="e">
        <f>E723/($C$757+$E$762)</f>
        <v>#DIV/0!</v>
      </c>
      <c r="I723" s="8"/>
      <c r="J723" s="8" t="str">
        <f>A723</f>
        <v>CM20191031</v>
      </c>
      <c r="K723" s="14">
        <f>E723</f>
        <v>21485.65</v>
      </c>
      <c r="L723" s="15" t="e">
        <f>K723/$K$679</f>
        <v>#DIV/0!</v>
      </c>
      <c r="M723" s="8"/>
      <c r="N723" s="8"/>
      <c r="O723" s="8"/>
      <c r="P723" s="8"/>
      <c r="Q723" s="8"/>
      <c r="R723" s="8"/>
      <c r="S723" s="8"/>
      <c r="T723" s="8"/>
      <c r="U723" s="9"/>
    </row>
    <row r="724" spans="1:21">
      <c r="A724" s="6"/>
      <c r="B724" s="7"/>
      <c r="C724" s="7"/>
      <c r="D724" s="7"/>
      <c r="E724" s="7">
        <f>SUM(E723)</f>
        <v>21485.65</v>
      </c>
      <c r="F724" s="8"/>
      <c r="G724" s="19" t="e">
        <f>SUM(G723)</f>
        <v>#DIV/0!</v>
      </c>
      <c r="H724" s="15" t="e">
        <f>SUM(H723)</f>
        <v>#DIV/0!</v>
      </c>
      <c r="I724" s="8"/>
      <c r="J724" s="20" t="s">
        <v>21</v>
      </c>
      <c r="K724" s="21">
        <f>SUM(K722:K723)</f>
        <v>226882.50999999998</v>
      </c>
      <c r="L724" s="15" t="e">
        <f>SUM(L722:L723)</f>
        <v>#DIV/0!</v>
      </c>
      <c r="M724" s="8"/>
      <c r="N724" s="8"/>
      <c r="O724" s="8"/>
      <c r="P724" s="8"/>
      <c r="Q724" s="8"/>
      <c r="R724" s="8"/>
      <c r="S724" s="8"/>
      <c r="T724" s="8"/>
      <c r="U724" s="9"/>
    </row>
    <row r="725" spans="1:21">
      <c r="A725" s="6"/>
      <c r="B725" s="7"/>
      <c r="C725" s="7"/>
      <c r="D725" s="7"/>
      <c r="E725" s="7"/>
      <c r="F725" s="8"/>
      <c r="G725" s="19"/>
      <c r="H725" s="15"/>
      <c r="I725" s="8"/>
      <c r="J725" s="14"/>
      <c r="K725" s="14"/>
      <c r="L725" s="15"/>
      <c r="M725" s="8"/>
      <c r="N725" s="8"/>
      <c r="O725" s="8"/>
      <c r="P725" s="8"/>
      <c r="Q725" s="8"/>
      <c r="R725" s="8"/>
      <c r="S725" s="8"/>
      <c r="T725" s="8"/>
      <c r="U725" s="9"/>
    </row>
    <row r="726" spans="1:21">
      <c r="A726" s="6"/>
      <c r="B726" s="7"/>
      <c r="M726" s="8"/>
      <c r="N726" s="8"/>
      <c r="O726" s="8"/>
      <c r="P726" s="8"/>
      <c r="Q726" s="8"/>
      <c r="R726" s="8"/>
      <c r="S726" s="8"/>
      <c r="T726" s="8"/>
      <c r="U726" s="9"/>
    </row>
    <row r="727" spans="1:21">
      <c r="A727" s="6"/>
      <c r="B727" s="7"/>
      <c r="C727" s="7" t="s">
        <v>43</v>
      </c>
      <c r="D727" s="7"/>
      <c r="E727" s="7">
        <f>E724+E715</f>
        <v>44961.490000000005</v>
      </c>
      <c r="F727" s="8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9"/>
    </row>
    <row r="728" spans="1:21">
      <c r="A728" s="6"/>
      <c r="B728" s="7"/>
      <c r="C728" s="7"/>
      <c r="D728" s="7"/>
      <c r="E728" s="7"/>
      <c r="F728" s="8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9"/>
    </row>
    <row r="729" spans="1:21">
      <c r="A729" s="6"/>
      <c r="B729" s="7"/>
      <c r="F729" s="8"/>
      <c r="G729" s="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9"/>
    </row>
    <row r="730" spans="1:21">
      <c r="A730" s="6"/>
      <c r="B730" s="28" t="s">
        <v>24</v>
      </c>
      <c r="C730" s="28">
        <v>1500</v>
      </c>
      <c r="D730" s="28"/>
      <c r="E730" s="7"/>
      <c r="F730" s="8"/>
      <c r="G730" s="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9"/>
    </row>
    <row r="731" spans="1:21">
      <c r="A731" s="6"/>
      <c r="B731" s="7"/>
      <c r="C731" s="7"/>
      <c r="D731" s="7"/>
      <c r="E731" s="7"/>
      <c r="F731" s="8"/>
      <c r="G731" s="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9"/>
    </row>
    <row r="732" spans="1:21">
      <c r="A732" s="6"/>
      <c r="B732" s="40"/>
      <c r="C732" s="17"/>
      <c r="D732" s="17"/>
      <c r="E732" s="17"/>
      <c r="F732" s="41"/>
      <c r="G732" s="17"/>
      <c r="H732" s="4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9"/>
    </row>
    <row r="733" spans="1:21">
      <c r="A733" s="6"/>
      <c r="B733" s="7"/>
      <c r="C733" s="7"/>
      <c r="D733" s="7"/>
      <c r="E733" s="7"/>
      <c r="F733" s="8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9"/>
    </row>
    <row r="734" spans="1:21">
      <c r="A734" s="6" t="str">
        <f>"PURCHASING POWER "&amp;F736&amp;":"</f>
        <v>PURCHASING POWER BRK-54X61101:</v>
      </c>
      <c r="B734" s="7"/>
      <c r="C734" s="7">
        <f>C721-C730</f>
        <v>203896.86</v>
      </c>
      <c r="D734" s="7"/>
      <c r="E734" s="7"/>
      <c r="F734" s="8"/>
      <c r="G734" s="7"/>
      <c r="H734" s="8"/>
      <c r="I734" s="8"/>
      <c r="J734" s="8"/>
      <c r="K734" s="8"/>
      <c r="L734" s="8" t="s">
        <v>38</v>
      </c>
      <c r="M734" s="8"/>
      <c r="N734" s="8"/>
      <c r="O734" s="8"/>
      <c r="P734" s="8"/>
      <c r="Q734" s="8"/>
      <c r="R734" s="8"/>
      <c r="S734" s="8"/>
      <c r="T734" s="8"/>
      <c r="U734" s="9"/>
    </row>
    <row r="735" spans="1:21">
      <c r="A735" s="6"/>
      <c r="B735" s="12" t="s">
        <v>19</v>
      </c>
      <c r="C735" s="12" t="s">
        <v>20</v>
      </c>
      <c r="D735" s="12"/>
      <c r="E735" s="12" t="s">
        <v>21</v>
      </c>
      <c r="F735" s="12" t="s">
        <v>32</v>
      </c>
      <c r="G735" s="12" t="s">
        <v>22</v>
      </c>
      <c r="H735" s="12" t="s">
        <v>35</v>
      </c>
      <c r="I735" s="8"/>
      <c r="J735" s="8" t="s">
        <v>20</v>
      </c>
      <c r="K735" s="14">
        <f>C734</f>
        <v>203896.86</v>
      </c>
      <c r="L735" s="15" t="e">
        <f>K735/$K$692</f>
        <v>#DIV/0!</v>
      </c>
      <c r="M735" s="8"/>
      <c r="N735" s="8"/>
      <c r="O735" s="8"/>
      <c r="P735" s="8"/>
      <c r="Q735" s="8"/>
      <c r="R735" s="8"/>
      <c r="S735" s="8"/>
      <c r="T735" s="8"/>
      <c r="U735" s="9"/>
    </row>
    <row r="736" spans="1:21">
      <c r="A736" s="16" t="s">
        <v>14</v>
      </c>
      <c r="B736" s="7">
        <f>B723</f>
        <v>18694.09</v>
      </c>
      <c r="C736" s="22">
        <f>C723+C730</f>
        <v>4291.5599999999995</v>
      </c>
      <c r="D736" s="22"/>
      <c r="E736" s="23">
        <f>SUM(B736:C736)</f>
        <v>22985.65</v>
      </c>
      <c r="F736" s="8" t="s">
        <v>33</v>
      </c>
      <c r="G736" s="19" t="e">
        <f>E736/$E$692</f>
        <v>#DIV/0!</v>
      </c>
      <c r="H736" s="15" t="e">
        <f>E736/($C$757+$E$762)</f>
        <v>#DIV/0!</v>
      </c>
      <c r="I736" s="8"/>
      <c r="J736" s="8" t="str">
        <f>A736</f>
        <v>CM20191031</v>
      </c>
      <c r="K736" s="14">
        <f>E736</f>
        <v>22985.65</v>
      </c>
      <c r="L736" s="15" t="e">
        <f>K736/$K$692</f>
        <v>#DIV/0!</v>
      </c>
      <c r="M736" s="8"/>
      <c r="N736" s="8"/>
      <c r="O736" s="8"/>
      <c r="P736" s="8"/>
      <c r="Q736" s="8"/>
      <c r="R736" s="8"/>
      <c r="S736" s="8"/>
      <c r="T736" s="8"/>
      <c r="U736" s="9"/>
    </row>
    <row r="737" spans="1:21">
      <c r="A737" s="6"/>
      <c r="B737" s="7"/>
      <c r="C737" s="7"/>
      <c r="D737" s="7"/>
      <c r="E737" s="7">
        <f>SUM(E736)</f>
        <v>22985.65</v>
      </c>
      <c r="F737" s="8"/>
      <c r="G737" s="19" t="e">
        <f>SUM(G736)</f>
        <v>#DIV/0!</v>
      </c>
      <c r="H737" s="15" t="e">
        <f>SUM(H736)</f>
        <v>#DIV/0!</v>
      </c>
      <c r="I737" s="8"/>
      <c r="J737" s="20" t="s">
        <v>21</v>
      </c>
      <c r="K737" s="21">
        <f>SUM(K735:K736)</f>
        <v>226882.50999999998</v>
      </c>
      <c r="L737" s="15" t="e">
        <f>SUM(L735:L736)</f>
        <v>#DIV/0!</v>
      </c>
      <c r="M737" s="8"/>
      <c r="N737" s="8"/>
      <c r="O737" s="8"/>
      <c r="P737" s="8"/>
      <c r="Q737" s="8"/>
      <c r="R737" s="8"/>
      <c r="S737" s="8"/>
      <c r="T737" s="8"/>
      <c r="U737" s="9"/>
    </row>
    <row r="738" spans="1:21">
      <c r="A738" s="6"/>
      <c r="B738" s="7"/>
      <c r="C738" s="7"/>
      <c r="D738" s="7"/>
      <c r="E738" s="7"/>
      <c r="F738" s="8"/>
      <c r="G738" s="19"/>
      <c r="H738" s="15"/>
      <c r="I738" s="8"/>
      <c r="J738" s="14"/>
      <c r="K738" s="14"/>
      <c r="L738" s="15"/>
      <c r="M738" s="8"/>
      <c r="N738" s="8"/>
      <c r="O738" s="8"/>
      <c r="P738" s="8"/>
      <c r="Q738" s="8"/>
      <c r="R738" s="8"/>
      <c r="S738" s="8"/>
      <c r="T738" s="8"/>
      <c r="U738" s="9"/>
    </row>
    <row r="739" spans="1:21">
      <c r="A739" s="6"/>
      <c r="B739" s="7"/>
      <c r="C739" s="7"/>
      <c r="D739" s="7"/>
      <c r="M739" s="8"/>
      <c r="N739" s="8"/>
      <c r="O739" s="8"/>
      <c r="P739" s="8"/>
      <c r="Q739" s="8"/>
      <c r="R739" s="8"/>
      <c r="S739" s="8"/>
      <c r="T739" s="8"/>
      <c r="U739" s="9"/>
    </row>
    <row r="740" spans="1:21">
      <c r="A740" s="6"/>
      <c r="B740" s="7"/>
      <c r="C740" s="7" t="s">
        <v>43</v>
      </c>
      <c r="D740" s="7"/>
      <c r="E740" s="7">
        <f>E737+E715</f>
        <v>46461.490000000005</v>
      </c>
      <c r="F740" s="8"/>
      <c r="G740" s="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9"/>
    </row>
    <row r="741" spans="1:21">
      <c r="A741" s="6"/>
      <c r="B741" s="7"/>
      <c r="C741" s="7"/>
      <c r="D741" s="7"/>
      <c r="E741" s="7"/>
      <c r="F741" s="8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9"/>
    </row>
    <row r="742" spans="1:21">
      <c r="A742" s="6"/>
      <c r="B742" s="7"/>
      <c r="C742" s="7"/>
      <c r="D742" s="7"/>
      <c r="E742" s="7"/>
      <c r="F742" s="8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9"/>
    </row>
    <row r="743" spans="1:21">
      <c r="A743" s="6"/>
      <c r="B743" s="7"/>
      <c r="C743" s="7"/>
      <c r="D743" s="7"/>
      <c r="E743" s="7"/>
      <c r="F743" s="8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9"/>
    </row>
    <row r="744" spans="1:21">
      <c r="A744" s="6"/>
      <c r="B744" s="7"/>
      <c r="C744" s="7"/>
      <c r="D744" s="7"/>
      <c r="E744" s="7"/>
      <c r="F744" s="8"/>
      <c r="G744" s="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9"/>
    </row>
    <row r="745" spans="1:21">
      <c r="A745" s="6"/>
      <c r="B745" s="7"/>
      <c r="C745" s="7"/>
      <c r="D745" s="7"/>
      <c r="E745" s="7"/>
      <c r="F745" s="8"/>
      <c r="G745" s="7"/>
      <c r="H745" s="14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9"/>
    </row>
    <row r="746" spans="1:21" ht="14.65" thickBot="1">
      <c r="A746" s="24"/>
      <c r="B746" s="25"/>
      <c r="C746" s="25"/>
      <c r="D746" s="25"/>
      <c r="E746" s="25"/>
      <c r="F746" s="26"/>
      <c r="G746" s="25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7"/>
    </row>
    <row r="747" spans="1:21" ht="15" thickTop="1" thickBot="1"/>
    <row r="748" spans="1:21" ht="14.65" thickTop="1">
      <c r="A748" s="36" t="s">
        <v>44</v>
      </c>
      <c r="B748" s="37"/>
      <c r="C748" s="37"/>
      <c r="D748" s="37"/>
      <c r="E748" s="37"/>
      <c r="F748" s="4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</row>
    <row r="749" spans="1:21">
      <c r="A749" s="42" t="s">
        <v>42</v>
      </c>
      <c r="B749" s="7"/>
      <c r="C749" s="7"/>
      <c r="D749" s="7"/>
      <c r="E749" s="7"/>
      <c r="F749" s="8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9"/>
    </row>
    <row r="750" spans="1:21">
      <c r="A750" s="6"/>
      <c r="B750" s="7"/>
      <c r="C750" s="7"/>
      <c r="D750" s="7"/>
      <c r="E750" s="7"/>
      <c r="F750" s="8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9"/>
    </row>
    <row r="751" spans="1:21">
      <c r="A751" s="10" t="str">
        <f>"PURCHASING POWER "&amp;F754&amp;":"</f>
        <v>PURCHASING POWER BRK-5QX13608:</v>
      </c>
      <c r="B751" s="7"/>
      <c r="C751" s="7">
        <v>13504.37</v>
      </c>
      <c r="D751" s="7"/>
      <c r="E751" s="7"/>
      <c r="F751" s="8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9"/>
    </row>
    <row r="752" spans="1:21">
      <c r="A752" s="6"/>
      <c r="B752" s="7"/>
      <c r="C752" s="7"/>
      <c r="D752" s="7"/>
      <c r="E752" s="7"/>
      <c r="F752" s="8"/>
      <c r="G752" s="7"/>
      <c r="H752" s="8"/>
      <c r="I752" s="8"/>
      <c r="J752" s="8"/>
      <c r="K752" s="8"/>
      <c r="L752" s="8" t="s">
        <v>38</v>
      </c>
      <c r="M752" s="8"/>
      <c r="N752" s="8"/>
      <c r="O752" s="8"/>
      <c r="P752" s="8"/>
      <c r="Q752" s="8"/>
      <c r="R752" s="8"/>
      <c r="S752" s="8"/>
      <c r="T752" s="8"/>
      <c r="U752" s="9"/>
    </row>
    <row r="753" spans="1:21">
      <c r="A753" s="11"/>
      <c r="B753" s="12" t="s">
        <v>19</v>
      </c>
      <c r="C753" s="12" t="s">
        <v>20</v>
      </c>
      <c r="D753" s="12"/>
      <c r="E753" s="12" t="s">
        <v>21</v>
      </c>
      <c r="F753" s="12" t="s">
        <v>32</v>
      </c>
      <c r="G753" s="12" t="s">
        <v>22</v>
      </c>
      <c r="H753" s="12" t="s">
        <v>35</v>
      </c>
      <c r="I753" s="8"/>
      <c r="J753" s="13" t="s">
        <v>20</v>
      </c>
      <c r="K753" s="14">
        <f>C751</f>
        <v>13504.37</v>
      </c>
      <c r="L753" s="15" t="e">
        <f>K753/$K$711</f>
        <v>#DIV/0!</v>
      </c>
      <c r="M753" s="8"/>
      <c r="N753" s="8" t="str">
        <f>J754</f>
        <v>MM20200817</v>
      </c>
      <c r="O753" s="14">
        <f>K754</f>
        <v>9238.86</v>
      </c>
      <c r="P753" s="8" t="str">
        <f>N753</f>
        <v>MM20200817</v>
      </c>
      <c r="Q753" s="43" t="e">
        <f>O753/$O$711</f>
        <v>#DIV/0!</v>
      </c>
      <c r="R753" s="8"/>
      <c r="S753" s="8"/>
      <c r="T753" s="8"/>
      <c r="U753" s="9"/>
    </row>
    <row r="754" spans="1:21">
      <c r="A754" s="16" t="s">
        <v>15</v>
      </c>
      <c r="B754" s="7">
        <v>7331.07</v>
      </c>
      <c r="C754" s="17">
        <v>1907.79</v>
      </c>
      <c r="D754" s="17"/>
      <c r="E754" s="7">
        <f>SUM(B754:C754)</f>
        <v>9238.86</v>
      </c>
      <c r="F754" s="8" t="s">
        <v>34</v>
      </c>
      <c r="G754" s="18" t="e">
        <f>E754/$E$711</f>
        <v>#DIV/0!</v>
      </c>
      <c r="H754" s="15" t="e">
        <f>E754/($C$706+$E$711)</f>
        <v>#DIV/0!</v>
      </c>
      <c r="I754" s="8"/>
      <c r="J754" s="8" t="str">
        <f>A754</f>
        <v>MM20200817</v>
      </c>
      <c r="K754" s="14">
        <f>E754</f>
        <v>9238.86</v>
      </c>
      <c r="L754" s="15" t="e">
        <f>K754/$K$711</f>
        <v>#DIV/0!</v>
      </c>
      <c r="M754" s="8"/>
      <c r="N754" s="8" t="str">
        <f>J755</f>
        <v>MG20180131</v>
      </c>
      <c r="O754" s="14">
        <f>K755</f>
        <v>13802.4</v>
      </c>
      <c r="P754" s="8" t="str">
        <f t="shared" ref="P754:P755" si="0">N754</f>
        <v>MG20180131</v>
      </c>
      <c r="Q754" s="43" t="e">
        <f>O754/$O$711</f>
        <v>#DIV/0!</v>
      </c>
      <c r="R754" s="8"/>
      <c r="S754" s="8"/>
      <c r="T754" s="8"/>
      <c r="U754" s="9"/>
    </row>
    <row r="755" spans="1:21">
      <c r="A755" s="16" t="s">
        <v>13</v>
      </c>
      <c r="B755" s="7">
        <v>12475.4</v>
      </c>
      <c r="C755" s="17">
        <v>1327</v>
      </c>
      <c r="D755" s="17"/>
      <c r="E755" s="7">
        <f>SUM(B755:C755)</f>
        <v>13802.4</v>
      </c>
      <c r="F755" s="8" t="s">
        <v>34</v>
      </c>
      <c r="G755" s="18" t="e">
        <f>E755/$E$711</f>
        <v>#DIV/0!</v>
      </c>
      <c r="H755" s="15" t="e">
        <f>E755/($C$706+$E$711)</f>
        <v>#DIV/0!</v>
      </c>
      <c r="I755" s="8"/>
      <c r="J755" s="8" t="str">
        <f>A755</f>
        <v>MG20180131</v>
      </c>
      <c r="K755" s="14">
        <f>E755</f>
        <v>13802.4</v>
      </c>
      <c r="L755" s="15" t="e">
        <f>K755/$K$711</f>
        <v>#DIV/0!</v>
      </c>
      <c r="M755" s="8"/>
      <c r="N755" s="8" t="str">
        <f>J777</f>
        <v>CM20191031</v>
      </c>
      <c r="O755" s="14">
        <f>K777</f>
        <v>22026.93</v>
      </c>
      <c r="P755" s="8" t="str">
        <f t="shared" si="0"/>
        <v>CM20191031</v>
      </c>
      <c r="Q755" s="43" t="e">
        <f>O755/$O$711</f>
        <v>#DIV/0!</v>
      </c>
      <c r="R755" s="8"/>
      <c r="S755" s="8"/>
      <c r="T755" s="8"/>
      <c r="U755" s="9"/>
    </row>
    <row r="756" spans="1:21">
      <c r="A756" s="6"/>
      <c r="B756" s="7"/>
      <c r="C756" s="7"/>
      <c r="D756" s="7"/>
      <c r="E756" s="7">
        <f>SUM(E754:E755)</f>
        <v>23041.260000000002</v>
      </c>
      <c r="F756" s="8"/>
      <c r="G756" s="19" t="e">
        <f>SUM(G754:G755)</f>
        <v>#DIV/0!</v>
      </c>
      <c r="H756" s="15" t="e">
        <f>SUM(H754:H755)</f>
        <v>#DIV/0!</v>
      </c>
      <c r="I756" s="8"/>
      <c r="J756" s="20" t="s">
        <v>21</v>
      </c>
      <c r="K756" s="21">
        <f>SUM(K753:K755)</f>
        <v>36545.630000000005</v>
      </c>
      <c r="L756" s="15" t="e">
        <f>SUM(L753:L755)</f>
        <v>#DIV/0!</v>
      </c>
      <c r="M756" s="8"/>
      <c r="N756" s="8"/>
      <c r="O756" s="14">
        <f>SUM(O753:O755)</f>
        <v>45068.19</v>
      </c>
      <c r="P756" s="8"/>
      <c r="Q756" s="43" t="e">
        <f>SUM(Q753:Q755)</f>
        <v>#DIV/0!</v>
      </c>
      <c r="R756" s="8"/>
      <c r="S756" s="8"/>
      <c r="T756" s="8"/>
      <c r="U756" s="9"/>
    </row>
    <row r="757" spans="1:21">
      <c r="A757" s="6"/>
      <c r="B757" s="7"/>
      <c r="C757" s="7"/>
      <c r="D757" s="7"/>
      <c r="E757" s="7"/>
      <c r="F757" s="8"/>
      <c r="G757" s="7"/>
      <c r="H757" s="15"/>
      <c r="I757" s="8"/>
      <c r="J757" s="8"/>
      <c r="K757" s="8"/>
      <c r="L757" s="8"/>
      <c r="M757" s="8"/>
      <c r="R757" s="8"/>
      <c r="S757" s="8"/>
      <c r="T757" s="8"/>
      <c r="U757" s="9"/>
    </row>
    <row r="758" spans="1:21">
      <c r="A758" s="6"/>
      <c r="B758" s="7"/>
      <c r="C758" s="7"/>
      <c r="D758" s="7"/>
      <c r="E758" s="7"/>
      <c r="F758" s="8"/>
      <c r="G758" s="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9"/>
    </row>
    <row r="759" spans="1:21">
      <c r="A759" s="6"/>
      <c r="B759" s="7"/>
      <c r="C759" s="7"/>
      <c r="D759" s="7"/>
      <c r="E759" s="7"/>
      <c r="F759" s="8"/>
      <c r="G759" s="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9"/>
    </row>
    <row r="760" spans="1:21">
      <c r="A760" s="6"/>
      <c r="B760" s="7"/>
      <c r="C760" s="7"/>
      <c r="D760" s="7"/>
      <c r="E760" s="7"/>
      <c r="F760" s="8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9"/>
    </row>
    <row r="761" spans="1:21">
      <c r="A761" s="6"/>
      <c r="B761" s="7"/>
      <c r="C761" s="7"/>
      <c r="D761" s="7"/>
      <c r="E761" s="7"/>
      <c r="F761" s="8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9"/>
    </row>
    <row r="762" spans="1:21">
      <c r="A762" s="6" t="str">
        <f>"PURCHASING POWER "&amp;F764&amp;":"</f>
        <v>PURCHASING POWER BRK-54X61101:</v>
      </c>
      <c r="B762" s="7"/>
      <c r="C762" s="7">
        <v>212576.41</v>
      </c>
      <c r="D762" s="7"/>
      <c r="E762" s="7"/>
      <c r="F762" s="8"/>
      <c r="G762" s="7"/>
      <c r="H762" s="8"/>
      <c r="I762" s="8"/>
      <c r="J762" s="8"/>
      <c r="K762" s="8"/>
      <c r="L762" s="8" t="s">
        <v>38</v>
      </c>
      <c r="M762" s="8"/>
      <c r="N762" s="8"/>
      <c r="O762" s="8"/>
      <c r="P762" s="8"/>
      <c r="Q762" s="8"/>
      <c r="R762" s="8"/>
      <c r="S762" s="8"/>
      <c r="T762" s="8"/>
      <c r="U762" s="9"/>
    </row>
    <row r="763" spans="1:21">
      <c r="A763" s="6"/>
      <c r="B763" s="12" t="s">
        <v>19</v>
      </c>
      <c r="C763" s="12" t="s">
        <v>20</v>
      </c>
      <c r="D763" s="12"/>
      <c r="E763" s="12" t="s">
        <v>21</v>
      </c>
      <c r="F763" s="12" t="s">
        <v>32</v>
      </c>
      <c r="G763" s="12" t="s">
        <v>22</v>
      </c>
      <c r="H763" s="12" t="s">
        <v>35</v>
      </c>
      <c r="I763" s="8"/>
      <c r="J763" s="8" t="s">
        <v>20</v>
      </c>
      <c r="K763" s="14">
        <f>C762</f>
        <v>212576.41</v>
      </c>
      <c r="L763" s="15" t="e">
        <f>K763/$K$720</f>
        <v>#DIV/0!</v>
      </c>
      <c r="M763" s="8"/>
      <c r="N763" s="8"/>
      <c r="O763" s="8"/>
      <c r="P763" s="8"/>
      <c r="Q763" s="8"/>
      <c r="R763" s="8"/>
      <c r="S763" s="8"/>
      <c r="T763" s="8"/>
      <c r="U763" s="9"/>
    </row>
    <row r="764" spans="1:21">
      <c r="A764" s="16" t="s">
        <v>14</v>
      </c>
      <c r="B764" s="7">
        <v>15175.82</v>
      </c>
      <c r="C764" s="17">
        <v>4351.1099999999997</v>
      </c>
      <c r="D764" s="17"/>
      <c r="E764" s="7">
        <f>SUM(B764:C764)</f>
        <v>19526.93</v>
      </c>
      <c r="F764" s="8" t="s">
        <v>33</v>
      </c>
      <c r="G764" s="19" t="e">
        <f>E764/$E$720</f>
        <v>#DIV/0!</v>
      </c>
      <c r="H764" s="15" t="e">
        <f>E764/($C$757+$E$762)</f>
        <v>#DIV/0!</v>
      </c>
      <c r="I764" s="8"/>
      <c r="J764" s="8" t="str">
        <f>A764</f>
        <v>CM20191031</v>
      </c>
      <c r="K764" s="14">
        <f>E764</f>
        <v>19526.93</v>
      </c>
      <c r="L764" s="15" t="e">
        <f>K764/$K$720</f>
        <v>#DIV/0!</v>
      </c>
      <c r="M764" s="8"/>
      <c r="N764" s="8"/>
      <c r="O764" s="8"/>
      <c r="P764" s="8"/>
      <c r="Q764" s="8"/>
      <c r="R764" s="8"/>
      <c r="S764" s="8"/>
      <c r="T764" s="8"/>
      <c r="U764" s="9"/>
    </row>
    <row r="765" spans="1:21">
      <c r="A765" s="6"/>
      <c r="B765" s="7"/>
      <c r="C765" s="7"/>
      <c r="D765" s="7"/>
      <c r="E765" s="7">
        <f>SUM(E764)</f>
        <v>19526.93</v>
      </c>
      <c r="F765" s="8"/>
      <c r="G765" s="19" t="e">
        <f>SUM(G764)</f>
        <v>#DIV/0!</v>
      </c>
      <c r="H765" s="15" t="e">
        <f>SUM(H764)</f>
        <v>#DIV/0!</v>
      </c>
      <c r="I765" s="8"/>
      <c r="J765" s="20" t="s">
        <v>21</v>
      </c>
      <c r="K765" s="21">
        <f>SUM(K763:K764)</f>
        <v>232103.34</v>
      </c>
      <c r="L765" s="15" t="e">
        <f>SUM(L763:L764)</f>
        <v>#DIV/0!</v>
      </c>
      <c r="M765" s="8"/>
      <c r="N765" s="8"/>
      <c r="O765" s="8"/>
      <c r="P765" s="8"/>
      <c r="Q765" s="8"/>
      <c r="R765" s="8"/>
      <c r="S765" s="8"/>
      <c r="T765" s="8"/>
      <c r="U765" s="9"/>
    </row>
    <row r="766" spans="1:21">
      <c r="A766" s="6"/>
      <c r="B766" s="7"/>
      <c r="C766" s="7"/>
      <c r="D766" s="7"/>
      <c r="E766" s="7"/>
      <c r="F766" s="8"/>
      <c r="G766" s="19"/>
      <c r="H766" s="15"/>
      <c r="I766" s="8"/>
      <c r="J766" s="14"/>
      <c r="K766" s="14"/>
      <c r="L766" s="15"/>
      <c r="M766" s="8"/>
      <c r="N766" s="8"/>
      <c r="O766" s="8"/>
      <c r="P766" s="8"/>
      <c r="Q766" s="8"/>
      <c r="R766" s="8"/>
      <c r="S766" s="8"/>
      <c r="T766" s="8"/>
      <c r="U766" s="9"/>
    </row>
    <row r="767" spans="1:21">
      <c r="A767" s="6"/>
      <c r="B767" s="7"/>
      <c r="M767" s="8"/>
      <c r="N767" s="8"/>
      <c r="O767" s="8"/>
      <c r="P767" s="8"/>
      <c r="Q767" s="8"/>
      <c r="R767" s="8"/>
      <c r="S767" s="8"/>
      <c r="T767" s="8"/>
      <c r="U767" s="9"/>
    </row>
    <row r="768" spans="1:21">
      <c r="A768" s="6"/>
      <c r="B768" s="7"/>
      <c r="C768" s="7" t="s">
        <v>43</v>
      </c>
      <c r="D768" s="7"/>
      <c r="E768" s="7">
        <f>E765+E756</f>
        <v>42568.19</v>
      </c>
      <c r="F768" s="8"/>
      <c r="G768" s="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9"/>
    </row>
    <row r="769" spans="1:23">
      <c r="A769" s="6"/>
      <c r="B769" s="7"/>
      <c r="C769" s="7"/>
      <c r="D769" s="7"/>
      <c r="E769" s="7"/>
      <c r="F769" s="8"/>
      <c r="G769" s="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9"/>
    </row>
    <row r="770" spans="1:23">
      <c r="A770" s="6"/>
      <c r="B770" s="7"/>
      <c r="F770" s="8"/>
      <c r="G770" s="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9"/>
    </row>
    <row r="771" spans="1:23">
      <c r="A771" s="6"/>
      <c r="B771" s="28" t="s">
        <v>24</v>
      </c>
      <c r="C771" s="28">
        <v>2500</v>
      </c>
      <c r="D771" s="28"/>
      <c r="E771" s="7"/>
      <c r="F771" s="8"/>
      <c r="G771" s="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9"/>
    </row>
    <row r="772" spans="1:23">
      <c r="A772" s="6"/>
      <c r="B772" s="7"/>
      <c r="C772" s="7"/>
      <c r="D772" s="7"/>
      <c r="E772" s="7"/>
      <c r="F772" s="8"/>
      <c r="G772" s="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9"/>
    </row>
    <row r="773" spans="1:23">
      <c r="A773" s="6"/>
      <c r="B773" s="40"/>
      <c r="C773" s="17"/>
      <c r="D773" s="17"/>
      <c r="E773" s="17"/>
      <c r="F773" s="41"/>
      <c r="G773" s="17"/>
      <c r="H773" s="4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9"/>
    </row>
    <row r="774" spans="1:23">
      <c r="A774" s="6"/>
      <c r="B774" s="7"/>
      <c r="C774" s="7"/>
      <c r="D774" s="7"/>
      <c r="E774" s="7"/>
      <c r="F774" s="8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9"/>
    </row>
    <row r="775" spans="1:23">
      <c r="A775" s="6" t="str">
        <f>"PURCHASING POWER "&amp;F777&amp;":"</f>
        <v>PURCHASING POWER BRK-54X61101:</v>
      </c>
      <c r="B775" s="7"/>
      <c r="C775" s="7">
        <f>C762-C771</f>
        <v>210076.41</v>
      </c>
      <c r="D775" s="7"/>
      <c r="E775" s="7"/>
      <c r="F775" s="8"/>
      <c r="G775" s="7"/>
      <c r="H775" s="8"/>
      <c r="I775" s="8"/>
      <c r="J775" s="8"/>
      <c r="K775" s="8"/>
      <c r="L775" s="8" t="s">
        <v>38</v>
      </c>
      <c r="M775" s="8"/>
      <c r="N775" s="8"/>
      <c r="O775" s="8"/>
      <c r="P775" s="8"/>
      <c r="Q775" s="8"/>
      <c r="R775" s="8"/>
      <c r="S775" s="8"/>
      <c r="T775" s="8"/>
      <c r="U775" s="9"/>
    </row>
    <row r="776" spans="1:23">
      <c r="A776" s="6"/>
      <c r="B776" s="12" t="s">
        <v>19</v>
      </c>
      <c r="C776" s="12" t="s">
        <v>20</v>
      </c>
      <c r="D776" s="12"/>
      <c r="E776" s="12" t="s">
        <v>21</v>
      </c>
      <c r="F776" s="12" t="s">
        <v>32</v>
      </c>
      <c r="G776" s="12" t="s">
        <v>22</v>
      </c>
      <c r="H776" s="12" t="s">
        <v>35</v>
      </c>
      <c r="I776" s="8"/>
      <c r="J776" s="8" t="s">
        <v>20</v>
      </c>
      <c r="K776" s="14">
        <f>C775</f>
        <v>210076.41</v>
      </c>
      <c r="L776" s="15" t="e">
        <f>K776/$K$733</f>
        <v>#DIV/0!</v>
      </c>
      <c r="M776" s="8"/>
      <c r="N776" s="8"/>
      <c r="O776" s="8"/>
      <c r="P776" s="8"/>
      <c r="Q776" s="8"/>
      <c r="R776" s="8"/>
      <c r="S776" s="8"/>
      <c r="T776" s="8"/>
      <c r="U776" s="9"/>
    </row>
    <row r="777" spans="1:23">
      <c r="A777" s="16" t="s">
        <v>14</v>
      </c>
      <c r="B777" s="7">
        <f>B764</f>
        <v>15175.82</v>
      </c>
      <c r="C777" s="22">
        <f>C764+C771</f>
        <v>6851.11</v>
      </c>
      <c r="D777" s="22"/>
      <c r="E777" s="23">
        <f>SUM(B777:C777)</f>
        <v>22026.93</v>
      </c>
      <c r="F777" s="8" t="s">
        <v>33</v>
      </c>
      <c r="G777" s="19" t="e">
        <f>E777/$E$733</f>
        <v>#DIV/0!</v>
      </c>
      <c r="H777" s="15" t="e">
        <f>E777/($C$757+$E$762)</f>
        <v>#DIV/0!</v>
      </c>
      <c r="I777" s="8"/>
      <c r="J777" s="8" t="str">
        <f>A777</f>
        <v>CM20191031</v>
      </c>
      <c r="K777" s="14">
        <f>E777</f>
        <v>22026.93</v>
      </c>
      <c r="L777" s="15" t="e">
        <f>K777/$K$733</f>
        <v>#DIV/0!</v>
      </c>
      <c r="M777" s="8"/>
      <c r="N777" s="8"/>
      <c r="O777" s="8"/>
      <c r="P777" s="8"/>
      <c r="Q777" s="8"/>
      <c r="R777" s="8"/>
      <c r="S777" s="8"/>
      <c r="T777" s="8"/>
      <c r="U777" s="9"/>
    </row>
    <row r="778" spans="1:23">
      <c r="A778" s="6"/>
      <c r="B778" s="7"/>
      <c r="C778" s="7"/>
      <c r="D778" s="7"/>
      <c r="E778" s="7">
        <f>SUM(E777)</f>
        <v>22026.93</v>
      </c>
      <c r="F778" s="8"/>
      <c r="G778" s="19" t="e">
        <f>SUM(G777)</f>
        <v>#DIV/0!</v>
      </c>
      <c r="H778" s="15" t="e">
        <f>SUM(H777)</f>
        <v>#DIV/0!</v>
      </c>
      <c r="I778" s="8"/>
      <c r="J778" s="20" t="s">
        <v>21</v>
      </c>
      <c r="K778" s="21">
        <f>SUM(K776:K777)</f>
        <v>232103.34</v>
      </c>
      <c r="L778" s="15" t="e">
        <f>SUM(L776:L777)</f>
        <v>#DIV/0!</v>
      </c>
      <c r="M778" s="8"/>
      <c r="N778" s="8"/>
      <c r="O778" s="8"/>
      <c r="P778" s="8"/>
      <c r="Q778" s="8"/>
      <c r="R778" s="8"/>
      <c r="S778" s="8"/>
      <c r="T778" s="8"/>
      <c r="U778" s="9"/>
    </row>
    <row r="779" spans="1:23">
      <c r="A779" s="6"/>
      <c r="B779" s="7"/>
      <c r="C779" s="7"/>
      <c r="D779" s="7"/>
      <c r="E779" s="7"/>
      <c r="F779" s="8"/>
      <c r="G779" s="19"/>
      <c r="H779" s="15"/>
      <c r="I779" s="8"/>
      <c r="J779" s="14"/>
      <c r="K779" s="14"/>
      <c r="L779" s="15"/>
      <c r="M779" s="8"/>
      <c r="N779" s="8"/>
      <c r="O779" s="8"/>
      <c r="P779" s="8"/>
      <c r="Q779" s="8"/>
      <c r="R779" s="8"/>
      <c r="S779" s="8"/>
      <c r="T779" s="8"/>
      <c r="U779" s="9"/>
    </row>
    <row r="780" spans="1:23">
      <c r="A780" s="6"/>
      <c r="B780" s="7"/>
      <c r="C780" s="7"/>
      <c r="D780" s="7"/>
      <c r="M780" s="8"/>
      <c r="N780" s="8"/>
      <c r="O780" s="8"/>
      <c r="P780" s="8"/>
      <c r="Q780" s="8"/>
      <c r="R780" s="8"/>
      <c r="S780" s="8"/>
      <c r="T780" s="8"/>
      <c r="U780" s="9"/>
    </row>
    <row r="781" spans="1:23">
      <c r="A781" s="6"/>
      <c r="B781" s="7"/>
      <c r="C781" s="7" t="s">
        <v>43</v>
      </c>
      <c r="D781" s="7"/>
      <c r="E781" s="7">
        <f>E778+E756</f>
        <v>45068.19</v>
      </c>
      <c r="F781" s="8"/>
      <c r="G781" s="7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9"/>
    </row>
    <row r="782" spans="1:23" ht="14.65" thickBot="1">
      <c r="A782" s="6"/>
      <c r="B782" s="7"/>
      <c r="C782" s="7"/>
      <c r="D782" s="7"/>
      <c r="E782" s="7"/>
      <c r="F782" s="8"/>
      <c r="G782" s="7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9"/>
    </row>
    <row r="783" spans="1:23" ht="14.65" thickTop="1">
      <c r="A783" s="6"/>
      <c r="B783" s="7"/>
      <c r="C783" s="7"/>
      <c r="D783" s="7"/>
      <c r="E783" s="7"/>
      <c r="F783" s="8"/>
      <c r="G783" s="7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9"/>
      <c r="W783" s="5"/>
    </row>
    <row r="784" spans="1:23">
      <c r="A784" s="6"/>
      <c r="B784" s="7"/>
      <c r="C784" s="7"/>
      <c r="D784" s="7"/>
      <c r="E784" s="7"/>
      <c r="F784" s="8"/>
      <c r="G784" s="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9"/>
      <c r="W784" s="9"/>
    </row>
    <row r="785" spans="1:23">
      <c r="A785" s="6"/>
      <c r="B785" s="7"/>
      <c r="C785" s="7"/>
      <c r="D785" s="7"/>
      <c r="E785" s="7"/>
      <c r="F785" s="8"/>
      <c r="G785" s="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9"/>
      <c r="W785" s="9"/>
    </row>
    <row r="786" spans="1:23">
      <c r="A786" s="6"/>
      <c r="B786" s="7"/>
      <c r="C786" s="7"/>
      <c r="D786" s="7"/>
      <c r="E786" s="7"/>
      <c r="F786" s="8"/>
      <c r="G786" s="7"/>
      <c r="H786" s="14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9"/>
      <c r="W786" s="9"/>
    </row>
    <row r="787" spans="1:23" ht="14.65" thickBot="1">
      <c r="A787" s="24"/>
      <c r="B787" s="25"/>
      <c r="C787" s="25"/>
      <c r="D787" s="25"/>
      <c r="E787" s="25"/>
      <c r="F787" s="26"/>
      <c r="G787" s="25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7"/>
      <c r="W787" s="9"/>
    </row>
    <row r="788" spans="1:23" ht="14.65" thickTop="1">
      <c r="A788" s="36" t="s">
        <v>41</v>
      </c>
      <c r="B788" s="37"/>
      <c r="C788" s="37"/>
      <c r="D788" s="37"/>
      <c r="E788" s="37"/>
      <c r="F788" s="4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W788" s="9"/>
    </row>
    <row r="789" spans="1:23">
      <c r="A789" s="6" t="s">
        <v>31</v>
      </c>
      <c r="B789" s="7"/>
      <c r="C789" s="7"/>
      <c r="D789" s="7"/>
      <c r="E789" s="7"/>
      <c r="F789" s="8"/>
      <c r="G789" s="7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9"/>
      <c r="W789" s="9"/>
    </row>
    <row r="790" spans="1:23">
      <c r="A790" s="6"/>
      <c r="B790" s="7"/>
      <c r="C790" s="7"/>
      <c r="D790" s="7"/>
      <c r="E790" s="7"/>
      <c r="F790" s="8"/>
      <c r="G790" s="7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9"/>
      <c r="W790" s="9"/>
    </row>
    <row r="791" spans="1:23">
      <c r="A791" s="10" t="str">
        <f>"PURCHASING POWER "&amp;F794&amp;":"</f>
        <v>PURCHASING POWER BRK-5QX13608:</v>
      </c>
      <c r="B791" s="7"/>
      <c r="C791" s="7">
        <v>15104.24</v>
      </c>
      <c r="D791" s="7"/>
      <c r="E791" s="7"/>
      <c r="F791" s="8"/>
      <c r="G791" s="7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9"/>
      <c r="W791" s="9"/>
    </row>
    <row r="792" spans="1:23">
      <c r="A792" s="6"/>
      <c r="B792" s="7"/>
      <c r="C792" s="7"/>
      <c r="D792" s="7"/>
      <c r="E792" s="7"/>
      <c r="F792" s="8"/>
      <c r="G792" s="7"/>
      <c r="H792" s="8"/>
      <c r="I792" s="8"/>
      <c r="J792" s="8"/>
      <c r="K792" s="8"/>
      <c r="L792" s="8" t="s">
        <v>38</v>
      </c>
      <c r="M792" s="8"/>
      <c r="N792" s="8"/>
      <c r="O792" s="8"/>
      <c r="P792" s="8"/>
      <c r="Q792" s="8"/>
      <c r="R792" s="8"/>
      <c r="S792" s="8"/>
      <c r="T792" s="8"/>
      <c r="U792" s="9"/>
      <c r="W792" s="9"/>
    </row>
    <row r="793" spans="1:23">
      <c r="A793" s="11"/>
      <c r="B793" s="12" t="s">
        <v>19</v>
      </c>
      <c r="C793" s="12" t="s">
        <v>20</v>
      </c>
      <c r="D793" s="12"/>
      <c r="E793" s="12" t="s">
        <v>21</v>
      </c>
      <c r="F793" s="12" t="s">
        <v>32</v>
      </c>
      <c r="G793" s="12" t="s">
        <v>22</v>
      </c>
      <c r="H793" s="12" t="s">
        <v>35</v>
      </c>
      <c r="I793" s="8"/>
      <c r="J793" s="13" t="s">
        <v>20</v>
      </c>
      <c r="K793" s="14">
        <f>E794</f>
        <v>9370.82</v>
      </c>
      <c r="L793" s="15" t="e">
        <f>K793/$K$751</f>
        <v>#DIV/0!</v>
      </c>
      <c r="M793" s="8"/>
      <c r="N793" s="8"/>
      <c r="O793" s="8"/>
      <c r="P793" s="8"/>
      <c r="Q793" s="8"/>
      <c r="R793" s="8"/>
      <c r="S793" s="8"/>
      <c r="T793" s="8"/>
      <c r="U793" s="9"/>
      <c r="W793" s="9"/>
    </row>
    <row r="794" spans="1:23">
      <c r="A794" s="16" t="s">
        <v>15</v>
      </c>
      <c r="B794" s="7">
        <v>3655.38</v>
      </c>
      <c r="C794" s="17">
        <v>5715.44</v>
      </c>
      <c r="D794" s="17"/>
      <c r="E794" s="7">
        <f>SUM(B794:C794)</f>
        <v>9370.82</v>
      </c>
      <c r="F794" s="8" t="s">
        <v>34</v>
      </c>
      <c r="G794" s="18" t="e">
        <f>E794/$E$751</f>
        <v>#DIV/0!</v>
      </c>
      <c r="H794" s="15" t="e">
        <f>E794/($C$746+$E$751)</f>
        <v>#DIV/0!</v>
      </c>
      <c r="I794" s="8"/>
      <c r="J794" s="8" t="str">
        <f>A794</f>
        <v>MM20200817</v>
      </c>
      <c r="K794" s="14">
        <f>E795</f>
        <v>13408.08</v>
      </c>
      <c r="L794" s="15" t="e">
        <f>K794/$K$751</f>
        <v>#DIV/0!</v>
      </c>
      <c r="M794" s="8"/>
      <c r="N794" s="8"/>
      <c r="O794" s="8"/>
      <c r="P794" s="8"/>
      <c r="Q794" s="8"/>
      <c r="R794" s="8"/>
      <c r="S794" s="8"/>
      <c r="T794" s="8"/>
      <c r="U794" s="9"/>
      <c r="W794" s="9"/>
    </row>
    <row r="795" spans="1:23">
      <c r="A795" s="16" t="s">
        <v>13</v>
      </c>
      <c r="B795" s="7">
        <v>11093.32</v>
      </c>
      <c r="C795" s="17">
        <v>2314.7600000000002</v>
      </c>
      <c r="D795" s="17"/>
      <c r="E795" s="7">
        <f>SUM(B795:C795)</f>
        <v>13408.08</v>
      </c>
      <c r="F795" s="8" t="s">
        <v>34</v>
      </c>
      <c r="G795" s="18" t="e">
        <f>E795/$E$751</f>
        <v>#DIV/0!</v>
      </c>
      <c r="H795" s="15" t="e">
        <f>E795/($C$746+$E$751)</f>
        <v>#DIV/0!</v>
      </c>
      <c r="I795" s="8"/>
      <c r="J795" s="8" t="str">
        <f>A795</f>
        <v>MG20180131</v>
      </c>
      <c r="K795" s="14">
        <f>C791</f>
        <v>15104.24</v>
      </c>
      <c r="L795" s="15" t="e">
        <f>K795/$K$751</f>
        <v>#DIV/0!</v>
      </c>
      <c r="M795" s="8"/>
      <c r="N795" s="8"/>
      <c r="O795" s="8"/>
      <c r="P795" s="8"/>
      <c r="Q795" s="8"/>
      <c r="R795" s="8"/>
      <c r="S795" s="8"/>
      <c r="T795" s="8"/>
      <c r="U795" s="9"/>
      <c r="W795" s="9"/>
    </row>
    <row r="796" spans="1:23">
      <c r="A796" s="6"/>
      <c r="B796" s="7"/>
      <c r="C796" s="7"/>
      <c r="D796" s="7"/>
      <c r="E796" s="7">
        <f>SUM(E794:E795)</f>
        <v>22778.9</v>
      </c>
      <c r="F796" s="8"/>
      <c r="G796" s="19" t="e">
        <f>SUM(G794:G795)</f>
        <v>#DIV/0!</v>
      </c>
      <c r="H796" s="15" t="e">
        <f>SUM(H794:H795)</f>
        <v>#DIV/0!</v>
      </c>
      <c r="I796" s="8"/>
      <c r="J796" s="20" t="s">
        <v>21</v>
      </c>
      <c r="K796" s="21">
        <f>SUM(K793:K795)</f>
        <v>37883.14</v>
      </c>
      <c r="L796" s="15" t="e">
        <f>SUM(L793:L795)</f>
        <v>#DIV/0!</v>
      </c>
      <c r="M796" s="8"/>
      <c r="N796" s="8"/>
      <c r="O796" s="8"/>
      <c r="P796" s="8"/>
      <c r="Q796" s="8"/>
      <c r="R796" s="8"/>
      <c r="S796" s="8"/>
      <c r="T796" s="8"/>
      <c r="U796" s="9"/>
      <c r="W796" s="9"/>
    </row>
    <row r="797" spans="1:23">
      <c r="A797" s="6"/>
      <c r="B797" s="7"/>
      <c r="C797" s="7"/>
      <c r="D797" s="7"/>
      <c r="E797" s="7"/>
      <c r="F797" s="8"/>
      <c r="G797" s="7"/>
      <c r="H797" s="15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9"/>
      <c r="W797" s="9"/>
    </row>
    <row r="798" spans="1:23">
      <c r="A798" s="6"/>
      <c r="B798" s="7"/>
      <c r="C798" s="7"/>
      <c r="D798" s="7"/>
      <c r="E798" s="7"/>
      <c r="F798" s="8"/>
      <c r="G798" s="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9"/>
      <c r="W798" s="9"/>
    </row>
    <row r="799" spans="1:23">
      <c r="A799" s="6"/>
      <c r="B799" s="7"/>
      <c r="C799" s="7"/>
      <c r="D799" s="7"/>
      <c r="E799" s="7"/>
      <c r="F799" s="8"/>
      <c r="G799" s="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9"/>
      <c r="W799" s="9"/>
    </row>
    <row r="800" spans="1:23">
      <c r="A800" s="6"/>
      <c r="B800" s="7"/>
      <c r="C800" s="7"/>
      <c r="D800" s="7"/>
      <c r="E800" s="7"/>
      <c r="F800" s="8"/>
      <c r="G800" s="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9"/>
      <c r="W800" s="9"/>
    </row>
    <row r="801" spans="1:23">
      <c r="A801" s="6"/>
      <c r="B801" s="7"/>
      <c r="C801" s="7"/>
      <c r="D801" s="7"/>
      <c r="E801" s="7"/>
      <c r="F801" s="8"/>
      <c r="G801" s="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9"/>
      <c r="W801" s="9"/>
    </row>
    <row r="802" spans="1:23">
      <c r="A802" s="6" t="str">
        <f>"PURCHASING POWER "&amp;F804&amp;":"</f>
        <v>PURCHASING POWER BRK-54X61101:</v>
      </c>
      <c r="B802" s="7"/>
      <c r="C802" s="7">
        <v>208405.68</v>
      </c>
      <c r="D802" s="7"/>
      <c r="E802" s="7"/>
      <c r="F802" s="8"/>
      <c r="G802" s="7"/>
      <c r="H802" s="8"/>
      <c r="I802" s="8"/>
      <c r="J802" s="8"/>
      <c r="K802" s="8"/>
      <c r="L802" s="8" t="s">
        <v>38</v>
      </c>
      <c r="M802" s="8"/>
      <c r="N802" s="8"/>
      <c r="O802" s="8"/>
      <c r="P802" s="8"/>
      <c r="Q802" s="8"/>
      <c r="R802" s="8"/>
      <c r="S802" s="8"/>
      <c r="T802" s="8"/>
      <c r="U802" s="9"/>
      <c r="W802" s="9"/>
    </row>
    <row r="803" spans="1:23">
      <c r="A803" s="6"/>
      <c r="B803" s="12" t="s">
        <v>19</v>
      </c>
      <c r="C803" s="12" t="s">
        <v>20</v>
      </c>
      <c r="D803" s="12"/>
      <c r="E803" s="12" t="s">
        <v>21</v>
      </c>
      <c r="F803" s="12" t="s">
        <v>32</v>
      </c>
      <c r="G803" s="12" t="s">
        <v>22</v>
      </c>
      <c r="H803" s="12" t="s">
        <v>35</v>
      </c>
      <c r="I803" s="8"/>
      <c r="J803" s="8" t="s">
        <v>20</v>
      </c>
      <c r="K803" s="14">
        <f>C802</f>
        <v>208405.68</v>
      </c>
      <c r="L803" s="15" t="e">
        <f>K803/$K$762</f>
        <v>#DIV/0!</v>
      </c>
      <c r="M803" s="8"/>
      <c r="N803" s="8"/>
      <c r="O803" s="8"/>
      <c r="P803" s="8"/>
      <c r="Q803" s="8"/>
      <c r="R803" s="8"/>
      <c r="S803" s="8"/>
      <c r="T803" s="8"/>
      <c r="U803" s="9"/>
      <c r="W803" s="9"/>
    </row>
    <row r="804" spans="1:23">
      <c r="A804" s="16" t="s">
        <v>14</v>
      </c>
      <c r="B804" s="7">
        <v>12058.35</v>
      </c>
      <c r="C804" s="17">
        <v>2695.41</v>
      </c>
      <c r="D804" s="17"/>
      <c r="E804" s="7">
        <f>SUM(B804:C804)</f>
        <v>14753.76</v>
      </c>
      <c r="F804" s="8" t="s">
        <v>33</v>
      </c>
      <c r="G804" s="19" t="e">
        <f>E804/$E$762</f>
        <v>#DIV/0!</v>
      </c>
      <c r="H804" s="15" t="e">
        <f>E804/($C$757+$E$762)</f>
        <v>#DIV/0!</v>
      </c>
      <c r="I804" s="8"/>
      <c r="J804" s="8" t="str">
        <f>A804</f>
        <v>CM20191031</v>
      </c>
      <c r="K804" s="14">
        <f>E804</f>
        <v>14753.76</v>
      </c>
      <c r="L804" s="15" t="e">
        <f>K804/$K$762</f>
        <v>#DIV/0!</v>
      </c>
      <c r="M804" s="8"/>
      <c r="N804" s="8"/>
      <c r="O804" s="8"/>
      <c r="P804" s="8"/>
      <c r="Q804" s="8"/>
      <c r="R804" s="8"/>
      <c r="S804" s="8"/>
      <c r="T804" s="8"/>
      <c r="U804" s="9"/>
      <c r="W804" s="9"/>
    </row>
    <row r="805" spans="1:23">
      <c r="A805" s="6" t="s">
        <v>36</v>
      </c>
      <c r="B805" s="7">
        <v>502.1</v>
      </c>
      <c r="C805" s="7">
        <v>0</v>
      </c>
      <c r="D805" s="7"/>
      <c r="E805" s="7">
        <f>SUM(B805:C805)</f>
        <v>502.1</v>
      </c>
      <c r="F805" s="8" t="s">
        <v>33</v>
      </c>
      <c r="G805" s="19" t="e">
        <f>E805/$E$762</f>
        <v>#DIV/0!</v>
      </c>
      <c r="H805" s="15" t="e">
        <f>E805/($C$757+$E$762)</f>
        <v>#DIV/0!</v>
      </c>
      <c r="I805" s="8"/>
      <c r="J805" s="14" t="str">
        <f>A805</f>
        <v>AGTC</v>
      </c>
      <c r="K805" s="14">
        <f>E805</f>
        <v>502.1</v>
      </c>
      <c r="L805" s="15" t="e">
        <f>K805/$K$762</f>
        <v>#DIV/0!</v>
      </c>
      <c r="M805" s="8"/>
      <c r="N805" s="8"/>
      <c r="O805" s="8"/>
      <c r="P805" s="8"/>
      <c r="Q805" s="8"/>
      <c r="R805" s="8"/>
      <c r="S805" s="8"/>
      <c r="T805" s="8"/>
      <c r="U805" s="9"/>
      <c r="W805" s="9"/>
    </row>
    <row r="806" spans="1:23">
      <c r="A806" s="6" t="s">
        <v>37</v>
      </c>
      <c r="B806" s="7">
        <v>10137.58</v>
      </c>
      <c r="C806" s="7">
        <v>0</v>
      </c>
      <c r="D806" s="7"/>
      <c r="E806" s="7">
        <f>SUM(B806:C806)</f>
        <v>10137.58</v>
      </c>
      <c r="F806" s="8" t="s">
        <v>33</v>
      </c>
      <c r="G806" s="19" t="e">
        <f>E806/$E$762</f>
        <v>#DIV/0!</v>
      </c>
      <c r="H806" s="15" t="e">
        <f>E806/($C$757+$E$762)</f>
        <v>#DIV/0!</v>
      </c>
      <c r="I806" s="8"/>
      <c r="J806" s="14" t="str">
        <f>A806</f>
        <v>HA</v>
      </c>
      <c r="K806" s="14">
        <f>E806</f>
        <v>10137.58</v>
      </c>
      <c r="L806" s="15" t="e">
        <f>K806/$K$762</f>
        <v>#DIV/0!</v>
      </c>
      <c r="M806" s="8"/>
      <c r="N806" s="8"/>
      <c r="O806" s="8"/>
      <c r="P806" s="8"/>
      <c r="Q806" s="8"/>
      <c r="R806" s="8"/>
      <c r="S806" s="8"/>
      <c r="T806" s="8"/>
      <c r="U806" s="9"/>
      <c r="W806" s="9"/>
    </row>
    <row r="807" spans="1:23">
      <c r="A807" s="6"/>
      <c r="B807" s="7"/>
      <c r="C807" s="7"/>
      <c r="D807" s="7"/>
      <c r="E807" s="7">
        <f>SUM(E804:E806)</f>
        <v>25393.440000000002</v>
      </c>
      <c r="F807" s="8"/>
      <c r="G807" s="19" t="e">
        <f>SUM(G804:G806)</f>
        <v>#DIV/0!</v>
      </c>
      <c r="H807" s="15" t="e">
        <f>SUM(H804:H806)</f>
        <v>#DIV/0!</v>
      </c>
      <c r="I807" s="8"/>
      <c r="J807" s="20" t="s">
        <v>21</v>
      </c>
      <c r="K807" s="21">
        <f>SUM(K803:K806)</f>
        <v>233799.12</v>
      </c>
      <c r="L807" s="15" t="e">
        <f>SUM(L803:L806)</f>
        <v>#DIV/0!</v>
      </c>
      <c r="M807" s="8"/>
      <c r="N807" s="8"/>
      <c r="O807" s="8"/>
      <c r="P807" s="8"/>
      <c r="Q807" s="8"/>
      <c r="R807" s="8"/>
      <c r="S807" s="8"/>
      <c r="T807" s="8"/>
      <c r="U807" s="9"/>
      <c r="W807" s="9"/>
    </row>
    <row r="808" spans="1:23">
      <c r="A808" s="6"/>
      <c r="B808" s="7"/>
      <c r="C808" s="7"/>
      <c r="D808" s="7"/>
      <c r="E808" s="7"/>
      <c r="F808" s="8"/>
      <c r="G808" s="7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9"/>
      <c r="W808" s="9"/>
    </row>
    <row r="809" spans="1:23">
      <c r="A809" s="6"/>
      <c r="B809" s="7"/>
      <c r="C809" s="7"/>
      <c r="D809" s="7"/>
      <c r="E809" s="7"/>
      <c r="F809" s="8"/>
      <c r="G809" s="7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9"/>
      <c r="W809" s="9"/>
    </row>
    <row r="810" spans="1:23">
      <c r="A810" s="6"/>
      <c r="B810" s="7"/>
      <c r="C810" s="7"/>
      <c r="D810" s="7"/>
      <c r="E810" s="7"/>
      <c r="F810" s="8"/>
      <c r="G810" s="7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9"/>
      <c r="W810" s="9"/>
    </row>
    <row r="811" spans="1:23">
      <c r="A811" s="6"/>
      <c r="B811" s="7"/>
      <c r="C811" s="7"/>
      <c r="D811" s="7"/>
      <c r="E811" s="7"/>
      <c r="F811" s="8"/>
      <c r="G811" s="7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9"/>
      <c r="W811" s="9"/>
    </row>
    <row r="812" spans="1:23">
      <c r="A812" s="6"/>
      <c r="B812" s="7"/>
      <c r="C812" s="7"/>
      <c r="D812" s="7"/>
      <c r="E812" s="7"/>
      <c r="F812" s="8"/>
      <c r="G812" s="7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9"/>
      <c r="W812" s="9"/>
    </row>
    <row r="813" spans="1:23">
      <c r="A813" s="6"/>
      <c r="B813" s="38" t="s">
        <v>39</v>
      </c>
      <c r="C813" s="28"/>
      <c r="D813" s="28"/>
      <c r="E813" s="28"/>
      <c r="F813" s="39"/>
      <c r="G813" s="28"/>
      <c r="H813" s="39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9"/>
      <c r="W813" s="9"/>
    </row>
    <row r="814" spans="1:23">
      <c r="A814" s="6"/>
      <c r="B814" s="7"/>
      <c r="C814" s="7"/>
      <c r="D814" s="7"/>
      <c r="E814" s="7"/>
      <c r="F814" s="8"/>
      <c r="G814" s="7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9"/>
      <c r="W814" s="9"/>
    </row>
    <row r="815" spans="1:23">
      <c r="A815" s="6" t="str">
        <f>"PURCHASING POWER "&amp;F817&amp;":"</f>
        <v>PURCHASING POWER BRK-54X61101:</v>
      </c>
      <c r="B815" s="7"/>
      <c r="C815" s="7">
        <v>208405.68</v>
      </c>
      <c r="D815" s="7"/>
      <c r="E815" s="7"/>
      <c r="F815" s="8"/>
      <c r="G815" s="7"/>
      <c r="H815" s="8"/>
      <c r="I815" s="8"/>
      <c r="J815" s="8"/>
      <c r="K815" s="8"/>
      <c r="L815" s="8" t="s">
        <v>38</v>
      </c>
      <c r="M815" s="8"/>
      <c r="N815" s="8"/>
      <c r="O815" s="8"/>
      <c r="P815" s="8"/>
      <c r="Q815" s="8"/>
      <c r="R815" s="8"/>
      <c r="S815" s="8"/>
      <c r="T815" s="8"/>
      <c r="U815" s="9"/>
      <c r="W815" s="9"/>
    </row>
    <row r="816" spans="1:23">
      <c r="A816" s="6"/>
      <c r="B816" s="12" t="s">
        <v>19</v>
      </c>
      <c r="C816" s="12" t="s">
        <v>20</v>
      </c>
      <c r="D816" s="12"/>
      <c r="E816" s="12" t="s">
        <v>21</v>
      </c>
      <c r="F816" s="12" t="s">
        <v>32</v>
      </c>
      <c r="G816" s="12" t="s">
        <v>22</v>
      </c>
      <c r="H816" s="12" t="s">
        <v>35</v>
      </c>
      <c r="I816" s="8"/>
      <c r="J816" s="8" t="s">
        <v>20</v>
      </c>
      <c r="K816" s="14">
        <f>C815</f>
        <v>208405.68</v>
      </c>
      <c r="L816" s="15" t="e">
        <f>K816/$K$775</f>
        <v>#DIV/0!</v>
      </c>
      <c r="M816" s="8"/>
      <c r="N816" s="8"/>
      <c r="O816" s="8"/>
      <c r="P816" s="8"/>
      <c r="Q816" s="8"/>
      <c r="R816" s="8"/>
      <c r="S816" s="8"/>
      <c r="T816" s="8"/>
      <c r="U816" s="9"/>
      <c r="W816" s="9"/>
    </row>
    <row r="817" spans="1:23">
      <c r="A817" s="16" t="s">
        <v>14</v>
      </c>
      <c r="B817" s="7">
        <v>12058.35</v>
      </c>
      <c r="C817" s="22">
        <f>2695.41+5000</f>
        <v>7695.41</v>
      </c>
      <c r="D817" s="22"/>
      <c r="E817" s="23">
        <f>SUM(B817:C817)</f>
        <v>19753.760000000002</v>
      </c>
      <c r="F817" s="8" t="s">
        <v>33</v>
      </c>
      <c r="G817" s="19" t="e">
        <f>E817/$E$762</f>
        <v>#DIV/0!</v>
      </c>
      <c r="H817" s="15" t="e">
        <f>E817/($C$757+$E$762)</f>
        <v>#DIV/0!</v>
      </c>
      <c r="I817" s="8"/>
      <c r="J817" s="8" t="str">
        <f>A817</f>
        <v>CM20191031</v>
      </c>
      <c r="K817" s="14">
        <f>E817</f>
        <v>19753.760000000002</v>
      </c>
      <c r="L817" s="15" t="e">
        <f>K817/$K$775</f>
        <v>#DIV/0!</v>
      </c>
      <c r="M817" s="8"/>
      <c r="N817" s="8"/>
      <c r="O817" s="8"/>
      <c r="P817" s="8"/>
      <c r="Q817" s="8"/>
      <c r="R817" s="8"/>
      <c r="S817" s="8"/>
      <c r="T817" s="8"/>
      <c r="U817" s="9"/>
      <c r="W817" s="9"/>
    </row>
    <row r="818" spans="1:23">
      <c r="A818" s="6" t="s">
        <v>36</v>
      </c>
      <c r="B818" s="7">
        <v>502.1</v>
      </c>
      <c r="C818" s="7">
        <v>0</v>
      </c>
      <c r="D818" s="7"/>
      <c r="E818" s="7">
        <f>SUM(B818:C818)</f>
        <v>502.1</v>
      </c>
      <c r="F818" s="8" t="s">
        <v>33</v>
      </c>
      <c r="G818" s="19" t="e">
        <f>E818/$E$762</f>
        <v>#DIV/0!</v>
      </c>
      <c r="H818" s="15" t="e">
        <f>E818/($C$757+$E$762)</f>
        <v>#DIV/0!</v>
      </c>
      <c r="I818" s="8"/>
      <c r="J818" s="14" t="str">
        <f>A818</f>
        <v>AGTC</v>
      </c>
      <c r="K818" s="14">
        <f>E818</f>
        <v>502.1</v>
      </c>
      <c r="L818" s="15" t="e">
        <f>K818/$K$775</f>
        <v>#DIV/0!</v>
      </c>
      <c r="M818" s="8"/>
      <c r="N818" s="8"/>
      <c r="O818" s="8"/>
      <c r="P818" s="8"/>
      <c r="Q818" s="8"/>
      <c r="R818" s="8"/>
      <c r="S818" s="8"/>
      <c r="T818" s="8"/>
      <c r="U818" s="9"/>
      <c r="W818" s="9"/>
    </row>
    <row r="819" spans="1:23">
      <c r="A819" s="6" t="s">
        <v>37</v>
      </c>
      <c r="B819" s="7">
        <v>10137.58</v>
      </c>
      <c r="C819" s="7">
        <v>0</v>
      </c>
      <c r="D819" s="7"/>
      <c r="E819" s="7">
        <f>SUM(B819:C819)</f>
        <v>10137.58</v>
      </c>
      <c r="F819" s="8" t="s">
        <v>33</v>
      </c>
      <c r="G819" s="19" t="e">
        <f>E819/$E$762</f>
        <v>#DIV/0!</v>
      </c>
      <c r="H819" s="15" t="e">
        <f>E819/($C$757+$E$762)</f>
        <v>#DIV/0!</v>
      </c>
      <c r="I819" s="8"/>
      <c r="J819" s="14" t="str">
        <f>A819</f>
        <v>HA</v>
      </c>
      <c r="K819" s="14">
        <f>E819</f>
        <v>10137.58</v>
      </c>
      <c r="L819" s="15" t="e">
        <f>K819/$K$775</f>
        <v>#DIV/0!</v>
      </c>
      <c r="M819" s="8"/>
      <c r="N819" s="8"/>
      <c r="O819" s="8"/>
      <c r="P819" s="8"/>
      <c r="Q819" s="8"/>
      <c r="R819" s="8"/>
      <c r="S819" s="8"/>
      <c r="T819" s="8"/>
      <c r="U819" s="9"/>
      <c r="W819" s="9"/>
    </row>
    <row r="820" spans="1:23" ht="14.65" thickBot="1">
      <c r="A820" s="6"/>
      <c r="B820" s="7"/>
      <c r="C820" s="7"/>
      <c r="D820" s="7"/>
      <c r="E820" s="7">
        <f>SUM(E817:E819)</f>
        <v>30393.440000000002</v>
      </c>
      <c r="F820" s="8"/>
      <c r="G820" s="19" t="e">
        <f>SUM(G817:G819)</f>
        <v>#DIV/0!</v>
      </c>
      <c r="H820" s="15" t="e">
        <f>SUM(H817:H819)</f>
        <v>#DIV/0!</v>
      </c>
      <c r="I820" s="8"/>
      <c r="J820" s="20" t="s">
        <v>21</v>
      </c>
      <c r="K820" s="21">
        <f>SUM(K816:K819)</f>
        <v>238799.12</v>
      </c>
      <c r="L820" s="15" t="e">
        <f>SUM(L816:L819)</f>
        <v>#DIV/0!</v>
      </c>
      <c r="M820" s="8"/>
      <c r="N820" s="8"/>
      <c r="O820" s="8"/>
      <c r="P820" s="8"/>
      <c r="Q820" s="8"/>
      <c r="R820" s="8"/>
      <c r="S820" s="8"/>
      <c r="T820" s="8"/>
      <c r="U820" s="9"/>
      <c r="W820" s="27"/>
    </row>
    <row r="821" spans="1:23" ht="14.65" thickTop="1">
      <c r="A821" s="6"/>
      <c r="B821" s="7"/>
      <c r="C821" s="7"/>
      <c r="D821" s="7"/>
      <c r="E821" s="7"/>
      <c r="F821" s="8"/>
      <c r="G821" s="7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9"/>
    </row>
    <row r="822" spans="1:23">
      <c r="A822" s="6"/>
      <c r="B822" s="7"/>
      <c r="C822" s="7"/>
      <c r="D822" s="7"/>
      <c r="E822" s="7"/>
      <c r="F822" s="8"/>
      <c r="G822" s="7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9"/>
    </row>
    <row r="823" spans="1:23">
      <c r="A823" s="6"/>
      <c r="B823" s="7"/>
      <c r="C823" s="7"/>
      <c r="D823" s="7"/>
      <c r="E823" s="7"/>
      <c r="F823" s="8"/>
      <c r="G823" s="7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9"/>
    </row>
    <row r="824" spans="1:23">
      <c r="A824" s="6"/>
      <c r="B824" s="7"/>
      <c r="C824" s="7"/>
      <c r="D824" s="7"/>
      <c r="E824" s="7"/>
      <c r="F824" s="8"/>
      <c r="G824" s="7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9"/>
    </row>
    <row r="825" spans="1:23">
      <c r="A825" s="6"/>
      <c r="B825" s="7"/>
      <c r="C825" s="7"/>
      <c r="D825" s="7"/>
      <c r="E825" s="7"/>
      <c r="F825" s="8"/>
      <c r="G825" s="7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9"/>
    </row>
    <row r="826" spans="1:23">
      <c r="A826" s="6"/>
      <c r="B826" s="7"/>
      <c r="C826" s="7"/>
      <c r="D826" s="7"/>
      <c r="E826" s="7"/>
      <c r="F826" s="8"/>
      <c r="G826" s="7"/>
      <c r="H826" s="14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9"/>
    </row>
    <row r="827" spans="1:23" ht="14.65" thickBot="1">
      <c r="A827" s="24"/>
      <c r="B827" s="25"/>
      <c r="C827" s="25"/>
      <c r="D827" s="25"/>
      <c r="E827" s="25"/>
      <c r="F827" s="26"/>
      <c r="G827" s="25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7"/>
    </row>
    <row r="828" spans="1:23" ht="14.65" thickTop="1"/>
    <row r="830" spans="1:23" ht="14.65" thickBot="1"/>
    <row r="831" spans="1:23" ht="14.65" thickTop="1">
      <c r="A831" s="36" t="s">
        <v>40</v>
      </c>
      <c r="B831" s="37"/>
      <c r="C831" s="3"/>
      <c r="D831" s="3"/>
      <c r="E831" s="3"/>
      <c r="F831" s="4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3">
      <c r="A832" s="11" t="s">
        <v>25</v>
      </c>
      <c r="B832" s="7"/>
      <c r="C832" s="7"/>
      <c r="D832" s="7"/>
      <c r="E832" s="7"/>
      <c r="F832" s="8"/>
      <c r="G832" s="7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>
      <c r="A833" s="6" t="s">
        <v>27</v>
      </c>
      <c r="B833" s="7"/>
      <c r="C833" s="7"/>
      <c r="D833" s="7"/>
      <c r="E833" s="7"/>
      <c r="F833" s="8"/>
      <c r="G833" s="7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>
      <c r="A834" s="6" t="s">
        <v>26</v>
      </c>
      <c r="B834" s="7"/>
      <c r="C834" s="7"/>
      <c r="D834" s="7"/>
      <c r="E834" s="7"/>
      <c r="F834" s="8"/>
      <c r="G834" s="7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>
      <c r="A835" s="6" t="s">
        <v>28</v>
      </c>
      <c r="B835" s="7"/>
      <c r="C835" s="7"/>
      <c r="D835" s="7"/>
      <c r="E835" s="7"/>
      <c r="F835" s="8"/>
      <c r="G835" s="7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>
      <c r="A836" s="16"/>
      <c r="B836" s="7"/>
      <c r="C836" s="7"/>
      <c r="D836" s="7"/>
      <c r="E836" s="7"/>
      <c r="F836" s="8"/>
      <c r="G836" s="8" t="s">
        <v>18</v>
      </c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>
      <c r="A837" s="16"/>
      <c r="B837" s="7"/>
      <c r="C837" s="7"/>
      <c r="D837" s="7"/>
      <c r="E837" s="7"/>
      <c r="F837" s="8"/>
      <c r="G837" s="7">
        <v>7500</v>
      </c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>
      <c r="A838" s="16"/>
      <c r="B838" s="7"/>
      <c r="C838" s="7"/>
      <c r="D838" s="7"/>
      <c r="E838" s="7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>
      <c r="A839" s="11"/>
      <c r="B839" s="12" t="s">
        <v>19</v>
      </c>
      <c r="C839" s="12" t="s">
        <v>20</v>
      </c>
      <c r="D839" s="12"/>
      <c r="E839" s="12" t="s">
        <v>21</v>
      </c>
      <c r="F839" s="12" t="s">
        <v>22</v>
      </c>
      <c r="G839" s="12" t="s">
        <v>23</v>
      </c>
      <c r="H839" s="12" t="s">
        <v>29</v>
      </c>
      <c r="I839" s="12" t="s">
        <v>24</v>
      </c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>
      <c r="A840" s="16" t="s">
        <v>15</v>
      </c>
      <c r="B840" s="7">
        <v>5953.14</v>
      </c>
      <c r="C840" s="28">
        <v>962.8</v>
      </c>
      <c r="D840" s="28"/>
      <c r="E840" s="7">
        <f>SUM(B840:C840)</f>
        <v>6915.9400000000005</v>
      </c>
      <c r="F840" s="15" t="e">
        <f>E840/$E$798</f>
        <v>#DIV/0!</v>
      </c>
      <c r="G840" s="14" t="e">
        <f>$G$792*F840</f>
        <v>#DIV/0!</v>
      </c>
      <c r="H840" s="14" t="e">
        <f>G840+E840</f>
        <v>#DIV/0!</v>
      </c>
      <c r="I840" s="29" t="e">
        <f>G840+C840</f>
        <v>#DIV/0!</v>
      </c>
      <c r="J840" s="8" t="str">
        <f>A840</f>
        <v>MM20200817</v>
      </c>
      <c r="K840" s="15" t="e">
        <f>F840</f>
        <v>#DIV/0!</v>
      </c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>
      <c r="A841" s="16" t="s">
        <v>14</v>
      </c>
      <c r="B841" s="7">
        <v>9890.17</v>
      </c>
      <c r="C841" s="28">
        <v>1401.8</v>
      </c>
      <c r="D841" s="28"/>
      <c r="E841" s="7">
        <f>SUM(B841:C841)</f>
        <v>11291.97</v>
      </c>
      <c r="F841" s="15" t="e">
        <f>E841/$E$798</f>
        <v>#DIV/0!</v>
      </c>
      <c r="G841" s="14" t="e">
        <f>$G$792*F841</f>
        <v>#DIV/0!</v>
      </c>
      <c r="H841" s="14" t="e">
        <f>G841+E841</f>
        <v>#DIV/0!</v>
      </c>
      <c r="I841" s="29" t="e">
        <f>G841+C841</f>
        <v>#DIV/0!</v>
      </c>
      <c r="J841" s="8" t="str">
        <f>A841</f>
        <v>CM20191031</v>
      </c>
      <c r="K841" s="15" t="e">
        <f t="shared" ref="K841:K842" si="1">F841</f>
        <v>#DIV/0!</v>
      </c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>
      <c r="A842" s="16" t="s">
        <v>13</v>
      </c>
      <c r="B842" s="7">
        <v>7836.7</v>
      </c>
      <c r="C842" s="28">
        <v>2905.34</v>
      </c>
      <c r="D842" s="28"/>
      <c r="E842" s="7">
        <f>SUM(B842:C842)</f>
        <v>10742.04</v>
      </c>
      <c r="F842" s="15" t="e">
        <f>E842/$E$798</f>
        <v>#DIV/0!</v>
      </c>
      <c r="G842" s="14" t="e">
        <f>$G$792*F842</f>
        <v>#DIV/0!</v>
      </c>
      <c r="H842" s="14" t="e">
        <f>G842+E842</f>
        <v>#DIV/0!</v>
      </c>
      <c r="I842" s="29" t="e">
        <f>G842+C842</f>
        <v>#DIV/0!</v>
      </c>
      <c r="J842" s="8" t="str">
        <f>A842</f>
        <v>MG20180131</v>
      </c>
      <c r="K842" s="15" t="e">
        <f t="shared" si="1"/>
        <v>#DIV/0!</v>
      </c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>
      <c r="A843" s="16"/>
      <c r="B843" s="7">
        <f>SUM(B840:B842)</f>
        <v>23680.010000000002</v>
      </c>
      <c r="C843" s="7">
        <f>SUM(C840:C842)</f>
        <v>5269.9400000000005</v>
      </c>
      <c r="D843" s="7"/>
      <c r="E843" s="7">
        <f>SUM(E840:E842)</f>
        <v>28949.95</v>
      </c>
      <c r="F843" s="8"/>
      <c r="G843" s="14" t="e">
        <f>SUM(G840:G842)</f>
        <v>#DIV/0!</v>
      </c>
      <c r="H843" s="30" t="e">
        <f>SUM(H840:H842)</f>
        <v>#DIV/0!</v>
      </c>
      <c r="I843" s="14" t="e">
        <f>SUM(I840:I842)</f>
        <v>#DIV/0!</v>
      </c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>
      <c r="A844" s="16"/>
      <c r="B844" s="7"/>
      <c r="C844" s="7"/>
      <c r="D844" s="7"/>
      <c r="E844" s="7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>
      <c r="A845" s="6" t="s">
        <v>30</v>
      </c>
      <c r="B845" s="7">
        <f>B843+C843</f>
        <v>28949.950000000004</v>
      </c>
      <c r="C845" s="7"/>
      <c r="D845" s="7"/>
      <c r="E845" s="7"/>
      <c r="F845" s="8"/>
      <c r="G845" s="7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>
      <c r="A846" s="6"/>
      <c r="B846" s="7"/>
      <c r="C846" s="7"/>
      <c r="D846" s="7"/>
      <c r="E846" s="7"/>
      <c r="F846" s="8"/>
      <c r="G846" s="7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>
      <c r="A847" s="6"/>
      <c r="B847" s="7"/>
      <c r="C847" s="7"/>
      <c r="D847" s="7"/>
      <c r="E847" s="7"/>
      <c r="F847" s="8"/>
      <c r="G847" s="7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>
      <c r="A848" s="6"/>
      <c r="B848" s="7"/>
      <c r="C848" s="7"/>
      <c r="D848" s="7"/>
      <c r="E848" s="7"/>
      <c r="F848" s="8"/>
      <c r="G848" s="7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>
      <c r="A849" s="6"/>
      <c r="B849" s="7"/>
      <c r="C849" s="7"/>
      <c r="D849" s="7"/>
      <c r="E849" s="7"/>
      <c r="F849" s="8"/>
      <c r="G849" s="7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>
      <c r="A850" s="11" t="s">
        <v>17</v>
      </c>
      <c r="B850" s="7"/>
      <c r="C850" s="7"/>
      <c r="D850" s="7"/>
      <c r="E850" s="7"/>
      <c r="F850" s="19"/>
      <c r="G850" s="7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>
      <c r="A851" s="16"/>
      <c r="B851" s="7"/>
      <c r="C851" s="7"/>
      <c r="D851" s="7"/>
      <c r="E851" s="7"/>
      <c r="F851" s="19"/>
      <c r="G851" s="7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>
      <c r="A852" s="16"/>
      <c r="B852" s="7"/>
      <c r="C852" s="7"/>
      <c r="D852" s="7"/>
      <c r="E852" s="7"/>
      <c r="F852" s="19"/>
      <c r="G852" s="7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>
      <c r="A853" s="16" t="s">
        <v>15</v>
      </c>
      <c r="B853" s="7" t="s">
        <v>12</v>
      </c>
      <c r="C853" s="7">
        <v>4947.41</v>
      </c>
      <c r="D853" s="7"/>
      <c r="E853" s="7"/>
      <c r="F853" s="19" t="s">
        <v>16</v>
      </c>
      <c r="G853" s="7"/>
      <c r="H853" s="7"/>
      <c r="I853" s="8"/>
      <c r="J853" s="8" t="s">
        <v>15</v>
      </c>
      <c r="K853" s="19" t="e">
        <f>F855</f>
        <v>#DIV/0!</v>
      </c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>
      <c r="A854" s="16"/>
      <c r="B854" s="7" t="s">
        <v>3</v>
      </c>
      <c r="C854" s="7">
        <v>1955.07</v>
      </c>
      <c r="D854" s="7"/>
      <c r="E854" s="7"/>
      <c r="F854" s="19"/>
      <c r="G854" s="7"/>
      <c r="H854" s="7"/>
      <c r="I854" s="8"/>
      <c r="J854" s="8" t="s">
        <v>14</v>
      </c>
      <c r="K854" s="15" t="e">
        <f>F859</f>
        <v>#DIV/0!</v>
      </c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>
      <c r="A855" s="16"/>
      <c r="B855" s="12" t="s">
        <v>11</v>
      </c>
      <c r="C855" s="7">
        <f>SUM(C853:C854)</f>
        <v>6902.48</v>
      </c>
      <c r="D855" s="7"/>
      <c r="E855" s="7"/>
      <c r="F855" s="19" t="e">
        <f>C855/$C$820</f>
        <v>#DIV/0!</v>
      </c>
      <c r="G855" s="7"/>
      <c r="H855" s="7"/>
      <c r="I855" s="8"/>
      <c r="J855" s="8" t="s">
        <v>13</v>
      </c>
      <c r="K855" s="15" t="e">
        <f>F863</f>
        <v>#DIV/0!</v>
      </c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>
      <c r="A856" s="16"/>
      <c r="B856" s="7"/>
      <c r="C856" s="7"/>
      <c r="D856" s="7"/>
      <c r="E856" s="7"/>
      <c r="F856" s="19"/>
      <c r="G856" s="7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>
      <c r="A857" s="16" t="s">
        <v>14</v>
      </c>
      <c r="B857" s="7" t="s">
        <v>12</v>
      </c>
      <c r="C857" s="7">
        <v>9028.35</v>
      </c>
      <c r="D857" s="7"/>
      <c r="E857" s="7"/>
      <c r="F857" s="19"/>
      <c r="G857" s="7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>
      <c r="A858" s="16"/>
      <c r="B858" s="7" t="s">
        <v>3</v>
      </c>
      <c r="C858" s="7">
        <v>1490.29</v>
      </c>
      <c r="D858" s="7"/>
      <c r="E858" s="7"/>
      <c r="F858" s="19"/>
      <c r="G858" s="7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>
      <c r="A859" s="16"/>
      <c r="B859" s="12" t="s">
        <v>11</v>
      </c>
      <c r="C859" s="7">
        <f>SUM(C857:C858)</f>
        <v>10518.64</v>
      </c>
      <c r="D859" s="7"/>
      <c r="E859" s="7"/>
      <c r="F859" s="19" t="e">
        <f>C859/$C$820</f>
        <v>#DIV/0!</v>
      </c>
      <c r="G859" s="7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>
      <c r="A860" s="16"/>
      <c r="B860" s="7"/>
      <c r="C860" s="7"/>
      <c r="D860" s="7"/>
      <c r="E860" s="7"/>
      <c r="F860" s="19"/>
      <c r="G860" s="7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>
      <c r="A861" s="16" t="s">
        <v>13</v>
      </c>
      <c r="B861" s="7" t="s">
        <v>12</v>
      </c>
      <c r="C861" s="7">
        <v>7779.85</v>
      </c>
      <c r="D861" s="7"/>
      <c r="E861" s="7"/>
      <c r="F861" s="19"/>
      <c r="G861" s="7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>
      <c r="A862" s="16"/>
      <c r="B862" s="7" t="s">
        <v>3</v>
      </c>
      <c r="C862" s="7">
        <v>2586.06</v>
      </c>
      <c r="D862" s="7"/>
      <c r="E862" s="7"/>
      <c r="F862" s="19"/>
      <c r="G862" s="7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>
      <c r="A863" s="16"/>
      <c r="B863" s="12" t="s">
        <v>11</v>
      </c>
      <c r="C863" s="7">
        <f>SUM(C861:C862)</f>
        <v>10365.91</v>
      </c>
      <c r="D863" s="7"/>
      <c r="E863" s="7"/>
      <c r="F863" s="19" t="e">
        <f>C863/$C$820</f>
        <v>#DIV/0!</v>
      </c>
      <c r="G863" s="7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>
      <c r="A864" s="16"/>
      <c r="B864" s="7"/>
      <c r="C864" s="7"/>
      <c r="D864" s="7"/>
      <c r="E864" s="7"/>
      <c r="F864" s="19"/>
      <c r="G864" s="7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>
      <c r="A865" s="16"/>
      <c r="B865" s="7" t="s">
        <v>10</v>
      </c>
      <c r="C865" s="7">
        <f>C855+C859+C863</f>
        <v>27787.03</v>
      </c>
      <c r="D865" s="7"/>
      <c r="E865" s="7"/>
      <c r="F865" s="19" t="e">
        <f>SUM(F854:F864)</f>
        <v>#DIV/0!</v>
      </c>
      <c r="G865" s="7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>
      <c r="A866" s="16"/>
      <c r="B866" s="7"/>
      <c r="C866" s="7"/>
      <c r="D866" s="7"/>
      <c r="E866" s="7"/>
      <c r="F866" s="19"/>
      <c r="G866" s="7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>
      <c r="A867" s="16"/>
      <c r="B867" s="7"/>
      <c r="C867" s="7"/>
      <c r="D867" s="7"/>
      <c r="E867" s="7"/>
      <c r="F867" s="19"/>
      <c r="G867" s="7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14.65" thickBot="1">
      <c r="A868" s="31"/>
      <c r="B868" s="25"/>
      <c r="C868" s="25"/>
      <c r="D868" s="25"/>
      <c r="E868" s="25"/>
      <c r="F868" s="32"/>
      <c r="G868" s="25"/>
      <c r="H868" s="25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</row>
    <row r="869" spans="1:22" ht="15" thickTop="1" thickBot="1">
      <c r="A869"/>
      <c r="F869" s="2"/>
      <c r="H869" s="1"/>
    </row>
    <row r="870" spans="1:22" ht="14.65" thickTop="1">
      <c r="A870" s="33"/>
      <c r="B870" s="3"/>
      <c r="C870" s="3"/>
      <c r="D870" s="3"/>
      <c r="E870" s="3"/>
      <c r="F870" s="34"/>
      <c r="G870" s="3"/>
      <c r="H870" s="3"/>
      <c r="I870" s="5"/>
    </row>
    <row r="871" spans="1:22">
      <c r="A871" s="35">
        <v>44165</v>
      </c>
      <c r="B871" s="7"/>
      <c r="C871" s="7"/>
      <c r="D871" s="7"/>
      <c r="E871" s="7"/>
      <c r="F871" s="19"/>
      <c r="G871" s="7"/>
      <c r="H871" s="7"/>
      <c r="I871" s="9"/>
    </row>
    <row r="872" spans="1:22">
      <c r="A872" s="6"/>
      <c r="B872" s="7"/>
      <c r="C872" s="7"/>
      <c r="D872" s="7"/>
      <c r="E872" s="7"/>
      <c r="F872" s="8"/>
      <c r="G872" s="7"/>
      <c r="H872" s="7"/>
      <c r="I872" s="9"/>
    </row>
    <row r="873" spans="1:22">
      <c r="A873" s="6" t="s">
        <v>1</v>
      </c>
      <c r="B873" s="7" t="s">
        <v>2</v>
      </c>
      <c r="C873" s="7">
        <v>7548.49</v>
      </c>
      <c r="D873" s="7"/>
      <c r="E873" s="19">
        <f>C873/C885</f>
        <v>0.46509116069926737</v>
      </c>
      <c r="F873" s="8"/>
      <c r="G873" s="7"/>
      <c r="H873" s="8" t="s">
        <v>9</v>
      </c>
      <c r="I873" s="9"/>
    </row>
    <row r="874" spans="1:22">
      <c r="A874" s="6"/>
      <c r="B874" s="7" t="s">
        <v>3</v>
      </c>
      <c r="C874" s="7">
        <f>1231.63+G874</f>
        <v>2481.63</v>
      </c>
      <c r="D874" s="7"/>
      <c r="E874" s="19">
        <f>C874/C886</f>
        <v>0.21531890082487593</v>
      </c>
      <c r="F874" s="8"/>
      <c r="G874" s="7">
        <v>1250</v>
      </c>
      <c r="H874" s="8">
        <f>1231.63+1250</f>
        <v>2481.63</v>
      </c>
      <c r="I874" s="9"/>
    </row>
    <row r="875" spans="1:22">
      <c r="A875" s="6"/>
      <c r="B875" s="7" t="s">
        <v>8</v>
      </c>
      <c r="C875" s="7">
        <f>SUM(C873:C874)</f>
        <v>10030.119999999999</v>
      </c>
      <c r="D875" s="7"/>
      <c r="E875" s="19">
        <f>C875/C887</f>
        <v>0.36137414206193363</v>
      </c>
      <c r="F875" s="8"/>
      <c r="G875" s="7"/>
      <c r="H875" s="8"/>
      <c r="I875" s="9"/>
    </row>
    <row r="876" spans="1:22">
      <c r="A876" s="6"/>
      <c r="B876" s="7"/>
      <c r="C876" s="7"/>
      <c r="D876" s="7"/>
      <c r="E876" s="7"/>
      <c r="F876" s="8"/>
      <c r="G876" s="7"/>
      <c r="H876" s="8"/>
      <c r="I876" s="9"/>
    </row>
    <row r="877" spans="1:22">
      <c r="A877" s="6" t="s">
        <v>0</v>
      </c>
      <c r="B877" s="7" t="s">
        <v>2</v>
      </c>
      <c r="C877" s="7">
        <v>1356.53</v>
      </c>
      <c r="D877" s="7"/>
      <c r="E877" s="19">
        <f>C877/C885</f>
        <v>8.3580969468513192E-2</v>
      </c>
      <c r="F877" s="8"/>
      <c r="G877" s="7"/>
      <c r="H877" s="8"/>
      <c r="I877" s="9"/>
    </row>
    <row r="878" spans="1:22">
      <c r="A878" s="6"/>
      <c r="B878" s="7" t="s">
        <v>3</v>
      </c>
      <c r="C878" s="7">
        <f>5297.99+G878</f>
        <v>5547.99</v>
      </c>
      <c r="D878" s="7"/>
      <c r="E878" s="19">
        <f>C878/C886</f>
        <v>0.48137196463107046</v>
      </c>
      <c r="F878" s="8"/>
      <c r="G878" s="7">
        <v>250</v>
      </c>
      <c r="H878" s="8">
        <f>5297.99+250</f>
        <v>5547.99</v>
      </c>
      <c r="I878" s="9"/>
    </row>
    <row r="879" spans="1:22">
      <c r="A879" s="6"/>
      <c r="B879" s="7" t="s">
        <v>8</v>
      </c>
      <c r="C879" s="7">
        <f>SUM(C877:C878)</f>
        <v>6904.5199999999995</v>
      </c>
      <c r="D879" s="7"/>
      <c r="E879" s="19">
        <f>C879/C887</f>
        <v>0.24876222730629963</v>
      </c>
      <c r="F879" s="8"/>
      <c r="G879" s="7"/>
      <c r="H879" s="8"/>
      <c r="I879" s="9"/>
    </row>
    <row r="880" spans="1:22">
      <c r="A880" s="6"/>
      <c r="B880" s="7"/>
      <c r="C880" s="7"/>
      <c r="D880" s="7"/>
      <c r="E880" s="7"/>
      <c r="F880" s="8"/>
      <c r="G880" s="7"/>
      <c r="H880" s="8"/>
      <c r="I880" s="9"/>
    </row>
    <row r="881" spans="1:9">
      <c r="A881" s="6" t="s">
        <v>4</v>
      </c>
      <c r="B881" s="7" t="s">
        <v>2</v>
      </c>
      <c r="C881" s="7">
        <v>7325.11</v>
      </c>
      <c r="D881" s="7"/>
      <c r="E881" s="19">
        <f>C881/C885</f>
        <v>0.45132786983221945</v>
      </c>
      <c r="F881" s="8"/>
      <c r="G881" s="7"/>
      <c r="H881" s="8"/>
      <c r="I881" s="9"/>
    </row>
    <row r="882" spans="1:9">
      <c r="A882" s="6"/>
      <c r="B882" s="7" t="s">
        <v>3</v>
      </c>
      <c r="C882" s="7">
        <f>3495.75+G882</f>
        <v>3495.75</v>
      </c>
      <c r="D882" s="7"/>
      <c r="E882" s="19">
        <f>C882/C886</f>
        <v>0.30330913454405373</v>
      </c>
      <c r="F882" s="8"/>
      <c r="G882" s="7">
        <v>0</v>
      </c>
      <c r="H882" s="8"/>
      <c r="I882" s="9"/>
    </row>
    <row r="883" spans="1:9">
      <c r="A883" s="6"/>
      <c r="B883" s="7" t="s">
        <v>8</v>
      </c>
      <c r="C883" s="7">
        <f>SUM(C881:C882)</f>
        <v>10820.86</v>
      </c>
      <c r="D883" s="7"/>
      <c r="E883" s="19">
        <f>C883/C887</f>
        <v>0.38986363063176671</v>
      </c>
      <c r="F883" s="8"/>
      <c r="G883" s="7"/>
      <c r="H883" s="8"/>
      <c r="I883" s="9"/>
    </row>
    <row r="884" spans="1:9">
      <c r="A884" s="6"/>
      <c r="B884" s="7"/>
      <c r="C884" s="7"/>
      <c r="D884" s="7"/>
      <c r="E884" s="7"/>
      <c r="F884" s="8"/>
      <c r="G884" s="7"/>
      <c r="H884" s="8"/>
      <c r="I884" s="9"/>
    </row>
    <row r="885" spans="1:9">
      <c r="A885" s="6" t="s">
        <v>6</v>
      </c>
      <c r="B885" s="7"/>
      <c r="C885" s="7">
        <f>C881+C877+C873</f>
        <v>16230.13</v>
      </c>
      <c r="D885" s="7"/>
      <c r="E885" s="19">
        <f>C885/C887</f>
        <v>0.58475365242924826</v>
      </c>
      <c r="F885" s="8"/>
      <c r="G885" s="7">
        <f>SUM(G872:G884)</f>
        <v>1500</v>
      </c>
      <c r="H885" s="8"/>
      <c r="I885" s="9"/>
    </row>
    <row r="886" spans="1:9">
      <c r="A886" s="6" t="s">
        <v>5</v>
      </c>
      <c r="B886" s="7"/>
      <c r="C886" s="7">
        <f>C882+C878+C874</f>
        <v>11525.369999999999</v>
      </c>
      <c r="D886" s="7"/>
      <c r="E886" s="19">
        <f>C886/C887</f>
        <v>0.41524634757075168</v>
      </c>
      <c r="F886" s="8"/>
      <c r="G886" s="7"/>
      <c r="H886" s="8"/>
      <c r="I886" s="9"/>
    </row>
    <row r="887" spans="1:9">
      <c r="A887" s="6" t="s">
        <v>7</v>
      </c>
      <c r="B887" s="7"/>
      <c r="C887" s="7">
        <f>C886+C885</f>
        <v>27755.5</v>
      </c>
      <c r="D887" s="7"/>
      <c r="E887" s="19">
        <f>SUM(E885:E886)</f>
        <v>1</v>
      </c>
      <c r="F887" s="8"/>
      <c r="G887" s="7"/>
      <c r="H887" s="8"/>
      <c r="I887" s="9"/>
    </row>
    <row r="888" spans="1:9">
      <c r="A888" s="6"/>
      <c r="B888" s="7"/>
      <c r="C888" s="7"/>
      <c r="D888" s="7"/>
      <c r="E888" s="7"/>
      <c r="F888" s="8"/>
      <c r="G888" s="7"/>
      <c r="H888" s="8"/>
      <c r="I888" s="9"/>
    </row>
    <row r="889" spans="1:9">
      <c r="A889" s="6"/>
      <c r="B889" s="7"/>
      <c r="C889" s="7"/>
      <c r="D889" s="7"/>
      <c r="E889" s="7"/>
      <c r="F889" s="8"/>
      <c r="G889" s="7"/>
      <c r="H889" s="8"/>
      <c r="I889" s="9"/>
    </row>
    <row r="890" spans="1:9" ht="14.65" thickBot="1">
      <c r="A890" s="24"/>
      <c r="B890" s="25"/>
      <c r="C890" s="25"/>
      <c r="D890" s="25"/>
      <c r="E890" s="25"/>
      <c r="F890" s="26"/>
      <c r="G890" s="25"/>
      <c r="H890" s="26"/>
      <c r="I890" s="27"/>
    </row>
    <row r="891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2025-02-20T15:32:06Z</dcterms:modified>
</cp:coreProperties>
</file>