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35" yWindow="109" windowWidth="25295" windowHeight="11112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M35" i="1"/>
  <c r="M34"/>
  <c r="M33"/>
  <c r="M32"/>
  <c r="M31"/>
  <c r="M30"/>
  <c r="M29"/>
  <c r="M28"/>
  <c r="M27"/>
  <c r="C11"/>
  <c r="C10"/>
  <c r="C9"/>
  <c r="E35"/>
  <c r="E34"/>
  <c r="E33"/>
  <c r="E32"/>
  <c r="E31"/>
  <c r="E30"/>
  <c r="E29"/>
  <c r="E28"/>
  <c r="E27"/>
  <c r="L20"/>
  <c r="C22"/>
  <c r="F20" s="1"/>
  <c r="H20" s="1"/>
  <c r="K21"/>
  <c r="K20"/>
  <c r="K11"/>
  <c r="K10"/>
  <c r="K9"/>
  <c r="F33" l="1"/>
  <c r="F31"/>
  <c r="F30"/>
  <c r="E36"/>
  <c r="F34" s="1"/>
  <c r="F35"/>
  <c r="F27"/>
  <c r="F28"/>
  <c r="M36"/>
  <c r="N35" s="1"/>
  <c r="F21"/>
  <c r="L21" s="1"/>
  <c r="L22" s="1"/>
  <c r="C12"/>
  <c r="F9" s="1"/>
  <c r="F32" l="1"/>
  <c r="F29"/>
  <c r="F36" s="1"/>
  <c r="F10"/>
  <c r="N27"/>
  <c r="N32"/>
  <c r="N33"/>
  <c r="N34"/>
  <c r="N28"/>
  <c r="N29"/>
  <c r="N30"/>
  <c r="N31"/>
  <c r="M20"/>
  <c r="O20" s="1"/>
  <c r="P20" s="1"/>
  <c r="F11"/>
  <c r="M21"/>
  <c r="O21" s="1"/>
  <c r="P21" s="1"/>
  <c r="H9" l="1"/>
  <c r="I9" s="1"/>
  <c r="L9" s="1"/>
  <c r="M9" s="1"/>
  <c r="O9" s="1"/>
  <c r="F12"/>
  <c r="P22"/>
  <c r="N36"/>
  <c r="M22"/>
  <c r="L10" l="1"/>
  <c r="M10" s="1"/>
  <c r="O10" s="1"/>
  <c r="L11"/>
  <c r="M11" s="1"/>
  <c r="O11" s="1"/>
  <c r="P11" s="1"/>
  <c r="P9"/>
  <c r="L12" l="1"/>
  <c r="P10"/>
  <c r="P12" s="1"/>
  <c r="M12"/>
  <c r="N11" s="1"/>
  <c r="N9" l="1"/>
  <c r="N12" s="1"/>
  <c r="N10"/>
  <c r="N21"/>
  <c r="N20"/>
  <c r="N22" l="1"/>
</calcChain>
</file>

<file path=xl/sharedStrings.xml><?xml version="1.0" encoding="utf-8"?>
<sst xmlns="http://schemas.openxmlformats.org/spreadsheetml/2006/main" count="58" uniqueCount="23">
  <si>
    <t>Exposure</t>
  </si>
  <si>
    <t>DAC</t>
  </si>
  <si>
    <t>CAR</t>
  </si>
  <si>
    <t>BAK</t>
  </si>
  <si>
    <t>Weight</t>
  </si>
  <si>
    <t>Price</t>
  </si>
  <si>
    <t>Shares</t>
  </si>
  <si>
    <t>Weight to ReDistribute</t>
  </si>
  <si>
    <t>Symbol</t>
  </si>
  <si>
    <t>New Exposure</t>
  </si>
  <si>
    <t>New Weight</t>
  </si>
  <si>
    <t>New Shares</t>
  </si>
  <si>
    <t>CMMomentum: Certain positions within a bucket exceeding 90% of the bucket allocation.  This seems to leave the bucket exposed to certain risks arising from losses in the overweight bucket</t>
  </si>
  <si>
    <t>The MaxPositionBucketWeight strategy seeks to test if redistributing weights in the bucket will hinder/improve performance</t>
  </si>
  <si>
    <t>UseMaxPositionBucketWeight</t>
  </si>
  <si>
    <t>Notes:  Does not apply if the bucket holds a single position.</t>
  </si>
  <si>
    <t>UseMaxPositionBucketWeightMaxWeight</t>
  </si>
  <si>
    <t>NUE</t>
  </si>
  <si>
    <t>AA</t>
  </si>
  <si>
    <t>ERJ</t>
  </si>
  <si>
    <t>MTDR</t>
  </si>
  <si>
    <t>CPG</t>
  </si>
  <si>
    <t>SIG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</si>
</sst>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44" fontId="0" fillId="0" borderId="0" xfId="1" applyFont="1"/>
    <xf numFmtId="10" fontId="0" fillId="0" borderId="0" xfId="0" applyNumberFormat="1"/>
    <xf numFmtId="0" fontId="2" fillId="0" borderId="0" xfId="0" applyFont="1"/>
    <xf numFmtId="44" fontId="0" fillId="0" borderId="0" xfId="0" applyNumberFormat="1"/>
    <xf numFmtId="37" fontId="0" fillId="0" borderId="0" xfId="0" applyNumberFormat="1"/>
    <xf numFmtId="0" fontId="0" fillId="0" borderId="1" xfId="0" applyBorder="1"/>
    <xf numFmtId="0" fontId="0" fillId="0" borderId="2" xfId="0" applyBorder="1"/>
    <xf numFmtId="44" fontId="0" fillId="0" borderId="2" xfId="1" applyFont="1" applyBorder="1"/>
    <xf numFmtId="44" fontId="0" fillId="0" borderId="2" xfId="0" applyNumberFormat="1" applyBorder="1"/>
    <xf numFmtId="10" fontId="0" fillId="0" borderId="3" xfId="0" applyNumberFormat="1" applyBorder="1"/>
    <xf numFmtId="0" fontId="0" fillId="0" borderId="4" xfId="0" applyBorder="1"/>
    <xf numFmtId="0" fontId="0" fillId="0" borderId="0" xfId="0" applyBorder="1"/>
    <xf numFmtId="44" fontId="0" fillId="0" borderId="0" xfId="1" applyFont="1" applyBorder="1"/>
    <xf numFmtId="44" fontId="0" fillId="0" borderId="0" xfId="0" applyNumberFormat="1" applyBorder="1"/>
    <xf numFmtId="10" fontId="0" fillId="0" borderId="5" xfId="0" applyNumberFormat="1" applyBorder="1"/>
    <xf numFmtId="0" fontId="0" fillId="0" borderId="6" xfId="0" applyBorder="1"/>
    <xf numFmtId="0" fontId="0" fillId="0" borderId="7" xfId="0" applyBorder="1"/>
    <xf numFmtId="44" fontId="0" fillId="0" borderId="7" xfId="1" applyFont="1" applyBorder="1"/>
    <xf numFmtId="44" fontId="0" fillId="0" borderId="7" xfId="0" applyNumberFormat="1" applyBorder="1"/>
    <xf numFmtId="10" fontId="0" fillId="0" borderId="8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R36"/>
  <sheetViews>
    <sheetView tabSelected="1" workbookViewId="0">
      <selection activeCell="B9" sqref="B9"/>
    </sheetView>
  </sheetViews>
  <sheetFormatPr defaultRowHeight="14.3"/>
  <cols>
    <col min="1" max="1" width="4.625" customWidth="1"/>
    <col min="3" max="3" width="16.25" customWidth="1"/>
    <col min="5" max="5" width="11.125" bestFit="1" customWidth="1"/>
    <col min="6" max="6" width="9.375" bestFit="1" customWidth="1"/>
    <col min="12" max="12" width="11.5" bestFit="1" customWidth="1"/>
    <col min="13" max="13" width="13.125" bestFit="1" customWidth="1"/>
    <col min="14" max="14" width="11.5" bestFit="1" customWidth="1"/>
    <col min="15" max="15" width="10.875" bestFit="1" customWidth="1"/>
    <col min="16" max="16" width="11.125" bestFit="1" customWidth="1"/>
    <col min="17" max="17" width="11.625" bestFit="1" customWidth="1"/>
    <col min="18" max="18" width="11.125" bestFit="1" customWidth="1"/>
  </cols>
  <sheetData>
    <row r="2" spans="1:18">
      <c r="B2" t="s">
        <v>12</v>
      </c>
    </row>
    <row r="3" spans="1:18">
      <c r="B3" t="s">
        <v>13</v>
      </c>
    </row>
    <row r="5" spans="1:18">
      <c r="F5" s="3" t="s">
        <v>14</v>
      </c>
    </row>
    <row r="6" spans="1:18">
      <c r="F6" s="3" t="s">
        <v>16</v>
      </c>
      <c r="J6" s="2">
        <v>0.65</v>
      </c>
    </row>
    <row r="8" spans="1:18">
      <c r="B8" s="3" t="s">
        <v>8</v>
      </c>
      <c r="C8" s="3" t="s">
        <v>0</v>
      </c>
      <c r="D8" s="3" t="s">
        <v>5</v>
      </c>
      <c r="E8" s="3" t="s">
        <v>6</v>
      </c>
      <c r="F8" s="3" t="s">
        <v>4</v>
      </c>
      <c r="H8" s="3" t="s">
        <v>7</v>
      </c>
      <c r="L8" s="3" t="s">
        <v>10</v>
      </c>
      <c r="M8" s="3" t="s">
        <v>9</v>
      </c>
      <c r="N8" s="3" t="s">
        <v>10</v>
      </c>
      <c r="O8" s="3" t="s">
        <v>11</v>
      </c>
      <c r="P8" s="3" t="s">
        <v>0</v>
      </c>
      <c r="Q8" s="3"/>
      <c r="R8" s="3"/>
    </row>
    <row r="9" spans="1:18">
      <c r="A9">
        <v>1</v>
      </c>
      <c r="B9" t="s">
        <v>20</v>
      </c>
      <c r="C9" s="1">
        <f>E9*D9</f>
        <v>47740</v>
      </c>
      <c r="D9">
        <v>23.87</v>
      </c>
      <c r="E9">
        <v>2000</v>
      </c>
      <c r="F9" s="2">
        <f>C9/$C$12</f>
        <v>0.90421735763974642</v>
      </c>
      <c r="H9" s="2">
        <f>IF(MAX(F9:F11)&gt;J6,MAX(F9:F11)-J6,0)</f>
        <v>0.2542173576397464</v>
      </c>
      <c r="I9" s="2">
        <f>IF(H9=0,0,J6)</f>
        <v>0.65</v>
      </c>
      <c r="K9" t="str">
        <f>B9</f>
        <v>MTDR</v>
      </c>
      <c r="L9" s="2">
        <f>IF(F9&gt;$I$9,$I$9,F9+$H$9/($A$11-1))</f>
        <v>0.65</v>
      </c>
      <c r="M9" s="4">
        <f>$C$12*L9</f>
        <v>34318.076000000001</v>
      </c>
      <c r="N9" s="2">
        <f>M9/$M$12</f>
        <v>0.65</v>
      </c>
      <c r="O9" s="5">
        <f>ROUNDDOWN(M9/D9,0)</f>
        <v>1437</v>
      </c>
      <c r="P9" s="4">
        <f>O9*D9</f>
        <v>34301.19</v>
      </c>
      <c r="Q9" s="1"/>
      <c r="R9" s="1"/>
    </row>
    <row r="10" spans="1:18">
      <c r="A10">
        <v>2</v>
      </c>
      <c r="B10" t="s">
        <v>21</v>
      </c>
      <c r="C10" s="1">
        <f>E10*D10</f>
        <v>2527.7799999999997</v>
      </c>
      <c r="D10">
        <v>4.22</v>
      </c>
      <c r="E10">
        <v>599</v>
      </c>
      <c r="F10" s="2">
        <f>C10/$C$12</f>
        <v>4.7877305242869671E-2</v>
      </c>
      <c r="K10" t="str">
        <f>B10</f>
        <v>CPG</v>
      </c>
      <c r="L10" s="2">
        <f>IF(F10&gt;$I$9,$I$9,F10+$H$9/($A$11-1))</f>
        <v>0.17498598406274288</v>
      </c>
      <c r="M10" s="4">
        <f>$C$12*L10</f>
        <v>9238.7419999999984</v>
      </c>
      <c r="N10" s="2">
        <f>M10/$M$12</f>
        <v>0.17498598406274288</v>
      </c>
      <c r="O10" s="5">
        <f>M10/D10</f>
        <v>2189.2753554502369</v>
      </c>
      <c r="P10" s="4">
        <f>O10*D10</f>
        <v>9238.7420000000002</v>
      </c>
      <c r="Q10" s="1"/>
      <c r="R10" s="1"/>
    </row>
    <row r="11" spans="1:18">
      <c r="A11">
        <v>3</v>
      </c>
      <c r="B11" t="s">
        <v>22</v>
      </c>
      <c r="C11" s="1">
        <f>E11*D11</f>
        <v>2529.2600000000002</v>
      </c>
      <c r="D11">
        <v>58.82</v>
      </c>
      <c r="E11">
        <v>43</v>
      </c>
      <c r="F11" s="2">
        <f>C11/$C$12</f>
        <v>4.7905337117383859E-2</v>
      </c>
      <c r="H11" s="2"/>
      <c r="K11" t="str">
        <f>B11</f>
        <v>SIG</v>
      </c>
      <c r="L11" s="2">
        <f>IF(F11&gt;$I$9,$I$9,F11+$H$9/($A$11-1))</f>
        <v>0.17501401593725707</v>
      </c>
      <c r="M11" s="4">
        <f>$C$12*L11</f>
        <v>9240.2219999999998</v>
      </c>
      <c r="N11" s="2">
        <f>M11/$M$12</f>
        <v>0.17501401593725707</v>
      </c>
      <c r="O11" s="5">
        <f>M11/D11</f>
        <v>157.09319959197552</v>
      </c>
      <c r="P11" s="4">
        <f>O11*D11</f>
        <v>9240.2219999999998</v>
      </c>
      <c r="Q11" s="1"/>
      <c r="R11" s="1"/>
    </row>
    <row r="12" spans="1:18">
      <c r="C12" s="1">
        <f>SUM(C9:C11)</f>
        <v>52797.04</v>
      </c>
      <c r="F12" s="2">
        <f>SUM(F9:F11)</f>
        <v>1</v>
      </c>
      <c r="H12" s="2"/>
      <c r="L12" s="2">
        <f>SUM(L9:L11)</f>
        <v>1</v>
      </c>
      <c r="M12" s="4">
        <f>SUM(M9:M11)</f>
        <v>52797.04</v>
      </c>
      <c r="N12" s="2">
        <f>SUM(N9:N11)</f>
        <v>1</v>
      </c>
      <c r="P12" s="4">
        <f>SUM(P9:P11)</f>
        <v>52780.154000000002</v>
      </c>
      <c r="Q12" s="1"/>
      <c r="R12" s="1"/>
    </row>
    <row r="13" spans="1:18">
      <c r="L13" s="2"/>
      <c r="Q13" s="1"/>
      <c r="R13" s="1"/>
    </row>
    <row r="14" spans="1:18">
      <c r="R14" s="1"/>
    </row>
    <row r="15" spans="1:18">
      <c r="C15" t="s">
        <v>15</v>
      </c>
    </row>
    <row r="19" spans="1:16">
      <c r="B19" s="3" t="s">
        <v>8</v>
      </c>
      <c r="C19" s="3" t="s">
        <v>0</v>
      </c>
      <c r="D19" s="3" t="s">
        <v>5</v>
      </c>
      <c r="E19" s="3" t="s">
        <v>6</v>
      </c>
      <c r="F19" s="3" t="s">
        <v>4</v>
      </c>
      <c r="H19" s="3" t="s">
        <v>7</v>
      </c>
      <c r="L19" s="3" t="s">
        <v>10</v>
      </c>
      <c r="M19" s="3" t="s">
        <v>9</v>
      </c>
      <c r="N19" s="3" t="s">
        <v>10</v>
      </c>
      <c r="O19" s="3" t="s">
        <v>11</v>
      </c>
      <c r="P19" s="3" t="s">
        <v>0</v>
      </c>
    </row>
    <row r="20" spans="1:16">
      <c r="A20">
        <v>1</v>
      </c>
      <c r="B20" t="s">
        <v>1</v>
      </c>
      <c r="C20" s="1">
        <v>7996.25</v>
      </c>
      <c r="D20">
        <v>55.41</v>
      </c>
      <c r="E20">
        <v>125</v>
      </c>
      <c r="F20" s="2">
        <f>C20/$C$22</f>
        <v>0.96810299635217223</v>
      </c>
      <c r="H20" s="2">
        <f>F20-J6</f>
        <v>0.31810299635217221</v>
      </c>
      <c r="K20" t="str">
        <f>B20</f>
        <v>DAC</v>
      </c>
      <c r="L20" s="2">
        <f>J6</f>
        <v>0.65</v>
      </c>
      <c r="M20" s="4">
        <f>$C$12*L20</f>
        <v>34318.076000000001</v>
      </c>
      <c r="N20" s="2">
        <f>M20/$M$12</f>
        <v>0.65</v>
      </c>
      <c r="O20" s="5">
        <f>ROUNDDOWN(M20/D20,0)</f>
        <v>619</v>
      </c>
      <c r="P20" s="1">
        <f>O20*D20</f>
        <v>34298.79</v>
      </c>
    </row>
    <row r="21" spans="1:16">
      <c r="A21">
        <v>2</v>
      </c>
      <c r="B21" t="s">
        <v>2</v>
      </c>
      <c r="C21" s="1">
        <v>263.45999999999998</v>
      </c>
      <c r="D21">
        <v>89.79</v>
      </c>
      <c r="E21">
        <v>3</v>
      </c>
      <c r="F21" s="2">
        <f>C21/$C$22</f>
        <v>3.1897003647827833E-2</v>
      </c>
      <c r="K21" t="str">
        <f>B21</f>
        <v>CAR</v>
      </c>
      <c r="L21" s="2">
        <f>F21+(H20/(A21-1))</f>
        <v>0.35000000000000003</v>
      </c>
      <c r="M21" s="4">
        <f>$C$12*L21</f>
        <v>18478.964000000004</v>
      </c>
      <c r="N21" s="2">
        <f>M21/$M$12</f>
        <v>0.35000000000000009</v>
      </c>
      <c r="O21" s="5">
        <f>M21/D21</f>
        <v>205.80202695177638</v>
      </c>
      <c r="P21" s="1">
        <f>O21*D21</f>
        <v>18478.964000000004</v>
      </c>
    </row>
    <row r="22" spans="1:16">
      <c r="C22" s="4">
        <f>SUM(C20:C21)</f>
        <v>8259.7099999999991</v>
      </c>
      <c r="H22" s="2"/>
      <c r="L22" s="2">
        <f>SUM(L20:L21)</f>
        <v>1</v>
      </c>
      <c r="M22" s="4">
        <f>SUM(M20:M21)</f>
        <v>52797.040000000008</v>
      </c>
      <c r="N22" s="2">
        <f>SUM(N20:N21)</f>
        <v>1</v>
      </c>
      <c r="P22" s="1">
        <f>SUM(P20:P21)</f>
        <v>52777.754000000001</v>
      </c>
    </row>
    <row r="23" spans="1:16">
      <c r="H23" s="2"/>
    </row>
    <row r="26" spans="1:16" ht="14.95" thickBot="1">
      <c r="B26" s="3" t="s">
        <v>8</v>
      </c>
      <c r="C26" s="3" t="s">
        <v>6</v>
      </c>
      <c r="D26" s="3" t="s">
        <v>5</v>
      </c>
      <c r="E26" s="3" t="s">
        <v>0</v>
      </c>
      <c r="F26" s="3"/>
      <c r="J26" s="3" t="s">
        <v>8</v>
      </c>
      <c r="K26" s="3" t="s">
        <v>6</v>
      </c>
      <c r="L26" s="3" t="s">
        <v>5</v>
      </c>
      <c r="M26" s="3" t="s">
        <v>0</v>
      </c>
      <c r="N26" s="3"/>
    </row>
    <row r="27" spans="1:16" ht="14.95" thickTop="1">
      <c r="B27" t="s">
        <v>1</v>
      </c>
      <c r="C27">
        <v>125</v>
      </c>
      <c r="D27" s="1">
        <v>55.41</v>
      </c>
      <c r="E27" s="4">
        <f>D27*C27</f>
        <v>6926.25</v>
      </c>
      <c r="F27" s="2">
        <f t="shared" ref="F27:F35" si="0">E27/$E$36</f>
        <v>0.30564181360935122</v>
      </c>
      <c r="J27" s="6" t="s">
        <v>1</v>
      </c>
      <c r="K27" s="7">
        <v>84</v>
      </c>
      <c r="L27" s="8">
        <v>55.41</v>
      </c>
      <c r="M27" s="9">
        <f>L27*K27</f>
        <v>4654.4399999999996</v>
      </c>
      <c r="N27" s="10">
        <f t="shared" ref="N27:N35" si="1">M27/$M$36</f>
        <v>0.20507582990801537</v>
      </c>
    </row>
    <row r="28" spans="1:16">
      <c r="B28" t="s">
        <v>2</v>
      </c>
      <c r="C28">
        <v>3</v>
      </c>
      <c r="D28" s="1">
        <v>89.79</v>
      </c>
      <c r="E28" s="4">
        <f t="shared" ref="E28:E35" si="2">D28*C28</f>
        <v>269.37</v>
      </c>
      <c r="F28" s="2">
        <f t="shared" si="0"/>
        <v>1.188676922316563E-2</v>
      </c>
      <c r="J28" s="11" t="s">
        <v>2</v>
      </c>
      <c r="K28" s="12">
        <v>16</v>
      </c>
      <c r="L28" s="13">
        <v>89.79</v>
      </c>
      <c r="M28" s="14">
        <f>L28*K28</f>
        <v>1436.64</v>
      </c>
      <c r="N28" s="15">
        <f t="shared" si="1"/>
        <v>6.3298729874926143E-2</v>
      </c>
    </row>
    <row r="29" spans="1:16" ht="14.95" thickBot="1">
      <c r="B29" t="s">
        <v>3</v>
      </c>
      <c r="C29">
        <v>30</v>
      </c>
      <c r="D29" s="1">
        <v>18.989999999999998</v>
      </c>
      <c r="E29" s="4">
        <f t="shared" si="2"/>
        <v>569.69999999999993</v>
      </c>
      <c r="F29" s="2">
        <f t="shared" si="0"/>
        <v>2.5139742459952697E-2</v>
      </c>
      <c r="J29" s="16" t="s">
        <v>3</v>
      </c>
      <c r="K29" s="17">
        <v>90</v>
      </c>
      <c r="L29" s="18">
        <v>18.989999999999998</v>
      </c>
      <c r="M29" s="19">
        <f>L29*K29</f>
        <v>1709.1</v>
      </c>
      <c r="N29" s="20">
        <f t="shared" si="1"/>
        <v>7.5303387925462373E-2</v>
      </c>
    </row>
    <row r="30" spans="1:16" ht="14.95" thickTop="1">
      <c r="B30" t="s">
        <v>17</v>
      </c>
      <c r="C30">
        <v>55</v>
      </c>
      <c r="D30" s="1">
        <v>102.54</v>
      </c>
      <c r="E30" s="4">
        <f t="shared" si="2"/>
        <v>5639.7000000000007</v>
      </c>
      <c r="F30" s="2">
        <f t="shared" si="0"/>
        <v>0.24886888810144861</v>
      </c>
      <c r="J30" t="s">
        <v>17</v>
      </c>
      <c r="K30">
        <v>55</v>
      </c>
      <c r="L30" s="1">
        <v>102.54</v>
      </c>
      <c r="M30" s="4">
        <f>L30*K30</f>
        <v>5639.7000000000007</v>
      </c>
      <c r="N30" s="2">
        <f t="shared" si="1"/>
        <v>0.2484866402686971</v>
      </c>
    </row>
    <row r="31" spans="1:16">
      <c r="B31" t="s">
        <v>18</v>
      </c>
      <c r="C31">
        <v>28</v>
      </c>
      <c r="D31" s="1">
        <v>39.67</v>
      </c>
      <c r="E31" s="4">
        <f t="shared" si="2"/>
        <v>1110.76</v>
      </c>
      <c r="F31" s="2">
        <f t="shared" si="0"/>
        <v>4.901565795123234E-2</v>
      </c>
      <c r="J31" t="s">
        <v>18</v>
      </c>
      <c r="K31">
        <v>28</v>
      </c>
      <c r="L31" s="1">
        <v>39.67</v>
      </c>
      <c r="M31" s="4">
        <f>L31*K31</f>
        <v>1110.76</v>
      </c>
      <c r="N31" s="2">
        <f t="shared" si="1"/>
        <v>4.8940372811471879E-2</v>
      </c>
    </row>
    <row r="32" spans="1:16">
      <c r="B32" t="s">
        <v>19</v>
      </c>
      <c r="C32">
        <v>72</v>
      </c>
      <c r="D32" s="1">
        <v>13.39</v>
      </c>
      <c r="E32" s="4">
        <f t="shared" si="2"/>
        <v>964.08</v>
      </c>
      <c r="F32" s="2">
        <f t="shared" si="0"/>
        <v>4.2542957540444445E-2</v>
      </c>
      <c r="J32" t="s">
        <v>19</v>
      </c>
      <c r="K32">
        <v>72</v>
      </c>
      <c r="L32" s="1">
        <v>13.39</v>
      </c>
      <c r="M32" s="4">
        <f>L32*K32</f>
        <v>964.08</v>
      </c>
      <c r="N32" s="2">
        <f t="shared" si="1"/>
        <v>4.2477614084126009E-2</v>
      </c>
    </row>
    <row r="33" spans="2:14">
      <c r="B33" t="s">
        <v>20</v>
      </c>
      <c r="C33">
        <v>89</v>
      </c>
      <c r="D33" s="1">
        <v>23.87</v>
      </c>
      <c r="E33" s="4">
        <f t="shared" si="2"/>
        <v>2124.4300000000003</v>
      </c>
      <c r="F33" s="2">
        <f t="shared" si="0"/>
        <v>9.3746924827448355E-2</v>
      </c>
      <c r="J33" t="s">
        <v>20</v>
      </c>
      <c r="K33">
        <v>89</v>
      </c>
      <c r="L33" s="1">
        <v>23.87</v>
      </c>
      <c r="M33" s="4">
        <f>L33*K33</f>
        <v>2124.4300000000003</v>
      </c>
      <c r="N33" s="2">
        <f t="shared" si="1"/>
        <v>9.3602935118185043E-2</v>
      </c>
    </row>
    <row r="34" spans="2:14">
      <c r="B34" t="s">
        <v>21</v>
      </c>
      <c r="C34">
        <v>599</v>
      </c>
      <c r="D34" s="1">
        <v>4.22</v>
      </c>
      <c r="E34" s="4">
        <f t="shared" si="2"/>
        <v>2527.7799999999997</v>
      </c>
      <c r="F34" s="2">
        <f t="shared" si="0"/>
        <v>0.11154596839638271</v>
      </c>
      <c r="J34" t="s">
        <v>21</v>
      </c>
      <c r="K34">
        <v>599</v>
      </c>
      <c r="L34" s="1">
        <v>4.22</v>
      </c>
      <c r="M34" s="4">
        <f>L34*K34</f>
        <v>2527.7799999999997</v>
      </c>
      <c r="N34" s="2">
        <f t="shared" si="1"/>
        <v>0.11137464041321471</v>
      </c>
    </row>
    <row r="35" spans="2:14">
      <c r="B35" t="s">
        <v>22</v>
      </c>
      <c r="C35">
        <v>43</v>
      </c>
      <c r="D35" s="1">
        <v>58.82</v>
      </c>
      <c r="E35" s="4">
        <f t="shared" si="2"/>
        <v>2529.2600000000002</v>
      </c>
      <c r="F35" s="2">
        <f t="shared" si="0"/>
        <v>0.11161127789057394</v>
      </c>
      <c r="J35" t="s">
        <v>22</v>
      </c>
      <c r="K35">
        <v>43</v>
      </c>
      <c r="L35" s="1">
        <v>58.82</v>
      </c>
      <c r="M35" s="4">
        <f>L35*K35</f>
        <v>2529.2600000000002</v>
      </c>
      <c r="N35" s="2">
        <f t="shared" si="1"/>
        <v>0.11143984959590134</v>
      </c>
    </row>
    <row r="36" spans="2:14">
      <c r="E36" s="4">
        <f>SUM(E27:E35)</f>
        <v>22661.33</v>
      </c>
      <c r="F36" s="2">
        <f>SUM(F27:F35)</f>
        <v>1</v>
      </c>
      <c r="M36" s="4">
        <f>SUM(M27:M35)</f>
        <v>22696.190000000002</v>
      </c>
      <c r="N36" s="2">
        <f>SUM(N27:N35)</f>
        <v>0.99999999999999989</v>
      </c>
    </row>
  </sheetData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Kessler</dc:creator>
  <cp:lastModifiedBy>Sean Kessler</cp:lastModifiedBy>
  <dcterms:created xsi:type="dcterms:W3CDTF">2021-06-01T00:23:28Z</dcterms:created>
  <dcterms:modified xsi:type="dcterms:W3CDTF">2021-06-02T22:52:41Z</dcterms:modified>
</cp:coreProperties>
</file>