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8" yWindow="300" windowWidth="25103" windowHeight="12338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H19"/>
  <c r="D19"/>
  <c r="K18"/>
  <c r="D18"/>
  <c r="H18" s="1"/>
  <c r="M17"/>
  <c r="M18" s="1"/>
  <c r="M19" s="1"/>
  <c r="N19" s="1"/>
  <c r="K17"/>
  <c r="D17"/>
  <c r="H17" s="1"/>
  <c r="K11"/>
  <c r="J11"/>
  <c r="D11"/>
  <c r="H11" s="1"/>
  <c r="K10"/>
  <c r="J10"/>
  <c r="H10"/>
  <c r="D10"/>
  <c r="L9"/>
  <c r="L10" s="1"/>
  <c r="L11" s="1"/>
  <c r="L17" s="1"/>
  <c r="L18" s="1"/>
  <c r="L19" s="1"/>
  <c r="K9"/>
  <c r="J9"/>
  <c r="H9"/>
  <c r="D9"/>
  <c r="K49"/>
  <c r="D49"/>
  <c r="K48"/>
  <c r="D48"/>
  <c r="H48" s="1"/>
  <c r="M47"/>
  <c r="M48" s="1"/>
  <c r="M49" s="1"/>
  <c r="N49" s="1"/>
  <c r="K47"/>
  <c r="D47"/>
  <c r="K41"/>
  <c r="J41"/>
  <c r="H41"/>
  <c r="D41"/>
  <c r="K40"/>
  <c r="J40"/>
  <c r="H40"/>
  <c r="D40"/>
  <c r="L39"/>
  <c r="L40" s="1"/>
  <c r="L41" s="1"/>
  <c r="L47" s="1"/>
  <c r="L48" s="1"/>
  <c r="L49" s="1"/>
  <c r="K39"/>
  <c r="J39"/>
  <c r="D39"/>
  <c r="H39" s="1"/>
  <c r="K79"/>
  <c r="D79"/>
  <c r="H79" s="1"/>
  <c r="K78"/>
  <c r="D78"/>
  <c r="H78" s="1"/>
  <c r="M77"/>
  <c r="M78" s="1"/>
  <c r="M79" s="1"/>
  <c r="N79" s="1"/>
  <c r="K77"/>
  <c r="D77"/>
  <c r="H77" s="1"/>
  <c r="K71"/>
  <c r="J71"/>
  <c r="H71"/>
  <c r="D71"/>
  <c r="K70"/>
  <c r="J70"/>
  <c r="D70"/>
  <c r="H70" s="1"/>
  <c r="L69"/>
  <c r="L70" s="1"/>
  <c r="L71" s="1"/>
  <c r="L77" s="1"/>
  <c r="L78" s="1"/>
  <c r="L79" s="1"/>
  <c r="K69"/>
  <c r="J69"/>
  <c r="D69"/>
  <c r="K109"/>
  <c r="H109"/>
  <c r="D109"/>
  <c r="K108"/>
  <c r="D108"/>
  <c r="H108" s="1"/>
  <c r="M107"/>
  <c r="M108" s="1"/>
  <c r="M109" s="1"/>
  <c r="N109" s="1"/>
  <c r="K107"/>
  <c r="D107"/>
  <c r="H107" s="1"/>
  <c r="K101"/>
  <c r="J101"/>
  <c r="D101"/>
  <c r="H101" s="1"/>
  <c r="K100"/>
  <c r="J100"/>
  <c r="D100"/>
  <c r="H100" s="1"/>
  <c r="L99"/>
  <c r="L100" s="1"/>
  <c r="L101" s="1"/>
  <c r="L107" s="1"/>
  <c r="L108" s="1"/>
  <c r="L109" s="1"/>
  <c r="K99"/>
  <c r="J99"/>
  <c r="D99"/>
  <c r="K139"/>
  <c r="D139"/>
  <c r="H139" s="1"/>
  <c r="K138"/>
  <c r="D138"/>
  <c r="H138" s="1"/>
  <c r="M137"/>
  <c r="M138" s="1"/>
  <c r="M139" s="1"/>
  <c r="N139" s="1"/>
  <c r="K137"/>
  <c r="D137"/>
  <c r="H137" s="1"/>
  <c r="K131"/>
  <c r="J131"/>
  <c r="D131"/>
  <c r="H131" s="1"/>
  <c r="K130"/>
  <c r="J130"/>
  <c r="D130"/>
  <c r="H130" s="1"/>
  <c r="L129"/>
  <c r="L130" s="1"/>
  <c r="L131" s="1"/>
  <c r="L137" s="1"/>
  <c r="L138" s="1"/>
  <c r="L139" s="1"/>
  <c r="K129"/>
  <c r="J129"/>
  <c r="D129"/>
  <c r="K169"/>
  <c r="D169"/>
  <c r="H169" s="1"/>
  <c r="K168"/>
  <c r="D168"/>
  <c r="H168" s="1"/>
  <c r="M167"/>
  <c r="M168" s="1"/>
  <c r="M169" s="1"/>
  <c r="N169" s="1"/>
  <c r="K167"/>
  <c r="D167"/>
  <c r="K161"/>
  <c r="J161"/>
  <c r="D161"/>
  <c r="H161" s="1"/>
  <c r="K160"/>
  <c r="J160"/>
  <c r="D160"/>
  <c r="H160" s="1"/>
  <c r="L159"/>
  <c r="L160" s="1"/>
  <c r="L161" s="1"/>
  <c r="L167" s="1"/>
  <c r="L168" s="1"/>
  <c r="L169" s="1"/>
  <c r="K159"/>
  <c r="J159"/>
  <c r="D159"/>
  <c r="K198"/>
  <c r="D198"/>
  <c r="H198" s="1"/>
  <c r="K197"/>
  <c r="D197"/>
  <c r="H197" s="1"/>
  <c r="M196"/>
  <c r="M197" s="1"/>
  <c r="M198" s="1"/>
  <c r="N198" s="1"/>
  <c r="K196"/>
  <c r="D196"/>
  <c r="K190"/>
  <c r="J190"/>
  <c r="D190"/>
  <c r="H190" s="1"/>
  <c r="K189"/>
  <c r="J189"/>
  <c r="D189"/>
  <c r="L188"/>
  <c r="L189" s="1"/>
  <c r="L190" s="1"/>
  <c r="L196" s="1"/>
  <c r="L197" s="1"/>
  <c r="L198" s="1"/>
  <c r="K188"/>
  <c r="J188"/>
  <c r="D188"/>
  <c r="K227"/>
  <c r="D227"/>
  <c r="H227" s="1"/>
  <c r="K226"/>
  <c r="D226"/>
  <c r="H226" s="1"/>
  <c r="M225"/>
  <c r="M226" s="1"/>
  <c r="M227" s="1"/>
  <c r="N227" s="1"/>
  <c r="K225"/>
  <c r="D225"/>
  <c r="H225" s="1"/>
  <c r="K219"/>
  <c r="J219"/>
  <c r="D219"/>
  <c r="H219" s="1"/>
  <c r="K218"/>
  <c r="J218"/>
  <c r="D218"/>
  <c r="H218" s="1"/>
  <c r="L217"/>
  <c r="L218" s="1"/>
  <c r="L219" s="1"/>
  <c r="L225" s="1"/>
  <c r="L226" s="1"/>
  <c r="L227" s="1"/>
  <c r="K217"/>
  <c r="J217"/>
  <c r="D217"/>
  <c r="K257"/>
  <c r="D257"/>
  <c r="H257" s="1"/>
  <c r="K256"/>
  <c r="D256"/>
  <c r="M255"/>
  <c r="M256" s="1"/>
  <c r="M257" s="1"/>
  <c r="N257" s="1"/>
  <c r="K255"/>
  <c r="D255"/>
  <c r="H255" s="1"/>
  <c r="K249"/>
  <c r="J249"/>
  <c r="D249"/>
  <c r="K248"/>
  <c r="J248"/>
  <c r="D248"/>
  <c r="H248" s="1"/>
  <c r="L247"/>
  <c r="L248" s="1"/>
  <c r="L249" s="1"/>
  <c r="L255" s="1"/>
  <c r="L256" s="1"/>
  <c r="L257" s="1"/>
  <c r="K247"/>
  <c r="J247"/>
  <c r="D247"/>
  <c r="K286"/>
  <c r="D286"/>
  <c r="K285"/>
  <c r="D285"/>
  <c r="M284"/>
  <c r="M285" s="1"/>
  <c r="M286" s="1"/>
  <c r="N286" s="1"/>
  <c r="K284"/>
  <c r="D284"/>
  <c r="H284" s="1"/>
  <c r="K278"/>
  <c r="J278"/>
  <c r="D278"/>
  <c r="K277"/>
  <c r="J277"/>
  <c r="D277"/>
  <c r="H277" s="1"/>
  <c r="L276"/>
  <c r="L277" s="1"/>
  <c r="L278" s="1"/>
  <c r="L284" s="1"/>
  <c r="L285" s="1"/>
  <c r="L286" s="1"/>
  <c r="K276"/>
  <c r="J276"/>
  <c r="D276"/>
  <c r="K313"/>
  <c r="D313"/>
  <c r="H313" s="1"/>
  <c r="K312"/>
  <c r="D312"/>
  <c r="H312" s="1"/>
  <c r="M311"/>
  <c r="M312" s="1"/>
  <c r="M313" s="1"/>
  <c r="N313" s="1"/>
  <c r="K311"/>
  <c r="D311"/>
  <c r="K305"/>
  <c r="J305"/>
  <c r="D305"/>
  <c r="H305" s="1"/>
  <c r="K304"/>
  <c r="J304"/>
  <c r="D304"/>
  <c r="L303"/>
  <c r="L304" s="1"/>
  <c r="L305" s="1"/>
  <c r="L311" s="1"/>
  <c r="L312" s="1"/>
  <c r="L313" s="1"/>
  <c r="K303"/>
  <c r="J303"/>
  <c r="D303"/>
  <c r="K340"/>
  <c r="D340"/>
  <c r="H340" s="1"/>
  <c r="K339"/>
  <c r="D339"/>
  <c r="H339" s="1"/>
  <c r="M338"/>
  <c r="M339" s="1"/>
  <c r="M340" s="1"/>
  <c r="N340" s="1"/>
  <c r="K338"/>
  <c r="D338"/>
  <c r="H338" s="1"/>
  <c r="K332"/>
  <c r="J332"/>
  <c r="D332"/>
  <c r="H332" s="1"/>
  <c r="K331"/>
  <c r="J331"/>
  <c r="D331"/>
  <c r="H331" s="1"/>
  <c r="L330"/>
  <c r="L331" s="1"/>
  <c r="L332" s="1"/>
  <c r="L338" s="1"/>
  <c r="L339" s="1"/>
  <c r="L340" s="1"/>
  <c r="K330"/>
  <c r="J330"/>
  <c r="D330"/>
  <c r="K718"/>
  <c r="D718"/>
  <c r="H718" s="1"/>
  <c r="K717"/>
  <c r="D717"/>
  <c r="H717" s="1"/>
  <c r="M716"/>
  <c r="M717" s="1"/>
  <c r="M718" s="1"/>
  <c r="N718" s="1"/>
  <c r="K716"/>
  <c r="D716"/>
  <c r="K710"/>
  <c r="J710"/>
  <c r="D710"/>
  <c r="H710" s="1"/>
  <c r="K709"/>
  <c r="J709"/>
  <c r="D709"/>
  <c r="L708"/>
  <c r="L709" s="1"/>
  <c r="L710" s="1"/>
  <c r="K708"/>
  <c r="J708"/>
  <c r="D708"/>
  <c r="K691"/>
  <c r="D691"/>
  <c r="H691" s="1"/>
  <c r="K690"/>
  <c r="D690"/>
  <c r="M689"/>
  <c r="M690" s="1"/>
  <c r="M691" s="1"/>
  <c r="N691" s="1"/>
  <c r="K689"/>
  <c r="D689"/>
  <c r="K683"/>
  <c r="J683"/>
  <c r="D683"/>
  <c r="H683" s="1"/>
  <c r="K682"/>
  <c r="J682"/>
  <c r="D682"/>
  <c r="H682" s="1"/>
  <c r="L681"/>
  <c r="L682" s="1"/>
  <c r="L683" s="1"/>
  <c r="K681"/>
  <c r="J681"/>
  <c r="D681"/>
  <c r="K664"/>
  <c r="D664"/>
  <c r="H664" s="1"/>
  <c r="K663"/>
  <c r="D663"/>
  <c r="H663" s="1"/>
  <c r="M662"/>
  <c r="M663" s="1"/>
  <c r="M664" s="1"/>
  <c r="N664" s="1"/>
  <c r="K662"/>
  <c r="D662"/>
  <c r="K656"/>
  <c r="J656"/>
  <c r="D656"/>
  <c r="K655"/>
  <c r="J655"/>
  <c r="D655"/>
  <c r="H655" s="1"/>
  <c r="L654"/>
  <c r="L655" s="1"/>
  <c r="L656" s="1"/>
  <c r="K654"/>
  <c r="J654"/>
  <c r="D654"/>
  <c r="K637"/>
  <c r="D637"/>
  <c r="K636"/>
  <c r="D636"/>
  <c r="M635"/>
  <c r="M636" s="1"/>
  <c r="M637" s="1"/>
  <c r="N637" s="1"/>
  <c r="K635"/>
  <c r="D635"/>
  <c r="K629"/>
  <c r="J629"/>
  <c r="D629"/>
  <c r="H629" s="1"/>
  <c r="K628"/>
  <c r="J628"/>
  <c r="D628"/>
  <c r="H628" s="1"/>
  <c r="L627"/>
  <c r="L628" s="1"/>
  <c r="L629" s="1"/>
  <c r="K627"/>
  <c r="J627"/>
  <c r="D627"/>
  <c r="K610"/>
  <c r="D610"/>
  <c r="H610" s="1"/>
  <c r="K609"/>
  <c r="D609"/>
  <c r="H609" s="1"/>
  <c r="M608"/>
  <c r="M609" s="1"/>
  <c r="M610" s="1"/>
  <c r="N610" s="1"/>
  <c r="K608"/>
  <c r="D608"/>
  <c r="H608" s="1"/>
  <c r="K602"/>
  <c r="J602"/>
  <c r="D602"/>
  <c r="H602" s="1"/>
  <c r="K601"/>
  <c r="J601"/>
  <c r="D601"/>
  <c r="L600"/>
  <c r="L601" s="1"/>
  <c r="L602" s="1"/>
  <c r="K600"/>
  <c r="J600"/>
  <c r="D600"/>
  <c r="K583"/>
  <c r="D583"/>
  <c r="K582"/>
  <c r="D582"/>
  <c r="M581"/>
  <c r="M582" s="1"/>
  <c r="M583" s="1"/>
  <c r="N583" s="1"/>
  <c r="K581"/>
  <c r="D581"/>
  <c r="H581" s="1"/>
  <c r="K575"/>
  <c r="J575"/>
  <c r="D575"/>
  <c r="H575" s="1"/>
  <c r="K574"/>
  <c r="J574"/>
  <c r="D574"/>
  <c r="H574" s="1"/>
  <c r="L573"/>
  <c r="L574" s="1"/>
  <c r="L575" s="1"/>
  <c r="K573"/>
  <c r="J573"/>
  <c r="D573"/>
  <c r="K556"/>
  <c r="D556"/>
  <c r="H556" s="1"/>
  <c r="K555"/>
  <c r="D555"/>
  <c r="H555" s="1"/>
  <c r="M554"/>
  <c r="M555" s="1"/>
  <c r="M556" s="1"/>
  <c r="K554"/>
  <c r="D554"/>
  <c r="H554" s="1"/>
  <c r="K548"/>
  <c r="J548"/>
  <c r="D548"/>
  <c r="K547"/>
  <c r="J547"/>
  <c r="D547"/>
  <c r="H547" s="1"/>
  <c r="L546"/>
  <c r="L547" s="1"/>
  <c r="L548" s="1"/>
  <c r="K546"/>
  <c r="J546"/>
  <c r="D546"/>
  <c r="K529"/>
  <c r="D529"/>
  <c r="K528"/>
  <c r="D528"/>
  <c r="H528" s="1"/>
  <c r="M527"/>
  <c r="M528" s="1"/>
  <c r="M529" s="1"/>
  <c r="N529" s="1"/>
  <c r="K527"/>
  <c r="D527"/>
  <c r="K521"/>
  <c r="J521"/>
  <c r="D521"/>
  <c r="H521" s="1"/>
  <c r="K520"/>
  <c r="J520"/>
  <c r="D520"/>
  <c r="H520" s="1"/>
  <c r="L519"/>
  <c r="L520" s="1"/>
  <c r="L521" s="1"/>
  <c r="K519"/>
  <c r="J519"/>
  <c r="D519"/>
  <c r="K502"/>
  <c r="D502"/>
  <c r="H502" s="1"/>
  <c r="K501"/>
  <c r="D501"/>
  <c r="H501" s="1"/>
  <c r="M500"/>
  <c r="M501" s="1"/>
  <c r="M502" s="1"/>
  <c r="N502" s="1"/>
  <c r="K500"/>
  <c r="D500"/>
  <c r="H500" s="1"/>
  <c r="K494"/>
  <c r="J494"/>
  <c r="D494"/>
  <c r="H494" s="1"/>
  <c r="K493"/>
  <c r="J493"/>
  <c r="D493"/>
  <c r="L492"/>
  <c r="L493" s="1"/>
  <c r="L494" s="1"/>
  <c r="K492"/>
  <c r="J492"/>
  <c r="D492"/>
  <c r="K475"/>
  <c r="D475"/>
  <c r="H475" s="1"/>
  <c r="K474"/>
  <c r="D474"/>
  <c r="M473"/>
  <c r="M474" s="1"/>
  <c r="M475" s="1"/>
  <c r="N475" s="1"/>
  <c r="K473"/>
  <c r="D473"/>
  <c r="H473" s="1"/>
  <c r="K467"/>
  <c r="J467"/>
  <c r="D467"/>
  <c r="H467" s="1"/>
  <c r="K466"/>
  <c r="J466"/>
  <c r="D466"/>
  <c r="H466" s="1"/>
  <c r="L465"/>
  <c r="L466" s="1"/>
  <c r="L467" s="1"/>
  <c r="K465"/>
  <c r="J465"/>
  <c r="D465"/>
  <c r="K448"/>
  <c r="D448"/>
  <c r="H448" s="1"/>
  <c r="K447"/>
  <c r="D447"/>
  <c r="H447" s="1"/>
  <c r="M446"/>
  <c r="M447" s="1"/>
  <c r="M448" s="1"/>
  <c r="N448" s="1"/>
  <c r="K446"/>
  <c r="D446"/>
  <c r="K440"/>
  <c r="J440"/>
  <c r="D440"/>
  <c r="K439"/>
  <c r="J439"/>
  <c r="D439"/>
  <c r="H439" s="1"/>
  <c r="L438"/>
  <c r="L439" s="1"/>
  <c r="L440" s="1"/>
  <c r="L446" s="1"/>
  <c r="L447" s="1"/>
  <c r="L448" s="1"/>
  <c r="K438"/>
  <c r="J438"/>
  <c r="D438"/>
  <c r="K421"/>
  <c r="D421"/>
  <c r="K420"/>
  <c r="D420"/>
  <c r="H420" s="1"/>
  <c r="M419"/>
  <c r="M420" s="1"/>
  <c r="M421" s="1"/>
  <c r="N421" s="1"/>
  <c r="K419"/>
  <c r="D419"/>
  <c r="K413"/>
  <c r="J413"/>
  <c r="D413"/>
  <c r="H413" s="1"/>
  <c r="K412"/>
  <c r="J412"/>
  <c r="D412"/>
  <c r="H412" s="1"/>
  <c r="L411"/>
  <c r="L412" s="1"/>
  <c r="L413" s="1"/>
  <c r="K411"/>
  <c r="J411"/>
  <c r="D411"/>
  <c r="K394"/>
  <c r="D394"/>
  <c r="H394" s="1"/>
  <c r="K393"/>
  <c r="D393"/>
  <c r="H393" s="1"/>
  <c r="M392"/>
  <c r="M393" s="1"/>
  <c r="M394" s="1"/>
  <c r="N394" s="1"/>
  <c r="K392"/>
  <c r="D392"/>
  <c r="H392" s="1"/>
  <c r="K386"/>
  <c r="J386"/>
  <c r="D386"/>
  <c r="H386" s="1"/>
  <c r="K385"/>
  <c r="J385"/>
  <c r="D385"/>
  <c r="L384"/>
  <c r="L385" s="1"/>
  <c r="L386" s="1"/>
  <c r="K384"/>
  <c r="J384"/>
  <c r="D384"/>
  <c r="H384" s="1"/>
  <c r="K368"/>
  <c r="D368"/>
  <c r="H368" s="1"/>
  <c r="K367"/>
  <c r="D367"/>
  <c r="H367" s="1"/>
  <c r="M366"/>
  <c r="M367" s="1"/>
  <c r="M368" s="1"/>
  <c r="N368" s="1"/>
  <c r="K366"/>
  <c r="D366"/>
  <c r="H366" s="1"/>
  <c r="K360"/>
  <c r="J360"/>
  <c r="D360"/>
  <c r="K359"/>
  <c r="J359"/>
  <c r="D359"/>
  <c r="H359" s="1"/>
  <c r="L358"/>
  <c r="L359" s="1"/>
  <c r="L360" s="1"/>
  <c r="K358"/>
  <c r="J358"/>
  <c r="D358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12" i="4" l="1"/>
  <c r="F9" s="1"/>
  <c r="H12"/>
  <c r="D25" s="1"/>
  <c r="D26" s="1"/>
  <c r="D28" s="1"/>
  <c r="D20"/>
  <c r="F17" s="1"/>
  <c r="J12"/>
  <c r="M21" s="1"/>
  <c r="H20"/>
  <c r="D27" s="1"/>
  <c r="D50"/>
  <c r="F48" s="1"/>
  <c r="J42"/>
  <c r="M51" s="1"/>
  <c r="H42"/>
  <c r="D55" s="1"/>
  <c r="D56" s="1"/>
  <c r="D58" s="1"/>
  <c r="D42"/>
  <c r="F39" s="1"/>
  <c r="H47"/>
  <c r="H50" s="1"/>
  <c r="D57" s="1"/>
  <c r="H49"/>
  <c r="D80"/>
  <c r="F78" s="1"/>
  <c r="D72"/>
  <c r="F69" s="1"/>
  <c r="H69"/>
  <c r="H72" s="1"/>
  <c r="D85" s="1"/>
  <c r="D86" s="1"/>
  <c r="D88" s="1"/>
  <c r="J72"/>
  <c r="M81" s="1"/>
  <c r="H80"/>
  <c r="D87" s="1"/>
  <c r="D102"/>
  <c r="F100" s="1"/>
  <c r="H99"/>
  <c r="H102" s="1"/>
  <c r="D115" s="1"/>
  <c r="D116" s="1"/>
  <c r="H110"/>
  <c r="D117" s="1"/>
  <c r="D110"/>
  <c r="F108" s="1"/>
  <c r="J102"/>
  <c r="N111" s="1"/>
  <c r="D132"/>
  <c r="F131" s="1"/>
  <c r="D140"/>
  <c r="F137" s="1"/>
  <c r="J132"/>
  <c r="N141" s="1"/>
  <c r="H129"/>
  <c r="H132" s="1"/>
  <c r="D145" s="1"/>
  <c r="D146" s="1"/>
  <c r="H140"/>
  <c r="D147" s="1"/>
  <c r="J191"/>
  <c r="N200" s="1"/>
  <c r="D162"/>
  <c r="F159" s="1"/>
  <c r="J162"/>
  <c r="N171" s="1"/>
  <c r="D170"/>
  <c r="F168" s="1"/>
  <c r="H167"/>
  <c r="H170" s="1"/>
  <c r="D177" s="1"/>
  <c r="H159"/>
  <c r="H162" s="1"/>
  <c r="D175" s="1"/>
  <c r="D176" s="1"/>
  <c r="D191"/>
  <c r="F190" s="1"/>
  <c r="D199"/>
  <c r="F196" s="1"/>
  <c r="H189"/>
  <c r="H196"/>
  <c r="H199" s="1"/>
  <c r="D206" s="1"/>
  <c r="H188"/>
  <c r="H228"/>
  <c r="D235" s="1"/>
  <c r="J220"/>
  <c r="N229" s="1"/>
  <c r="D220"/>
  <c r="F218" s="1"/>
  <c r="D228"/>
  <c r="H217"/>
  <c r="H220" s="1"/>
  <c r="D233" s="1"/>
  <c r="D234" s="1"/>
  <c r="D258"/>
  <c r="F257" s="1"/>
  <c r="J250"/>
  <c r="N259" s="1"/>
  <c r="D250"/>
  <c r="F248" s="1"/>
  <c r="H249"/>
  <c r="H256"/>
  <c r="H258" s="1"/>
  <c r="D265" s="1"/>
  <c r="H247"/>
  <c r="D414"/>
  <c r="F412" s="1"/>
  <c r="J522"/>
  <c r="N531" s="1"/>
  <c r="J279"/>
  <c r="N288" s="1"/>
  <c r="D279"/>
  <c r="F277" s="1"/>
  <c r="D287"/>
  <c r="F284" s="1"/>
  <c r="H278"/>
  <c r="H285"/>
  <c r="H286"/>
  <c r="H276"/>
  <c r="J549"/>
  <c r="M558" s="1"/>
  <c r="D719"/>
  <c r="F718" s="1"/>
  <c r="D306"/>
  <c r="F305" s="1"/>
  <c r="J306"/>
  <c r="M315" s="1"/>
  <c r="D314"/>
  <c r="F311" s="1"/>
  <c r="H304"/>
  <c r="H311"/>
  <c r="H314" s="1"/>
  <c r="D321" s="1"/>
  <c r="H303"/>
  <c r="J657"/>
  <c r="M666" s="1"/>
  <c r="D333"/>
  <c r="F330" s="1"/>
  <c r="J468"/>
  <c r="N477" s="1"/>
  <c r="H557"/>
  <c r="D564" s="1"/>
  <c r="H716"/>
  <c r="H719" s="1"/>
  <c r="D726" s="1"/>
  <c r="J414"/>
  <c r="N423" s="1"/>
  <c r="D495"/>
  <c r="F494" s="1"/>
  <c r="D395"/>
  <c r="F392" s="1"/>
  <c r="J711"/>
  <c r="N720" s="1"/>
  <c r="D711"/>
  <c r="F708" s="1"/>
  <c r="D665"/>
  <c r="F664" s="1"/>
  <c r="J684"/>
  <c r="N693" s="1"/>
  <c r="D341"/>
  <c r="F338" s="1"/>
  <c r="H341"/>
  <c r="D348" s="1"/>
  <c r="J333"/>
  <c r="N342" s="1"/>
  <c r="H330"/>
  <c r="H333" s="1"/>
  <c r="D346" s="1"/>
  <c r="D347" s="1"/>
  <c r="L662"/>
  <c r="L663" s="1"/>
  <c r="L664" s="1"/>
  <c r="M661"/>
  <c r="D576"/>
  <c r="F573" s="1"/>
  <c r="M445"/>
  <c r="D522"/>
  <c r="F521" s="1"/>
  <c r="D503"/>
  <c r="F502" s="1"/>
  <c r="H611"/>
  <c r="D618" s="1"/>
  <c r="H395"/>
  <c r="D402" s="1"/>
  <c r="H662"/>
  <c r="H665" s="1"/>
  <c r="D672" s="1"/>
  <c r="D684"/>
  <c r="F683" s="1"/>
  <c r="J441"/>
  <c r="M450" s="1"/>
  <c r="D468"/>
  <c r="F466" s="1"/>
  <c r="J576"/>
  <c r="M585" s="1"/>
  <c r="J603"/>
  <c r="M612" s="1"/>
  <c r="J630"/>
  <c r="N639" s="1"/>
  <c r="J387"/>
  <c r="M396" s="1"/>
  <c r="H446"/>
  <c r="H449" s="1"/>
  <c r="D456" s="1"/>
  <c r="D449"/>
  <c r="F446" s="1"/>
  <c r="J495"/>
  <c r="N504" s="1"/>
  <c r="H573"/>
  <c r="H576" s="1"/>
  <c r="D589" s="1"/>
  <c r="D590" s="1"/>
  <c r="D630"/>
  <c r="F627" s="1"/>
  <c r="H492"/>
  <c r="D584"/>
  <c r="F582" s="1"/>
  <c r="D611"/>
  <c r="F608" s="1"/>
  <c r="H708"/>
  <c r="L716"/>
  <c r="L717" s="1"/>
  <c r="L718" s="1"/>
  <c r="M715"/>
  <c r="L527"/>
  <c r="L528" s="1"/>
  <c r="L529" s="1"/>
  <c r="M526"/>
  <c r="M553"/>
  <c r="L554"/>
  <c r="L555" s="1"/>
  <c r="L556" s="1"/>
  <c r="M688"/>
  <c r="L689"/>
  <c r="L690" s="1"/>
  <c r="L691" s="1"/>
  <c r="L500"/>
  <c r="L501" s="1"/>
  <c r="L502" s="1"/>
  <c r="M499"/>
  <c r="M418"/>
  <c r="L419"/>
  <c r="L420" s="1"/>
  <c r="L421" s="1"/>
  <c r="M472"/>
  <c r="L473"/>
  <c r="L474" s="1"/>
  <c r="L475" s="1"/>
  <c r="H503"/>
  <c r="D510" s="1"/>
  <c r="L581"/>
  <c r="L582" s="1"/>
  <c r="L583" s="1"/>
  <c r="M580"/>
  <c r="L608"/>
  <c r="L609" s="1"/>
  <c r="L610" s="1"/>
  <c r="M607"/>
  <c r="L392"/>
  <c r="L393" s="1"/>
  <c r="L394" s="1"/>
  <c r="M391"/>
  <c r="N556"/>
  <c r="M634"/>
  <c r="L635"/>
  <c r="L636" s="1"/>
  <c r="L637" s="1"/>
  <c r="H411"/>
  <c r="H414" s="1"/>
  <c r="D427" s="1"/>
  <c r="D428" s="1"/>
  <c r="D422"/>
  <c r="F420" s="1"/>
  <c r="H627"/>
  <c r="H630" s="1"/>
  <c r="D643" s="1"/>
  <c r="D644" s="1"/>
  <c r="D638"/>
  <c r="F636" s="1"/>
  <c r="H419"/>
  <c r="H440"/>
  <c r="H493"/>
  <c r="H529"/>
  <c r="H546"/>
  <c r="D549"/>
  <c r="F548" s="1"/>
  <c r="D557"/>
  <c r="H582"/>
  <c r="H635"/>
  <c r="H656"/>
  <c r="H709"/>
  <c r="H465"/>
  <c r="H468" s="1"/>
  <c r="D481" s="1"/>
  <c r="D482" s="1"/>
  <c r="D476"/>
  <c r="F474" s="1"/>
  <c r="H681"/>
  <c r="H684" s="1"/>
  <c r="D697" s="1"/>
  <c r="D698" s="1"/>
  <c r="D692"/>
  <c r="F689" s="1"/>
  <c r="D387"/>
  <c r="F386" s="1"/>
  <c r="H583"/>
  <c r="H600"/>
  <c r="H636"/>
  <c r="H689"/>
  <c r="D603"/>
  <c r="F600" s="1"/>
  <c r="H519"/>
  <c r="H522" s="1"/>
  <c r="D535" s="1"/>
  <c r="D536" s="1"/>
  <c r="D530"/>
  <c r="F528" s="1"/>
  <c r="H438"/>
  <c r="H474"/>
  <c r="H476" s="1"/>
  <c r="D483" s="1"/>
  <c r="H527"/>
  <c r="H548"/>
  <c r="H601"/>
  <c r="H637"/>
  <c r="H654"/>
  <c r="D657"/>
  <c r="F656" s="1"/>
  <c r="H690"/>
  <c r="H385"/>
  <c r="H387" s="1"/>
  <c r="D400" s="1"/>
  <c r="D401" s="1"/>
  <c r="H421"/>
  <c r="D441"/>
  <c r="F439" s="1"/>
  <c r="H369"/>
  <c r="D376" s="1"/>
  <c r="J361"/>
  <c r="N370" s="1"/>
  <c r="L366"/>
  <c r="L367" s="1"/>
  <c r="L368" s="1"/>
  <c r="H358"/>
  <c r="D361"/>
  <c r="F359" s="1"/>
  <c r="D369"/>
  <c r="H360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10" i="4" l="1"/>
  <c r="F12" s="1"/>
  <c r="F11"/>
  <c r="F18"/>
  <c r="F20" s="1"/>
  <c r="F19"/>
  <c r="N21"/>
  <c r="F49"/>
  <c r="F47"/>
  <c r="N51"/>
  <c r="F40"/>
  <c r="F42" s="1"/>
  <c r="F41"/>
  <c r="F493"/>
  <c r="F79"/>
  <c r="F77"/>
  <c r="F71"/>
  <c r="F72" s="1"/>
  <c r="F70"/>
  <c r="N81"/>
  <c r="F717"/>
  <c r="F101"/>
  <c r="F99"/>
  <c r="D118"/>
  <c r="F109"/>
  <c r="F107"/>
  <c r="M111"/>
  <c r="N450"/>
  <c r="F130"/>
  <c r="F129"/>
  <c r="F139"/>
  <c r="F138"/>
  <c r="M141"/>
  <c r="D148"/>
  <c r="M200"/>
  <c r="D403"/>
  <c r="N666"/>
  <c r="H191"/>
  <c r="D204" s="1"/>
  <c r="D205" s="1"/>
  <c r="D207" s="1"/>
  <c r="F161"/>
  <c r="F160"/>
  <c r="M171"/>
  <c r="F167"/>
  <c r="F169"/>
  <c r="D178"/>
  <c r="F413"/>
  <c r="F411"/>
  <c r="F394"/>
  <c r="F188"/>
  <c r="F191" s="1"/>
  <c r="F189"/>
  <c r="F198"/>
  <c r="F197"/>
  <c r="F492"/>
  <c r="F256"/>
  <c r="H495"/>
  <c r="D508" s="1"/>
  <c r="D509" s="1"/>
  <c r="D511" s="1"/>
  <c r="M229"/>
  <c r="D236"/>
  <c r="F219"/>
  <c r="F217"/>
  <c r="F227"/>
  <c r="F225"/>
  <c r="F226"/>
  <c r="N558"/>
  <c r="M531"/>
  <c r="M720"/>
  <c r="F331"/>
  <c r="F255"/>
  <c r="F628"/>
  <c r="M259"/>
  <c r="F249"/>
  <c r="F247"/>
  <c r="H250"/>
  <c r="D263" s="1"/>
  <c r="D264" s="1"/>
  <c r="D266" s="1"/>
  <c r="M477"/>
  <c r="F332"/>
  <c r="H657"/>
  <c r="D670" s="1"/>
  <c r="D671" s="1"/>
  <c r="D673" s="1"/>
  <c r="F385"/>
  <c r="F629"/>
  <c r="F393"/>
  <c r="F716"/>
  <c r="F719" s="1"/>
  <c r="F662"/>
  <c r="H287"/>
  <c r="D294" s="1"/>
  <c r="F285"/>
  <c r="H279"/>
  <c r="D292" s="1"/>
  <c r="D293" s="1"/>
  <c r="M288"/>
  <c r="F278"/>
  <c r="F276"/>
  <c r="F286"/>
  <c r="M693"/>
  <c r="N396"/>
  <c r="F583"/>
  <c r="F473"/>
  <c r="M423"/>
  <c r="H711"/>
  <c r="D724" s="1"/>
  <c r="D725" s="1"/>
  <c r="D727" s="1"/>
  <c r="F691"/>
  <c r="F602"/>
  <c r="F304"/>
  <c r="F303"/>
  <c r="N315"/>
  <c r="H306"/>
  <c r="D319" s="1"/>
  <c r="D320" s="1"/>
  <c r="D322" s="1"/>
  <c r="F313"/>
  <c r="F312"/>
  <c r="H441"/>
  <c r="D454" s="1"/>
  <c r="D455" s="1"/>
  <c r="D457" s="1"/>
  <c r="F440"/>
  <c r="F682"/>
  <c r="H603"/>
  <c r="D616" s="1"/>
  <c r="D617" s="1"/>
  <c r="D619" s="1"/>
  <c r="H549"/>
  <c r="D562" s="1"/>
  <c r="D563" s="1"/>
  <c r="D565" s="1"/>
  <c r="F419"/>
  <c r="F710"/>
  <c r="F709"/>
  <c r="F475"/>
  <c r="F501"/>
  <c r="F663"/>
  <c r="F500"/>
  <c r="F581"/>
  <c r="F465"/>
  <c r="F601"/>
  <c r="D349"/>
  <c r="F340"/>
  <c r="F339"/>
  <c r="M342"/>
  <c r="N585"/>
  <c r="F635"/>
  <c r="M504"/>
  <c r="F519"/>
  <c r="N612"/>
  <c r="F637"/>
  <c r="F520"/>
  <c r="H584"/>
  <c r="D591" s="1"/>
  <c r="D592" s="1"/>
  <c r="F384"/>
  <c r="F610"/>
  <c r="F609"/>
  <c r="F575"/>
  <c r="F574"/>
  <c r="M639"/>
  <c r="F681"/>
  <c r="F421"/>
  <c r="F447"/>
  <c r="F449" s="1"/>
  <c r="F448"/>
  <c r="F467"/>
  <c r="F555"/>
  <c r="F554"/>
  <c r="F556"/>
  <c r="H530"/>
  <c r="D537" s="1"/>
  <c r="D538" s="1"/>
  <c r="H692"/>
  <c r="D699" s="1"/>
  <c r="D700" s="1"/>
  <c r="F527"/>
  <c r="F547"/>
  <c r="D484"/>
  <c r="H422"/>
  <c r="D429" s="1"/>
  <c r="D430" s="1"/>
  <c r="F546"/>
  <c r="F438"/>
  <c r="H638"/>
  <c r="D645" s="1"/>
  <c r="D646" s="1"/>
  <c r="F690"/>
  <c r="F655"/>
  <c r="F529"/>
  <c r="F654"/>
  <c r="M370"/>
  <c r="F358"/>
  <c r="F360"/>
  <c r="H361"/>
  <c r="D374" s="1"/>
  <c r="D375" s="1"/>
  <c r="D377" s="1"/>
  <c r="F368"/>
  <c r="F366"/>
  <c r="F367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50" i="4" l="1"/>
  <c r="F495"/>
  <c r="F80"/>
  <c r="F630"/>
  <c r="F258"/>
  <c r="F110"/>
  <c r="F102"/>
  <c r="F414"/>
  <c r="F140"/>
  <c r="F132"/>
  <c r="F387"/>
  <c r="F170"/>
  <c r="F162"/>
  <c r="F395"/>
  <c r="F333"/>
  <c r="F638"/>
  <c r="F199"/>
  <c r="F220"/>
  <c r="F228"/>
  <c r="F692"/>
  <c r="F665"/>
  <c r="F287"/>
  <c r="F250"/>
  <c r="F468"/>
  <c r="F711"/>
  <c r="F476"/>
  <c r="F279"/>
  <c r="D295"/>
  <c r="F441"/>
  <c r="F684"/>
  <c r="F503"/>
  <c r="F584"/>
  <c r="F530"/>
  <c r="F422"/>
  <c r="F603"/>
  <c r="F306"/>
  <c r="F314"/>
  <c r="F576"/>
  <c r="F657"/>
  <c r="F341"/>
  <c r="F611"/>
  <c r="F522"/>
  <c r="F557"/>
  <c r="F549"/>
  <c r="F361"/>
  <c r="F369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<sst xmlns="http://schemas.openxmlformats.org/spreadsheetml/2006/main" count="3054" uniqueCount="180">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</sst>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29"/>
  <sheetViews>
    <sheetView tabSelected="1" zoomScale="80" zoomScaleNormal="80" workbookViewId="0">
      <selection activeCell="G20" sqref="G20"/>
    </sheetView>
  </sheetViews>
  <sheetFormatPr defaultRowHeight="14.2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>
      <c r="O1" t="s">
        <v>135</v>
      </c>
    </row>
    <row r="2" spans="1:17">
      <c r="O2" t="s">
        <v>172</v>
      </c>
    </row>
    <row r="4" spans="1:17" ht="21">
      <c r="C4" s="1"/>
      <c r="D4" s="1"/>
      <c r="G4" s="1"/>
      <c r="H4" s="1"/>
      <c r="J4" s="30" t="s">
        <v>43</v>
      </c>
    </row>
    <row r="5" spans="1:17" ht="14.65" thickBot="1"/>
    <row r="6" spans="1:17" ht="14.65" thickTop="1">
      <c r="A6" s="2"/>
      <c r="B6" s="3"/>
      <c r="C6" s="4">
        <v>45536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200000.46</v>
      </c>
      <c r="M8" s="35" t="s">
        <v>118</v>
      </c>
      <c r="N8" s="35"/>
      <c r="O8" s="35"/>
      <c r="P8" s="35"/>
      <c r="Q8" s="10"/>
    </row>
    <row r="9" spans="1:17">
      <c r="A9" s="13" t="s">
        <v>169</v>
      </c>
      <c r="B9" s="35">
        <v>27</v>
      </c>
      <c r="C9" s="9">
        <v>43.82</v>
      </c>
      <c r="D9" s="9">
        <f>C9*B9</f>
        <v>1183.1400000000001</v>
      </c>
      <c r="E9" s="36" t="s">
        <v>37</v>
      </c>
      <c r="F9" s="38">
        <f>D9/D12</f>
        <v>0.20993851640893246</v>
      </c>
      <c r="G9" s="45">
        <v>42.8</v>
      </c>
      <c r="H9" s="9">
        <f>(B9*G9)-D9</f>
        <v>-27.540000000000191</v>
      </c>
      <c r="I9" s="35" t="s">
        <v>71</v>
      </c>
      <c r="J9" s="36">
        <f>G9*B9</f>
        <v>1155.5999999999999</v>
      </c>
      <c r="K9" s="35" t="str">
        <f>"sell "&amp;B9&amp;" "&amp;A9&amp;" @ $"&amp;G9</f>
        <v>sell 27 SMTC @ $42.8</v>
      </c>
      <c r="L9" s="9">
        <f>L8+(G9*B9)</f>
        <v>201156.06</v>
      </c>
      <c r="M9" s="35"/>
      <c r="N9" s="35"/>
      <c r="O9" s="35"/>
      <c r="P9" s="35"/>
      <c r="Q9" s="10"/>
    </row>
    <row r="10" spans="1:17">
      <c r="A10" s="13" t="s">
        <v>170</v>
      </c>
      <c r="B10" s="35">
        <v>361</v>
      </c>
      <c r="C10" s="9">
        <v>4.59</v>
      </c>
      <c r="D10" s="9">
        <f>C10*B10</f>
        <v>1656.99</v>
      </c>
      <c r="E10" s="36" t="s">
        <v>37</v>
      </c>
      <c r="F10" s="38">
        <f>D10/D12</f>
        <v>0.29401932341433556</v>
      </c>
      <c r="G10" s="45">
        <v>4.5199999999999996</v>
      </c>
      <c r="H10" s="9">
        <f>(B10*G10)-D10</f>
        <v>-25.270000000000209</v>
      </c>
      <c r="I10" s="35" t="s">
        <v>71</v>
      </c>
      <c r="J10" s="36">
        <f>G10*B10</f>
        <v>1631.7199999999998</v>
      </c>
      <c r="K10" s="35" t="str">
        <f>"sell "&amp;B10&amp;" "&amp;A10&amp;" @ $"&amp;G10</f>
        <v>sell 361 FSM @ $4.52</v>
      </c>
      <c r="L10" s="9">
        <f>L9+(G10*B10)</f>
        <v>202787.78</v>
      </c>
      <c r="M10" s="35"/>
      <c r="N10" s="35"/>
      <c r="O10" s="35"/>
      <c r="P10" s="35"/>
      <c r="Q10" s="10"/>
    </row>
    <row r="11" spans="1:17">
      <c r="A11" s="13" t="s">
        <v>171</v>
      </c>
      <c r="B11" s="35">
        <v>273</v>
      </c>
      <c r="C11" s="9">
        <v>10.24</v>
      </c>
      <c r="D11" s="9">
        <f>C11*B11</f>
        <v>2795.52</v>
      </c>
      <c r="E11" s="36" t="s">
        <v>37</v>
      </c>
      <c r="F11" s="38">
        <f>D11/D12</f>
        <v>0.49604216017673208</v>
      </c>
      <c r="G11" s="45">
        <v>10.26</v>
      </c>
      <c r="H11" s="9">
        <f>(B11*G11)-D11</f>
        <v>5.4600000000000364</v>
      </c>
      <c r="I11" s="35" t="s">
        <v>71</v>
      </c>
      <c r="J11" s="36">
        <f>G11*B11</f>
        <v>2800.98</v>
      </c>
      <c r="K11" s="35" t="str">
        <f>"sell "&amp;B11&amp;" "&amp;A11&amp;" @ $"&amp;G11</f>
        <v>sell 273 BBAR @ $10.26</v>
      </c>
      <c r="L11" s="9">
        <f>L10+(G11*B11)</f>
        <v>205588.76</v>
      </c>
      <c r="M11" s="35" t="s">
        <v>22</v>
      </c>
      <c r="N11" s="35"/>
      <c r="O11" s="35"/>
      <c r="P11" s="35"/>
      <c r="Q11" s="10"/>
    </row>
    <row r="12" spans="1:17">
      <c r="A12" s="13"/>
      <c r="B12" s="35" t="s">
        <v>3</v>
      </c>
      <c r="C12" s="9"/>
      <c r="D12" s="9">
        <f>SUM(D9:D11)</f>
        <v>5635.65</v>
      </c>
      <c r="E12" s="36"/>
      <c r="F12" s="38">
        <f>SUM(F9:F11)</f>
        <v>1</v>
      </c>
      <c r="G12" s="41"/>
      <c r="H12" s="9">
        <f>SUM(H9:H11)</f>
        <v>-47.350000000000364</v>
      </c>
      <c r="I12" s="35"/>
      <c r="J12" s="36">
        <f>SUM(J9:J11)</f>
        <v>5588.2999999999993</v>
      </c>
      <c r="K12" s="35"/>
      <c r="L12" s="9"/>
      <c r="M12" s="35"/>
      <c r="N12" s="35"/>
      <c r="O12" s="35"/>
      <c r="P12" s="35"/>
      <c r="Q12" s="10"/>
    </row>
    <row r="13" spans="1:17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>
      <c r="A17" s="13" t="s">
        <v>178</v>
      </c>
      <c r="B17" s="35">
        <v>64</v>
      </c>
      <c r="C17" s="9">
        <v>23.52</v>
      </c>
      <c r="D17" s="9">
        <f>C17*B17</f>
        <v>1505.28</v>
      </c>
      <c r="E17" s="36" t="s">
        <v>37</v>
      </c>
      <c r="F17" s="38">
        <f>D17/D20</f>
        <v>0.22402333576414213</v>
      </c>
      <c r="G17" s="21">
        <v>23.32</v>
      </c>
      <c r="H17" s="9">
        <f>(B17*G17)-D17</f>
        <v>-12.799999999999955</v>
      </c>
      <c r="I17" s="35" t="s">
        <v>71</v>
      </c>
      <c r="J17" s="35"/>
      <c r="K17" s="35" t="str">
        <f>"buy "&amp;B17&amp;" "&amp;A17&amp;" @ $"&amp;G17</f>
        <v>buy 64 LTH @ $23.32</v>
      </c>
      <c r="L17" s="9">
        <f>L11-(G17*B17)</f>
        <v>204096.28</v>
      </c>
      <c r="M17" s="36">
        <f>L8-(G17*B17)</f>
        <v>198507.97999999998</v>
      </c>
      <c r="N17" s="35"/>
      <c r="O17" s="35"/>
      <c r="P17" s="35"/>
      <c r="Q17" s="10"/>
    </row>
    <row r="18" spans="1:17">
      <c r="A18" s="13" t="s">
        <v>179</v>
      </c>
      <c r="B18" s="35">
        <v>53</v>
      </c>
      <c r="C18" s="9">
        <v>52.4</v>
      </c>
      <c r="D18" s="9">
        <f>C18*B18</f>
        <v>2777.2</v>
      </c>
      <c r="E18" s="36" t="s">
        <v>37</v>
      </c>
      <c r="F18" s="38">
        <f>D18/D20</f>
        <v>0.41331686336374329</v>
      </c>
      <c r="G18" s="21">
        <v>51.98</v>
      </c>
      <c r="H18" s="9">
        <f>(B18*G18)-D18</f>
        <v>-22.259999999999764</v>
      </c>
      <c r="I18" s="35" t="s">
        <v>71</v>
      </c>
      <c r="J18" s="35"/>
      <c r="K18" s="35" t="str">
        <f>"buy "&amp;B18&amp;" "&amp;A18&amp;" @ $"&amp;G18</f>
        <v>buy 53 TBBK @ $51.98</v>
      </c>
      <c r="L18" s="9">
        <f>L17-(G18*B18)</f>
        <v>201341.34</v>
      </c>
      <c r="M18" s="36">
        <f>M17-(G18*B18)</f>
        <v>195753.03999999998</v>
      </c>
      <c r="N18" s="35"/>
      <c r="O18" s="35"/>
      <c r="P18" s="35"/>
      <c r="Q18" s="10"/>
    </row>
    <row r="19" spans="1:17">
      <c r="A19" s="23" t="s">
        <v>134</v>
      </c>
      <c r="B19" s="24">
        <v>89</v>
      </c>
      <c r="C19" s="25">
        <v>27.38</v>
      </c>
      <c r="D19" s="25">
        <f>C19*B19</f>
        <v>2436.8199999999997</v>
      </c>
      <c r="E19" s="36" t="s">
        <v>37</v>
      </c>
      <c r="F19" s="38">
        <f>D19/D20</f>
        <v>0.36265980087211463</v>
      </c>
      <c r="G19" s="26">
        <v>27.45</v>
      </c>
      <c r="H19" s="25">
        <f>(B19*G19)-D19</f>
        <v>6.2300000000000182</v>
      </c>
      <c r="I19" s="35" t="s">
        <v>71</v>
      </c>
      <c r="J19" s="35"/>
      <c r="K19" s="35" t="str">
        <f>"buy "&amp;B19&amp;" "&amp;A19&amp;" @ $"&amp;G19</f>
        <v>buy 89 CNK @ $27.45</v>
      </c>
      <c r="L19" s="9">
        <f>L18-(G19*B19)</f>
        <v>198898.29</v>
      </c>
      <c r="M19" s="36">
        <f>M18-(G19*B19)</f>
        <v>193309.99</v>
      </c>
      <c r="N19" s="35" t="str">
        <f>TEXT(ROUND(M19,2),"$#,##0.00")&amp;" will be the balance in the account after purchases.  "</f>
        <v xml:space="preserve">$193,309.99 will be the balance in the account after purchases.  </v>
      </c>
      <c r="O19" s="35"/>
      <c r="P19" s="35"/>
      <c r="Q19" s="10"/>
    </row>
    <row r="20" spans="1:17">
      <c r="A20" s="13"/>
      <c r="B20" s="35"/>
      <c r="C20" s="9"/>
      <c r="D20" s="9">
        <f>SUM(D17:D19)</f>
        <v>6719.2999999999993</v>
      </c>
      <c r="E20" s="35"/>
      <c r="F20" s="38">
        <f>SUM(F17:F19)</f>
        <v>1</v>
      </c>
      <c r="G20" s="9" t="s">
        <v>15</v>
      </c>
      <c r="H20" s="9">
        <f>SUM(H17:H19)</f>
        <v>-28.8299999999997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198898.28999999998</v>
      </c>
      <c r="O21" s="35" t="s">
        <v>60</v>
      </c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>
      <c r="A24" s="13" t="s">
        <v>11</v>
      </c>
      <c r="B24" s="35"/>
      <c r="C24" s="9"/>
      <c r="D24" s="21">
        <v>93.1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12</v>
      </c>
      <c r="B25" s="35"/>
      <c r="C25" s="9"/>
      <c r="D25" s="9">
        <f>H12</f>
        <v>-47.350000000000364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13</v>
      </c>
      <c r="B26" s="35"/>
      <c r="C26" s="9"/>
      <c r="D26" s="9">
        <f>D24+D25</f>
        <v>45.749999999999631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14</v>
      </c>
      <c r="B27" s="35"/>
      <c r="C27" s="9"/>
      <c r="D27" s="9">
        <f>H20</f>
        <v>-28.8299999999997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>
      <c r="A28" s="15" t="s">
        <v>13</v>
      </c>
      <c r="B28" s="16"/>
      <c r="C28" s="17"/>
      <c r="D28" s="46">
        <f>D26-D27</f>
        <v>74.57999999999933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/>
    <row r="35" spans="1:17" ht="14.65" thickBot="1"/>
    <row r="36" spans="1:17" ht="14.65" thickTop="1">
      <c r="A36" s="2"/>
      <c r="B36" s="3"/>
      <c r="C36" s="4">
        <v>45505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201110.93</v>
      </c>
      <c r="M38" s="35" t="s">
        <v>118</v>
      </c>
      <c r="N38" s="35"/>
      <c r="O38" s="35"/>
      <c r="P38" s="35"/>
      <c r="Q38" s="10"/>
    </row>
    <row r="39" spans="1:17">
      <c r="A39" s="13" t="s">
        <v>164</v>
      </c>
      <c r="B39" s="35">
        <v>15</v>
      </c>
      <c r="C39" s="9">
        <v>52.82</v>
      </c>
      <c r="D39" s="9">
        <f>C39*B39</f>
        <v>792.3</v>
      </c>
      <c r="E39" s="36" t="s">
        <v>37</v>
      </c>
      <c r="F39" s="38">
        <f>D39/D42</f>
        <v>0.14577710068610727</v>
      </c>
      <c r="G39" s="45">
        <v>52.95</v>
      </c>
      <c r="H39" s="9">
        <f>(B39*G39)-D39</f>
        <v>1.9500000000000455</v>
      </c>
      <c r="I39" s="35" t="s">
        <v>71</v>
      </c>
      <c r="J39" s="36">
        <f>G39*B39</f>
        <v>794.25</v>
      </c>
      <c r="K39" s="35" t="str">
        <f>"sell "&amp;B39&amp;" "&amp;A39&amp;" @ $"&amp;G39</f>
        <v>sell 15 BMA @ $52.95</v>
      </c>
      <c r="L39" s="9">
        <f>L38+(G39*B39)</f>
        <v>201905.18</v>
      </c>
      <c r="M39" s="35"/>
      <c r="N39" s="35"/>
      <c r="O39" s="35"/>
      <c r="P39" s="35"/>
      <c r="Q39" s="10"/>
    </row>
    <row r="40" spans="1:17">
      <c r="A40" s="13" t="s">
        <v>144</v>
      </c>
      <c r="B40" s="35">
        <v>27</v>
      </c>
      <c r="C40" s="9">
        <v>78.7</v>
      </c>
      <c r="D40" s="9">
        <f>C40*B40</f>
        <v>2124.9</v>
      </c>
      <c r="E40" s="36" t="s">
        <v>37</v>
      </c>
      <c r="F40" s="38">
        <f>D40/D42</f>
        <v>0.39096524201427413</v>
      </c>
      <c r="G40" s="45">
        <v>79.75</v>
      </c>
      <c r="H40" s="9">
        <f>(B40*G40)-D40</f>
        <v>28.349999999999909</v>
      </c>
      <c r="I40" s="35" t="s">
        <v>71</v>
      </c>
      <c r="J40" s="36">
        <f>G40*B40</f>
        <v>2153.25</v>
      </c>
      <c r="K40" s="35" t="str">
        <f>"sell "&amp;B40&amp;" "&amp;A40&amp;" @ $"&amp;G40</f>
        <v>sell 27 VRT @ $79.75</v>
      </c>
      <c r="L40" s="9">
        <f>L39+(G40*B40)</f>
        <v>204058.43</v>
      </c>
      <c r="M40" s="35"/>
      <c r="N40" s="35"/>
      <c r="O40" s="35"/>
      <c r="P40" s="35"/>
      <c r="Q40" s="10"/>
    </row>
    <row r="41" spans="1:17">
      <c r="A41" s="13" t="s">
        <v>165</v>
      </c>
      <c r="B41" s="35">
        <v>69</v>
      </c>
      <c r="C41" s="9">
        <v>36.49</v>
      </c>
      <c r="D41" s="9">
        <f>C41*B41</f>
        <v>2517.81</v>
      </c>
      <c r="E41" s="36" t="s">
        <v>37</v>
      </c>
      <c r="F41" s="38">
        <f>D41/D42</f>
        <v>0.46325765729961854</v>
      </c>
      <c r="G41" s="45">
        <v>36.86</v>
      </c>
      <c r="H41" s="9">
        <f>(B41*G41)-D41</f>
        <v>25.5300000000002</v>
      </c>
      <c r="I41" s="35" t="s">
        <v>71</v>
      </c>
      <c r="J41" s="36">
        <f>G41*B41</f>
        <v>2543.34</v>
      </c>
      <c r="K41" s="35" t="str">
        <f>"sell "&amp;B41&amp;" "&amp;A41&amp;" @ $"&amp;G41</f>
        <v>sell 69 VITL @ $36.86</v>
      </c>
      <c r="L41" s="9">
        <f>L40+(G41*B41)</f>
        <v>206601.77</v>
      </c>
      <c r="M41" s="35" t="s">
        <v>22</v>
      </c>
      <c r="N41" s="35"/>
      <c r="O41" s="35"/>
      <c r="P41" s="35"/>
      <c r="Q41" s="10"/>
    </row>
    <row r="42" spans="1:17">
      <c r="A42" s="13"/>
      <c r="B42" s="35"/>
      <c r="C42" s="9"/>
      <c r="D42" s="9">
        <f>SUM(D39:D41)</f>
        <v>5435.01</v>
      </c>
      <c r="E42" s="36"/>
      <c r="F42" s="38">
        <f>SUM(F39:F41)</f>
        <v>1</v>
      </c>
      <c r="G42" s="41"/>
      <c r="H42" s="9">
        <f>SUM(H39:H41)</f>
        <v>55.830000000000155</v>
      </c>
      <c r="I42" s="35"/>
      <c r="J42" s="36">
        <f>SUM(J39:J41)</f>
        <v>5490.84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175</v>
      </c>
      <c r="B47" s="35">
        <v>47</v>
      </c>
      <c r="C47" s="9">
        <v>24.16</v>
      </c>
      <c r="D47" s="9">
        <f>C47*B47</f>
        <v>1135.52</v>
      </c>
      <c r="E47" s="36" t="s">
        <v>37</v>
      </c>
      <c r="F47" s="38">
        <f>D47/D50</f>
        <v>0.16778174424927303</v>
      </c>
      <c r="G47" s="21">
        <v>24.2</v>
      </c>
      <c r="H47" s="9">
        <f>(B47*G47)-D47</f>
        <v>1.8799999999998818</v>
      </c>
      <c r="I47" s="35" t="s">
        <v>71</v>
      </c>
      <c r="J47" s="35"/>
      <c r="K47" s="35" t="str">
        <f>"buy "&amp;B47&amp;" "&amp;A47&amp;" @ $"&amp;G47</f>
        <v>buy 47 AMSC @ $24.2</v>
      </c>
      <c r="L47" s="9">
        <f>L41-(G47*B47)</f>
        <v>205464.37</v>
      </c>
      <c r="M47" s="36">
        <f>L38-(G47*B47)</f>
        <v>199973.53</v>
      </c>
      <c r="N47" s="35"/>
      <c r="O47" s="35"/>
      <c r="P47" s="35"/>
      <c r="Q47" s="10"/>
    </row>
    <row r="48" spans="1:17">
      <c r="A48" s="13" t="s">
        <v>176</v>
      </c>
      <c r="B48" s="35">
        <v>40</v>
      </c>
      <c r="C48" s="9">
        <v>111.45</v>
      </c>
      <c r="D48" s="9">
        <f>C48*B48</f>
        <v>4458</v>
      </c>
      <c r="E48" s="36" t="s">
        <v>37</v>
      </c>
      <c r="F48" s="38">
        <f>D48/D50</f>
        <v>0.65870351544953776</v>
      </c>
      <c r="G48" s="21">
        <v>111.4</v>
      </c>
      <c r="H48" s="9">
        <f>(B48*G48)-D48</f>
        <v>-2</v>
      </c>
      <c r="I48" s="35" t="s">
        <v>71</v>
      </c>
      <c r="J48" s="35"/>
      <c r="K48" s="35" t="str">
        <f>"buy "&amp;B48&amp;" "&amp;A48&amp;" @ $"&amp;G48</f>
        <v>buy 40 FTAI @ $111.4</v>
      </c>
      <c r="L48" s="9">
        <f>L47-(G48*B48)</f>
        <v>201008.37</v>
      </c>
      <c r="M48" s="36">
        <f>M47-(G48*B48)</f>
        <v>195517.53</v>
      </c>
      <c r="N48" s="35"/>
      <c r="O48" s="35"/>
      <c r="P48" s="35"/>
      <c r="Q48" s="10"/>
    </row>
    <row r="49" spans="1:17">
      <c r="A49" s="23" t="s">
        <v>177</v>
      </c>
      <c r="B49" s="24">
        <v>9</v>
      </c>
      <c r="C49" s="25">
        <v>130.47999999999999</v>
      </c>
      <c r="D49" s="25">
        <f>C49*B49</f>
        <v>1174.32</v>
      </c>
      <c r="E49" s="36" t="s">
        <v>37</v>
      </c>
      <c r="F49" s="38">
        <f>D49/D50</f>
        <v>0.17351474030118913</v>
      </c>
      <c r="G49" s="26">
        <v>129.25</v>
      </c>
      <c r="H49" s="25">
        <f>(B49*G49)-D49</f>
        <v>-11.069999999999936</v>
      </c>
      <c r="I49" s="35" t="s">
        <v>71</v>
      </c>
      <c r="J49" s="35"/>
      <c r="K49" s="35" t="str">
        <f>"buy "&amp;B49&amp;" "&amp;A49&amp;" @ $"&amp;G49</f>
        <v>buy 9 CRUS @ $129.25</v>
      </c>
      <c r="L49" s="9">
        <f>L48-(G49*B49)</f>
        <v>199845.12</v>
      </c>
      <c r="M49" s="36">
        <f>M48-(G49*B49)</f>
        <v>194354.28</v>
      </c>
      <c r="N49" s="35" t="str">
        <f>TEXT(ROUND(M49,2),"$#,##0.00")&amp;" will be the balance in the account after purchases.  "</f>
        <v xml:space="preserve">$194,354.28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6767.84</v>
      </c>
      <c r="E50" s="35"/>
      <c r="F50" s="38">
        <f>SUM(F47:F49)</f>
        <v>1</v>
      </c>
      <c r="G50" s="9" t="s">
        <v>15</v>
      </c>
      <c r="H50" s="9">
        <f>SUM(H47:H49)</f>
        <v>-11.190000000000055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199845.12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1109.73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55.830000000000155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1165.5600000000002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-11.190000000000055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>
      <c r="A58" s="15" t="s">
        <v>13</v>
      </c>
      <c r="B58" s="16"/>
      <c r="C58" s="17"/>
      <c r="D58" s="46">
        <f>D56-D57</f>
        <v>1176.7500000000002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/>
    <row r="65" spans="1:17" ht="14.65" thickBot="1"/>
    <row r="66" spans="1:17" ht="14.65" thickTop="1">
      <c r="A66" s="2"/>
      <c r="B66" s="3"/>
      <c r="C66" s="4">
        <v>45474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200839.67</v>
      </c>
      <c r="M68" s="35" t="s">
        <v>118</v>
      </c>
      <c r="N68" s="35"/>
      <c r="O68" s="35"/>
      <c r="P68" s="35"/>
      <c r="Q68" s="10"/>
    </row>
    <row r="69" spans="1:17">
      <c r="A69" s="13" t="s">
        <v>161</v>
      </c>
      <c r="B69" s="35">
        <v>52</v>
      </c>
      <c r="C69" s="9">
        <v>85.98</v>
      </c>
      <c r="D69" s="9">
        <f>C69*B69</f>
        <v>4470.96</v>
      </c>
      <c r="E69" s="36" t="s">
        <v>37</v>
      </c>
      <c r="F69" s="38">
        <f>D69/D72</f>
        <v>0.64980444649856761</v>
      </c>
      <c r="G69" s="45">
        <v>87.608000000000004</v>
      </c>
      <c r="H69" s="9">
        <f>(B69*G69)-D69</f>
        <v>84.655999999999949</v>
      </c>
      <c r="I69" s="35" t="s">
        <v>71</v>
      </c>
      <c r="J69" s="36">
        <f>G69*B69</f>
        <v>4555.616</v>
      </c>
      <c r="K69" s="35" t="str">
        <f>"sell "&amp;B69&amp;" "&amp;A69&amp;" @ $"&amp;G69</f>
        <v>sell 52 VST @ $87.608</v>
      </c>
      <c r="L69" s="9">
        <f>L68+(G69*B69)</f>
        <v>205395.28600000002</v>
      </c>
      <c r="M69" s="35"/>
      <c r="N69" s="35"/>
      <c r="O69" s="35"/>
      <c r="P69" s="35"/>
      <c r="Q69" s="10"/>
    </row>
    <row r="70" spans="1:17">
      <c r="A70" s="13" t="s">
        <v>162</v>
      </c>
      <c r="B70" s="35">
        <v>9</v>
      </c>
      <c r="C70" s="9">
        <v>100.19</v>
      </c>
      <c r="D70" s="9">
        <f>C70*B70</f>
        <v>901.71</v>
      </c>
      <c r="E70" s="36" t="s">
        <v>37</v>
      </c>
      <c r="F70" s="38">
        <f>D70/D72</f>
        <v>0.13105354721407114</v>
      </c>
      <c r="G70" s="45">
        <v>101.22</v>
      </c>
      <c r="H70" s="9">
        <f>(B70*G70)-D70</f>
        <v>9.2699999999999818</v>
      </c>
      <c r="I70" s="35" t="s">
        <v>71</v>
      </c>
      <c r="J70" s="36">
        <f>G70*B70</f>
        <v>910.98</v>
      </c>
      <c r="K70" s="35" t="str">
        <f>"sell "&amp;B70&amp;" "&amp;A70&amp;" @ $"&amp;G70</f>
        <v>sell 9 MOD @ $101.22</v>
      </c>
      <c r="L70" s="9">
        <f>L69+(G70*B70)</f>
        <v>206306.26600000003</v>
      </c>
      <c r="M70" s="35"/>
      <c r="N70" s="35"/>
      <c r="O70" s="35"/>
      <c r="P70" s="35"/>
      <c r="Q70" s="10"/>
    </row>
    <row r="71" spans="1:17">
      <c r="A71" s="13" t="s">
        <v>163</v>
      </c>
      <c r="B71" s="35">
        <v>28</v>
      </c>
      <c r="C71" s="9">
        <v>53.85</v>
      </c>
      <c r="D71" s="9">
        <f>C71*B71</f>
        <v>1507.8</v>
      </c>
      <c r="E71" s="36" t="s">
        <v>37</v>
      </c>
      <c r="F71" s="38">
        <f>D71/D72</f>
        <v>0.21914200628736116</v>
      </c>
      <c r="G71" s="45">
        <v>53.67</v>
      </c>
      <c r="H71" s="9">
        <f>(B71*G71)-D71</f>
        <v>-5.0399999999999636</v>
      </c>
      <c r="I71" s="35" t="s">
        <v>71</v>
      </c>
      <c r="J71" s="36">
        <f>G71*B71</f>
        <v>1502.76</v>
      </c>
      <c r="K71" s="35" t="str">
        <f>"sell "&amp;B71&amp;" "&amp;A71&amp;" @ $"&amp;G71</f>
        <v>sell 28 BLBD @ $53.67</v>
      </c>
      <c r="L71" s="9">
        <f>L70+(G71*B71)</f>
        <v>207809.02600000004</v>
      </c>
      <c r="M71" s="35" t="s">
        <v>22</v>
      </c>
      <c r="N71" s="35"/>
      <c r="O71" s="35"/>
      <c r="P71" s="35"/>
      <c r="Q71" s="10"/>
    </row>
    <row r="72" spans="1:17">
      <c r="A72" s="13"/>
      <c r="B72" s="35"/>
      <c r="C72" s="9"/>
      <c r="D72" s="9">
        <f>SUM(D69:D71)</f>
        <v>6880.47</v>
      </c>
      <c r="E72" s="36"/>
      <c r="F72" s="38">
        <f>SUM(F69:F71)</f>
        <v>0.99999999999999989</v>
      </c>
      <c r="G72" s="41"/>
      <c r="H72" s="9">
        <f>SUM(H69:H71)</f>
        <v>88.885999999999967</v>
      </c>
      <c r="I72" s="35"/>
      <c r="J72" s="36">
        <f>SUM(J69:J71)</f>
        <v>6969.3559999999998</v>
      </c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>
      <c r="A77" s="13" t="s">
        <v>173</v>
      </c>
      <c r="B77" s="35">
        <v>405</v>
      </c>
      <c r="C77" s="9">
        <v>5.62</v>
      </c>
      <c r="D77" s="9">
        <f>C77*B77</f>
        <v>2276.1</v>
      </c>
      <c r="E77" s="36" t="s">
        <v>37</v>
      </c>
      <c r="F77" s="38">
        <f>D77/D80</f>
        <v>0.33633449922200198</v>
      </c>
      <c r="G77" s="21">
        <v>5.63</v>
      </c>
      <c r="H77" s="9">
        <f>(B77*G77)-D77</f>
        <v>4.0500000000001819</v>
      </c>
      <c r="I77" s="35" t="s">
        <v>71</v>
      </c>
      <c r="J77" s="35"/>
      <c r="K77" s="35" t="str">
        <f>"buy "&amp;B77&amp;" "&amp;A77&amp;" @ $"&amp;G77</f>
        <v>buy 405 CDE @ $5.63</v>
      </c>
      <c r="L77" s="9">
        <f>L71-(G77*B77)</f>
        <v>205528.87600000005</v>
      </c>
      <c r="M77" s="36">
        <f>L68-(G77*B77)</f>
        <v>198559.52000000002</v>
      </c>
      <c r="N77" s="35"/>
      <c r="O77" s="35"/>
      <c r="P77" s="35"/>
      <c r="Q77" s="10"/>
    </row>
    <row r="78" spans="1:17">
      <c r="A78" s="13" t="s">
        <v>174</v>
      </c>
      <c r="B78" s="35">
        <v>3</v>
      </c>
      <c r="C78" s="9">
        <v>92.75</v>
      </c>
      <c r="D78" s="9">
        <f>C78*B78</f>
        <v>278.25</v>
      </c>
      <c r="E78" s="36" t="s">
        <v>37</v>
      </c>
      <c r="F78" s="38">
        <f>D78/D80</f>
        <v>4.1116415978437702E-2</v>
      </c>
      <c r="G78" s="21">
        <v>93.93</v>
      </c>
      <c r="H78" s="9">
        <f>(B78*G78)-D78</f>
        <v>3.5400000000000205</v>
      </c>
      <c r="I78" s="35" t="s">
        <v>71</v>
      </c>
      <c r="J78" s="35"/>
      <c r="K78" s="35" t="str">
        <f>"buy "&amp;B78&amp;" "&amp;A78&amp;" @ $"&amp;G78</f>
        <v>buy 3 CAVA @ $93.93</v>
      </c>
      <c r="L78" s="9">
        <f>L77-(G78*B78)</f>
        <v>205247.08600000004</v>
      </c>
      <c r="M78" s="36">
        <f>M77-(G78*B78)</f>
        <v>198277.73</v>
      </c>
      <c r="N78" s="35"/>
      <c r="O78" s="35"/>
      <c r="P78" s="35"/>
      <c r="Q78" s="10"/>
    </row>
    <row r="79" spans="1:17">
      <c r="A79" s="23" t="s">
        <v>161</v>
      </c>
      <c r="B79" s="24">
        <v>49</v>
      </c>
      <c r="C79" s="25">
        <v>85.98</v>
      </c>
      <c r="D79" s="25">
        <f>C79*B79</f>
        <v>4213.0200000000004</v>
      </c>
      <c r="E79" s="36" t="s">
        <v>37</v>
      </c>
      <c r="F79" s="38">
        <f>D79/D80</f>
        <v>0.62254908479956028</v>
      </c>
      <c r="G79" s="26">
        <v>87.454999999999998</v>
      </c>
      <c r="H79" s="25">
        <f>(B79*G79)-D79</f>
        <v>72.274999999999636</v>
      </c>
      <c r="I79" s="35" t="s">
        <v>71</v>
      </c>
      <c r="J79" s="35"/>
      <c r="K79" s="35" t="str">
        <f>"buy "&amp;B79&amp;" "&amp;A79&amp;" @ $"&amp;G79</f>
        <v>buy 49 VST @ $87.455</v>
      </c>
      <c r="L79" s="9">
        <f>L78-(G79*B79)</f>
        <v>200961.79100000003</v>
      </c>
      <c r="M79" s="36">
        <f>M78-(G79*B79)</f>
        <v>193992.435</v>
      </c>
      <c r="N79" s="35" t="str">
        <f>TEXT(ROUND(M79,2),"$#,##0.00")&amp;" will be the balance in the account after purchases.  "</f>
        <v xml:space="preserve">$193,992.44 will be the balance in the account after purchases.  </v>
      </c>
      <c r="O79" s="35"/>
      <c r="P79" s="35"/>
      <c r="Q79" s="10"/>
    </row>
    <row r="80" spans="1:17">
      <c r="A80" s="13"/>
      <c r="B80" s="35"/>
      <c r="C80" s="9"/>
      <c r="D80" s="9">
        <f>SUM(D77:D79)</f>
        <v>6767.3700000000008</v>
      </c>
      <c r="E80" s="35"/>
      <c r="F80" s="38">
        <f>SUM(F77:F79)</f>
        <v>1</v>
      </c>
      <c r="G80" s="9" t="s">
        <v>15</v>
      </c>
      <c r="H80" s="9">
        <f>SUM(H77:H79)</f>
        <v>79.864999999999839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200961.791</v>
      </c>
      <c r="O81" s="35" t="s">
        <v>60</v>
      </c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11</v>
      </c>
      <c r="B84" s="35"/>
      <c r="C84" s="9"/>
      <c r="D84" s="21">
        <v>2433.54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12</v>
      </c>
      <c r="B85" s="35"/>
      <c r="C85" s="9"/>
      <c r="D85" s="9">
        <f>H72</f>
        <v>88.885999999999967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13</v>
      </c>
      <c r="B86" s="35"/>
      <c r="C86" s="9"/>
      <c r="D86" s="9">
        <f>D84+D85</f>
        <v>2522.4259999999999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14</v>
      </c>
      <c r="B87" s="35"/>
      <c r="C87" s="9"/>
      <c r="D87" s="9">
        <f>H80</f>
        <v>79.864999999999839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>
      <c r="A88" s="15" t="s">
        <v>13</v>
      </c>
      <c r="B88" s="16"/>
      <c r="C88" s="17"/>
      <c r="D88" s="46">
        <f>D86-D87</f>
        <v>2442.5610000000001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/>
    <row r="95" spans="1:17" ht="14.65" thickBot="1"/>
    <row r="96" spans="1:17" ht="14.65" thickTop="1">
      <c r="A96" s="2"/>
      <c r="B96" s="3"/>
      <c r="C96" s="4">
        <v>45444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199942.66</v>
      </c>
      <c r="M98" s="35" t="s">
        <v>118</v>
      </c>
      <c r="N98" s="35"/>
      <c r="O98" s="35"/>
      <c r="P98" s="35"/>
      <c r="Q98" s="10"/>
    </row>
    <row r="99" spans="1:17">
      <c r="A99" s="13" t="s">
        <v>166</v>
      </c>
      <c r="B99" s="35">
        <v>35</v>
      </c>
      <c r="C99" s="9">
        <v>45.64</v>
      </c>
      <c r="D99" s="9">
        <f>C99*B99</f>
        <v>1597.4</v>
      </c>
      <c r="E99" s="36" t="s">
        <v>37</v>
      </c>
      <c r="F99" s="38">
        <f>D99/D102</f>
        <v>0.22778088317495807</v>
      </c>
      <c r="G99" s="45">
        <v>46.49</v>
      </c>
      <c r="H99" s="9">
        <f>(B99*G99)-D99</f>
        <v>29.75</v>
      </c>
      <c r="I99" s="35" t="s">
        <v>71</v>
      </c>
      <c r="J99" s="36">
        <f>G99*B99</f>
        <v>1627.15</v>
      </c>
      <c r="K99" s="35" t="str">
        <f>"sell "&amp;B99&amp;" "&amp;A99&amp;" @ $"&amp;G99</f>
        <v>sell 35 APGE @ $46.49</v>
      </c>
      <c r="L99" s="9">
        <f>L98+(G99*B99)</f>
        <v>201569.81</v>
      </c>
      <c r="M99" s="35"/>
      <c r="N99" s="35"/>
      <c r="O99" s="35"/>
      <c r="P99" s="35"/>
      <c r="Q99" s="10"/>
    </row>
    <row r="100" spans="1:17">
      <c r="A100" s="13" t="s">
        <v>167</v>
      </c>
      <c r="B100" s="35">
        <v>4</v>
      </c>
      <c r="C100" s="9">
        <v>143.78</v>
      </c>
      <c r="D100" s="9">
        <f>C100*B100</f>
        <v>575.12</v>
      </c>
      <c r="E100" s="36" t="s">
        <v>37</v>
      </c>
      <c r="F100" s="38">
        <f>D100/D102</f>
        <v>8.2009103250019949E-2</v>
      </c>
      <c r="G100" s="45">
        <v>146.66999999999999</v>
      </c>
      <c r="H100" s="9">
        <f>(B100*G100)-D100</f>
        <v>11.559999999999945</v>
      </c>
      <c r="I100" s="35" t="s">
        <v>71</v>
      </c>
      <c r="J100" s="36">
        <f>G100*B100</f>
        <v>586.67999999999995</v>
      </c>
      <c r="K100" s="35" t="str">
        <f>"sell "&amp;B100&amp;" "&amp;A100&amp;" @ $"&amp;G100</f>
        <v>sell 4 HOV @ $146.67</v>
      </c>
      <c r="L100" s="9">
        <f>L99+(G100*B100)</f>
        <v>202156.49</v>
      </c>
      <c r="M100" s="35"/>
      <c r="N100" s="35"/>
      <c r="O100" s="35"/>
      <c r="P100" s="35"/>
      <c r="Q100" s="10"/>
    </row>
    <row r="101" spans="1:17">
      <c r="A101" s="13" t="s">
        <v>168</v>
      </c>
      <c r="B101" s="35">
        <v>28</v>
      </c>
      <c r="C101" s="9">
        <v>172.87</v>
      </c>
      <c r="D101" s="9">
        <f>C101*B101</f>
        <v>4840.3600000000006</v>
      </c>
      <c r="E101" s="36" t="s">
        <v>37</v>
      </c>
      <c r="F101" s="38">
        <f>D101/D102</f>
        <v>0.69021001357502199</v>
      </c>
      <c r="G101" s="45">
        <v>176.76</v>
      </c>
      <c r="H101" s="9">
        <f>(B101*G101)-D101</f>
        <v>108.91999999999916</v>
      </c>
      <c r="I101" s="35" t="s">
        <v>71</v>
      </c>
      <c r="J101" s="36">
        <f>G101*B101</f>
        <v>4949.28</v>
      </c>
      <c r="K101" s="35" t="str">
        <f>"sell "&amp;B101&amp;" "&amp;A101&amp;" @ $"&amp;G101</f>
        <v>sell 28 ANF @ $176.76</v>
      </c>
      <c r="L101" s="9">
        <f>L100+(G101*B101)</f>
        <v>207105.77</v>
      </c>
      <c r="M101" s="35" t="s">
        <v>22</v>
      </c>
      <c r="N101" s="35"/>
      <c r="O101" s="35"/>
      <c r="P101" s="35"/>
      <c r="Q101" s="10"/>
    </row>
    <row r="102" spans="1:17">
      <c r="A102" s="13"/>
      <c r="B102" s="35"/>
      <c r="C102" s="9"/>
      <c r="D102" s="9">
        <f>SUM(D99:D101)</f>
        <v>7012.880000000001</v>
      </c>
      <c r="E102" s="36"/>
      <c r="F102" s="38">
        <f>SUM(F99:F101)</f>
        <v>1</v>
      </c>
      <c r="G102" s="41"/>
      <c r="H102" s="9">
        <f>SUM(H99:H101)</f>
        <v>150.22999999999911</v>
      </c>
      <c r="I102" s="35"/>
      <c r="J102" s="36">
        <f>SUM(J99:J101)</f>
        <v>7163.11</v>
      </c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>
      <c r="A107" s="13" t="s">
        <v>169</v>
      </c>
      <c r="B107" s="35">
        <v>27</v>
      </c>
      <c r="C107" s="9">
        <v>38.89</v>
      </c>
      <c r="D107" s="9">
        <f>C107*B107</f>
        <v>1050.03</v>
      </c>
      <c r="E107" s="36" t="s">
        <v>37</v>
      </c>
      <c r="F107" s="38">
        <f>D107/D110</f>
        <v>0.16445674441332905</v>
      </c>
      <c r="G107" s="21">
        <v>40.33</v>
      </c>
      <c r="H107" s="9">
        <f>(B107*G107)-D107</f>
        <v>38.879999999999882</v>
      </c>
      <c r="I107" s="35" t="s">
        <v>71</v>
      </c>
      <c r="J107" s="35"/>
      <c r="K107" s="35" t="str">
        <f>"buy "&amp;B107&amp;" "&amp;A107&amp;" @ $"&amp;G107</f>
        <v>buy 27 SMTC @ $40.33</v>
      </c>
      <c r="L107" s="9">
        <f>L101-(G107*B107)</f>
        <v>206016.86</v>
      </c>
      <c r="M107" s="36">
        <f>L98-(G107*B107)</f>
        <v>198853.75</v>
      </c>
      <c r="N107" s="35"/>
      <c r="O107" s="35"/>
      <c r="P107" s="35"/>
      <c r="Q107" s="10"/>
    </row>
    <row r="108" spans="1:17">
      <c r="A108" s="13" t="s">
        <v>170</v>
      </c>
      <c r="B108" s="35">
        <v>361</v>
      </c>
      <c r="C108" s="9">
        <v>6.24</v>
      </c>
      <c r="D108" s="9">
        <f>C108*B108</f>
        <v>2252.64</v>
      </c>
      <c r="E108" s="36" t="s">
        <v>37</v>
      </c>
      <c r="F108" s="38">
        <f>D108/D110</f>
        <v>0.35281072039393307</v>
      </c>
      <c r="G108" s="21">
        <v>6.25</v>
      </c>
      <c r="H108" s="9">
        <f>(B108*G108)-D108</f>
        <v>3.6100000000001273</v>
      </c>
      <c r="I108" s="35" t="s">
        <v>71</v>
      </c>
      <c r="J108" s="35"/>
      <c r="K108" s="35" t="str">
        <f>"buy "&amp;B108&amp;" "&amp;A108&amp;" @ $"&amp;G108</f>
        <v>buy 361 FSM @ $6.25</v>
      </c>
      <c r="L108" s="9">
        <f>L107-(G108*B108)</f>
        <v>203760.61</v>
      </c>
      <c r="M108" s="36">
        <f>M107-(G108*B108)</f>
        <v>196597.5</v>
      </c>
      <c r="N108" s="35"/>
      <c r="O108" s="35"/>
      <c r="P108" s="35"/>
      <c r="Q108" s="10"/>
    </row>
    <row r="109" spans="1:17">
      <c r="A109" s="23" t="s">
        <v>171</v>
      </c>
      <c r="B109" s="24">
        <v>273</v>
      </c>
      <c r="C109" s="25">
        <v>11.29</v>
      </c>
      <c r="D109" s="25">
        <f>C109*B109</f>
        <v>3082.1699999999996</v>
      </c>
      <c r="E109" s="36" t="s">
        <v>37</v>
      </c>
      <c r="F109" s="38">
        <f>D109/D110</f>
        <v>0.48273253519273773</v>
      </c>
      <c r="G109" s="26">
        <v>11.29</v>
      </c>
      <c r="H109" s="25">
        <f>(B109*G109)-D109</f>
        <v>0</v>
      </c>
      <c r="I109" s="35" t="s">
        <v>71</v>
      </c>
      <c r="J109" s="35"/>
      <c r="K109" s="35" t="str">
        <f>"buy "&amp;B109&amp;" "&amp;A109&amp;" @ $"&amp;G109</f>
        <v>buy 273 BBAR @ $11.29</v>
      </c>
      <c r="L109" s="9">
        <f>L108-(G109*B109)</f>
        <v>200678.43999999997</v>
      </c>
      <c r="M109" s="36">
        <f>M108-(G109*B109)</f>
        <v>193515.33</v>
      </c>
      <c r="N109" s="35" t="str">
        <f>TEXT(ROUND(M109,2),"$#,##0.00")&amp;" will be the balance in the account after purchases.  "</f>
        <v xml:space="preserve">$193,515.33 will be the balance in the account after purchases.  </v>
      </c>
      <c r="O109" s="35"/>
      <c r="P109" s="35"/>
      <c r="Q109" s="10"/>
    </row>
    <row r="110" spans="1:17">
      <c r="A110" s="13"/>
      <c r="B110" s="35"/>
      <c r="C110" s="9"/>
      <c r="D110" s="9">
        <f>SUM(D107:D109)</f>
        <v>6384.84</v>
      </c>
      <c r="E110" s="35"/>
      <c r="F110" s="38">
        <f>SUM(F107:F109)</f>
        <v>0.99999999999999989</v>
      </c>
      <c r="G110" s="9" t="s">
        <v>15</v>
      </c>
      <c r="H110" s="9">
        <f>SUM(H107:H109)</f>
        <v>42.490000000000009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200678.43999999997</v>
      </c>
      <c r="O111" s="35" t="s">
        <v>60</v>
      </c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11</v>
      </c>
      <c r="B114" s="35"/>
      <c r="C114" s="9"/>
      <c r="D114" s="21">
        <v>2212.6999999999998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12</v>
      </c>
      <c r="B115" s="35"/>
      <c r="C115" s="9"/>
      <c r="D115" s="9">
        <f>H102</f>
        <v>150.22999999999911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13</v>
      </c>
      <c r="B116" s="35"/>
      <c r="C116" s="9"/>
      <c r="D116" s="9">
        <f>D114+D115</f>
        <v>2362.9299999999989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14</v>
      </c>
      <c r="B117" s="35"/>
      <c r="C117" s="9"/>
      <c r="D117" s="9">
        <f>H110</f>
        <v>42.490000000000009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>
      <c r="A118" s="15" t="s">
        <v>13</v>
      </c>
      <c r="B118" s="16"/>
      <c r="C118" s="17"/>
      <c r="D118" s="46">
        <f>D116-D117</f>
        <v>2320.4399999999987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/>
    <row r="125" spans="1:17" ht="14.65" thickBot="1"/>
    <row r="126" spans="1:17" ht="14.65" thickTop="1">
      <c r="A126" s="2"/>
      <c r="B126" s="3"/>
      <c r="C126" s="4">
        <v>45412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200466.22</v>
      </c>
      <c r="M128" s="35" t="s">
        <v>118</v>
      </c>
      <c r="N128" s="35"/>
      <c r="O128" s="35"/>
      <c r="P128" s="35"/>
      <c r="Q128" s="10"/>
    </row>
    <row r="129" spans="1:17">
      <c r="A129" s="13" t="s">
        <v>158</v>
      </c>
      <c r="B129" s="35">
        <v>45</v>
      </c>
      <c r="C129" s="9">
        <v>17.87</v>
      </c>
      <c r="D129" s="9">
        <f>C129*B129</f>
        <v>804.15000000000009</v>
      </c>
      <c r="E129" s="36" t="s">
        <v>37</v>
      </c>
      <c r="F129" s="38">
        <f>D129/D132</f>
        <v>0.17472899243199552</v>
      </c>
      <c r="G129" s="45">
        <v>17.91</v>
      </c>
      <c r="H129" s="9">
        <f>(B129*G129)-D129</f>
        <v>1.7999999999999545</v>
      </c>
      <c r="I129" s="35" t="s">
        <v>71</v>
      </c>
      <c r="J129" s="36">
        <f>G129*B129</f>
        <v>805.95</v>
      </c>
      <c r="K129" s="35" t="str">
        <f>"sell "&amp;B129&amp;" "&amp;A129&amp;" @ $"&amp;G129</f>
        <v>sell 45 XMTR @ $17.91</v>
      </c>
      <c r="L129" s="9">
        <f>L128+(G129*B129)</f>
        <v>201272.17</v>
      </c>
      <c r="M129" s="35"/>
      <c r="N129" s="35"/>
      <c r="O129" s="35"/>
      <c r="P129" s="35"/>
      <c r="Q129" s="10"/>
    </row>
    <row r="130" spans="1:17">
      <c r="A130" s="13" t="s">
        <v>159</v>
      </c>
      <c r="B130" s="35">
        <v>63</v>
      </c>
      <c r="C130" s="9">
        <v>34.04</v>
      </c>
      <c r="D130" s="9">
        <f>C130*B130</f>
        <v>2144.52</v>
      </c>
      <c r="E130" s="36" t="s">
        <v>37</v>
      </c>
      <c r="F130" s="38">
        <f>D130/D132</f>
        <v>0.46597005390818003</v>
      </c>
      <c r="G130" s="45">
        <v>34.22</v>
      </c>
      <c r="H130" s="9">
        <f>(B130*G130)-D130</f>
        <v>11.340000000000146</v>
      </c>
      <c r="I130" s="35" t="s">
        <v>71</v>
      </c>
      <c r="J130" s="36">
        <f>G130*B130</f>
        <v>2155.86</v>
      </c>
      <c r="K130" s="35" t="str">
        <f>"sell "&amp;B130&amp;" "&amp;A130&amp;" @ $"&amp;G130</f>
        <v>sell 63 INBX @ $34.22</v>
      </c>
      <c r="L130" s="9">
        <f>L129+(G130*B130)</f>
        <v>203428.03</v>
      </c>
      <c r="M130" s="35"/>
      <c r="N130" s="35"/>
      <c r="O130" s="35"/>
      <c r="P130" s="35"/>
      <c r="Q130" s="10"/>
    </row>
    <row r="131" spans="1:17">
      <c r="A131" s="13" t="s">
        <v>160</v>
      </c>
      <c r="B131" s="35">
        <v>106</v>
      </c>
      <c r="C131" s="9">
        <v>15.6</v>
      </c>
      <c r="D131" s="9">
        <f>C131*B131</f>
        <v>1653.6</v>
      </c>
      <c r="E131" s="36" t="s">
        <v>37</v>
      </c>
      <c r="F131" s="38">
        <f>D131/D132</f>
        <v>0.35930095365982434</v>
      </c>
      <c r="G131" s="45">
        <v>15.58</v>
      </c>
      <c r="H131" s="9">
        <f>(B131*G131)-D131</f>
        <v>-2.1199999999998909</v>
      </c>
      <c r="I131" s="35" t="s">
        <v>71</v>
      </c>
      <c r="J131" s="36">
        <f>G131*B131</f>
        <v>1651.48</v>
      </c>
      <c r="K131" s="35" t="str">
        <f>"sell "&amp;B131&amp;" "&amp;A131&amp;" @ $"&amp;G131</f>
        <v>sell 106 STNE @ $15.58</v>
      </c>
      <c r="L131" s="9">
        <f>L130+(G131*B131)</f>
        <v>205079.51</v>
      </c>
      <c r="M131" s="35" t="s">
        <v>22</v>
      </c>
      <c r="N131" s="35"/>
      <c r="O131" s="35"/>
      <c r="P131" s="35"/>
      <c r="Q131" s="10"/>
    </row>
    <row r="132" spans="1:17">
      <c r="A132" s="13"/>
      <c r="B132" s="35"/>
      <c r="C132" s="9"/>
      <c r="D132" s="9">
        <f>SUM(D129:D131)</f>
        <v>4602.2700000000004</v>
      </c>
      <c r="E132" s="36"/>
      <c r="F132" s="38">
        <f>SUM(F129:F131)</f>
        <v>1</v>
      </c>
      <c r="G132" s="41"/>
      <c r="H132" s="9">
        <f>SUM(H129:H131)</f>
        <v>11.020000000000209</v>
      </c>
      <c r="I132" s="35"/>
      <c r="J132" s="36">
        <f>SUM(J129:J131)</f>
        <v>4613.2900000000009</v>
      </c>
      <c r="K132" s="35"/>
      <c r="L132" s="9"/>
      <c r="M132" s="35"/>
      <c r="N132" s="35"/>
      <c r="O132" s="35"/>
      <c r="P132" s="35"/>
      <c r="Q132" s="10"/>
    </row>
    <row r="133" spans="1:17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>
      <c r="A137" s="13" t="s">
        <v>164</v>
      </c>
      <c r="B137" s="35">
        <v>15</v>
      </c>
      <c r="C137" s="9">
        <v>54.16</v>
      </c>
      <c r="D137" s="9">
        <f>C137*B137</f>
        <v>812.4</v>
      </c>
      <c r="E137" s="36" t="s">
        <v>37</v>
      </c>
      <c r="F137" s="38">
        <f>D137/D140</f>
        <v>0.15714219395571236</v>
      </c>
      <c r="G137" s="21">
        <v>53.71</v>
      </c>
      <c r="H137" s="9">
        <f>(B137*G137)-D137</f>
        <v>-6.75</v>
      </c>
      <c r="I137" s="35" t="s">
        <v>71</v>
      </c>
      <c r="J137" s="35"/>
      <c r="K137" s="35" t="str">
        <f>"buy "&amp;B137&amp;" "&amp;A137&amp;" @ $"&amp;G137</f>
        <v>buy 15 BMA @ $53.71</v>
      </c>
      <c r="L137" s="9">
        <f>L131-(G137*B137)</f>
        <v>204273.86000000002</v>
      </c>
      <c r="M137" s="36">
        <f>L128-(G137*B137)</f>
        <v>199660.57</v>
      </c>
      <c r="N137" s="35"/>
      <c r="O137" s="35"/>
      <c r="P137" s="35"/>
      <c r="Q137" s="10"/>
    </row>
    <row r="138" spans="1:17">
      <c r="A138" s="13" t="s">
        <v>144</v>
      </c>
      <c r="B138" s="35">
        <v>27</v>
      </c>
      <c r="C138" s="9">
        <v>93</v>
      </c>
      <c r="D138" s="9">
        <f>C138*B138</f>
        <v>2511</v>
      </c>
      <c r="E138" s="36" t="s">
        <v>37</v>
      </c>
      <c r="F138" s="38">
        <f>D138/D140</f>
        <v>0.48570168515853485</v>
      </c>
      <c r="G138" s="21">
        <v>92.13</v>
      </c>
      <c r="H138" s="9">
        <f>(B138*G138)-D138</f>
        <v>-23.490000000000236</v>
      </c>
      <c r="I138" s="35" t="s">
        <v>71</v>
      </c>
      <c r="J138" s="35"/>
      <c r="K138" s="35" t="str">
        <f>"buy "&amp;B138&amp;" "&amp;A138&amp;" @ $"&amp;G138</f>
        <v>buy 27 VRT @ $92.13</v>
      </c>
      <c r="L138" s="9">
        <f>L137-(G138*B138)</f>
        <v>201786.35</v>
      </c>
      <c r="M138" s="36">
        <f>M137-(G138*B138)</f>
        <v>197173.06</v>
      </c>
      <c r="N138" s="35"/>
      <c r="O138" s="35"/>
      <c r="P138" s="35"/>
      <c r="Q138" s="10"/>
    </row>
    <row r="139" spans="1:17">
      <c r="A139" s="23" t="s">
        <v>165</v>
      </c>
      <c r="B139" s="24">
        <v>69</v>
      </c>
      <c r="C139" s="25">
        <v>26.76</v>
      </c>
      <c r="D139" s="25">
        <f>C139*B139</f>
        <v>1846.44</v>
      </c>
      <c r="E139" s="36" t="s">
        <v>37</v>
      </c>
      <c r="F139" s="38">
        <f>D139/D140</f>
        <v>0.35715612088575277</v>
      </c>
      <c r="G139" s="26">
        <v>26.77</v>
      </c>
      <c r="H139" s="25">
        <f>(B139*G139)-D139</f>
        <v>0.6899999999998272</v>
      </c>
      <c r="I139" s="35" t="s">
        <v>71</v>
      </c>
      <c r="J139" s="35"/>
      <c r="K139" s="35" t="str">
        <f>"buy "&amp;B139&amp;" "&amp;A139&amp;" @ $"&amp;G139</f>
        <v>buy 69 VITL @ $26.77</v>
      </c>
      <c r="L139" s="9">
        <f>L138-(G139*B139)</f>
        <v>199939.22</v>
      </c>
      <c r="M139" s="36">
        <f>M138-(G139*B139)</f>
        <v>195325.93</v>
      </c>
      <c r="N139" s="35" t="str">
        <f>TEXT(ROUND(M139,2),"$#,##0.00")&amp;" will be the balance in the account after purchases.  "</f>
        <v xml:space="preserve">$195,325.93 will be the balance in the account after purchases.  </v>
      </c>
      <c r="O139" s="35"/>
      <c r="P139" s="35"/>
      <c r="Q139" s="10"/>
    </row>
    <row r="140" spans="1:17">
      <c r="A140" s="13"/>
      <c r="B140" s="35"/>
      <c r="C140" s="9"/>
      <c r="D140" s="9">
        <f>SUM(D137:D139)</f>
        <v>5169.84</v>
      </c>
      <c r="E140" s="35"/>
      <c r="F140" s="38">
        <f>SUM(F137:F139)</f>
        <v>1</v>
      </c>
      <c r="G140" s="9" t="s">
        <v>15</v>
      </c>
      <c r="H140" s="9">
        <f>SUM(H137:H139)</f>
        <v>-29.550000000000409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199939.22</v>
      </c>
      <c r="O141" s="35" t="s">
        <v>60</v>
      </c>
      <c r="P141" s="35"/>
      <c r="Q141" s="10"/>
    </row>
    <row r="142" spans="1:17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11</v>
      </c>
      <c r="B144" s="35"/>
      <c r="C144" s="9"/>
      <c r="D144" s="21">
        <v>44.09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12</v>
      </c>
      <c r="B145" s="35"/>
      <c r="C145" s="9"/>
      <c r="D145" s="9">
        <f>H132</f>
        <v>11.020000000000209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9">
        <f>D144+D145</f>
        <v>55.110000000000213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>
      <c r="A147" s="13" t="s">
        <v>14</v>
      </c>
      <c r="B147" s="35"/>
      <c r="C147" s="9"/>
      <c r="D147" s="9">
        <f>H140</f>
        <v>-29.550000000000409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>
      <c r="A148" s="15" t="s">
        <v>13</v>
      </c>
      <c r="B148" s="16"/>
      <c r="C148" s="17"/>
      <c r="D148" s="46">
        <f>D146-D147</f>
        <v>84.660000000000622</v>
      </c>
      <c r="E148" s="47" t="s">
        <v>18</v>
      </c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/>
    <row r="155" spans="1:17" ht="14.65" thickBot="1"/>
    <row r="156" spans="1:17" ht="14.65" thickTop="1">
      <c r="A156" s="2"/>
      <c r="B156" s="3"/>
      <c r="C156" s="4">
        <v>45379</v>
      </c>
      <c r="D156" s="5"/>
      <c r="E156" s="3"/>
      <c r="F156" s="3"/>
      <c r="G156" s="5"/>
      <c r="H156" s="5"/>
      <c r="I156" s="3"/>
      <c r="J156" s="3"/>
      <c r="K156" s="3"/>
      <c r="L156" s="20" t="s">
        <v>19</v>
      </c>
      <c r="M156" s="3"/>
      <c r="N156" s="3"/>
      <c r="O156" s="3"/>
      <c r="P156" s="3"/>
      <c r="Q156" s="6"/>
    </row>
    <row r="157" spans="1:17">
      <c r="A157" s="7" t="s">
        <v>5</v>
      </c>
      <c r="B157" s="35"/>
      <c r="C157" s="9"/>
      <c r="D157" s="9"/>
      <c r="E157" s="35"/>
      <c r="F157" s="35"/>
      <c r="G157" s="9"/>
      <c r="H157" s="9"/>
      <c r="I157" s="35"/>
      <c r="J157" s="11" t="s">
        <v>24</v>
      </c>
      <c r="K157" s="35"/>
      <c r="L157" s="11" t="s">
        <v>10</v>
      </c>
      <c r="M157" s="35"/>
      <c r="N157" s="35"/>
      <c r="O157" s="35"/>
      <c r="P157" s="35"/>
      <c r="Q157" s="10"/>
    </row>
    <row r="158" spans="1:17">
      <c r="A158" s="7" t="s">
        <v>0</v>
      </c>
      <c r="B158" s="11" t="s">
        <v>3</v>
      </c>
      <c r="C158" s="12" t="s">
        <v>1</v>
      </c>
      <c r="D158" s="12" t="s">
        <v>4</v>
      </c>
      <c r="E158" s="11" t="s">
        <v>7</v>
      </c>
      <c r="F158" s="37" t="s">
        <v>92</v>
      </c>
      <c r="G158" s="12" t="s">
        <v>8</v>
      </c>
      <c r="H158" s="12" t="s">
        <v>9</v>
      </c>
      <c r="I158" s="33" t="s">
        <v>70</v>
      </c>
      <c r="J158" s="11" t="s">
        <v>23</v>
      </c>
      <c r="K158" s="35"/>
      <c r="L158" s="31">
        <v>200489.76</v>
      </c>
      <c r="M158" s="35" t="s">
        <v>118</v>
      </c>
      <c r="N158" s="35"/>
      <c r="O158" s="35"/>
      <c r="P158" s="35"/>
      <c r="Q158" s="10"/>
    </row>
    <row r="159" spans="1:17">
      <c r="A159" s="13" t="s">
        <v>155</v>
      </c>
      <c r="B159" s="35">
        <v>7</v>
      </c>
      <c r="C159" s="9">
        <v>265.12</v>
      </c>
      <c r="D159" s="9">
        <f>C159*B159</f>
        <v>1855.8400000000001</v>
      </c>
      <c r="E159" s="36" t="s">
        <v>37</v>
      </c>
      <c r="F159" s="38">
        <f>D159/D162</f>
        <v>0.33404732505102946</v>
      </c>
      <c r="G159" s="45">
        <v>261.87</v>
      </c>
      <c r="H159" s="9">
        <f>(B159*G159)-D159</f>
        <v>-22.75</v>
      </c>
      <c r="I159" s="35" t="s">
        <v>71</v>
      </c>
      <c r="J159" s="36">
        <f>G159*B159</f>
        <v>1833.0900000000001</v>
      </c>
      <c r="K159" s="35" t="str">
        <f>"sell "&amp;B159&amp;" "&amp;A159&amp;" @ $"&amp;G159</f>
        <v>sell 7 COIN @ $261.87</v>
      </c>
      <c r="L159" s="9">
        <f>L158+(G159*B159)</f>
        <v>202322.85</v>
      </c>
      <c r="M159" s="35"/>
      <c r="N159" s="35"/>
      <c r="O159" s="35"/>
      <c r="P159" s="35"/>
      <c r="Q159" s="10"/>
    </row>
    <row r="160" spans="1:17">
      <c r="A160" s="13" t="s">
        <v>156</v>
      </c>
      <c r="B160" s="35">
        <v>111</v>
      </c>
      <c r="C160" s="9">
        <v>11.48</v>
      </c>
      <c r="D160" s="9">
        <f>C160*B160</f>
        <v>1274.28</v>
      </c>
      <c r="E160" s="36" t="s">
        <v>37</v>
      </c>
      <c r="F160" s="38">
        <f>D160/D162</f>
        <v>0.22936773933422372</v>
      </c>
      <c r="G160" s="45">
        <v>11.48</v>
      </c>
      <c r="H160" s="9">
        <f>(B160*G160)-D160</f>
        <v>0</v>
      </c>
      <c r="I160" s="35" t="s">
        <v>71</v>
      </c>
      <c r="J160" s="36">
        <f>G160*B160</f>
        <v>1274.28</v>
      </c>
      <c r="K160" s="35" t="str">
        <f>"sell "&amp;B160&amp;" "&amp;A160&amp;" @ $"&amp;G160</f>
        <v>sell 111 SNAP @ $11.48</v>
      </c>
      <c r="L160" s="9">
        <f>L159+(G160*B160)</f>
        <v>203597.13</v>
      </c>
      <c r="M160" s="35"/>
      <c r="N160" s="35"/>
      <c r="O160" s="35"/>
      <c r="P160" s="35"/>
      <c r="Q160" s="10"/>
    </row>
    <row r="161" spans="1:17">
      <c r="A161" s="13" t="s">
        <v>157</v>
      </c>
      <c r="B161" s="35">
        <v>99</v>
      </c>
      <c r="C161" s="9">
        <v>24.5</v>
      </c>
      <c r="D161" s="9">
        <f>C161*B161</f>
        <v>2425.5</v>
      </c>
      <c r="E161" s="36" t="s">
        <v>37</v>
      </c>
      <c r="F161" s="38">
        <f>D161/D162</f>
        <v>0.43658493561474687</v>
      </c>
      <c r="G161" s="45">
        <v>24.59</v>
      </c>
      <c r="H161" s="9">
        <f>(B161*G161)-D161</f>
        <v>8.9099999999998545</v>
      </c>
      <c r="I161" s="35" t="s">
        <v>71</v>
      </c>
      <c r="J161" s="36">
        <f>G161*B161</f>
        <v>2434.41</v>
      </c>
      <c r="K161" s="35" t="str">
        <f>"sell "&amp;B161&amp;" "&amp;A161&amp;" @ $"&amp;G161</f>
        <v>sell 99 FYBR @ $24.59</v>
      </c>
      <c r="L161" s="9">
        <f>L160+(G161*B161)</f>
        <v>206031.54</v>
      </c>
      <c r="M161" s="35" t="s">
        <v>22</v>
      </c>
      <c r="N161" s="35"/>
      <c r="O161" s="35"/>
      <c r="P161" s="35"/>
      <c r="Q161" s="10"/>
    </row>
    <row r="162" spans="1:17">
      <c r="A162" s="13"/>
      <c r="B162" s="35"/>
      <c r="C162" s="9"/>
      <c r="D162" s="9">
        <f>SUM(D159:D161)</f>
        <v>5555.62</v>
      </c>
      <c r="E162" s="36"/>
      <c r="F162" s="38">
        <f>SUM(F159:F161)</f>
        <v>1</v>
      </c>
      <c r="G162" s="41"/>
      <c r="H162" s="9">
        <f>SUM(H159:H161)</f>
        <v>-13.840000000000146</v>
      </c>
      <c r="I162" s="35"/>
      <c r="J162" s="36">
        <f>SUM(J159:J161)</f>
        <v>5541.78</v>
      </c>
      <c r="K162" s="35"/>
      <c r="L162" s="9"/>
      <c r="M162" s="35"/>
      <c r="N162" s="35"/>
      <c r="O162" s="35"/>
      <c r="P162" s="35"/>
      <c r="Q162" s="10"/>
    </row>
    <row r="163" spans="1:17">
      <c r="A163" s="13"/>
      <c r="B163" s="35"/>
      <c r="C163" s="9"/>
      <c r="D163" s="9"/>
      <c r="E163" s="35"/>
      <c r="F163" s="35"/>
      <c r="G163" s="41"/>
      <c r="H163" s="9"/>
      <c r="I163" s="35"/>
      <c r="J163" s="35"/>
      <c r="K163" s="35"/>
      <c r="L163" s="9"/>
      <c r="M163" s="35"/>
      <c r="N163" s="35"/>
      <c r="O163" s="35"/>
      <c r="P163" s="35"/>
      <c r="Q163" s="10"/>
    </row>
    <row r="164" spans="1:17">
      <c r="A164" s="13"/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20</v>
      </c>
      <c r="N164" s="35"/>
      <c r="O164" s="35"/>
      <c r="P164" s="35"/>
      <c r="Q164" s="10"/>
    </row>
    <row r="165" spans="1:17">
      <c r="A165" s="7" t="s">
        <v>6</v>
      </c>
      <c r="B165" s="35"/>
      <c r="C165" s="9"/>
      <c r="D165" s="9"/>
      <c r="E165" s="19"/>
      <c r="F165" s="35"/>
      <c r="G165" s="41"/>
      <c r="H165" s="9"/>
      <c r="I165" s="35"/>
      <c r="J165" s="35"/>
      <c r="K165" s="35"/>
      <c r="L165" s="9"/>
      <c r="M165" s="11" t="s">
        <v>21</v>
      </c>
      <c r="N165" s="35"/>
      <c r="O165" s="35"/>
      <c r="P165" s="35"/>
      <c r="Q165" s="10"/>
    </row>
    <row r="166" spans="1:17">
      <c r="A166" s="7" t="s">
        <v>0</v>
      </c>
      <c r="B166" s="11" t="s">
        <v>3</v>
      </c>
      <c r="C166" s="12" t="s">
        <v>1</v>
      </c>
      <c r="D166" s="12" t="s">
        <v>2</v>
      </c>
      <c r="E166" s="22" t="s">
        <v>7</v>
      </c>
      <c r="F166" s="39" t="s">
        <v>92</v>
      </c>
      <c r="G166" s="42" t="s">
        <v>8</v>
      </c>
      <c r="H166" s="12" t="s">
        <v>9</v>
      </c>
      <c r="I166" s="35"/>
      <c r="J166" s="35"/>
      <c r="K166" s="35"/>
      <c r="L166" s="9"/>
      <c r="M166" s="36">
        <v>206048.96</v>
      </c>
      <c r="N166" s="35"/>
      <c r="O166" s="44"/>
      <c r="P166" s="35"/>
      <c r="Q166" s="10"/>
    </row>
    <row r="167" spans="1:17">
      <c r="A167" s="13" t="s">
        <v>161</v>
      </c>
      <c r="B167" s="35">
        <v>52</v>
      </c>
      <c r="C167" s="9">
        <v>69.650000000000006</v>
      </c>
      <c r="D167" s="9">
        <f>C167*B167</f>
        <v>3621.8</v>
      </c>
      <c r="E167" s="36" t="s">
        <v>37</v>
      </c>
      <c r="F167" s="38">
        <f>D167/D170</f>
        <v>0.65233797367809609</v>
      </c>
      <c r="G167" s="21">
        <v>69.709999999999994</v>
      </c>
      <c r="H167" s="9">
        <f>(B167*G167)-D167</f>
        <v>3.1199999999994361</v>
      </c>
      <c r="I167" s="35" t="s">
        <v>71</v>
      </c>
      <c r="J167" s="35"/>
      <c r="K167" s="35" t="str">
        <f>"buy "&amp;B167&amp;" "&amp;A167&amp;" @ $"&amp;G167</f>
        <v>buy 52 VST @ $69.71</v>
      </c>
      <c r="L167" s="9">
        <f>L161-(G167*B167)</f>
        <v>202406.62</v>
      </c>
      <c r="M167" s="36">
        <f>L158-(G167*B167)</f>
        <v>196864.84</v>
      </c>
      <c r="N167" s="35"/>
      <c r="O167" s="35"/>
      <c r="P167" s="35"/>
      <c r="Q167" s="10"/>
    </row>
    <row r="168" spans="1:17">
      <c r="A168" s="13" t="s">
        <v>162</v>
      </c>
      <c r="B168" s="35">
        <v>9</v>
      </c>
      <c r="C168" s="9">
        <v>95.19</v>
      </c>
      <c r="D168" s="9">
        <f>C168*B168</f>
        <v>856.71</v>
      </c>
      <c r="E168" s="36" t="s">
        <v>37</v>
      </c>
      <c r="F168" s="38">
        <f>D168/D170</f>
        <v>0.1543057224114423</v>
      </c>
      <c r="G168" s="21">
        <v>95.6</v>
      </c>
      <c r="H168" s="9">
        <f>(B168*G168)-D168</f>
        <v>3.6899999999999409</v>
      </c>
      <c r="I168" s="35" t="s">
        <v>71</v>
      </c>
      <c r="J168" s="35"/>
      <c r="K168" s="35" t="str">
        <f>"buy "&amp;B168&amp;" "&amp;A168&amp;" @ $"&amp;G168</f>
        <v>buy 9 MOD @ $95.6</v>
      </c>
      <c r="L168" s="9">
        <f>L167-(G168*B168)</f>
        <v>201546.22</v>
      </c>
      <c r="M168" s="36">
        <f>M167-(G168*B168)</f>
        <v>196004.44</v>
      </c>
      <c r="N168" s="35"/>
      <c r="O168" s="35"/>
      <c r="P168" s="35"/>
      <c r="Q168" s="10"/>
    </row>
    <row r="169" spans="1:17">
      <c r="A169" s="23" t="s">
        <v>163</v>
      </c>
      <c r="B169" s="24">
        <v>28</v>
      </c>
      <c r="C169" s="25">
        <v>38.340000000000003</v>
      </c>
      <c r="D169" s="25">
        <f>C169*B169</f>
        <v>1073.52</v>
      </c>
      <c r="E169" s="36" t="s">
        <v>37</v>
      </c>
      <c r="F169" s="38">
        <f>D169/D170</f>
        <v>0.19335630391046155</v>
      </c>
      <c r="G169" s="26">
        <v>38.57</v>
      </c>
      <c r="H169" s="25">
        <f>(B169*G169)-D169</f>
        <v>6.4400000000000546</v>
      </c>
      <c r="I169" s="35" t="s">
        <v>71</v>
      </c>
      <c r="J169" s="35"/>
      <c r="K169" s="35" t="str">
        <f>"buy "&amp;B169&amp;" "&amp;A169&amp;" @ $"&amp;G169</f>
        <v>buy 28 BLBD @ $38.57</v>
      </c>
      <c r="L169" s="9">
        <f>L168-(G169*B169)</f>
        <v>200466.26</v>
      </c>
      <c r="M169" s="36">
        <f>M168-(G169*B169)</f>
        <v>194924.48</v>
      </c>
      <c r="N169" s="35" t="str">
        <f>TEXT(ROUND(M169,2),"$#,##0.00")&amp;" will be the balance in the account after purchases.  "</f>
        <v xml:space="preserve">$194,924.48 will be the balance in the account after purchases.  </v>
      </c>
      <c r="O169" s="35"/>
      <c r="P169" s="35"/>
      <c r="Q169" s="10"/>
    </row>
    <row r="170" spans="1:17">
      <c r="A170" s="13"/>
      <c r="B170" s="35"/>
      <c r="C170" s="9"/>
      <c r="D170" s="9">
        <f>SUM(D167:D169)</f>
        <v>5552.0300000000007</v>
      </c>
      <c r="E170" s="35"/>
      <c r="F170" s="38">
        <f>SUM(F167:F169)</f>
        <v>1</v>
      </c>
      <c r="G170" s="9" t="s">
        <v>15</v>
      </c>
      <c r="H170" s="9">
        <f>SUM(H167:H169)</f>
        <v>13.249999999999432</v>
      </c>
      <c r="I170" s="35"/>
      <c r="J170" s="35"/>
      <c r="K170" s="35"/>
      <c r="L170" s="9"/>
      <c r="M170" s="35"/>
      <c r="N170" s="35" t="s">
        <v>27</v>
      </c>
      <c r="O170" s="35"/>
      <c r="P170" s="35"/>
      <c r="Q170" s="10"/>
    </row>
    <row r="171" spans="1:17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11" t="str">
        <f>IF(J162+M169&gt;0,"Credit Surplus","Credit Shortage")</f>
        <v>Credit Surplus</v>
      </c>
      <c r="N171" s="36">
        <f>J162+M169</f>
        <v>200466.26</v>
      </c>
      <c r="O171" s="35" t="s">
        <v>60</v>
      </c>
      <c r="P171" s="35"/>
      <c r="Q171" s="10"/>
    </row>
    <row r="172" spans="1:17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9"/>
      <c r="M172" s="35"/>
      <c r="N172" s="35"/>
      <c r="O172" s="35"/>
      <c r="P172" s="35"/>
      <c r="Q172" s="10"/>
    </row>
    <row r="173" spans="1:17">
      <c r="A173" s="13"/>
      <c r="B173" s="35"/>
      <c r="C173" s="9"/>
      <c r="D173" s="9"/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>
      <c r="A174" s="13" t="s">
        <v>11</v>
      </c>
      <c r="B174" s="35"/>
      <c r="C174" s="9"/>
      <c r="D174" s="21">
        <v>638.75</v>
      </c>
      <c r="E174" s="35" t="s">
        <v>76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>
      <c r="A175" s="13" t="s">
        <v>12</v>
      </c>
      <c r="B175" s="35"/>
      <c r="C175" s="9"/>
      <c r="D175" s="9">
        <f>H162</f>
        <v>-13.840000000000146</v>
      </c>
      <c r="E175" s="35" t="s">
        <v>16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>
      <c r="A176" s="13" t="s">
        <v>13</v>
      </c>
      <c r="B176" s="35"/>
      <c r="C176" s="9"/>
      <c r="D176" s="9">
        <f>D174+D175</f>
        <v>624.90999999999985</v>
      </c>
      <c r="E176" s="35"/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>
      <c r="A177" s="13" t="s">
        <v>14</v>
      </c>
      <c r="B177" s="35"/>
      <c r="C177" s="9"/>
      <c r="D177" s="9">
        <f>H170</f>
        <v>13.249999999999432</v>
      </c>
      <c r="E177" s="35" t="s">
        <v>17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>
      <c r="A178" s="13" t="s">
        <v>13</v>
      </c>
      <c r="B178" s="35"/>
      <c r="C178" s="9"/>
      <c r="D178" s="27">
        <f>D176-D177</f>
        <v>611.66000000000042</v>
      </c>
      <c r="E178" s="19" t="s">
        <v>18</v>
      </c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ht="14.65" thickBot="1">
      <c r="A179" s="15"/>
      <c r="B179" s="16"/>
      <c r="C179" s="17"/>
      <c r="D179" s="17"/>
      <c r="E179" s="16"/>
      <c r="F179" s="16"/>
      <c r="G179" s="17"/>
      <c r="H179" s="17"/>
      <c r="I179" s="16"/>
      <c r="J179" s="16"/>
      <c r="K179" s="16"/>
      <c r="L179" s="16"/>
      <c r="M179" s="16"/>
      <c r="N179" s="16"/>
      <c r="O179" s="16"/>
      <c r="P179" s="16"/>
      <c r="Q179" s="18"/>
    </row>
    <row r="180" spans="1:17" ht="14.65" thickTop="1"/>
    <row r="184" spans="1:17" ht="14.65" thickBot="1"/>
    <row r="185" spans="1:17" ht="14.65" thickTop="1">
      <c r="A185" s="2"/>
      <c r="B185" s="3"/>
      <c r="C185" s="4">
        <v>45322</v>
      </c>
      <c r="D185" s="5"/>
      <c r="E185" s="3"/>
      <c r="F185" s="3"/>
      <c r="G185" s="5"/>
      <c r="H185" s="5"/>
      <c r="I185" s="3"/>
      <c r="J185" s="3"/>
      <c r="K185" s="3"/>
      <c r="L185" s="20" t="s">
        <v>19</v>
      </c>
      <c r="M185" s="3"/>
      <c r="N185" s="3"/>
      <c r="O185" s="3"/>
      <c r="P185" s="3"/>
      <c r="Q185" s="6"/>
    </row>
    <row r="186" spans="1:17">
      <c r="A186" s="7" t="s">
        <v>5</v>
      </c>
      <c r="B186" s="35"/>
      <c r="C186" s="9"/>
      <c r="D186" s="9"/>
      <c r="E186" s="35"/>
      <c r="F186" s="35"/>
      <c r="G186" s="9"/>
      <c r="H186" s="9"/>
      <c r="I186" s="35"/>
      <c r="J186" s="11" t="s">
        <v>24</v>
      </c>
      <c r="K186" s="35"/>
      <c r="L186" s="11" t="s">
        <v>10</v>
      </c>
      <c r="M186" s="35"/>
      <c r="N186" s="35"/>
      <c r="O186" s="35"/>
      <c r="P186" s="35"/>
      <c r="Q186" s="10"/>
    </row>
    <row r="187" spans="1:17">
      <c r="A187" s="7" t="s">
        <v>0</v>
      </c>
      <c r="B187" s="11" t="s">
        <v>3</v>
      </c>
      <c r="C187" s="12" t="s">
        <v>1</v>
      </c>
      <c r="D187" s="12" t="s">
        <v>4</v>
      </c>
      <c r="E187" s="11" t="s">
        <v>7</v>
      </c>
      <c r="F187" s="37" t="s">
        <v>92</v>
      </c>
      <c r="G187" s="12" t="s">
        <v>8</v>
      </c>
      <c r="H187" s="12" t="s">
        <v>9</v>
      </c>
      <c r="I187" s="33" t="s">
        <v>70</v>
      </c>
      <c r="J187" s="11" t="s">
        <v>23</v>
      </c>
      <c r="K187" s="35"/>
      <c r="L187" s="31">
        <v>204962.18</v>
      </c>
      <c r="M187" s="35" t="s">
        <v>118</v>
      </c>
      <c r="N187" s="35"/>
      <c r="O187" s="35"/>
      <c r="P187" s="35"/>
      <c r="Q187" s="10"/>
    </row>
    <row r="188" spans="1:17">
      <c r="A188" s="13" t="s">
        <v>151</v>
      </c>
      <c r="B188" s="35">
        <v>20</v>
      </c>
      <c r="C188" s="9">
        <v>50.75</v>
      </c>
      <c r="D188" s="9">
        <f>C188*B188</f>
        <v>1015</v>
      </c>
      <c r="E188" s="36" t="s">
        <v>93</v>
      </c>
      <c r="F188" s="38">
        <f>D188/D191</f>
        <v>1</v>
      </c>
      <c r="G188" s="40">
        <v>50.6</v>
      </c>
      <c r="H188" s="9">
        <f>(B188*G188)-D188</f>
        <v>-3</v>
      </c>
      <c r="I188" s="35" t="s">
        <v>71</v>
      </c>
      <c r="J188" s="36">
        <f>G188*B188</f>
        <v>1012</v>
      </c>
      <c r="K188" s="35" t="str">
        <f>"sell "&amp;B188&amp;" "&amp;A188&amp;" @ $"&amp;G188</f>
        <v>sell 20 NEAR @ $50.6</v>
      </c>
      <c r="L188" s="9">
        <f>L187+(G188*B188)</f>
        <v>205974.18</v>
      </c>
      <c r="M188" s="35"/>
      <c r="N188" s="35"/>
      <c r="O188" s="35"/>
      <c r="P188" s="35"/>
      <c r="Q188" s="10"/>
    </row>
    <row r="189" spans="1:17">
      <c r="A189" s="13"/>
      <c r="B189" s="35"/>
      <c r="C189" s="9"/>
      <c r="D189" s="9">
        <f>C189*B189</f>
        <v>0</v>
      </c>
      <c r="E189" s="36" t="s">
        <v>93</v>
      </c>
      <c r="F189" s="38">
        <f>D189/D191</f>
        <v>0</v>
      </c>
      <c r="G189" s="40"/>
      <c r="H189" s="9">
        <f>(B189*G189)-D189</f>
        <v>0</v>
      </c>
      <c r="I189" s="35" t="s">
        <v>71</v>
      </c>
      <c r="J189" s="36">
        <f>G189*B189</f>
        <v>0</v>
      </c>
      <c r="K189" s="35" t="str">
        <f>"sell "&amp;B189&amp;" "&amp;A189&amp;" @ $"&amp;G189</f>
        <v>sell   @ $</v>
      </c>
      <c r="L189" s="9">
        <f>L188+(G189*B189)</f>
        <v>205974.18</v>
      </c>
      <c r="M189" s="35"/>
      <c r="N189" s="35"/>
      <c r="O189" s="35"/>
      <c r="P189" s="35"/>
      <c r="Q189" s="10"/>
    </row>
    <row r="190" spans="1:17">
      <c r="A190" s="13"/>
      <c r="B190" s="35"/>
      <c r="C190" s="9"/>
      <c r="D190" s="9">
        <f>C190*B190</f>
        <v>0</v>
      </c>
      <c r="E190" s="36" t="s">
        <v>93</v>
      </c>
      <c r="F190" s="38">
        <f>D190/D191</f>
        <v>0</v>
      </c>
      <c r="G190" s="40"/>
      <c r="H190" s="9">
        <f>(B190*G190)-D190</f>
        <v>0</v>
      </c>
      <c r="I190" s="35" t="s">
        <v>71</v>
      </c>
      <c r="J190" s="36">
        <f>G190*B190</f>
        <v>0</v>
      </c>
      <c r="K190" s="35" t="str">
        <f>"sell "&amp;B190&amp;" "&amp;A190&amp;" @ $"&amp;G190</f>
        <v>sell   @ $</v>
      </c>
      <c r="L190" s="9">
        <f>L189+(G190*B190)</f>
        <v>205974.18</v>
      </c>
      <c r="M190" s="35" t="s">
        <v>22</v>
      </c>
      <c r="N190" s="35"/>
      <c r="O190" s="35"/>
      <c r="P190" s="35"/>
      <c r="Q190" s="10"/>
    </row>
    <row r="191" spans="1:17">
      <c r="A191" s="13"/>
      <c r="B191" s="35"/>
      <c r="C191" s="9"/>
      <c r="D191" s="9">
        <f>SUM(D188:D190)</f>
        <v>1015</v>
      </c>
      <c r="E191" s="36"/>
      <c r="F191" s="38">
        <f>SUM(F188:F190)</f>
        <v>1</v>
      </c>
      <c r="G191" s="41"/>
      <c r="H191" s="9">
        <f>SUM(H188:H190)</f>
        <v>-3</v>
      </c>
      <c r="I191" s="35"/>
      <c r="J191" s="36">
        <f>SUM(J188:J190)</f>
        <v>1012</v>
      </c>
      <c r="K191" s="35"/>
      <c r="L191" s="9"/>
      <c r="M191" s="35"/>
      <c r="N191" s="35"/>
      <c r="O191" s="35"/>
      <c r="P191" s="35"/>
      <c r="Q191" s="10"/>
    </row>
    <row r="192" spans="1:17">
      <c r="A192" s="13"/>
      <c r="B192" s="35"/>
      <c r="C192" s="9"/>
      <c r="D192" s="9"/>
      <c r="E192" s="35"/>
      <c r="F192" s="35"/>
      <c r="G192" s="41"/>
      <c r="H192" s="9"/>
      <c r="I192" s="35"/>
      <c r="J192" s="35"/>
      <c r="K192" s="35"/>
      <c r="L192" s="9"/>
      <c r="M192" s="35"/>
      <c r="N192" s="35"/>
      <c r="O192" s="35"/>
      <c r="P192" s="35"/>
      <c r="Q192" s="10"/>
    </row>
    <row r="193" spans="1:17">
      <c r="A193" s="13"/>
      <c r="B193" s="35"/>
      <c r="C193" s="9"/>
      <c r="D193" s="9"/>
      <c r="E193" s="19"/>
      <c r="F193" s="35"/>
      <c r="G193" s="41"/>
      <c r="H193" s="9"/>
      <c r="I193" s="35"/>
      <c r="J193" s="35"/>
      <c r="K193" s="35"/>
      <c r="L193" s="9"/>
      <c r="M193" s="11" t="s">
        <v>20</v>
      </c>
      <c r="N193" s="35"/>
      <c r="O193" s="35"/>
      <c r="P193" s="35"/>
      <c r="Q193" s="10"/>
    </row>
    <row r="194" spans="1:17">
      <c r="A194" s="7" t="s">
        <v>6</v>
      </c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21</v>
      </c>
      <c r="N194" s="35"/>
      <c r="O194" s="35"/>
      <c r="P194" s="35"/>
      <c r="Q194" s="10"/>
    </row>
    <row r="195" spans="1:17">
      <c r="A195" s="7" t="s">
        <v>0</v>
      </c>
      <c r="B195" s="11" t="s">
        <v>3</v>
      </c>
      <c r="C195" s="12" t="s">
        <v>1</v>
      </c>
      <c r="D195" s="12" t="s">
        <v>2</v>
      </c>
      <c r="E195" s="22" t="s">
        <v>7</v>
      </c>
      <c r="F195" s="39" t="s">
        <v>92</v>
      </c>
      <c r="G195" s="42" t="s">
        <v>8</v>
      </c>
      <c r="H195" s="12" t="s">
        <v>9</v>
      </c>
      <c r="I195" s="35"/>
      <c r="J195" s="35"/>
      <c r="K195" s="35"/>
      <c r="L195" s="9"/>
      <c r="M195" s="36">
        <v>206048.96</v>
      </c>
      <c r="N195" s="35"/>
      <c r="O195" s="44"/>
      <c r="P195" s="35"/>
      <c r="Q195" s="10"/>
    </row>
    <row r="196" spans="1:17">
      <c r="A196" s="13" t="s">
        <v>158</v>
      </c>
      <c r="B196" s="35">
        <v>45</v>
      </c>
      <c r="C196" s="9">
        <v>32.18</v>
      </c>
      <c r="D196" s="9">
        <f>C196*B196</f>
        <v>1448.1</v>
      </c>
      <c r="E196" s="36" t="s">
        <v>93</v>
      </c>
      <c r="F196" s="38">
        <f>D196/D199</f>
        <v>0.25415830792803323</v>
      </c>
      <c r="G196" s="9">
        <v>33.020000000000003</v>
      </c>
      <c r="H196" s="9">
        <f>(B196*G196)-D196</f>
        <v>37.800000000000182</v>
      </c>
      <c r="I196" s="35" t="s">
        <v>71</v>
      </c>
      <c r="J196" s="35"/>
      <c r="K196" s="35" t="str">
        <f>"buy "&amp;B196&amp;" "&amp;A196&amp;" @ $"&amp;G196</f>
        <v>buy 45 XMTR @ $33.02</v>
      </c>
      <c r="L196" s="9">
        <f>L190-(G196*B196)</f>
        <v>204488.28</v>
      </c>
      <c r="M196" s="36">
        <f>L187-(G196*B196)</f>
        <v>203476.28</v>
      </c>
      <c r="N196" s="35"/>
      <c r="O196" s="35"/>
      <c r="P196" s="35"/>
      <c r="Q196" s="10"/>
    </row>
    <row r="197" spans="1:17">
      <c r="A197" s="13" t="s">
        <v>159</v>
      </c>
      <c r="B197" s="35">
        <v>63</v>
      </c>
      <c r="C197" s="9">
        <v>38.53</v>
      </c>
      <c r="D197" s="9">
        <f>C197*B197</f>
        <v>2427.39</v>
      </c>
      <c r="E197" s="36" t="s">
        <v>93</v>
      </c>
      <c r="F197" s="38">
        <f>D197/D199</f>
        <v>0.42603503562007355</v>
      </c>
      <c r="G197" s="9">
        <v>38.72</v>
      </c>
      <c r="H197" s="9">
        <f>(B197*G197)-D197</f>
        <v>11.970000000000255</v>
      </c>
      <c r="I197" s="35" t="s">
        <v>71</v>
      </c>
      <c r="J197" s="35"/>
      <c r="K197" s="35" t="str">
        <f>"buy "&amp;B197&amp;" "&amp;A197&amp;" @ $"&amp;G197</f>
        <v>buy 63 INBX @ $38.72</v>
      </c>
      <c r="L197" s="9">
        <f>L196-(G197*B197)</f>
        <v>202048.92</v>
      </c>
      <c r="M197" s="36">
        <f>M196-(G197*B197)</f>
        <v>201036.92</v>
      </c>
      <c r="N197" s="35"/>
      <c r="O197" s="35"/>
      <c r="P197" s="35"/>
      <c r="Q197" s="10"/>
    </row>
    <row r="198" spans="1:17">
      <c r="A198" s="23" t="s">
        <v>160</v>
      </c>
      <c r="B198" s="24">
        <v>106</v>
      </c>
      <c r="C198" s="25">
        <v>17.190000000000001</v>
      </c>
      <c r="D198" s="25">
        <f>C198*B198</f>
        <v>1822.14</v>
      </c>
      <c r="E198" s="36" t="s">
        <v>93</v>
      </c>
      <c r="F198" s="38">
        <f>D198/D199</f>
        <v>0.31980665645189316</v>
      </c>
      <c r="G198" s="25">
        <v>17.100000000000001</v>
      </c>
      <c r="H198" s="25">
        <f>(B198*G198)-D198</f>
        <v>-9.5399999999999636</v>
      </c>
      <c r="I198" s="35" t="s">
        <v>71</v>
      </c>
      <c r="J198" s="35"/>
      <c r="K198" s="35" t="str">
        <f>"buy "&amp;B198&amp;" "&amp;A198&amp;" @ $"&amp;G198</f>
        <v>buy 106 STNE @ $17.1</v>
      </c>
      <c r="L198" s="9">
        <f>L197-(G198*B198)</f>
        <v>200236.32</v>
      </c>
      <c r="M198" s="36">
        <f>M197-(G198*B198)</f>
        <v>199224.32000000001</v>
      </c>
      <c r="N198" s="35" t="str">
        <f>TEXT(ROUND(M198,2),"$#,##0.00")&amp;" will be the balance in the account after purchases.  "</f>
        <v xml:space="preserve">$199,224.32 will be the balance in the account after purchases.  </v>
      </c>
      <c r="O198" s="35"/>
      <c r="P198" s="35"/>
      <c r="Q198" s="10"/>
    </row>
    <row r="199" spans="1:17">
      <c r="A199" s="13"/>
      <c r="B199" s="35"/>
      <c r="C199" s="9"/>
      <c r="D199" s="9">
        <f>SUM(D196:D198)</f>
        <v>5697.63</v>
      </c>
      <c r="E199" s="35"/>
      <c r="F199" s="38">
        <f>SUM(F196:F198)</f>
        <v>1</v>
      </c>
      <c r="G199" s="9" t="s">
        <v>15</v>
      </c>
      <c r="H199" s="9">
        <f>SUM(H196:H198)</f>
        <v>40.230000000000473</v>
      </c>
      <c r="I199" s="35"/>
      <c r="J199" s="35"/>
      <c r="K199" s="35"/>
      <c r="L199" s="9"/>
      <c r="M199" s="35"/>
      <c r="N199" s="35" t="s">
        <v>27</v>
      </c>
      <c r="O199" s="35"/>
      <c r="P199" s="35"/>
      <c r="Q199" s="10"/>
    </row>
    <row r="200" spans="1:17">
      <c r="A200" s="13"/>
      <c r="B200" s="35"/>
      <c r="C200" s="9"/>
      <c r="D200" s="9"/>
      <c r="E200" s="35"/>
      <c r="F200" s="35"/>
      <c r="G200" s="9"/>
      <c r="H200" s="9"/>
      <c r="I200" s="35"/>
      <c r="J200" s="35"/>
      <c r="K200" s="35"/>
      <c r="L200" s="9"/>
      <c r="M200" s="11" t="str">
        <f>IF(J191+M198&gt;0,"Credit Surplus","Credit Shortage")</f>
        <v>Credit Surplus</v>
      </c>
      <c r="N200" s="36">
        <f>J191+M198</f>
        <v>200236.32</v>
      </c>
      <c r="O200" s="35" t="s">
        <v>60</v>
      </c>
      <c r="P200" s="35"/>
      <c r="Q200" s="10"/>
    </row>
    <row r="201" spans="1:17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35"/>
      <c r="N201" s="35"/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35"/>
      <c r="M202" s="35"/>
      <c r="N202" s="35"/>
      <c r="O202" s="35"/>
      <c r="P202" s="35"/>
      <c r="Q202" s="10"/>
    </row>
    <row r="203" spans="1:17">
      <c r="A203" s="13" t="s">
        <v>11</v>
      </c>
      <c r="B203" s="35"/>
      <c r="C203" s="9"/>
      <c r="D203" s="21">
        <v>456.81</v>
      </c>
      <c r="E203" s="35" t="s">
        <v>76</v>
      </c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>
      <c r="A204" s="13" t="s">
        <v>12</v>
      </c>
      <c r="B204" s="35"/>
      <c r="C204" s="9"/>
      <c r="D204" s="9">
        <f>H191</f>
        <v>-3</v>
      </c>
      <c r="E204" s="35" t="s">
        <v>16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13</v>
      </c>
      <c r="B205" s="35"/>
      <c r="C205" s="9"/>
      <c r="D205" s="9">
        <f>D203+D204</f>
        <v>453.81</v>
      </c>
      <c r="E205" s="35"/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14</v>
      </c>
      <c r="B206" s="35"/>
      <c r="C206" s="9"/>
      <c r="D206" s="9">
        <f>H199</f>
        <v>40.230000000000473</v>
      </c>
      <c r="E206" s="35" t="s">
        <v>17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27">
        <f>D205-D206</f>
        <v>413.57999999999953</v>
      </c>
      <c r="E207" s="19" t="s">
        <v>18</v>
      </c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ht="14.65" thickBot="1">
      <c r="A208" s="15"/>
      <c r="B208" s="16"/>
      <c r="C208" s="17"/>
      <c r="D208" s="17"/>
      <c r="E208" s="16"/>
      <c r="F208" s="16"/>
      <c r="G208" s="17"/>
      <c r="H208" s="17"/>
      <c r="I208" s="16"/>
      <c r="J208" s="16"/>
      <c r="K208" s="16"/>
      <c r="L208" s="16"/>
      <c r="M208" s="16"/>
      <c r="N208" s="16"/>
      <c r="O208" s="16"/>
      <c r="P208" s="16"/>
      <c r="Q208" s="18"/>
    </row>
    <row r="209" spans="1:17" ht="14.65" thickTop="1"/>
    <row r="213" spans="1:17" ht="14.65" thickBot="1"/>
    <row r="214" spans="1:17" ht="14.65" thickTop="1">
      <c r="A214" s="2"/>
      <c r="B214" s="3"/>
      <c r="C214" s="4">
        <v>45291</v>
      </c>
      <c r="D214" s="5"/>
      <c r="E214" s="3"/>
      <c r="F214" s="3"/>
      <c r="G214" s="5"/>
      <c r="H214" s="5"/>
      <c r="I214" s="3"/>
      <c r="J214" s="3"/>
      <c r="K214" s="3"/>
      <c r="L214" s="20" t="s">
        <v>19</v>
      </c>
      <c r="M214" s="3"/>
      <c r="N214" s="3"/>
      <c r="O214" s="3"/>
      <c r="P214" s="3"/>
      <c r="Q214" s="6"/>
    </row>
    <row r="215" spans="1:17">
      <c r="A215" s="7" t="s">
        <v>5</v>
      </c>
      <c r="B215" s="35"/>
      <c r="C215" s="9"/>
      <c r="D215" s="9"/>
      <c r="E215" s="35"/>
      <c r="F215" s="35"/>
      <c r="G215" s="9"/>
      <c r="H215" s="9"/>
      <c r="I215" s="35"/>
      <c r="J215" s="11" t="s">
        <v>24</v>
      </c>
      <c r="K215" s="35"/>
      <c r="L215" s="11" t="s">
        <v>10</v>
      </c>
      <c r="M215" s="35"/>
      <c r="N215" s="35"/>
      <c r="O215" s="35"/>
      <c r="P215" s="35"/>
      <c r="Q215" s="10"/>
    </row>
    <row r="216" spans="1:17">
      <c r="A216" s="7" t="s">
        <v>0</v>
      </c>
      <c r="B216" s="11" t="s">
        <v>3</v>
      </c>
      <c r="C216" s="12" t="s">
        <v>1</v>
      </c>
      <c r="D216" s="12" t="s">
        <v>4</v>
      </c>
      <c r="E216" s="11" t="s">
        <v>7</v>
      </c>
      <c r="F216" s="37" t="s">
        <v>92</v>
      </c>
      <c r="G216" s="12" t="s">
        <v>8</v>
      </c>
      <c r="H216" s="12" t="s">
        <v>9</v>
      </c>
      <c r="I216" s="33" t="s">
        <v>70</v>
      </c>
      <c r="J216" s="11" t="s">
        <v>23</v>
      </c>
      <c r="K216" s="35"/>
      <c r="L216" s="31">
        <v>204874.75</v>
      </c>
      <c r="M216" s="35" t="s">
        <v>118</v>
      </c>
      <c r="N216" s="35"/>
      <c r="O216" s="35"/>
      <c r="P216" s="35"/>
      <c r="Q216" s="10"/>
    </row>
    <row r="217" spans="1:17">
      <c r="A217" s="13" t="s">
        <v>148</v>
      </c>
      <c r="B217" s="35">
        <v>198</v>
      </c>
      <c r="C217" s="9">
        <v>6.4</v>
      </c>
      <c r="D217" s="9">
        <f>C217*B217</f>
        <v>1267.2</v>
      </c>
      <c r="E217" s="36" t="s">
        <v>93</v>
      </c>
      <c r="F217" s="38">
        <f>D217/D220</f>
        <v>0.22441783654263353</v>
      </c>
      <c r="G217" s="40">
        <v>6.41</v>
      </c>
      <c r="H217" s="9">
        <f>(B217*G217)-D217</f>
        <v>1.9800000000000182</v>
      </c>
      <c r="I217" s="35" t="s">
        <v>71</v>
      </c>
      <c r="J217" s="36">
        <f>G217*B217</f>
        <v>1269.18</v>
      </c>
      <c r="K217" s="35" t="str">
        <f>"sell "&amp;B217&amp;" "&amp;A217&amp;" @ $"&amp;G217</f>
        <v>sell 198 UEC @ $6.41</v>
      </c>
      <c r="L217" s="9">
        <f>L216+(G217*B217)</f>
        <v>206143.93</v>
      </c>
      <c r="M217" s="35"/>
      <c r="N217" s="35"/>
      <c r="O217" s="35"/>
      <c r="P217" s="35"/>
      <c r="Q217" s="10"/>
    </row>
    <row r="218" spans="1:17">
      <c r="A218" s="13" t="s">
        <v>149</v>
      </c>
      <c r="B218" s="35">
        <v>338</v>
      </c>
      <c r="C218" s="9">
        <v>10.28</v>
      </c>
      <c r="D218" s="9">
        <f>C218*B218</f>
        <v>3474.64</v>
      </c>
      <c r="E218" s="36" t="s">
        <v>93</v>
      </c>
      <c r="F218" s="38">
        <f>D218/D220</f>
        <v>0.61534974081794203</v>
      </c>
      <c r="G218" s="40">
        <v>10.15</v>
      </c>
      <c r="H218" s="9">
        <f>(B218*G218)-D218</f>
        <v>-43.9399999999996</v>
      </c>
      <c r="I218" s="35" t="s">
        <v>71</v>
      </c>
      <c r="J218" s="36">
        <f>G218*B218</f>
        <v>3430.7000000000003</v>
      </c>
      <c r="K218" s="35" t="str">
        <f>"sell "&amp;B218&amp;" "&amp;A218&amp;" @ $"&amp;G218</f>
        <v>sell 338 HLX @ $10.15</v>
      </c>
      <c r="L218" s="9">
        <f>L217+(G218*B218)</f>
        <v>209574.63</v>
      </c>
      <c r="M218" s="35"/>
      <c r="N218" s="35"/>
      <c r="O218" s="35"/>
      <c r="P218" s="35"/>
      <c r="Q218" s="10"/>
    </row>
    <row r="219" spans="1:17">
      <c r="A219" s="13" t="s">
        <v>150</v>
      </c>
      <c r="B219" s="35">
        <v>9</v>
      </c>
      <c r="C219" s="9">
        <v>100.53</v>
      </c>
      <c r="D219" s="9">
        <f>C219*B219</f>
        <v>904.77</v>
      </c>
      <c r="E219" s="36" t="s">
        <v>93</v>
      </c>
      <c r="F219" s="38">
        <f>D219/D220</f>
        <v>0.16023242263942433</v>
      </c>
      <c r="G219" s="40">
        <v>101</v>
      </c>
      <c r="H219" s="9">
        <f>(B219*G219)-D219</f>
        <v>4.2300000000000182</v>
      </c>
      <c r="I219" s="35" t="s">
        <v>71</v>
      </c>
      <c r="J219" s="36">
        <f>G219*B219</f>
        <v>909</v>
      </c>
      <c r="K219" s="35" t="str">
        <f>"sell "&amp;B219&amp;" "&amp;A219&amp;" @ $"&amp;G219</f>
        <v>sell 9 CEIX @ $101</v>
      </c>
      <c r="L219" s="9">
        <f>L218+(G219*B219)</f>
        <v>210483.63</v>
      </c>
      <c r="M219" s="35" t="s">
        <v>22</v>
      </c>
      <c r="N219" s="35"/>
      <c r="O219" s="35"/>
      <c r="P219" s="35"/>
      <c r="Q219" s="10"/>
    </row>
    <row r="220" spans="1:17">
      <c r="A220" s="13"/>
      <c r="B220" s="35"/>
      <c r="C220" s="9"/>
      <c r="D220" s="9">
        <f>SUM(D217:D219)</f>
        <v>5646.6100000000006</v>
      </c>
      <c r="E220" s="36"/>
      <c r="F220" s="38">
        <f>SUM(F217:F219)</f>
        <v>0.99999999999999978</v>
      </c>
      <c r="G220" s="41"/>
      <c r="H220" s="9">
        <f>SUM(H217:H219)</f>
        <v>-37.729999999999563</v>
      </c>
      <c r="I220" s="35"/>
      <c r="J220" s="36">
        <f>SUM(J217:J219)</f>
        <v>5608.88</v>
      </c>
      <c r="K220" s="35"/>
      <c r="L220" s="9"/>
      <c r="M220" s="35"/>
      <c r="N220" s="35"/>
      <c r="O220" s="35"/>
      <c r="P220" s="35"/>
      <c r="Q220" s="10"/>
    </row>
    <row r="221" spans="1:17">
      <c r="A221" s="13"/>
      <c r="B221" s="35"/>
      <c r="C221" s="9"/>
      <c r="D221" s="9"/>
      <c r="E221" s="35"/>
      <c r="F221" s="35"/>
      <c r="G221" s="41"/>
      <c r="H221" s="9"/>
      <c r="I221" s="35"/>
      <c r="J221" s="35"/>
      <c r="K221" s="35"/>
      <c r="L221" s="9"/>
      <c r="M221" s="35"/>
      <c r="N221" s="35"/>
      <c r="O221" s="35"/>
      <c r="P221" s="35"/>
      <c r="Q221" s="10"/>
    </row>
    <row r="222" spans="1:17">
      <c r="A222" s="13"/>
      <c r="B222" s="35"/>
      <c r="C222" s="9"/>
      <c r="D222" s="9"/>
      <c r="E222" s="19"/>
      <c r="F222" s="35"/>
      <c r="G222" s="41"/>
      <c r="H222" s="9"/>
      <c r="I222" s="35"/>
      <c r="J222" s="35"/>
      <c r="K222" s="35"/>
      <c r="L222" s="9"/>
      <c r="M222" s="11" t="s">
        <v>20</v>
      </c>
      <c r="N222" s="35"/>
      <c r="O222" s="35"/>
      <c r="P222" s="35"/>
      <c r="Q222" s="10"/>
    </row>
    <row r="223" spans="1:17">
      <c r="A223" s="7" t="s">
        <v>6</v>
      </c>
      <c r="B223" s="35"/>
      <c r="C223" s="9"/>
      <c r="D223" s="9"/>
      <c r="E223" s="19"/>
      <c r="F223" s="35"/>
      <c r="G223" s="41"/>
      <c r="H223" s="9"/>
      <c r="I223" s="35"/>
      <c r="J223" s="35"/>
      <c r="K223" s="35"/>
      <c r="L223" s="9"/>
      <c r="M223" s="11" t="s">
        <v>21</v>
      </c>
      <c r="N223" s="35"/>
      <c r="O223" s="35"/>
      <c r="P223" s="35"/>
      <c r="Q223" s="10"/>
    </row>
    <row r="224" spans="1:17">
      <c r="A224" s="7" t="s">
        <v>0</v>
      </c>
      <c r="B224" s="11" t="s">
        <v>3</v>
      </c>
      <c r="C224" s="12" t="s">
        <v>1</v>
      </c>
      <c r="D224" s="12" t="s">
        <v>2</v>
      </c>
      <c r="E224" s="22" t="s">
        <v>7</v>
      </c>
      <c r="F224" s="39" t="s">
        <v>92</v>
      </c>
      <c r="G224" s="42" t="s">
        <v>8</v>
      </c>
      <c r="H224" s="12" t="s">
        <v>9</v>
      </c>
      <c r="I224" s="35"/>
      <c r="J224" s="35"/>
      <c r="K224" s="35"/>
      <c r="L224" s="9"/>
      <c r="M224" s="36">
        <v>206048.96</v>
      </c>
      <c r="N224" s="35"/>
      <c r="O224" s="44"/>
      <c r="P224" s="35"/>
      <c r="Q224" s="10"/>
    </row>
    <row r="225" spans="1:17">
      <c r="A225" s="13" t="s">
        <v>155</v>
      </c>
      <c r="B225" s="35">
        <v>7</v>
      </c>
      <c r="C225" s="9">
        <v>173.92</v>
      </c>
      <c r="D225" s="9">
        <f>C225*B225</f>
        <v>1217.4399999999998</v>
      </c>
      <c r="E225" s="36" t="s">
        <v>93</v>
      </c>
      <c r="F225" s="38">
        <f>D225/D228</f>
        <v>0.21719327854024648</v>
      </c>
      <c r="G225" s="9">
        <v>173.32</v>
      </c>
      <c r="H225" s="9">
        <f>(B225*G225)-D225</f>
        <v>-4.1999999999998181</v>
      </c>
      <c r="I225" s="35" t="s">
        <v>71</v>
      </c>
      <c r="J225" s="35"/>
      <c r="K225" s="35" t="str">
        <f>"buy "&amp;B225&amp;" "&amp;A225&amp;" @ $"&amp;G225</f>
        <v>buy 7 COIN @ $173.32</v>
      </c>
      <c r="L225" s="9">
        <f>L219-(G225*B225)</f>
        <v>209270.39</v>
      </c>
      <c r="M225" s="36">
        <f>L216-(G225*B225)</f>
        <v>203661.51</v>
      </c>
      <c r="N225" s="35"/>
      <c r="O225" s="35"/>
      <c r="P225" s="35"/>
      <c r="Q225" s="10"/>
    </row>
    <row r="226" spans="1:17">
      <c r="A226" s="13" t="s">
        <v>156</v>
      </c>
      <c r="B226" s="35">
        <v>111</v>
      </c>
      <c r="C226" s="9">
        <v>16.93</v>
      </c>
      <c r="D226" s="9">
        <f>C226*B226</f>
        <v>1879.23</v>
      </c>
      <c r="E226" s="36" t="s">
        <v>93</v>
      </c>
      <c r="F226" s="38">
        <f>D226/D228</f>
        <v>0.33525769223221469</v>
      </c>
      <c r="G226" s="9">
        <v>16.53</v>
      </c>
      <c r="H226" s="9">
        <f>(B226*G226)-D226</f>
        <v>-44.399999999999864</v>
      </c>
      <c r="I226" s="35" t="s">
        <v>71</v>
      </c>
      <c r="J226" s="35"/>
      <c r="K226" s="35" t="str">
        <f>"buy "&amp;B226&amp;" "&amp;A226&amp;" @ $"&amp;G226</f>
        <v>buy 111 SNAP @ $16.53</v>
      </c>
      <c r="L226" s="9">
        <f>L225-(G226*B226)</f>
        <v>207435.56000000003</v>
      </c>
      <c r="M226" s="36">
        <f>M225-(G226*B226)</f>
        <v>201826.68000000002</v>
      </c>
      <c r="N226" s="35"/>
      <c r="O226" s="35"/>
      <c r="P226" s="35"/>
      <c r="Q226" s="10"/>
    </row>
    <row r="227" spans="1:17">
      <c r="A227" s="23" t="s">
        <v>157</v>
      </c>
      <c r="B227" s="24">
        <v>99</v>
      </c>
      <c r="C227" s="25">
        <v>25.34</v>
      </c>
      <c r="D227" s="25">
        <f>C227*B227</f>
        <v>2508.66</v>
      </c>
      <c r="E227" s="36" t="s">
        <v>93</v>
      </c>
      <c r="F227" s="38">
        <f>D227/D228</f>
        <v>0.44754902922753875</v>
      </c>
      <c r="G227" s="25">
        <v>25</v>
      </c>
      <c r="H227" s="25">
        <f>(B227*G227)-D227</f>
        <v>-33.659999999999854</v>
      </c>
      <c r="I227" s="35" t="s">
        <v>71</v>
      </c>
      <c r="J227" s="35"/>
      <c r="K227" s="35" t="str">
        <f>"buy "&amp;B227&amp;" "&amp;A227&amp;" @ $"&amp;G227</f>
        <v>buy 99 FYBR @ $25</v>
      </c>
      <c r="L227" s="9">
        <f>L226-(G227*B227)</f>
        <v>204960.56000000003</v>
      </c>
      <c r="M227" s="36">
        <f>M226-(G227*B227)</f>
        <v>199351.68000000002</v>
      </c>
      <c r="N227" s="35" t="str">
        <f>TEXT(ROUND(M227,2),"$#,##0.00")&amp;" will be the balance in the account after purchases.  "</f>
        <v xml:space="preserve">$199,351.68 will be the balance in the account after purchases.  </v>
      </c>
      <c r="O227" s="35"/>
      <c r="P227" s="35"/>
      <c r="Q227" s="10"/>
    </row>
    <row r="228" spans="1:17">
      <c r="A228" s="13"/>
      <c r="B228" s="35"/>
      <c r="C228" s="9"/>
      <c r="D228" s="9">
        <f>SUM(D225:D227)</f>
        <v>5605.33</v>
      </c>
      <c r="E228" s="35"/>
      <c r="F228" s="38">
        <f>SUM(F225:F227)</f>
        <v>1</v>
      </c>
      <c r="G228" s="9" t="s">
        <v>15</v>
      </c>
      <c r="H228" s="9">
        <f>SUM(H225:H227)</f>
        <v>-82.259999999999536</v>
      </c>
      <c r="I228" s="35"/>
      <c r="J228" s="35"/>
      <c r="K228" s="35"/>
      <c r="L228" s="9"/>
      <c r="M228" s="35"/>
      <c r="N228" s="35" t="s">
        <v>27</v>
      </c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9"/>
      <c r="M229" s="11" t="str">
        <f>IF(J220+M227&gt;0,"Credit Surplus","Credit Shortage")</f>
        <v>Credit Surplus</v>
      </c>
      <c r="N229" s="36">
        <f>J220+M227</f>
        <v>204960.56000000003</v>
      </c>
      <c r="O229" s="35" t="s">
        <v>60</v>
      </c>
      <c r="P229" s="35"/>
      <c r="Q229" s="10"/>
    </row>
    <row r="230" spans="1:17">
      <c r="A230" s="13"/>
      <c r="B230" s="35"/>
      <c r="C230" s="9"/>
      <c r="D230" s="9"/>
      <c r="E230" s="35"/>
      <c r="F230" s="35"/>
      <c r="G230" s="9"/>
      <c r="H230" s="9"/>
      <c r="I230" s="35"/>
      <c r="J230" s="35"/>
      <c r="K230" s="35"/>
      <c r="L230" s="9"/>
      <c r="M230" s="35"/>
      <c r="N230" s="35"/>
      <c r="O230" s="35"/>
      <c r="P230" s="35"/>
      <c r="Q230" s="10"/>
    </row>
    <row r="231" spans="1:17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11</v>
      </c>
      <c r="B232" s="35"/>
      <c r="C232" s="9"/>
      <c r="D232" s="21">
        <v>5094.91</v>
      </c>
      <c r="E232" s="35" t="s">
        <v>76</v>
      </c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12</v>
      </c>
      <c r="B233" s="35"/>
      <c r="C233" s="9"/>
      <c r="D233" s="9">
        <f>H220</f>
        <v>-37.729999999999563</v>
      </c>
      <c r="E233" s="35" t="s">
        <v>16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9">
        <f>D232+D233</f>
        <v>5057.18</v>
      </c>
      <c r="E234" s="35"/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>
      <c r="A235" s="13" t="s">
        <v>14</v>
      </c>
      <c r="B235" s="35"/>
      <c r="C235" s="9"/>
      <c r="D235" s="9">
        <f>H228</f>
        <v>-82.259999999999536</v>
      </c>
      <c r="E235" s="35" t="s">
        <v>17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>
      <c r="A236" s="13" t="s">
        <v>13</v>
      </c>
      <c r="B236" s="35"/>
      <c r="C236" s="9"/>
      <c r="D236" s="27">
        <f>D234-D235</f>
        <v>5139.4399999999996</v>
      </c>
      <c r="E236" s="19" t="s">
        <v>18</v>
      </c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 ht="14.65" thickBot="1">
      <c r="A237" s="15"/>
      <c r="B237" s="16"/>
      <c r="C237" s="17"/>
      <c r="D237" s="17"/>
      <c r="E237" s="16"/>
      <c r="F237" s="16"/>
      <c r="G237" s="17"/>
      <c r="H237" s="17"/>
      <c r="I237" s="16"/>
      <c r="J237" s="16"/>
      <c r="K237" s="16"/>
      <c r="L237" s="16"/>
      <c r="M237" s="16"/>
      <c r="N237" s="16"/>
      <c r="O237" s="16"/>
      <c r="P237" s="16"/>
      <c r="Q237" s="18"/>
    </row>
    <row r="238" spans="1:17" ht="14.65" thickTop="1"/>
    <row r="243" spans="1:17" ht="14.65" thickBot="1">
      <c r="C243" s="1"/>
      <c r="D243" s="1"/>
      <c r="G243" s="1"/>
      <c r="H243" s="1"/>
    </row>
    <row r="244" spans="1:17" ht="14.65" thickTop="1">
      <c r="A244" s="2"/>
      <c r="B244" s="3"/>
      <c r="C244" s="4">
        <v>45260</v>
      </c>
      <c r="D244" s="5"/>
      <c r="E244" s="3"/>
      <c r="F244" s="3"/>
      <c r="G244" s="5"/>
      <c r="H244" s="5"/>
      <c r="I244" s="3"/>
      <c r="J244" s="3"/>
      <c r="K244" s="3"/>
      <c r="L244" s="20" t="s">
        <v>19</v>
      </c>
      <c r="M244" s="3"/>
      <c r="N244" s="3"/>
      <c r="O244" s="3"/>
      <c r="P244" s="3"/>
      <c r="Q244" s="6"/>
    </row>
    <row r="245" spans="1:17">
      <c r="A245" s="7" t="s">
        <v>5</v>
      </c>
      <c r="B245" s="35"/>
      <c r="C245" s="9"/>
      <c r="D245" s="9"/>
      <c r="E245" s="35"/>
      <c r="F245" s="35"/>
      <c r="G245" s="9"/>
      <c r="H245" s="9"/>
      <c r="I245" s="35"/>
      <c r="J245" s="11" t="s">
        <v>24</v>
      </c>
      <c r="K245" s="35"/>
      <c r="L245" s="11" t="s">
        <v>10</v>
      </c>
      <c r="M245" s="35"/>
      <c r="N245" s="35"/>
      <c r="O245" s="35"/>
      <c r="P245" s="35"/>
      <c r="Q245" s="10"/>
    </row>
    <row r="246" spans="1:17">
      <c r="A246" s="7" t="s">
        <v>0</v>
      </c>
      <c r="B246" s="11" t="s">
        <v>3</v>
      </c>
      <c r="C246" s="12" t="s">
        <v>1</v>
      </c>
      <c r="D246" s="12" t="s">
        <v>4</v>
      </c>
      <c r="E246" s="11" t="s">
        <v>7</v>
      </c>
      <c r="F246" s="37" t="s">
        <v>92</v>
      </c>
      <c r="G246" s="12" t="s">
        <v>8</v>
      </c>
      <c r="H246" s="12" t="s">
        <v>9</v>
      </c>
      <c r="I246" s="33" t="s">
        <v>70</v>
      </c>
      <c r="J246" s="11" t="s">
        <v>23</v>
      </c>
      <c r="K246" s="35"/>
      <c r="L246" s="31">
        <v>206118.71</v>
      </c>
      <c r="M246" s="35" t="s">
        <v>118</v>
      </c>
      <c r="N246" s="35"/>
      <c r="O246" s="35"/>
      <c r="P246" s="35"/>
      <c r="Q246" s="10"/>
    </row>
    <row r="247" spans="1:17">
      <c r="A247" s="13" t="s">
        <v>145</v>
      </c>
      <c r="B247" s="35">
        <v>139</v>
      </c>
      <c r="C247" s="9">
        <v>16.14</v>
      </c>
      <c r="D247" s="9">
        <f>C247*B247</f>
        <v>2243.46</v>
      </c>
      <c r="E247" s="36" t="s">
        <v>37</v>
      </c>
      <c r="F247" s="38">
        <f>D247/D250</f>
        <v>0.53072763144821322</v>
      </c>
      <c r="G247" s="40">
        <v>16.11</v>
      </c>
      <c r="H247" s="9">
        <f>(B247*G247)-D247</f>
        <v>-4.1700000000000728</v>
      </c>
      <c r="I247" s="35" t="s">
        <v>71</v>
      </c>
      <c r="J247" s="36">
        <f>G247*B247</f>
        <v>2239.29</v>
      </c>
      <c r="K247" s="35" t="str">
        <f>"sell "&amp;B247&amp;" "&amp;A247&amp;" @ $"&amp;G247</f>
        <v>sell 139 EXTR @ $16.11</v>
      </c>
      <c r="L247" s="9">
        <f>L246+(G247*B247)</f>
        <v>208358</v>
      </c>
      <c r="M247" s="35"/>
      <c r="N247" s="35"/>
      <c r="O247" s="35"/>
      <c r="P247" s="35"/>
      <c r="Q247" s="10"/>
    </row>
    <row r="248" spans="1:17">
      <c r="A248" s="13" t="s">
        <v>146</v>
      </c>
      <c r="B248" s="35">
        <v>11</v>
      </c>
      <c r="C248" s="9">
        <v>86.28</v>
      </c>
      <c r="D248" s="9">
        <f>C248*B248</f>
        <v>949.08</v>
      </c>
      <c r="E248" s="36" t="s">
        <v>37</v>
      </c>
      <c r="F248" s="38">
        <f>D248/D250</f>
        <v>0.22452059785102929</v>
      </c>
      <c r="G248" s="40">
        <v>86.3</v>
      </c>
      <c r="H248" s="9">
        <f>(B248*G248)-D248</f>
        <v>0.2199999999999136</v>
      </c>
      <c r="I248" s="35" t="s">
        <v>71</v>
      </c>
      <c r="J248" s="36">
        <f>G248*B248</f>
        <v>949.3</v>
      </c>
      <c r="K248" s="35" t="str">
        <f>"sell "&amp;B248&amp;" "&amp;A248&amp;" @ $"&amp;G248</f>
        <v>sell 11 XPO @ $86.3</v>
      </c>
      <c r="L248" s="9">
        <f>L247+(G248*B248)</f>
        <v>209307.3</v>
      </c>
      <c r="M248" s="35"/>
      <c r="N248" s="35"/>
      <c r="O248" s="35"/>
      <c r="P248" s="35"/>
      <c r="Q248" s="10"/>
    </row>
    <row r="249" spans="1:17">
      <c r="A249" s="13" t="s">
        <v>147</v>
      </c>
      <c r="B249" s="35">
        <v>28</v>
      </c>
      <c r="C249" s="9">
        <v>36.950000000000003</v>
      </c>
      <c r="D249" s="9">
        <f>C249*B249</f>
        <v>1034.6000000000001</v>
      </c>
      <c r="E249" s="36" t="s">
        <v>37</v>
      </c>
      <c r="F249" s="38">
        <f>D249/D250</f>
        <v>0.24475177070075749</v>
      </c>
      <c r="G249" s="40">
        <v>37.72</v>
      </c>
      <c r="H249" s="9">
        <f>(B249*G249)-D249</f>
        <v>21.559999999999718</v>
      </c>
      <c r="I249" s="35" t="s">
        <v>71</v>
      </c>
      <c r="J249" s="36">
        <f>G249*B249</f>
        <v>1056.1599999999999</v>
      </c>
      <c r="K249" s="35" t="str">
        <f>"sell "&amp;B249&amp;" "&amp;A249&amp;" @ $"&amp;G249</f>
        <v>sell 28 LI @ $37.72</v>
      </c>
      <c r="L249" s="9">
        <f>L248+(G249*B249)</f>
        <v>210363.46</v>
      </c>
      <c r="M249" s="35" t="s">
        <v>22</v>
      </c>
      <c r="N249" s="35"/>
      <c r="O249" s="35"/>
      <c r="P249" s="35"/>
      <c r="Q249" s="10"/>
    </row>
    <row r="250" spans="1:17">
      <c r="A250" s="13"/>
      <c r="B250" s="35"/>
      <c r="C250" s="9"/>
      <c r="D250" s="9">
        <f>SUM(D247:D249)</f>
        <v>4227.1400000000003</v>
      </c>
      <c r="E250" s="36"/>
      <c r="F250" s="38">
        <f>SUM(F247:F249)</f>
        <v>1</v>
      </c>
      <c r="G250" s="41"/>
      <c r="H250" s="9">
        <f>SUM(H247:H249)</f>
        <v>17.609999999999559</v>
      </c>
      <c r="I250" s="35"/>
      <c r="J250" s="36">
        <f>SUM(J247:J249)</f>
        <v>4244.75</v>
      </c>
      <c r="K250" s="35"/>
      <c r="L250" s="9"/>
      <c r="M250" s="35"/>
      <c r="N250" s="35"/>
      <c r="O250" s="35"/>
      <c r="P250" s="35"/>
      <c r="Q250" s="10"/>
    </row>
    <row r="251" spans="1:17">
      <c r="A251" s="13"/>
      <c r="B251" s="35"/>
      <c r="C251" s="9"/>
      <c r="D251" s="9"/>
      <c r="E251" s="35"/>
      <c r="F251" s="35"/>
      <c r="G251" s="41"/>
      <c r="H251" s="9"/>
      <c r="I251" s="35"/>
      <c r="J251" s="35"/>
      <c r="K251" s="35"/>
      <c r="L251" s="9"/>
      <c r="M251" s="35"/>
      <c r="N251" s="35"/>
      <c r="O251" s="35"/>
      <c r="P251" s="35"/>
      <c r="Q251" s="10"/>
    </row>
    <row r="252" spans="1:17">
      <c r="A252" s="13"/>
      <c r="B252" s="35"/>
      <c r="C252" s="9"/>
      <c r="D252" s="9"/>
      <c r="E252" s="19"/>
      <c r="F252" s="35"/>
      <c r="G252" s="41"/>
      <c r="H252" s="9"/>
      <c r="I252" s="35"/>
      <c r="J252" s="35"/>
      <c r="K252" s="35"/>
      <c r="L252" s="9"/>
      <c r="M252" s="11" t="s">
        <v>20</v>
      </c>
      <c r="N252" s="35"/>
      <c r="O252" s="35"/>
      <c r="P252" s="35"/>
      <c r="Q252" s="10"/>
    </row>
    <row r="253" spans="1:17">
      <c r="A253" s="7" t="s">
        <v>6</v>
      </c>
      <c r="B253" s="35"/>
      <c r="C253" s="9"/>
      <c r="D253" s="9"/>
      <c r="E253" s="19"/>
      <c r="F253" s="35"/>
      <c r="G253" s="41"/>
      <c r="H253" s="9"/>
      <c r="I253" s="35"/>
      <c r="J253" s="35"/>
      <c r="K253" s="35"/>
      <c r="L253" s="9"/>
      <c r="M253" s="11" t="s">
        <v>21</v>
      </c>
      <c r="N253" s="35"/>
      <c r="O253" s="35"/>
      <c r="P253" s="35"/>
      <c r="Q253" s="10"/>
    </row>
    <row r="254" spans="1:17">
      <c r="A254" s="7" t="s">
        <v>0</v>
      </c>
      <c r="B254" s="11" t="s">
        <v>3</v>
      </c>
      <c r="C254" s="12" t="s">
        <v>1</v>
      </c>
      <c r="D254" s="12" t="s">
        <v>2</v>
      </c>
      <c r="E254" s="22" t="s">
        <v>7</v>
      </c>
      <c r="F254" s="39" t="s">
        <v>92</v>
      </c>
      <c r="G254" s="42" t="s">
        <v>8</v>
      </c>
      <c r="H254" s="12" t="s">
        <v>9</v>
      </c>
      <c r="I254" s="35"/>
      <c r="J254" s="35"/>
      <c r="K254" s="35"/>
      <c r="L254" s="9"/>
      <c r="M254" s="36">
        <v>206048.96</v>
      </c>
      <c r="N254" s="35"/>
      <c r="O254" s="44"/>
      <c r="P254" s="35"/>
      <c r="Q254" s="10"/>
    </row>
    <row r="255" spans="1:17">
      <c r="A255" s="13" t="s">
        <v>152</v>
      </c>
      <c r="B255" s="35">
        <v>11</v>
      </c>
      <c r="C255" s="9">
        <v>81.38</v>
      </c>
      <c r="D255" s="9">
        <f>C255*B255</f>
        <v>895.18</v>
      </c>
      <c r="E255" s="36" t="s">
        <v>37</v>
      </c>
      <c r="F255" s="38">
        <f>D255/D258</f>
        <v>0.16234645929187652</v>
      </c>
      <c r="G255" s="9">
        <v>81.739999999999995</v>
      </c>
      <c r="H255" s="9">
        <f>(B255*G255)-D255</f>
        <v>3.9600000000000364</v>
      </c>
      <c r="I255" s="35" t="s">
        <v>71</v>
      </c>
      <c r="J255" s="35"/>
      <c r="K255" s="35" t="str">
        <f>"buy "&amp;B255&amp;" "&amp;A255&amp;" @ $"&amp;G255</f>
        <v>buy 11 EDU @ $81.74</v>
      </c>
      <c r="L255" s="9">
        <f>L249-(G255*B255)</f>
        <v>209464.31999999998</v>
      </c>
      <c r="M255" s="36">
        <f>L246-(G255*B255)</f>
        <v>205219.56999999998</v>
      </c>
      <c r="N255" s="35"/>
      <c r="O255" s="35"/>
      <c r="P255" s="35"/>
      <c r="Q255" s="10"/>
    </row>
    <row r="256" spans="1:17">
      <c r="A256" s="13" t="s">
        <v>153</v>
      </c>
      <c r="B256" s="35">
        <v>445</v>
      </c>
      <c r="C256" s="9">
        <v>8.19</v>
      </c>
      <c r="D256" s="9">
        <f>C256*B256</f>
        <v>3644.5499999999997</v>
      </c>
      <c r="E256" s="36" t="s">
        <v>37</v>
      </c>
      <c r="F256" s="38">
        <f>D256/D258</f>
        <v>0.66096180456691234</v>
      </c>
      <c r="G256" s="9">
        <v>8.16</v>
      </c>
      <c r="H256" s="9">
        <f>(B256*G256)-D256</f>
        <v>-13.349999999999454</v>
      </c>
      <c r="I256" s="35" t="s">
        <v>71</v>
      </c>
      <c r="J256" s="35"/>
      <c r="K256" s="35" t="str">
        <f>"buy "&amp;B256&amp;" "&amp;A256&amp;" @ $"&amp;G256</f>
        <v>buy 445 AVPT @ $8.16</v>
      </c>
      <c r="L256" s="9">
        <f>L255-(G256*B256)</f>
        <v>205833.11999999997</v>
      </c>
      <c r="M256" s="36">
        <f>M255-(G256*B256)</f>
        <v>201588.36999999997</v>
      </c>
      <c r="N256" s="35"/>
      <c r="O256" s="35"/>
      <c r="P256" s="35"/>
      <c r="Q256" s="10"/>
    </row>
    <row r="257" spans="1:17">
      <c r="A257" s="23" t="s">
        <v>154</v>
      </c>
      <c r="B257" s="24">
        <v>23</v>
      </c>
      <c r="C257" s="25">
        <v>42.36</v>
      </c>
      <c r="D257" s="25">
        <f>C257*B257</f>
        <v>974.28</v>
      </c>
      <c r="E257" s="36" t="s">
        <v>37</v>
      </c>
      <c r="F257" s="38">
        <f>D257/D258</f>
        <v>0.17669173614121123</v>
      </c>
      <c r="G257" s="25">
        <v>42.22</v>
      </c>
      <c r="H257" s="25">
        <f>(B257*G257)-D257</f>
        <v>-3.2200000000000273</v>
      </c>
      <c r="I257" s="35" t="s">
        <v>71</v>
      </c>
      <c r="J257" s="35"/>
      <c r="K257" s="35" t="str">
        <f>"buy "&amp;B257&amp;" "&amp;A257&amp;" @ $"&amp;G257</f>
        <v>buy 23 LPG @ $42.22</v>
      </c>
      <c r="L257" s="9">
        <f>L256-(G257*B257)</f>
        <v>204862.05999999997</v>
      </c>
      <c r="M257" s="36">
        <f>M256-(G257*B257)</f>
        <v>200617.30999999997</v>
      </c>
      <c r="N257" s="35" t="str">
        <f>TEXT(ROUND(M257,2),"$#,##0.00")&amp;" will be the balance in the account after purchases.  "</f>
        <v xml:space="preserve">$200,617.31 will be the balance in the account after purchases.  </v>
      </c>
      <c r="O257" s="35"/>
      <c r="P257" s="35"/>
      <c r="Q257" s="10"/>
    </row>
    <row r="258" spans="1:17">
      <c r="A258" s="13"/>
      <c r="B258" s="35"/>
      <c r="C258" s="9"/>
      <c r="D258" s="9">
        <f>SUM(D255:D257)</f>
        <v>5514.0099999999993</v>
      </c>
      <c r="E258" s="35"/>
      <c r="F258" s="38">
        <f>SUM(F255:F257)</f>
        <v>1</v>
      </c>
      <c r="G258" s="9" t="s">
        <v>15</v>
      </c>
      <c r="H258" s="9">
        <f>SUM(H255:H257)</f>
        <v>-12.609999999999445</v>
      </c>
      <c r="I258" s="35"/>
      <c r="J258" s="35"/>
      <c r="K258" s="35"/>
      <c r="L258" s="9"/>
      <c r="M258" s="35"/>
      <c r="N258" s="35" t="s">
        <v>27</v>
      </c>
      <c r="O258" s="35"/>
      <c r="P258" s="35"/>
      <c r="Q258" s="10"/>
    </row>
    <row r="259" spans="1:17">
      <c r="A259" s="13"/>
      <c r="B259" s="35"/>
      <c r="C259" s="9"/>
      <c r="D259" s="9"/>
      <c r="E259" s="35"/>
      <c r="F259" s="35"/>
      <c r="G259" s="9"/>
      <c r="H259" s="9"/>
      <c r="I259" s="35"/>
      <c r="J259" s="35"/>
      <c r="K259" s="35"/>
      <c r="L259" s="9"/>
      <c r="M259" s="11" t="str">
        <f>IF(J250+M257&gt;0,"Credit Surplus","Credit Shortage")</f>
        <v>Credit Surplus</v>
      </c>
      <c r="N259" s="36">
        <f>J250+M257</f>
        <v>204862.05999999997</v>
      </c>
      <c r="O259" s="35" t="s">
        <v>60</v>
      </c>
      <c r="P259" s="35"/>
      <c r="Q259" s="10"/>
    </row>
    <row r="260" spans="1:17">
      <c r="A260" s="13"/>
      <c r="B260" s="35"/>
      <c r="C260" s="9"/>
      <c r="D260" s="9"/>
      <c r="E260" s="35"/>
      <c r="F260" s="35"/>
      <c r="G260" s="9"/>
      <c r="H260" s="9"/>
      <c r="I260" s="35"/>
      <c r="J260" s="35"/>
      <c r="K260" s="35"/>
      <c r="L260" s="9"/>
      <c r="M260" s="35"/>
      <c r="N260" s="35"/>
      <c r="O260" s="35"/>
      <c r="P260" s="35"/>
      <c r="Q260" s="10"/>
    </row>
    <row r="261" spans="1:17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35"/>
      <c r="M261" s="35"/>
      <c r="N261" s="35"/>
      <c r="O261" s="35"/>
      <c r="P261" s="35"/>
      <c r="Q261" s="10"/>
    </row>
    <row r="262" spans="1:17">
      <c r="A262" s="13" t="s">
        <v>11</v>
      </c>
      <c r="B262" s="35"/>
      <c r="C262" s="9"/>
      <c r="D262" s="21">
        <v>5023.41</v>
      </c>
      <c r="E262" s="35" t="s">
        <v>76</v>
      </c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>
      <c r="A263" s="13" t="s">
        <v>12</v>
      </c>
      <c r="B263" s="35"/>
      <c r="C263" s="9"/>
      <c r="D263" s="9">
        <f>H250</f>
        <v>17.609999999999559</v>
      </c>
      <c r="E263" s="35" t="s">
        <v>16</v>
      </c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>
      <c r="A264" s="13" t="s">
        <v>13</v>
      </c>
      <c r="B264" s="35"/>
      <c r="C264" s="9"/>
      <c r="D264" s="9">
        <f>D262+D263</f>
        <v>5041.0199999999995</v>
      </c>
      <c r="E264" s="35"/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>
      <c r="A265" s="13" t="s">
        <v>14</v>
      </c>
      <c r="B265" s="35"/>
      <c r="C265" s="9"/>
      <c r="D265" s="9">
        <f>H258</f>
        <v>-12.609999999999445</v>
      </c>
      <c r="E265" s="35" t="s">
        <v>17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>
      <c r="A266" s="13" t="s">
        <v>13</v>
      </c>
      <c r="B266" s="35"/>
      <c r="C266" s="9"/>
      <c r="D266" s="27">
        <f>D264-D265</f>
        <v>5053.6299999999992</v>
      </c>
      <c r="E266" s="19" t="s">
        <v>18</v>
      </c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 ht="14.65" thickBot="1">
      <c r="A267" s="15"/>
      <c r="B267" s="16"/>
      <c r="C267" s="17"/>
      <c r="D267" s="17"/>
      <c r="E267" s="16"/>
      <c r="F267" s="16"/>
      <c r="G267" s="17"/>
      <c r="H267" s="17"/>
      <c r="I267" s="16"/>
      <c r="J267" s="16"/>
      <c r="K267" s="16"/>
      <c r="L267" s="16"/>
      <c r="M267" s="16"/>
      <c r="N267" s="16"/>
      <c r="O267" s="16"/>
      <c r="P267" s="16"/>
      <c r="Q267" s="18"/>
    </row>
    <row r="268" spans="1:17" ht="14.65" thickTop="1"/>
    <row r="272" spans="1:17" ht="14.65" thickBot="1"/>
    <row r="273" spans="1:17" ht="14.65" thickTop="1">
      <c r="A273" s="2"/>
      <c r="B273" s="3"/>
      <c r="C273" s="4">
        <v>45230</v>
      </c>
      <c r="D273" s="5"/>
      <c r="E273" s="3"/>
      <c r="F273" s="3"/>
      <c r="G273" s="5"/>
      <c r="H273" s="5"/>
      <c r="I273" s="3"/>
      <c r="J273" s="3"/>
      <c r="K273" s="3"/>
      <c r="L273" s="20" t="s">
        <v>19</v>
      </c>
      <c r="M273" s="3"/>
      <c r="N273" s="3"/>
      <c r="O273" s="3"/>
      <c r="P273" s="3"/>
      <c r="Q273" s="6"/>
    </row>
    <row r="274" spans="1:17">
      <c r="A274" s="7" t="s">
        <v>5</v>
      </c>
      <c r="B274" s="35"/>
      <c r="C274" s="9"/>
      <c r="D274" s="9"/>
      <c r="E274" s="35"/>
      <c r="F274" s="35"/>
      <c r="G274" s="9"/>
      <c r="H274" s="9"/>
      <c r="I274" s="35"/>
      <c r="J274" s="11" t="s">
        <v>24</v>
      </c>
      <c r="K274" s="35"/>
      <c r="L274" s="11" t="s">
        <v>10</v>
      </c>
      <c r="M274" s="35"/>
      <c r="N274" s="35"/>
      <c r="O274" s="35"/>
      <c r="P274" s="35"/>
      <c r="Q274" s="10"/>
    </row>
    <row r="275" spans="1:17">
      <c r="A275" s="7" t="s">
        <v>0</v>
      </c>
      <c r="B275" s="11" t="s">
        <v>3</v>
      </c>
      <c r="C275" s="12" t="s">
        <v>1</v>
      </c>
      <c r="D275" s="12" t="s">
        <v>4</v>
      </c>
      <c r="E275" s="11" t="s">
        <v>7</v>
      </c>
      <c r="F275" s="37" t="s">
        <v>92</v>
      </c>
      <c r="G275" s="12" t="s">
        <v>8</v>
      </c>
      <c r="H275" s="12" t="s">
        <v>9</v>
      </c>
      <c r="I275" s="33" t="s">
        <v>70</v>
      </c>
      <c r="J275" s="11" t="s">
        <v>23</v>
      </c>
      <c r="K275" s="35"/>
      <c r="L275" s="31">
        <v>200591.49</v>
      </c>
      <c r="M275" s="35" t="s">
        <v>118</v>
      </c>
      <c r="N275" s="35"/>
      <c r="O275" s="35"/>
      <c r="P275" s="35"/>
      <c r="Q275" s="10"/>
    </row>
    <row r="276" spans="1:17">
      <c r="A276" s="13" t="s">
        <v>142</v>
      </c>
      <c r="B276" s="35">
        <v>224</v>
      </c>
      <c r="C276" s="9">
        <v>4.45</v>
      </c>
      <c r="D276" s="9">
        <f>C276*B276</f>
        <v>996.80000000000007</v>
      </c>
      <c r="E276" s="36" t="s">
        <v>93</v>
      </c>
      <c r="F276" s="38">
        <f>D276/D279</f>
        <v>0.15374554248978936</v>
      </c>
      <c r="G276" s="40">
        <v>4.57</v>
      </c>
      <c r="H276" s="9">
        <f>(B276*G276)-D276</f>
        <v>26.879999999999995</v>
      </c>
      <c r="I276" s="35" t="s">
        <v>71</v>
      </c>
      <c r="J276" s="36">
        <f>G276*B276</f>
        <v>1023.6800000000001</v>
      </c>
      <c r="K276" s="35" t="str">
        <f>"sell "&amp;B276&amp;" "&amp;A276&amp;" @ $"&amp;G276</f>
        <v>sell 224 INTR @ $4.57</v>
      </c>
      <c r="L276" s="9">
        <f>L275+(G276*B276)</f>
        <v>201615.16999999998</v>
      </c>
      <c r="M276" s="35"/>
      <c r="N276" s="35"/>
      <c r="O276" s="35"/>
      <c r="P276" s="35"/>
      <c r="Q276" s="10"/>
    </row>
    <row r="277" spans="1:17">
      <c r="A277" s="13" t="s">
        <v>143</v>
      </c>
      <c r="B277" s="35">
        <v>47</v>
      </c>
      <c r="C277" s="9">
        <v>11.46</v>
      </c>
      <c r="D277" s="9">
        <f>C277*B277</f>
        <v>538.62</v>
      </c>
      <c r="E277" s="36" t="s">
        <v>93</v>
      </c>
      <c r="F277" s="38">
        <f>D277/D279</f>
        <v>8.3076268153942964E-2</v>
      </c>
      <c r="G277" s="40">
        <v>11.45</v>
      </c>
      <c r="H277" s="9">
        <f>(B277*G277)-D277</f>
        <v>-0.47000000000002728</v>
      </c>
      <c r="I277" s="35" t="s">
        <v>71</v>
      </c>
      <c r="J277" s="36">
        <f>G277*B277</f>
        <v>538.15</v>
      </c>
      <c r="K277" s="35" t="str">
        <f>"sell "&amp;B277&amp;" "&amp;A277&amp;" @ $"&amp;G277</f>
        <v>sell 47 CCL @ $11.45</v>
      </c>
      <c r="L277" s="9">
        <f>L276+(G277*B277)</f>
        <v>202153.31999999998</v>
      </c>
      <c r="M277" s="35"/>
      <c r="N277" s="35"/>
      <c r="O277" s="35"/>
      <c r="P277" s="35"/>
      <c r="Q277" s="10"/>
    </row>
    <row r="278" spans="1:17">
      <c r="A278" s="13" t="s">
        <v>144</v>
      </c>
      <c r="B278" s="35">
        <v>126</v>
      </c>
      <c r="C278" s="9">
        <v>39.270000000000003</v>
      </c>
      <c r="D278" s="9">
        <f>C278*B278</f>
        <v>4948.0200000000004</v>
      </c>
      <c r="E278" s="36" t="s">
        <v>93</v>
      </c>
      <c r="F278" s="38">
        <f>D278/D279</f>
        <v>0.76317818935626769</v>
      </c>
      <c r="G278" s="40">
        <v>39.35</v>
      </c>
      <c r="H278" s="9">
        <f>(B278*G278)-D278</f>
        <v>10.079999999999927</v>
      </c>
      <c r="I278" s="35" t="s">
        <v>71</v>
      </c>
      <c r="J278" s="36">
        <f>G278*B278</f>
        <v>4958.1000000000004</v>
      </c>
      <c r="K278" s="35" t="str">
        <f>"sell "&amp;B278&amp;" "&amp;A278&amp;" @ $"&amp;G278</f>
        <v>sell 126 VRT @ $39.35</v>
      </c>
      <c r="L278" s="9">
        <f>L277+(G278*B278)</f>
        <v>207111.41999999998</v>
      </c>
      <c r="M278" s="35" t="s">
        <v>22</v>
      </c>
      <c r="N278" s="35"/>
      <c r="O278" s="35"/>
      <c r="P278" s="35"/>
      <c r="Q278" s="10"/>
    </row>
    <row r="279" spans="1:17">
      <c r="A279" s="13"/>
      <c r="B279" s="35"/>
      <c r="C279" s="9"/>
      <c r="D279" s="9">
        <f>SUM(D276:D278)</f>
        <v>6483.4400000000005</v>
      </c>
      <c r="E279" s="36"/>
      <c r="F279" s="38">
        <f>SUM(F276:F278)</f>
        <v>1</v>
      </c>
      <c r="G279" s="41"/>
      <c r="H279" s="9">
        <f>SUM(H276:H278)</f>
        <v>36.489999999999895</v>
      </c>
      <c r="I279" s="35"/>
      <c r="J279" s="36">
        <f>SUM(J276:J278)</f>
        <v>6519.93</v>
      </c>
      <c r="K279" s="35"/>
      <c r="L279" s="9"/>
      <c r="M279" s="35"/>
      <c r="N279" s="35"/>
      <c r="O279" s="35"/>
      <c r="P279" s="35"/>
      <c r="Q279" s="10"/>
    </row>
    <row r="280" spans="1:17">
      <c r="A280" s="13"/>
      <c r="B280" s="35"/>
      <c r="C280" s="9"/>
      <c r="D280" s="9"/>
      <c r="E280" s="35"/>
      <c r="F280" s="35"/>
      <c r="G280" s="41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19"/>
      <c r="F281" s="35"/>
      <c r="G281" s="41"/>
      <c r="H281" s="9"/>
      <c r="I281" s="35"/>
      <c r="J281" s="35"/>
      <c r="K281" s="35"/>
      <c r="L281" s="9"/>
      <c r="M281" s="11" t="s">
        <v>20</v>
      </c>
      <c r="N281" s="35"/>
      <c r="O281" s="35"/>
      <c r="P281" s="35"/>
      <c r="Q281" s="10"/>
    </row>
    <row r="282" spans="1:17">
      <c r="A282" s="7" t="s">
        <v>6</v>
      </c>
      <c r="B282" s="35"/>
      <c r="C282" s="9"/>
      <c r="D282" s="9"/>
      <c r="E282" s="19"/>
      <c r="F282" s="35"/>
      <c r="G282" s="41"/>
      <c r="H282" s="9"/>
      <c r="I282" s="35"/>
      <c r="J282" s="35"/>
      <c r="K282" s="35"/>
      <c r="L282" s="9"/>
      <c r="M282" s="11" t="s">
        <v>21</v>
      </c>
      <c r="N282" s="35"/>
      <c r="O282" s="35"/>
      <c r="P282" s="35"/>
      <c r="Q282" s="10"/>
    </row>
    <row r="283" spans="1:17">
      <c r="A283" s="7" t="s">
        <v>0</v>
      </c>
      <c r="B283" s="11" t="s">
        <v>3</v>
      </c>
      <c r="C283" s="12" t="s">
        <v>1</v>
      </c>
      <c r="D283" s="12" t="s">
        <v>2</v>
      </c>
      <c r="E283" s="22" t="s">
        <v>7</v>
      </c>
      <c r="F283" s="39" t="s">
        <v>92</v>
      </c>
      <c r="G283" s="42" t="s">
        <v>8</v>
      </c>
      <c r="H283" s="12" t="s">
        <v>9</v>
      </c>
      <c r="I283" s="35"/>
      <c r="J283" s="35"/>
      <c r="K283" s="35"/>
      <c r="L283" s="9"/>
      <c r="M283" s="36">
        <v>206048.96</v>
      </c>
      <c r="N283" s="35"/>
      <c r="O283" s="44"/>
      <c r="P283" s="35"/>
      <c r="Q283" s="10"/>
    </row>
    <row r="284" spans="1:17">
      <c r="A284" s="13" t="s">
        <v>151</v>
      </c>
      <c r="B284" s="35">
        <v>20</v>
      </c>
      <c r="C284" s="9">
        <v>49.92</v>
      </c>
      <c r="D284" s="9">
        <f>C284*B284</f>
        <v>998.40000000000009</v>
      </c>
      <c r="E284" s="36" t="s">
        <v>93</v>
      </c>
      <c r="F284" s="38">
        <f>D284/D287</f>
        <v>1</v>
      </c>
      <c r="G284" s="9">
        <v>49.72</v>
      </c>
      <c r="H284" s="9">
        <f>(B284*G284)-D284</f>
        <v>-4.0000000000001137</v>
      </c>
      <c r="I284" s="35" t="s">
        <v>71</v>
      </c>
      <c r="J284" s="35"/>
      <c r="K284" s="35" t="str">
        <f>"buy "&amp;B284&amp;" "&amp;A284&amp;" @ $"&amp;G284</f>
        <v>buy 20 NEAR @ $49.72</v>
      </c>
      <c r="L284" s="9">
        <f>L278-(G284*B284)</f>
        <v>206117.02</v>
      </c>
      <c r="M284" s="36">
        <f>L275-(G284*B284)</f>
        <v>199597.09</v>
      </c>
      <c r="N284" s="35"/>
      <c r="O284" s="35"/>
      <c r="P284" s="35"/>
      <c r="Q284" s="10"/>
    </row>
    <row r="285" spans="1:17">
      <c r="A285" s="13"/>
      <c r="B285" s="35"/>
      <c r="C285" s="9">
        <v>0</v>
      </c>
      <c r="D285" s="9">
        <f>C285*B285</f>
        <v>0</v>
      </c>
      <c r="E285" s="36" t="s">
        <v>93</v>
      </c>
      <c r="F285" s="38">
        <f>D285/D287</f>
        <v>0</v>
      </c>
      <c r="G285" s="9">
        <v>0</v>
      </c>
      <c r="H285" s="9">
        <f>(B285*G285)-D285</f>
        <v>0</v>
      </c>
      <c r="I285" s="35" t="s">
        <v>71</v>
      </c>
      <c r="J285" s="35"/>
      <c r="K285" s="35" t="str">
        <f>"buy "&amp;B285&amp;" "&amp;A285&amp;" @ $"&amp;G285</f>
        <v>buy   @ $0</v>
      </c>
      <c r="L285" s="9">
        <f>L284-(G285*B285)</f>
        <v>206117.02</v>
      </c>
      <c r="M285" s="36">
        <f>M284-(G285*B285)</f>
        <v>199597.09</v>
      </c>
      <c r="N285" s="35"/>
      <c r="O285" s="35"/>
      <c r="P285" s="35"/>
      <c r="Q285" s="10"/>
    </row>
    <row r="286" spans="1:17">
      <c r="A286" s="23"/>
      <c r="B286" s="24"/>
      <c r="C286" s="25">
        <v>0</v>
      </c>
      <c r="D286" s="25">
        <f>C286*B286</f>
        <v>0</v>
      </c>
      <c r="E286" s="36" t="s">
        <v>93</v>
      </c>
      <c r="F286" s="38">
        <f>D286/D287</f>
        <v>0</v>
      </c>
      <c r="G286" s="25">
        <v>0</v>
      </c>
      <c r="H286" s="25">
        <f>(B286*G286)-D286</f>
        <v>0</v>
      </c>
      <c r="I286" s="35" t="s">
        <v>71</v>
      </c>
      <c r="J286" s="35"/>
      <c r="K286" s="35" t="str">
        <f>"buy "&amp;B286&amp;" "&amp;A286&amp;" @ $"&amp;G286</f>
        <v>buy   @ $0</v>
      </c>
      <c r="L286" s="9">
        <f>L285-(G286*B286)</f>
        <v>206117.02</v>
      </c>
      <c r="M286" s="36">
        <f>M285-(G286*B286)</f>
        <v>199597.09</v>
      </c>
      <c r="N286" s="35" t="str">
        <f>TEXT(ROUND(M286,2),"$#,##0.00")&amp;" will be the balance in the account after purchases.  "</f>
        <v xml:space="preserve">$199,597.09 will be the balance in the account after purchases.  </v>
      </c>
      <c r="O286" s="35"/>
      <c r="P286" s="35"/>
      <c r="Q286" s="10"/>
    </row>
    <row r="287" spans="1:17">
      <c r="A287" s="13"/>
      <c r="B287" s="35"/>
      <c r="C287" s="9"/>
      <c r="D287" s="9">
        <f>SUM(D284:D286)</f>
        <v>998.40000000000009</v>
      </c>
      <c r="E287" s="35"/>
      <c r="F287" s="38">
        <f>SUM(F284:F286)</f>
        <v>1</v>
      </c>
      <c r="G287" s="9" t="s">
        <v>15</v>
      </c>
      <c r="H287" s="9">
        <f>SUM(H284:H286)</f>
        <v>-4.0000000000001137</v>
      </c>
      <c r="I287" s="35"/>
      <c r="J287" s="35"/>
      <c r="K287" s="35"/>
      <c r="L287" s="9"/>
      <c r="M287" s="35"/>
      <c r="N287" s="35" t="s">
        <v>27</v>
      </c>
      <c r="O287" s="35"/>
      <c r="P287" s="35"/>
      <c r="Q287" s="10"/>
    </row>
    <row r="288" spans="1:17">
      <c r="A288" s="13"/>
      <c r="B288" s="35"/>
      <c r="C288" s="9"/>
      <c r="D288" s="9"/>
      <c r="E288" s="35"/>
      <c r="F288" s="35"/>
      <c r="G288" s="9"/>
      <c r="H288" s="9"/>
      <c r="I288" s="35"/>
      <c r="J288" s="35"/>
      <c r="K288" s="35"/>
      <c r="L288" s="9"/>
      <c r="M288" s="11" t="str">
        <f>IF(J279+M286&gt;0,"Credit Surplus","Credit Shortage")</f>
        <v>Credit Surplus</v>
      </c>
      <c r="N288" s="36">
        <f>J279+M286</f>
        <v>206117.02</v>
      </c>
      <c r="O288" s="35" t="s">
        <v>60</v>
      </c>
      <c r="P288" s="35"/>
      <c r="Q288" s="10"/>
    </row>
    <row r="289" spans="1:17">
      <c r="A289" s="13"/>
      <c r="B289" s="35"/>
      <c r="C289" s="9"/>
      <c r="D289" s="9"/>
      <c r="E289" s="35"/>
      <c r="F289" s="35"/>
      <c r="G289" s="9"/>
      <c r="H289" s="9"/>
      <c r="I289" s="35"/>
      <c r="J289" s="35"/>
      <c r="K289" s="35"/>
      <c r="L289" s="9"/>
      <c r="M289" s="35"/>
      <c r="N289" s="35"/>
      <c r="O289" s="35"/>
      <c r="P289" s="35"/>
      <c r="Q289" s="10"/>
    </row>
    <row r="290" spans="1:17">
      <c r="A290" s="13"/>
      <c r="B290" s="35"/>
      <c r="C290" s="9"/>
      <c r="D290" s="9"/>
      <c r="E290" s="35"/>
      <c r="F290" s="35"/>
      <c r="G290" s="9"/>
      <c r="H290" s="9"/>
      <c r="I290" s="35"/>
      <c r="J290" s="35"/>
      <c r="K290" s="35"/>
      <c r="L290" s="35"/>
      <c r="M290" s="35"/>
      <c r="N290" s="35"/>
      <c r="O290" s="35"/>
      <c r="P290" s="35"/>
      <c r="Q290" s="10"/>
    </row>
    <row r="291" spans="1:17">
      <c r="A291" s="13" t="s">
        <v>11</v>
      </c>
      <c r="B291" s="35"/>
      <c r="C291" s="9"/>
      <c r="D291" s="21">
        <v>6269.79</v>
      </c>
      <c r="E291" s="35" t="s">
        <v>76</v>
      </c>
      <c r="F291" s="35"/>
      <c r="G291" s="9"/>
      <c r="H291" s="9"/>
      <c r="I291" s="35"/>
      <c r="J291" s="35"/>
      <c r="K291" s="35"/>
      <c r="L291" s="35"/>
      <c r="M291" s="35"/>
      <c r="N291" s="35"/>
      <c r="O291" s="35"/>
      <c r="P291" s="35"/>
      <c r="Q291" s="10"/>
    </row>
    <row r="292" spans="1:17">
      <c r="A292" s="13" t="s">
        <v>12</v>
      </c>
      <c r="B292" s="35"/>
      <c r="C292" s="9"/>
      <c r="D292" s="9">
        <f>H279</f>
        <v>36.489999999999895</v>
      </c>
      <c r="E292" s="35" t="s">
        <v>16</v>
      </c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>
      <c r="A293" s="13" t="s">
        <v>13</v>
      </c>
      <c r="B293" s="35"/>
      <c r="C293" s="9"/>
      <c r="D293" s="9">
        <f>D291+D292</f>
        <v>6306.28</v>
      </c>
      <c r="E293" s="35"/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>
      <c r="A294" s="13" t="s">
        <v>14</v>
      </c>
      <c r="B294" s="35"/>
      <c r="C294" s="9"/>
      <c r="D294" s="9">
        <f>H287</f>
        <v>-4.0000000000001137</v>
      </c>
      <c r="E294" s="35" t="s">
        <v>17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>
      <c r="A295" s="13" t="s">
        <v>13</v>
      </c>
      <c r="B295" s="35"/>
      <c r="C295" s="9"/>
      <c r="D295" s="27">
        <f>D293-D294</f>
        <v>6310.28</v>
      </c>
      <c r="E295" s="19" t="s">
        <v>18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 ht="14.65" thickBot="1">
      <c r="A296" s="15"/>
      <c r="B296" s="16"/>
      <c r="C296" s="17"/>
      <c r="D296" s="17"/>
      <c r="E296" s="16"/>
      <c r="F296" s="16"/>
      <c r="G296" s="17"/>
      <c r="H296" s="17"/>
      <c r="I296" s="16"/>
      <c r="J296" s="16"/>
      <c r="K296" s="16"/>
      <c r="L296" s="16"/>
      <c r="M296" s="16"/>
      <c r="N296" s="16"/>
      <c r="O296" s="16"/>
      <c r="P296" s="16"/>
      <c r="Q296" s="18"/>
    </row>
    <row r="297" spans="1:17" ht="14.65" thickTop="1"/>
    <row r="299" spans="1:17" ht="14.65" thickBot="1"/>
    <row r="300" spans="1:17" ht="14.65" thickTop="1">
      <c r="A300" s="2"/>
      <c r="B300" s="3"/>
      <c r="C300" s="4">
        <v>45201</v>
      </c>
      <c r="D300" s="5"/>
      <c r="E300" s="3"/>
      <c r="F300" s="3"/>
      <c r="G300" s="5"/>
      <c r="H300" s="5"/>
      <c r="I300" s="3"/>
      <c r="J300" s="3"/>
      <c r="K300" s="3"/>
      <c r="L300" s="20" t="s">
        <v>19</v>
      </c>
      <c r="M300" s="3"/>
      <c r="N300" s="3"/>
      <c r="O300" s="3"/>
      <c r="P300" s="3"/>
      <c r="Q300" s="6"/>
    </row>
    <row r="301" spans="1:17">
      <c r="A301" s="7" t="s">
        <v>5</v>
      </c>
      <c r="B301" s="35"/>
      <c r="C301" s="9"/>
      <c r="D301" s="9"/>
      <c r="E301" s="35"/>
      <c r="F301" s="35"/>
      <c r="G301" s="9"/>
      <c r="H301" s="9"/>
      <c r="I301" s="35"/>
      <c r="J301" s="11" t="s">
        <v>24</v>
      </c>
      <c r="K301" s="35"/>
      <c r="L301" s="11" t="s">
        <v>10</v>
      </c>
      <c r="M301" s="35"/>
      <c r="N301" s="35"/>
      <c r="O301" s="35"/>
      <c r="P301" s="35"/>
      <c r="Q301" s="10"/>
    </row>
    <row r="302" spans="1:17">
      <c r="A302" s="7" t="s">
        <v>0</v>
      </c>
      <c r="B302" s="11" t="s">
        <v>3</v>
      </c>
      <c r="C302" s="12" t="s">
        <v>1</v>
      </c>
      <c r="D302" s="12" t="s">
        <v>4</v>
      </c>
      <c r="E302" s="11" t="s">
        <v>7</v>
      </c>
      <c r="F302" s="37" t="s">
        <v>92</v>
      </c>
      <c r="G302" s="12" t="s">
        <v>8</v>
      </c>
      <c r="H302" s="12" t="s">
        <v>9</v>
      </c>
      <c r="I302" s="33" t="s">
        <v>70</v>
      </c>
      <c r="J302" s="11" t="s">
        <v>23</v>
      </c>
      <c r="K302" s="35"/>
      <c r="L302" s="31">
        <v>202495.58</v>
      </c>
      <c r="M302" s="35" t="s">
        <v>118</v>
      </c>
      <c r="N302" s="35"/>
      <c r="O302" s="35"/>
      <c r="P302" s="35"/>
      <c r="Q302" s="10"/>
    </row>
    <row r="303" spans="1:17">
      <c r="A303" s="13" t="s">
        <v>139</v>
      </c>
      <c r="B303" s="35">
        <v>87</v>
      </c>
      <c r="C303" s="9">
        <v>24.44</v>
      </c>
      <c r="D303" s="9">
        <f>C303*B303</f>
        <v>2126.2800000000002</v>
      </c>
      <c r="E303" s="36" t="s">
        <v>93</v>
      </c>
      <c r="F303" s="38">
        <f>D303/D306</f>
        <v>0.51708012227358835</v>
      </c>
      <c r="G303" s="40">
        <v>22</v>
      </c>
      <c r="H303" s="9">
        <f>(B303*G303)-D303</f>
        <v>-212.2800000000002</v>
      </c>
      <c r="I303" s="35" t="s">
        <v>71</v>
      </c>
      <c r="J303" s="36">
        <f>G303*B303</f>
        <v>1914</v>
      </c>
      <c r="K303" s="35" t="str">
        <f>"sell "&amp;B303&amp;" "&amp;A303&amp;" @ $"&amp;G303</f>
        <v>sell 87 DFH @ $22</v>
      </c>
      <c r="L303" s="9">
        <f>L302+(G303*B303)</f>
        <v>204409.58</v>
      </c>
      <c r="M303" s="35"/>
      <c r="N303" s="35"/>
      <c r="O303" s="35"/>
      <c r="P303" s="35"/>
      <c r="Q303" s="10"/>
    </row>
    <row r="304" spans="1:17">
      <c r="A304" s="13" t="s">
        <v>140</v>
      </c>
      <c r="B304" s="35">
        <v>31</v>
      </c>
      <c r="C304" s="9">
        <v>23.59</v>
      </c>
      <c r="D304" s="9">
        <f>C304*B304</f>
        <v>731.29</v>
      </c>
      <c r="E304" s="36" t="s">
        <v>93</v>
      </c>
      <c r="F304" s="38">
        <f>D304/D306</f>
        <v>0.17783900644197961</v>
      </c>
      <c r="G304" s="40">
        <v>22.82</v>
      </c>
      <c r="H304" s="9">
        <f>(B304*G304)-D304</f>
        <v>-23.870000000000005</v>
      </c>
      <c r="I304" s="35" t="s">
        <v>71</v>
      </c>
      <c r="J304" s="36">
        <f>G304*B304</f>
        <v>707.42</v>
      </c>
      <c r="K304" s="35" t="str">
        <f>"sell "&amp;B304&amp;" "&amp;A304&amp;" @ $"&amp;G304</f>
        <v>sell 31 XP @ $22.82</v>
      </c>
      <c r="L304" s="9">
        <f>L303+(G304*B304)</f>
        <v>205117</v>
      </c>
      <c r="M304" s="35"/>
      <c r="N304" s="35"/>
      <c r="O304" s="35"/>
      <c r="P304" s="35"/>
      <c r="Q304" s="10"/>
    </row>
    <row r="305" spans="1:17">
      <c r="A305" s="13" t="s">
        <v>141</v>
      </c>
      <c r="B305" s="35">
        <v>158</v>
      </c>
      <c r="C305" s="9">
        <v>7.94</v>
      </c>
      <c r="D305" s="9">
        <f>C305*B305</f>
        <v>1254.52</v>
      </c>
      <c r="E305" s="36" t="s">
        <v>93</v>
      </c>
      <c r="F305" s="38">
        <f>D305/D306</f>
        <v>0.30508087128443201</v>
      </c>
      <c r="G305" s="40">
        <v>7.24</v>
      </c>
      <c r="H305" s="9">
        <f>(B305*G305)-D305</f>
        <v>-110.59999999999991</v>
      </c>
      <c r="I305" s="35" t="s">
        <v>71</v>
      </c>
      <c r="J305" s="36">
        <f>G305*B305</f>
        <v>1143.92</v>
      </c>
      <c r="K305" s="35" t="str">
        <f>"sell "&amp;B305&amp;" "&amp;A305&amp;" @ $"&amp;G305</f>
        <v>sell 158 NU @ $7.24</v>
      </c>
      <c r="L305" s="9">
        <f>L304+(G305*B305)</f>
        <v>206260.92</v>
      </c>
      <c r="M305" s="35" t="s">
        <v>22</v>
      </c>
      <c r="N305" s="35"/>
      <c r="O305" s="35"/>
      <c r="P305" s="35"/>
      <c r="Q305" s="10"/>
    </row>
    <row r="306" spans="1:17">
      <c r="A306" s="13"/>
      <c r="B306" s="35"/>
      <c r="C306" s="9"/>
      <c r="D306" s="9">
        <f>SUM(D303:D305)</f>
        <v>4112.09</v>
      </c>
      <c r="E306" s="36"/>
      <c r="F306" s="38">
        <f>SUM(F303:F305)</f>
        <v>1</v>
      </c>
      <c r="G306" s="41"/>
      <c r="H306" s="9">
        <f>SUM(H303:H305)</f>
        <v>-346.75000000000011</v>
      </c>
      <c r="I306" s="35"/>
      <c r="J306" s="36">
        <f>SUM(J303:J305)</f>
        <v>3765.34</v>
      </c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41"/>
      <c r="H307" s="9"/>
      <c r="I307" s="35"/>
      <c r="J307" s="35"/>
      <c r="K307" s="35"/>
      <c r="L307" s="9"/>
      <c r="M307" s="35"/>
      <c r="N307" s="35"/>
      <c r="O307" s="35"/>
      <c r="P307" s="35"/>
      <c r="Q307" s="10"/>
    </row>
    <row r="308" spans="1:17">
      <c r="A308" s="13"/>
      <c r="B308" s="35"/>
      <c r="C308" s="9"/>
      <c r="D308" s="9"/>
      <c r="E308" s="19"/>
      <c r="F308" s="35"/>
      <c r="G308" s="41"/>
      <c r="H308" s="9"/>
      <c r="I308" s="35"/>
      <c r="J308" s="35"/>
      <c r="K308" s="35"/>
      <c r="L308" s="9"/>
      <c r="M308" s="11" t="s">
        <v>20</v>
      </c>
      <c r="N308" s="35"/>
      <c r="O308" s="35"/>
      <c r="P308" s="35"/>
      <c r="Q308" s="10"/>
    </row>
    <row r="309" spans="1:17">
      <c r="A309" s="7" t="s">
        <v>6</v>
      </c>
      <c r="B309" s="35"/>
      <c r="C309" s="9"/>
      <c r="D309" s="9"/>
      <c r="E309" s="19"/>
      <c r="F309" s="35"/>
      <c r="G309" s="41"/>
      <c r="H309" s="9"/>
      <c r="I309" s="35"/>
      <c r="J309" s="35"/>
      <c r="K309" s="35"/>
      <c r="L309" s="9"/>
      <c r="M309" s="11" t="s">
        <v>21</v>
      </c>
      <c r="N309" s="35"/>
      <c r="O309" s="35"/>
      <c r="P309" s="35"/>
      <c r="Q309" s="10"/>
    </row>
    <row r="310" spans="1:17">
      <c r="A310" s="7" t="s">
        <v>0</v>
      </c>
      <c r="B310" s="11" t="s">
        <v>3</v>
      </c>
      <c r="C310" s="12" t="s">
        <v>1</v>
      </c>
      <c r="D310" s="12" t="s">
        <v>2</v>
      </c>
      <c r="E310" s="22" t="s">
        <v>7</v>
      </c>
      <c r="F310" s="39" t="s">
        <v>92</v>
      </c>
      <c r="G310" s="42" t="s">
        <v>8</v>
      </c>
      <c r="H310" s="12" t="s">
        <v>9</v>
      </c>
      <c r="I310" s="35"/>
      <c r="J310" s="35"/>
      <c r="K310" s="35"/>
      <c r="L310" s="9"/>
      <c r="M310" s="36">
        <v>206048.96</v>
      </c>
      <c r="N310" s="35"/>
      <c r="O310" s="44"/>
      <c r="P310" s="35"/>
      <c r="Q310" s="10"/>
    </row>
    <row r="311" spans="1:17">
      <c r="A311" s="13" t="s">
        <v>148</v>
      </c>
      <c r="B311" s="35">
        <v>198</v>
      </c>
      <c r="C311" s="9">
        <v>5.15</v>
      </c>
      <c r="D311" s="9">
        <f>C311*B311</f>
        <v>1019.7</v>
      </c>
      <c r="E311" s="36" t="s">
        <v>93</v>
      </c>
      <c r="F311" s="38">
        <f>D311/D314</f>
        <v>0.17766820284526996</v>
      </c>
      <c r="G311" s="9">
        <v>5.0199999999999996</v>
      </c>
      <c r="H311" s="9">
        <f>(B311*G311)-D311</f>
        <v>-25.740000000000123</v>
      </c>
      <c r="I311" s="35" t="s">
        <v>71</v>
      </c>
      <c r="J311" s="35"/>
      <c r="K311" s="35" t="str">
        <f>"buy "&amp;B311&amp;" "&amp;A311&amp;" @ $"&amp;G311</f>
        <v>buy 198 UEC @ $5.02</v>
      </c>
      <c r="L311" s="9">
        <f>L305-(G311*B311)</f>
        <v>205266.96000000002</v>
      </c>
      <c r="M311" s="36">
        <f>L302-(G311*B311)</f>
        <v>201501.62</v>
      </c>
      <c r="N311" s="35"/>
      <c r="O311" s="35"/>
      <c r="P311" s="35"/>
      <c r="Q311" s="10"/>
    </row>
    <row r="312" spans="1:17">
      <c r="A312" s="13" t="s">
        <v>149</v>
      </c>
      <c r="B312" s="35">
        <v>338</v>
      </c>
      <c r="C312" s="9">
        <v>11.17</v>
      </c>
      <c r="D312" s="9">
        <f>C312*B312</f>
        <v>3775.46</v>
      </c>
      <c r="E312" s="36" t="s">
        <v>93</v>
      </c>
      <c r="F312" s="38">
        <f>D312/D314</f>
        <v>0.65782013642659887</v>
      </c>
      <c r="G312" s="9">
        <v>11.02</v>
      </c>
      <c r="H312" s="9">
        <f>(B312*G312)-D312</f>
        <v>-50.700000000000273</v>
      </c>
      <c r="I312" s="35" t="s">
        <v>71</v>
      </c>
      <c r="J312" s="35"/>
      <c r="K312" s="35" t="str">
        <f>"buy "&amp;B312&amp;" "&amp;A312&amp;" @ $"&amp;G312</f>
        <v>buy 338 HLX @ $11.02</v>
      </c>
      <c r="L312" s="9">
        <f>L311-(G312*B312)</f>
        <v>201542.2</v>
      </c>
      <c r="M312" s="36">
        <f>M311-(G312*B312)</f>
        <v>197776.86</v>
      </c>
      <c r="N312" s="35"/>
      <c r="O312" s="35"/>
      <c r="P312" s="35"/>
      <c r="Q312" s="10"/>
    </row>
    <row r="313" spans="1:17">
      <c r="A313" s="23" t="s">
        <v>150</v>
      </c>
      <c r="B313" s="24">
        <v>9</v>
      </c>
      <c r="C313" s="25">
        <v>104.91</v>
      </c>
      <c r="D313" s="25">
        <f>C313*B313</f>
        <v>944.18999999999994</v>
      </c>
      <c r="E313" s="36" t="s">
        <v>93</v>
      </c>
      <c r="F313" s="38">
        <f>D313/D314</f>
        <v>0.16451166072813123</v>
      </c>
      <c r="G313" s="25">
        <v>103.81</v>
      </c>
      <c r="H313" s="25">
        <f>(B313*G313)-D313</f>
        <v>-9.8999999999999773</v>
      </c>
      <c r="I313" s="35" t="s">
        <v>71</v>
      </c>
      <c r="J313" s="35"/>
      <c r="K313" s="35" t="str">
        <f>"buy "&amp;B313&amp;" "&amp;A313&amp;" @ $"&amp;G313</f>
        <v>buy 9 CEIX @ $103.81</v>
      </c>
      <c r="L313" s="9">
        <f>L312-(G313*B313)</f>
        <v>200607.91</v>
      </c>
      <c r="M313" s="36">
        <f>M312-(G313*B313)</f>
        <v>196842.56999999998</v>
      </c>
      <c r="N313" s="35" t="str">
        <f>TEXT(ROUND(M313,2),"$#,##0.00")&amp;" will be the balance in the account after purchases.  "</f>
        <v xml:space="preserve">$196,842.57 will be the balance in the account after purchases.  </v>
      </c>
      <c r="O313" s="35"/>
      <c r="P313" s="35"/>
      <c r="Q313" s="10"/>
    </row>
    <row r="314" spans="1:17">
      <c r="A314" s="13"/>
      <c r="B314" s="35"/>
      <c r="C314" s="9"/>
      <c r="D314" s="9">
        <f>SUM(D311:D313)</f>
        <v>5739.3499999999995</v>
      </c>
      <c r="E314" s="35"/>
      <c r="F314" s="38">
        <f>SUM(F311:F313)</f>
        <v>1</v>
      </c>
      <c r="G314" s="9" t="s">
        <v>15</v>
      </c>
      <c r="H314" s="9">
        <f>SUM(H311:H313)</f>
        <v>-86.340000000000373</v>
      </c>
      <c r="I314" s="35"/>
      <c r="J314" s="35"/>
      <c r="K314" s="35"/>
      <c r="L314" s="9"/>
      <c r="M314" s="35"/>
      <c r="N314" s="35" t="s">
        <v>27</v>
      </c>
      <c r="O314" s="35"/>
      <c r="P314" s="35"/>
      <c r="Q314" s="10"/>
    </row>
    <row r="315" spans="1:17">
      <c r="A315" s="13"/>
      <c r="B315" s="35"/>
      <c r="C315" s="9"/>
      <c r="D315" s="9"/>
      <c r="E315" s="35"/>
      <c r="F315" s="35"/>
      <c r="G315" s="9"/>
      <c r="H315" s="9"/>
      <c r="I315" s="35"/>
      <c r="J315" s="35"/>
      <c r="K315" s="35"/>
      <c r="L315" s="9"/>
      <c r="M315" s="11" t="str">
        <f>IF(J306+M313&gt;0,"Credit Surplus","Credit Shortage")</f>
        <v>Credit Surplus</v>
      </c>
      <c r="N315" s="36">
        <f>J306+M313</f>
        <v>200607.90999999997</v>
      </c>
      <c r="O315" s="35" t="s">
        <v>60</v>
      </c>
      <c r="P315" s="35"/>
      <c r="Q315" s="10"/>
    </row>
    <row r="316" spans="1:17">
      <c r="A316" s="13"/>
      <c r="B316" s="35"/>
      <c r="C316" s="9"/>
      <c r="D316" s="9"/>
      <c r="E316" s="35"/>
      <c r="F316" s="35"/>
      <c r="G316" s="9"/>
      <c r="H316" s="9"/>
      <c r="I316" s="35"/>
      <c r="J316" s="35"/>
      <c r="K316" s="35"/>
      <c r="L316" s="9"/>
      <c r="M316" s="35"/>
      <c r="N316" s="35"/>
      <c r="O316" s="35"/>
      <c r="P316" s="35"/>
      <c r="Q316" s="10"/>
    </row>
    <row r="317" spans="1:17">
      <c r="A317" s="13"/>
      <c r="B317" s="35"/>
      <c r="C317" s="9"/>
      <c r="D317" s="9"/>
      <c r="E317" s="35"/>
      <c r="F317" s="35"/>
      <c r="G317" s="9"/>
      <c r="H317" s="9"/>
      <c r="I317" s="35"/>
      <c r="J317" s="35"/>
      <c r="K317" s="35"/>
      <c r="L317" s="35"/>
      <c r="M317" s="35"/>
      <c r="N317" s="35"/>
      <c r="O317" s="35"/>
      <c r="P317" s="35"/>
      <c r="Q317" s="10"/>
    </row>
    <row r="318" spans="1:17">
      <c r="A318" s="13" t="s">
        <v>11</v>
      </c>
      <c r="B318" s="35"/>
      <c r="C318" s="9"/>
      <c r="D318" s="21">
        <v>1045.1600000000001</v>
      </c>
      <c r="E318" s="35" t="s">
        <v>76</v>
      </c>
      <c r="F318" s="35"/>
      <c r="G318" s="9"/>
      <c r="H318" s="9"/>
      <c r="I318" s="35"/>
      <c r="J318" s="35"/>
      <c r="K318" s="35"/>
      <c r="L318" s="35"/>
      <c r="M318" s="35"/>
      <c r="N318" s="35"/>
      <c r="O318" s="35"/>
      <c r="P318" s="35"/>
      <c r="Q318" s="10"/>
    </row>
    <row r="319" spans="1:17">
      <c r="A319" s="13" t="s">
        <v>12</v>
      </c>
      <c r="B319" s="35"/>
      <c r="C319" s="9"/>
      <c r="D319" s="9">
        <f>H306</f>
        <v>-346.75000000000011</v>
      </c>
      <c r="E319" s="35" t="s">
        <v>16</v>
      </c>
      <c r="F319" s="35"/>
      <c r="G319" s="9"/>
      <c r="H319" s="9"/>
      <c r="I319" s="35"/>
      <c r="J319" s="35"/>
      <c r="K319" s="35"/>
      <c r="L319" s="35"/>
      <c r="M319" s="35"/>
      <c r="N319" s="35"/>
      <c r="O319" s="35"/>
      <c r="P319" s="35"/>
      <c r="Q319" s="10"/>
    </row>
    <row r="320" spans="1:17">
      <c r="A320" s="13" t="s">
        <v>13</v>
      </c>
      <c r="B320" s="35"/>
      <c r="C320" s="9"/>
      <c r="D320" s="9">
        <f>D318+D319</f>
        <v>698.41</v>
      </c>
      <c r="E320" s="35"/>
      <c r="F320" s="35"/>
      <c r="G320" s="9"/>
      <c r="H320" s="9"/>
      <c r="I320" s="35"/>
      <c r="J320" s="35"/>
      <c r="K320" s="35"/>
      <c r="L320" s="35"/>
      <c r="M320" s="35"/>
      <c r="N320" s="35"/>
      <c r="O320" s="35"/>
      <c r="P320" s="35"/>
      <c r="Q320" s="10"/>
    </row>
    <row r="321" spans="1:17">
      <c r="A321" s="13" t="s">
        <v>14</v>
      </c>
      <c r="B321" s="35"/>
      <c r="C321" s="9"/>
      <c r="D321" s="9">
        <f>H314</f>
        <v>-86.340000000000373</v>
      </c>
      <c r="E321" s="35" t="s">
        <v>17</v>
      </c>
      <c r="F321" s="35"/>
      <c r="G321" s="9"/>
      <c r="H321" s="9"/>
      <c r="I321" s="35"/>
      <c r="J321" s="35"/>
      <c r="K321" s="35"/>
      <c r="L321" s="35"/>
      <c r="M321" s="35"/>
      <c r="N321" s="35"/>
      <c r="O321" s="35"/>
      <c r="P321" s="35"/>
      <c r="Q321" s="10"/>
    </row>
    <row r="322" spans="1:17">
      <c r="A322" s="13" t="s">
        <v>13</v>
      </c>
      <c r="B322" s="35"/>
      <c r="C322" s="9"/>
      <c r="D322" s="27">
        <f>D320-D321</f>
        <v>784.75000000000034</v>
      </c>
      <c r="E322" s="19" t="s">
        <v>18</v>
      </c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 ht="14.65" thickBot="1">
      <c r="A323" s="15"/>
      <c r="B323" s="16"/>
      <c r="C323" s="17"/>
      <c r="D323" s="17"/>
      <c r="E323" s="16"/>
      <c r="F323" s="16"/>
      <c r="G323" s="17"/>
      <c r="H323" s="17"/>
      <c r="I323" s="16"/>
      <c r="J323" s="16"/>
      <c r="K323" s="16"/>
      <c r="L323" s="16"/>
      <c r="M323" s="16"/>
      <c r="N323" s="16"/>
      <c r="O323" s="16"/>
      <c r="P323" s="16"/>
      <c r="Q323" s="18"/>
    </row>
    <row r="324" spans="1:17" ht="14.65" thickTop="1"/>
    <row r="326" spans="1:17" ht="14.65" thickBot="1"/>
    <row r="327" spans="1:17" ht="14.65" thickTop="1">
      <c r="A327" s="2"/>
      <c r="B327" s="3"/>
      <c r="C327" s="4">
        <v>45169</v>
      </c>
      <c r="D327" s="5"/>
      <c r="E327" s="3"/>
      <c r="F327" s="3"/>
      <c r="G327" s="5"/>
      <c r="H327" s="5"/>
      <c r="I327" s="3"/>
      <c r="J327" s="3"/>
      <c r="K327" s="3"/>
      <c r="L327" s="20" t="s">
        <v>19</v>
      </c>
      <c r="M327" s="3"/>
      <c r="N327" s="3"/>
      <c r="O327" s="3"/>
      <c r="P327" s="3"/>
      <c r="Q327" s="6"/>
    </row>
    <row r="328" spans="1:17">
      <c r="A328" s="7" t="s">
        <v>5</v>
      </c>
      <c r="B328" s="35"/>
      <c r="C328" s="9"/>
      <c r="D328" s="9"/>
      <c r="E328" s="35"/>
      <c r="F328" s="35"/>
      <c r="G328" s="9"/>
      <c r="H328" s="9"/>
      <c r="I328" s="35"/>
      <c r="J328" s="11" t="s">
        <v>24</v>
      </c>
      <c r="K328" s="35"/>
      <c r="L328" s="11" t="s">
        <v>10</v>
      </c>
      <c r="M328" s="35"/>
      <c r="N328" s="35"/>
      <c r="O328" s="35"/>
      <c r="P328" s="35"/>
      <c r="Q328" s="10"/>
    </row>
    <row r="329" spans="1:17">
      <c r="A329" s="7" t="s">
        <v>0</v>
      </c>
      <c r="B329" s="11" t="s">
        <v>3</v>
      </c>
      <c r="C329" s="12" t="s">
        <v>1</v>
      </c>
      <c r="D329" s="12" t="s">
        <v>4</v>
      </c>
      <c r="E329" s="11" t="s">
        <v>7</v>
      </c>
      <c r="F329" s="37" t="s">
        <v>92</v>
      </c>
      <c r="G329" s="12" t="s">
        <v>8</v>
      </c>
      <c r="H329" s="12" t="s">
        <v>9</v>
      </c>
      <c r="I329" s="33" t="s">
        <v>70</v>
      </c>
      <c r="J329" s="11" t="s">
        <v>23</v>
      </c>
      <c r="K329" s="35"/>
      <c r="L329" s="31">
        <v>205313.9</v>
      </c>
      <c r="M329" s="35" t="s">
        <v>118</v>
      </c>
      <c r="N329" s="35"/>
      <c r="O329" s="35"/>
      <c r="P329" s="35"/>
      <c r="Q329" s="10"/>
    </row>
    <row r="330" spans="1:17">
      <c r="A330" s="13" t="s">
        <v>136</v>
      </c>
      <c r="B330" s="35">
        <v>43</v>
      </c>
      <c r="C330" s="9">
        <v>13.84</v>
      </c>
      <c r="D330" s="9">
        <f>C330*B330</f>
        <v>595.12</v>
      </c>
      <c r="E330" s="36" t="s">
        <v>93</v>
      </c>
      <c r="F330" s="38">
        <f>D330/D333</f>
        <v>0.19977039429073992</v>
      </c>
      <c r="G330" s="40">
        <v>13.74</v>
      </c>
      <c r="H330" s="9">
        <f>(B330*G330)-D330</f>
        <v>-4.2999999999999545</v>
      </c>
      <c r="I330" s="35" t="s">
        <v>71</v>
      </c>
      <c r="J330" s="36">
        <f>G330*B330</f>
        <v>590.82000000000005</v>
      </c>
      <c r="K330" s="35" t="str">
        <f>"sell "&amp;B330&amp;" "&amp;A330&amp;" @ $"&amp;G330</f>
        <v>sell 43 AVDL @ $13.74</v>
      </c>
      <c r="L330" s="9">
        <f>L329+(G330*B330)</f>
        <v>205904.72</v>
      </c>
      <c r="M330" s="35"/>
      <c r="N330" s="35"/>
      <c r="O330" s="35"/>
      <c r="P330" s="35"/>
      <c r="Q330" s="10"/>
    </row>
    <row r="331" spans="1:17">
      <c r="A331" s="13" t="s">
        <v>137</v>
      </c>
      <c r="B331" s="35">
        <v>147</v>
      </c>
      <c r="C331" s="9">
        <v>10.220000000000001</v>
      </c>
      <c r="D331" s="9">
        <f>C331*B331</f>
        <v>1502.3400000000001</v>
      </c>
      <c r="E331" s="36" t="s">
        <v>93</v>
      </c>
      <c r="F331" s="38">
        <f>D331/D333</f>
        <v>0.50430678545293428</v>
      </c>
      <c r="G331" s="40">
        <v>10.28</v>
      </c>
      <c r="H331" s="9">
        <f>(B331*G331)-D331</f>
        <v>8.819999999999709</v>
      </c>
      <c r="I331" s="35" t="s">
        <v>71</v>
      </c>
      <c r="J331" s="36">
        <f>G331*B331</f>
        <v>1511.1599999999999</v>
      </c>
      <c r="K331" s="35" t="str">
        <f>"sell "&amp;B331&amp;" "&amp;A331&amp;" @ $"&amp;G331</f>
        <v>sell 147 DRD @ $10.28</v>
      </c>
      <c r="L331" s="9">
        <f>L330+(G331*B331)</f>
        <v>207415.88</v>
      </c>
      <c r="M331" s="35"/>
      <c r="N331" s="35"/>
      <c r="O331" s="35"/>
      <c r="P331" s="35"/>
      <c r="Q331" s="10"/>
    </row>
    <row r="332" spans="1:17">
      <c r="A332" s="13" t="s">
        <v>138</v>
      </c>
      <c r="B332" s="35">
        <v>4</v>
      </c>
      <c r="C332" s="9">
        <v>220.39</v>
      </c>
      <c r="D332" s="9">
        <f>C332*B332</f>
        <v>881.56</v>
      </c>
      <c r="E332" s="36" t="s">
        <v>93</v>
      </c>
      <c r="F332" s="38">
        <f>D332/D333</f>
        <v>0.29592282025632588</v>
      </c>
      <c r="G332" s="40">
        <v>221.22</v>
      </c>
      <c r="H332" s="9">
        <f>(B332*G332)-D332</f>
        <v>3.32000000000005</v>
      </c>
      <c r="I332" s="35" t="s">
        <v>71</v>
      </c>
      <c r="J332" s="36">
        <f>G332*B332</f>
        <v>884.88</v>
      </c>
      <c r="K332" s="35" t="str">
        <f>"sell "&amp;B332&amp;" "&amp;A332&amp;" @ $"&amp;G332</f>
        <v>sell 4 SWAV @ $221.22</v>
      </c>
      <c r="L332" s="9">
        <f>L331+(G332*B332)</f>
        <v>208300.76</v>
      </c>
      <c r="M332" s="35" t="s">
        <v>22</v>
      </c>
      <c r="N332" s="35"/>
      <c r="O332" s="35"/>
      <c r="P332" s="35"/>
      <c r="Q332" s="10"/>
    </row>
    <row r="333" spans="1:17">
      <c r="A333" s="13"/>
      <c r="B333" s="35"/>
      <c r="C333" s="9"/>
      <c r="D333" s="9">
        <f>SUM(D330:D332)</f>
        <v>2979.02</v>
      </c>
      <c r="E333" s="36"/>
      <c r="F333" s="38">
        <f>SUM(F330:F332)</f>
        <v>1</v>
      </c>
      <c r="G333" s="41"/>
      <c r="H333" s="9">
        <f>SUM(H330:H332)</f>
        <v>7.8399999999998045</v>
      </c>
      <c r="I333" s="35"/>
      <c r="J333" s="36">
        <f>SUM(J330:J332)</f>
        <v>2986.86</v>
      </c>
      <c r="K333" s="35"/>
      <c r="L333" s="9"/>
      <c r="M333" s="35"/>
      <c r="N333" s="35"/>
      <c r="O333" s="35"/>
      <c r="P333" s="35"/>
      <c r="Q333" s="10"/>
    </row>
    <row r="334" spans="1:17">
      <c r="A334" s="13"/>
      <c r="B334" s="35"/>
      <c r="C334" s="9"/>
      <c r="D334" s="9"/>
      <c r="E334" s="35"/>
      <c r="F334" s="35"/>
      <c r="G334" s="41"/>
      <c r="H334" s="9"/>
      <c r="I334" s="35"/>
      <c r="J334" s="35"/>
      <c r="K334" s="35"/>
      <c r="L334" s="9"/>
      <c r="M334" s="35"/>
      <c r="N334" s="35"/>
      <c r="O334" s="35"/>
      <c r="P334" s="35"/>
      <c r="Q334" s="10"/>
    </row>
    <row r="335" spans="1:17">
      <c r="A335" s="13"/>
      <c r="B335" s="35"/>
      <c r="C335" s="9"/>
      <c r="D335" s="9"/>
      <c r="E335" s="19"/>
      <c r="F335" s="35"/>
      <c r="G335" s="41"/>
      <c r="H335" s="9"/>
      <c r="I335" s="35"/>
      <c r="J335" s="35"/>
      <c r="K335" s="35"/>
      <c r="L335" s="9"/>
      <c r="M335" s="11" t="s">
        <v>20</v>
      </c>
      <c r="N335" s="35"/>
      <c r="O335" s="35"/>
      <c r="P335" s="35"/>
      <c r="Q335" s="10"/>
    </row>
    <row r="336" spans="1:17">
      <c r="A336" s="7" t="s">
        <v>6</v>
      </c>
      <c r="B336" s="35"/>
      <c r="C336" s="9"/>
      <c r="D336" s="9"/>
      <c r="E336" s="19"/>
      <c r="F336" s="35"/>
      <c r="G336" s="41"/>
      <c r="H336" s="9"/>
      <c r="I336" s="35"/>
      <c r="J336" s="35"/>
      <c r="K336" s="35"/>
      <c r="L336" s="9"/>
      <c r="M336" s="11" t="s">
        <v>21</v>
      </c>
      <c r="N336" s="35"/>
      <c r="O336" s="35"/>
      <c r="P336" s="35"/>
      <c r="Q336" s="10"/>
    </row>
    <row r="337" spans="1:17">
      <c r="A337" s="7" t="s">
        <v>0</v>
      </c>
      <c r="B337" s="11" t="s">
        <v>3</v>
      </c>
      <c r="C337" s="12" t="s">
        <v>1</v>
      </c>
      <c r="D337" s="12" t="s">
        <v>2</v>
      </c>
      <c r="E337" s="22" t="s">
        <v>7</v>
      </c>
      <c r="F337" s="39" t="s">
        <v>92</v>
      </c>
      <c r="G337" s="42" t="s">
        <v>8</v>
      </c>
      <c r="H337" s="12" t="s">
        <v>9</v>
      </c>
      <c r="I337" s="35"/>
      <c r="J337" s="35"/>
      <c r="K337" s="35"/>
      <c r="L337" s="9"/>
      <c r="M337" s="36">
        <v>206048.96</v>
      </c>
      <c r="N337" s="35"/>
      <c r="O337" s="44"/>
      <c r="P337" s="35"/>
      <c r="Q337" s="10"/>
    </row>
    <row r="338" spans="1:17">
      <c r="A338" s="13" t="s">
        <v>145</v>
      </c>
      <c r="B338" s="35">
        <v>139</v>
      </c>
      <c r="C338" s="9">
        <v>27.45</v>
      </c>
      <c r="D338" s="9">
        <f>C338*B338</f>
        <v>3815.5499999999997</v>
      </c>
      <c r="E338" s="36" t="s">
        <v>93</v>
      </c>
      <c r="F338" s="38">
        <f>D338/D341</f>
        <v>0.65754961500548026</v>
      </c>
      <c r="G338" s="9">
        <v>27.5</v>
      </c>
      <c r="H338" s="9">
        <f>(B338*G338)-D338</f>
        <v>6.9500000000002728</v>
      </c>
      <c r="I338" s="35" t="s">
        <v>71</v>
      </c>
      <c r="J338" s="35"/>
      <c r="K338" s="35" t="str">
        <f>"buy "&amp;B338&amp;" "&amp;A338&amp;" @ $"&amp;G338</f>
        <v>buy 139 EXTR @ $27.5</v>
      </c>
      <c r="L338" s="9">
        <f>L332-(G338*B338)</f>
        <v>204478.26</v>
      </c>
      <c r="M338" s="36">
        <f>L329-(G338*B338)</f>
        <v>201491.4</v>
      </c>
      <c r="N338" s="35"/>
      <c r="O338" s="35"/>
      <c r="P338" s="35"/>
      <c r="Q338" s="10"/>
    </row>
    <row r="339" spans="1:17">
      <c r="A339" s="13" t="s">
        <v>146</v>
      </c>
      <c r="B339" s="35">
        <v>11</v>
      </c>
      <c r="C339" s="9">
        <v>74.63</v>
      </c>
      <c r="D339" s="9">
        <f>C339*B339</f>
        <v>820.93</v>
      </c>
      <c r="E339" s="36" t="s">
        <v>93</v>
      </c>
      <c r="F339" s="38">
        <f>D339/D341</f>
        <v>0.14147428429622175</v>
      </c>
      <c r="G339" s="9">
        <v>75</v>
      </c>
      <c r="H339" s="9">
        <f>(B339*G339)-D339</f>
        <v>4.07000000000005</v>
      </c>
      <c r="I339" s="35" t="s">
        <v>71</v>
      </c>
      <c r="J339" s="35"/>
      <c r="K339" s="35" t="str">
        <f>"buy "&amp;B339&amp;" "&amp;A339&amp;" @ $"&amp;G339</f>
        <v>buy 11 XPO @ $75</v>
      </c>
      <c r="L339" s="9">
        <f>L338-(G339*B339)</f>
        <v>203653.26</v>
      </c>
      <c r="M339" s="36">
        <f>M338-(G339*B339)</f>
        <v>200666.4</v>
      </c>
      <c r="N339" s="35"/>
      <c r="O339" s="35"/>
      <c r="P339" s="35"/>
      <c r="Q339" s="10"/>
    </row>
    <row r="340" spans="1:17">
      <c r="A340" s="23" t="s">
        <v>147</v>
      </c>
      <c r="B340" s="24">
        <v>28</v>
      </c>
      <c r="C340" s="25">
        <v>41.65</v>
      </c>
      <c r="D340" s="25">
        <f>C340*B340</f>
        <v>1166.2</v>
      </c>
      <c r="E340" s="36" t="s">
        <v>93</v>
      </c>
      <c r="F340" s="38">
        <f>D340/D341</f>
        <v>0.20097610069829805</v>
      </c>
      <c r="G340" s="25">
        <v>42.7</v>
      </c>
      <c r="H340" s="25">
        <f>(B340*G340)-D340</f>
        <v>29.400000000000091</v>
      </c>
      <c r="I340" s="35" t="s">
        <v>71</v>
      </c>
      <c r="J340" s="35"/>
      <c r="K340" s="35" t="str">
        <f>"buy "&amp;B340&amp;" "&amp;A340&amp;" @ $"&amp;G340</f>
        <v>buy 28 LI @ $42.7</v>
      </c>
      <c r="L340" s="9">
        <f>L339-(G340*B340)</f>
        <v>202457.66</v>
      </c>
      <c r="M340" s="36">
        <f>M339-(G340*B340)</f>
        <v>199470.8</v>
      </c>
      <c r="N340" s="35" t="str">
        <f>TEXT(ROUND(M340,2),"$#,##0.00")&amp;" will be the balance in the account after purchases.  "</f>
        <v xml:space="preserve">$199,470.80 will be the balance in the account after purchases.  </v>
      </c>
      <c r="O340" s="35"/>
      <c r="P340" s="35"/>
      <c r="Q340" s="10"/>
    </row>
    <row r="341" spans="1:17">
      <c r="A341" s="13"/>
      <c r="B341" s="35"/>
      <c r="C341" s="9"/>
      <c r="D341" s="9">
        <f>SUM(D338:D340)</f>
        <v>5802.6799999999994</v>
      </c>
      <c r="E341" s="35"/>
      <c r="F341" s="38">
        <f>SUM(F338:F340)</f>
        <v>1</v>
      </c>
      <c r="G341" s="9" t="s">
        <v>15</v>
      </c>
      <c r="H341" s="9">
        <f>SUM(H338:H340)</f>
        <v>40.420000000000414</v>
      </c>
      <c r="I341" s="35"/>
      <c r="J341" s="35"/>
      <c r="K341" s="35"/>
      <c r="L341" s="9"/>
      <c r="M341" s="35"/>
      <c r="N341" s="35" t="s">
        <v>27</v>
      </c>
      <c r="O341" s="35"/>
      <c r="P341" s="35"/>
      <c r="Q341" s="10"/>
    </row>
    <row r="342" spans="1:17">
      <c r="A342" s="13"/>
      <c r="B342" s="35"/>
      <c r="C342" s="9"/>
      <c r="D342" s="9"/>
      <c r="E342" s="35"/>
      <c r="F342" s="35"/>
      <c r="G342" s="9"/>
      <c r="H342" s="9"/>
      <c r="I342" s="35"/>
      <c r="J342" s="35"/>
      <c r="K342" s="35"/>
      <c r="L342" s="9"/>
      <c r="M342" s="11" t="str">
        <f>IF(J333+M340&gt;0,"Credit Surplus","Credit Shortage")</f>
        <v>Credit Surplus</v>
      </c>
      <c r="N342" s="36">
        <f>J333+M340</f>
        <v>202457.65999999997</v>
      </c>
      <c r="O342" s="35" t="s">
        <v>60</v>
      </c>
      <c r="P342" s="35"/>
      <c r="Q342" s="10"/>
    </row>
    <row r="343" spans="1:17">
      <c r="A343" s="13"/>
      <c r="B343" s="35"/>
      <c r="C343" s="9"/>
      <c r="D343" s="9"/>
      <c r="E343" s="35"/>
      <c r="F343" s="35"/>
      <c r="G343" s="9"/>
      <c r="H343" s="9"/>
      <c r="I343" s="35"/>
      <c r="J343" s="35"/>
      <c r="K343" s="35"/>
      <c r="L343" s="9"/>
      <c r="M343" s="35"/>
      <c r="N343" s="35"/>
      <c r="O343" s="35"/>
      <c r="P343" s="35"/>
      <c r="Q343" s="10"/>
    </row>
    <row r="344" spans="1:17">
      <c r="A344" s="13"/>
      <c r="B344" s="35"/>
      <c r="C344" s="9"/>
      <c r="D344" s="9"/>
      <c r="E344" s="35"/>
      <c r="F344" s="35"/>
      <c r="G344" s="9"/>
      <c r="H344" s="9"/>
      <c r="I344" s="35"/>
      <c r="J344" s="35"/>
      <c r="K344" s="35"/>
      <c r="L344" s="35"/>
      <c r="M344" s="35"/>
      <c r="N344" s="35"/>
      <c r="O344" s="35"/>
      <c r="P344" s="35"/>
      <c r="Q344" s="10"/>
    </row>
    <row r="345" spans="1:17">
      <c r="A345" s="13" t="s">
        <v>11</v>
      </c>
      <c r="B345" s="35"/>
      <c r="C345" s="9"/>
      <c r="D345" s="21">
        <v>3023.03</v>
      </c>
      <c r="E345" s="35" t="s">
        <v>76</v>
      </c>
      <c r="F345" s="35"/>
      <c r="G345" s="9"/>
      <c r="H345" s="9"/>
      <c r="I345" s="35"/>
      <c r="J345" s="35"/>
      <c r="K345" s="35"/>
      <c r="L345" s="35"/>
      <c r="M345" s="35"/>
      <c r="N345" s="35"/>
      <c r="O345" s="35"/>
      <c r="P345" s="35"/>
      <c r="Q345" s="10"/>
    </row>
    <row r="346" spans="1:17">
      <c r="A346" s="13" t="s">
        <v>12</v>
      </c>
      <c r="B346" s="35"/>
      <c r="C346" s="9"/>
      <c r="D346" s="9">
        <f>H333</f>
        <v>7.8399999999998045</v>
      </c>
      <c r="E346" s="35" t="s">
        <v>16</v>
      </c>
      <c r="F346" s="35"/>
      <c r="G346" s="9"/>
      <c r="H346" s="9"/>
      <c r="I346" s="35"/>
      <c r="J346" s="35"/>
      <c r="K346" s="35"/>
      <c r="L346" s="35"/>
      <c r="M346" s="35"/>
      <c r="N346" s="35"/>
      <c r="O346" s="35"/>
      <c r="P346" s="35"/>
      <c r="Q346" s="10"/>
    </row>
    <row r="347" spans="1:17">
      <c r="A347" s="13" t="s">
        <v>13</v>
      </c>
      <c r="B347" s="35"/>
      <c r="C347" s="9"/>
      <c r="D347" s="9">
        <f>D345+D346</f>
        <v>3030.87</v>
      </c>
      <c r="E347" s="35"/>
      <c r="F347" s="35"/>
      <c r="G347" s="9"/>
      <c r="H347" s="9"/>
      <c r="I347" s="35"/>
      <c r="J347" s="35"/>
      <c r="K347" s="35"/>
      <c r="L347" s="35"/>
      <c r="M347" s="35"/>
      <c r="N347" s="35"/>
      <c r="O347" s="35"/>
      <c r="P347" s="35"/>
      <c r="Q347" s="10"/>
    </row>
    <row r="348" spans="1:17">
      <c r="A348" s="13" t="s">
        <v>14</v>
      </c>
      <c r="B348" s="35"/>
      <c r="C348" s="9"/>
      <c r="D348" s="9">
        <f>H341</f>
        <v>40.420000000000414</v>
      </c>
      <c r="E348" s="35" t="s">
        <v>17</v>
      </c>
      <c r="F348" s="35"/>
      <c r="G348" s="9"/>
      <c r="H348" s="9"/>
      <c r="I348" s="35"/>
      <c r="J348" s="35"/>
      <c r="K348" s="35"/>
      <c r="L348" s="35"/>
      <c r="M348" s="35"/>
      <c r="N348" s="35"/>
      <c r="O348" s="35"/>
      <c r="P348" s="35"/>
      <c r="Q348" s="10"/>
    </row>
    <row r="349" spans="1:17">
      <c r="A349" s="13" t="s">
        <v>13</v>
      </c>
      <c r="B349" s="35"/>
      <c r="C349" s="9"/>
      <c r="D349" s="27">
        <f>D347-D348</f>
        <v>2990.4499999999994</v>
      </c>
      <c r="E349" s="19" t="s">
        <v>18</v>
      </c>
      <c r="F349" s="35"/>
      <c r="G349" s="9"/>
      <c r="H349" s="9"/>
      <c r="I349" s="35"/>
      <c r="J349" s="35"/>
      <c r="K349" s="35"/>
      <c r="L349" s="35"/>
      <c r="M349" s="35"/>
      <c r="N349" s="35"/>
      <c r="O349" s="35"/>
      <c r="P349" s="35"/>
      <c r="Q349" s="10"/>
    </row>
    <row r="350" spans="1:17" ht="14.65" thickBot="1">
      <c r="A350" s="15"/>
      <c r="B350" s="16"/>
      <c r="C350" s="17"/>
      <c r="D350" s="17"/>
      <c r="E350" s="16"/>
      <c r="F350" s="16"/>
      <c r="G350" s="17"/>
      <c r="H350" s="17"/>
      <c r="I350" s="16"/>
      <c r="J350" s="16"/>
      <c r="K350" s="16"/>
      <c r="L350" s="16"/>
      <c r="M350" s="16"/>
      <c r="N350" s="16"/>
      <c r="O350" s="16"/>
      <c r="P350" s="16"/>
      <c r="Q350" s="18"/>
    </row>
    <row r="351" spans="1:17" ht="14.65" thickTop="1"/>
    <row r="354" spans="1:17" ht="14.65" thickBot="1"/>
    <row r="355" spans="1:17" ht="14.65" thickTop="1">
      <c r="A355" s="2"/>
      <c r="B355" s="3"/>
      <c r="C355" s="4">
        <v>45138</v>
      </c>
      <c r="D355" s="5"/>
      <c r="E355" s="3"/>
      <c r="F355" s="3"/>
      <c r="G355" s="5"/>
      <c r="H355" s="5"/>
      <c r="I355" s="3"/>
      <c r="J355" s="3"/>
      <c r="K355" s="3"/>
      <c r="L355" s="20" t="s">
        <v>19</v>
      </c>
      <c r="M355" s="3"/>
      <c r="N355" s="3"/>
      <c r="O355" s="3"/>
      <c r="P355" s="3"/>
      <c r="Q355" s="6"/>
    </row>
    <row r="356" spans="1:17">
      <c r="A356" s="7" t="s">
        <v>5</v>
      </c>
      <c r="B356" s="35"/>
      <c r="C356" s="9"/>
      <c r="D356" s="9"/>
      <c r="E356" s="35"/>
      <c r="F356" s="35"/>
      <c r="G356" s="9"/>
      <c r="H356" s="9"/>
      <c r="I356" s="35"/>
      <c r="J356" s="11" t="s">
        <v>24</v>
      </c>
      <c r="K356" s="35"/>
      <c r="L356" s="11" t="s">
        <v>10</v>
      </c>
      <c r="M356" s="35"/>
      <c r="N356" s="35"/>
      <c r="O356" s="35"/>
      <c r="P356" s="35"/>
      <c r="Q356" s="10"/>
    </row>
    <row r="357" spans="1:17">
      <c r="A357" s="7" t="s">
        <v>0</v>
      </c>
      <c r="B357" s="11" t="s">
        <v>3</v>
      </c>
      <c r="C357" s="12" t="s">
        <v>1</v>
      </c>
      <c r="D357" s="12" t="s">
        <v>4</v>
      </c>
      <c r="E357" s="11" t="s">
        <v>7</v>
      </c>
      <c r="F357" s="37" t="s">
        <v>92</v>
      </c>
      <c r="G357" s="12" t="s">
        <v>8</v>
      </c>
      <c r="H357" s="12" t="s">
        <v>9</v>
      </c>
      <c r="I357" s="33" t="s">
        <v>70</v>
      </c>
      <c r="J357" s="11" t="s">
        <v>23</v>
      </c>
      <c r="K357" s="35"/>
      <c r="L357" s="31">
        <v>206504.85</v>
      </c>
      <c r="M357" s="35" t="s">
        <v>118</v>
      </c>
      <c r="N357" s="35"/>
      <c r="O357" s="35"/>
      <c r="P357" s="35"/>
      <c r="Q357" s="10"/>
    </row>
    <row r="358" spans="1:17">
      <c r="A358" s="13" t="s">
        <v>132</v>
      </c>
      <c r="B358" s="35">
        <v>2</v>
      </c>
      <c r="C358" s="9">
        <v>467.29</v>
      </c>
      <c r="D358" s="9">
        <f>C358*B358</f>
        <v>934.58</v>
      </c>
      <c r="E358" s="36" t="s">
        <v>33</v>
      </c>
      <c r="F358" s="38">
        <f>D358/D361</f>
        <v>0.22092731888820072</v>
      </c>
      <c r="G358" s="40">
        <v>464.56</v>
      </c>
      <c r="H358" s="9">
        <f>(B358*G358)-D358</f>
        <v>-5.4600000000000364</v>
      </c>
      <c r="I358" s="35" t="s">
        <v>71</v>
      </c>
      <c r="J358" s="36">
        <f>G358*B358</f>
        <v>929.12</v>
      </c>
      <c r="K358" s="35" t="str">
        <f>"sell "&amp;B358&amp;" "&amp;A358&amp;" @ $"&amp;G358</f>
        <v>sell 2 NVDA @ $464.56</v>
      </c>
      <c r="L358" s="9">
        <f>L357+(G358*B358)</f>
        <v>207433.97</v>
      </c>
      <c r="M358" s="35"/>
      <c r="N358" s="35"/>
      <c r="O358" s="35"/>
      <c r="P358" s="35"/>
      <c r="Q358" s="10"/>
    </row>
    <row r="359" spans="1:17">
      <c r="A359" s="13" t="s">
        <v>133</v>
      </c>
      <c r="B359" s="35">
        <v>102</v>
      </c>
      <c r="C359" s="9">
        <v>26.42</v>
      </c>
      <c r="D359" s="9">
        <f>C359*B359</f>
        <v>2694.84</v>
      </c>
      <c r="E359" s="36" t="s">
        <v>33</v>
      </c>
      <c r="F359" s="38">
        <f>D359/D361</f>
        <v>0.63703885813165151</v>
      </c>
      <c r="G359" s="40">
        <v>26.42</v>
      </c>
      <c r="H359" s="9">
        <f>(B359*G359)-D359</f>
        <v>0</v>
      </c>
      <c r="I359" s="35" t="s">
        <v>71</v>
      </c>
      <c r="J359" s="36">
        <f>G359*B359</f>
        <v>2694.84</v>
      </c>
      <c r="K359" s="35" t="str">
        <f>"sell "&amp;B359&amp;" "&amp;A359&amp;" @ $"&amp;G359</f>
        <v>sell 102 COCO @ $26.42</v>
      </c>
      <c r="L359" s="9">
        <f>L358+(G359*B359)</f>
        <v>210128.81</v>
      </c>
      <c r="M359" s="35"/>
      <c r="N359" s="35"/>
      <c r="O359" s="35"/>
      <c r="P359" s="35"/>
      <c r="Q359" s="10"/>
    </row>
    <row r="360" spans="1:17">
      <c r="A360" s="13" t="s">
        <v>134</v>
      </c>
      <c r="B360" s="35">
        <v>36</v>
      </c>
      <c r="C360" s="9">
        <v>16.690000000000001</v>
      </c>
      <c r="D360" s="9">
        <f>C360*B360</f>
        <v>600.84</v>
      </c>
      <c r="E360" s="36" t="s">
        <v>33</v>
      </c>
      <c r="F360" s="38">
        <f>D360/D361</f>
        <v>0.1420338229801478</v>
      </c>
      <c r="G360" s="40">
        <v>16.48</v>
      </c>
      <c r="H360" s="9">
        <f>(B360*G360)-D360</f>
        <v>-7.5600000000000591</v>
      </c>
      <c r="I360" s="35" t="s">
        <v>71</v>
      </c>
      <c r="J360" s="36">
        <f>G360*B360</f>
        <v>593.28</v>
      </c>
      <c r="K360" s="35" t="str">
        <f>"sell "&amp;B360&amp;" "&amp;A360&amp;" @ $"&amp;G360</f>
        <v>sell 36 CNK @ $16.48</v>
      </c>
      <c r="L360" s="9">
        <f>L359+(G360*B360)</f>
        <v>210722.09</v>
      </c>
      <c r="M360" s="35" t="s">
        <v>22</v>
      </c>
      <c r="N360" s="35"/>
      <c r="O360" s="35"/>
      <c r="P360" s="35"/>
      <c r="Q360" s="10"/>
    </row>
    <row r="361" spans="1:17">
      <c r="A361" s="13"/>
      <c r="B361" s="35"/>
      <c r="C361" s="9"/>
      <c r="D361" s="9">
        <f>SUM(D358:D360)</f>
        <v>4230.26</v>
      </c>
      <c r="E361" s="36"/>
      <c r="F361" s="38">
        <f>SUM(F358:F360)</f>
        <v>1</v>
      </c>
      <c r="G361" s="41"/>
      <c r="H361" s="9">
        <f>SUM(H358:H360)</f>
        <v>-13.020000000000095</v>
      </c>
      <c r="I361" s="35"/>
      <c r="J361" s="36">
        <f>SUM(J358:J360)</f>
        <v>4217.24</v>
      </c>
      <c r="K361" s="35"/>
      <c r="L361" s="9"/>
      <c r="M361" s="35"/>
      <c r="N361" s="35"/>
      <c r="O361" s="35"/>
      <c r="P361" s="35"/>
      <c r="Q361" s="10"/>
    </row>
    <row r="362" spans="1:17">
      <c r="A362" s="13"/>
      <c r="B362" s="35"/>
      <c r="C362" s="9"/>
      <c r="D362" s="9"/>
      <c r="E362" s="35"/>
      <c r="F362" s="35"/>
      <c r="G362" s="41"/>
      <c r="H362" s="9"/>
      <c r="I362" s="35"/>
      <c r="J362" s="35"/>
      <c r="K362" s="35"/>
      <c r="L362" s="9"/>
      <c r="M362" s="35"/>
      <c r="N362" s="35"/>
      <c r="O362" s="35"/>
      <c r="P362" s="35"/>
      <c r="Q362" s="10"/>
    </row>
    <row r="363" spans="1:17">
      <c r="A363" s="13"/>
      <c r="B363" s="35"/>
      <c r="C363" s="9"/>
      <c r="D363" s="9"/>
      <c r="E363" s="19"/>
      <c r="F363" s="35"/>
      <c r="G363" s="41"/>
      <c r="H363" s="9"/>
      <c r="I363" s="35"/>
      <c r="J363" s="35"/>
      <c r="K363" s="35"/>
      <c r="L363" s="9"/>
      <c r="M363" s="11" t="s">
        <v>20</v>
      </c>
      <c r="N363" s="35"/>
      <c r="O363" s="35"/>
      <c r="P363" s="35"/>
      <c r="Q363" s="10"/>
    </row>
    <row r="364" spans="1:17">
      <c r="A364" s="7" t="s">
        <v>6</v>
      </c>
      <c r="B364" s="35"/>
      <c r="C364" s="9"/>
      <c r="D364" s="9"/>
      <c r="E364" s="19"/>
      <c r="F364" s="35"/>
      <c r="G364" s="41"/>
      <c r="H364" s="9"/>
      <c r="I364" s="35"/>
      <c r="J364" s="35"/>
      <c r="K364" s="35"/>
      <c r="L364" s="9"/>
      <c r="M364" s="11" t="s">
        <v>21</v>
      </c>
      <c r="N364" s="35"/>
      <c r="O364" s="35"/>
      <c r="P364" s="35"/>
      <c r="Q364" s="10"/>
    </row>
    <row r="365" spans="1:17">
      <c r="A365" s="7" t="s">
        <v>0</v>
      </c>
      <c r="B365" s="11" t="s">
        <v>3</v>
      </c>
      <c r="C365" s="12" t="s">
        <v>1</v>
      </c>
      <c r="D365" s="12" t="s">
        <v>2</v>
      </c>
      <c r="E365" s="22" t="s">
        <v>7</v>
      </c>
      <c r="F365" s="39" t="s">
        <v>92</v>
      </c>
      <c r="G365" s="42" t="s">
        <v>8</v>
      </c>
      <c r="H365" s="12" t="s">
        <v>9</v>
      </c>
      <c r="I365" s="35"/>
      <c r="J365" s="35"/>
      <c r="K365" s="35"/>
      <c r="L365" s="9"/>
      <c r="M365" s="36">
        <v>206048.96</v>
      </c>
      <c r="N365" s="35"/>
      <c r="O365" s="44"/>
      <c r="P365" s="35"/>
      <c r="Q365" s="10"/>
    </row>
    <row r="366" spans="1:17">
      <c r="A366" s="13" t="s">
        <v>142</v>
      </c>
      <c r="B366" s="35">
        <v>224</v>
      </c>
      <c r="C366" s="9">
        <v>3.95</v>
      </c>
      <c r="D366" s="9">
        <f>C366*B366</f>
        <v>884.80000000000007</v>
      </c>
      <c r="E366" s="36" t="s">
        <v>33</v>
      </c>
      <c r="F366" s="38">
        <f>D366/D369</f>
        <v>0.17529331119713759</v>
      </c>
      <c r="G366" s="40">
        <v>3.87</v>
      </c>
      <c r="H366" s="9">
        <f>(B366*G366)-D366</f>
        <v>-17.920000000000073</v>
      </c>
      <c r="I366" s="35" t="s">
        <v>71</v>
      </c>
      <c r="J366" s="35"/>
      <c r="K366" s="35" t="str">
        <f>"buy "&amp;B366&amp;" "&amp;A366&amp;" @ $"&amp;G366</f>
        <v>buy 224 INTR @ $3.87</v>
      </c>
      <c r="L366" s="9">
        <f>L360-(G366*B366)</f>
        <v>209855.21</v>
      </c>
      <c r="M366" s="36">
        <f>L357-(G366*B366)</f>
        <v>205637.97</v>
      </c>
      <c r="N366" s="35"/>
      <c r="O366" s="35"/>
      <c r="P366" s="35"/>
      <c r="Q366" s="10"/>
    </row>
    <row r="367" spans="1:17">
      <c r="A367" s="13" t="s">
        <v>143</v>
      </c>
      <c r="B367" s="35">
        <v>47</v>
      </c>
      <c r="C367" s="9">
        <v>18.84</v>
      </c>
      <c r="D367" s="9">
        <f>C367*B367</f>
        <v>885.48</v>
      </c>
      <c r="E367" s="36" t="s">
        <v>33</v>
      </c>
      <c r="F367" s="38">
        <f>D367/D369</f>
        <v>0.17542803028802145</v>
      </c>
      <c r="G367" s="40">
        <v>18.14</v>
      </c>
      <c r="H367" s="9">
        <f>(B367*G367)-D367</f>
        <v>-32.899999999999977</v>
      </c>
      <c r="I367" s="35" t="s">
        <v>71</v>
      </c>
      <c r="J367" s="35"/>
      <c r="K367" s="35" t="str">
        <f>"buy "&amp;B367&amp;" "&amp;A367&amp;" @ $"&amp;G367</f>
        <v>buy 47 CCL @ $18.14</v>
      </c>
      <c r="L367" s="9">
        <f>L366-(G367*B367)</f>
        <v>209002.63</v>
      </c>
      <c r="M367" s="36">
        <f>M366-(G367*B367)</f>
        <v>204785.39</v>
      </c>
      <c r="N367" s="35"/>
      <c r="O367" s="35"/>
      <c r="P367" s="35"/>
      <c r="Q367" s="10"/>
    </row>
    <row r="368" spans="1:17">
      <c r="A368" s="23" t="s">
        <v>144</v>
      </c>
      <c r="B368" s="24">
        <v>126</v>
      </c>
      <c r="C368" s="25">
        <v>26.01</v>
      </c>
      <c r="D368" s="25">
        <f>C368*B368</f>
        <v>3277.26</v>
      </c>
      <c r="E368" s="36" t="s">
        <v>33</v>
      </c>
      <c r="F368" s="38">
        <f>D368/D369</f>
        <v>0.64927865851484079</v>
      </c>
      <c r="G368" s="43">
        <v>25.67</v>
      </c>
      <c r="H368" s="25">
        <f>(B368*G368)-D368</f>
        <v>-42.840000000000146</v>
      </c>
      <c r="I368" s="35" t="s">
        <v>71</v>
      </c>
      <c r="J368" s="35"/>
      <c r="K368" s="35" t="str">
        <f>"buy "&amp;B368&amp;" "&amp;A368&amp;" @ $"&amp;G368</f>
        <v>buy 126 VRT @ $25.67</v>
      </c>
      <c r="L368" s="9">
        <f>L367-(G368*B368)</f>
        <v>205768.21</v>
      </c>
      <c r="M368" s="36">
        <f>M367-(G368*B368)</f>
        <v>201550.97</v>
      </c>
      <c r="N368" s="35" t="str">
        <f>TEXT(ROUND(M368,2),"$#,##0.00")&amp;" will be the balance in the account after purchases.  "</f>
        <v xml:space="preserve">$201,550.97 will be the balance in the account after purchases.  </v>
      </c>
      <c r="O368" s="35"/>
      <c r="P368" s="35"/>
      <c r="Q368" s="10"/>
    </row>
    <row r="369" spans="1:17">
      <c r="A369" s="13"/>
      <c r="B369" s="35"/>
      <c r="C369" s="9"/>
      <c r="D369" s="9">
        <f>SUM(D366:D368)</f>
        <v>5047.5400000000009</v>
      </c>
      <c r="E369" s="35"/>
      <c r="F369" s="38">
        <f>SUM(F366:F368)</f>
        <v>0.99999999999999978</v>
      </c>
      <c r="G369" s="9" t="s">
        <v>15</v>
      </c>
      <c r="H369" s="9">
        <f>SUM(H366:H368)</f>
        <v>-93.660000000000196</v>
      </c>
      <c r="I369" s="35"/>
      <c r="J369" s="35"/>
      <c r="K369" s="35"/>
      <c r="L369" s="9"/>
      <c r="M369" s="35"/>
      <c r="N369" s="35" t="s">
        <v>27</v>
      </c>
      <c r="O369" s="35"/>
      <c r="P369" s="35"/>
      <c r="Q369" s="10"/>
    </row>
    <row r="370" spans="1:17">
      <c r="A370" s="13"/>
      <c r="B370" s="35"/>
      <c r="C370" s="9"/>
      <c r="D370" s="9"/>
      <c r="E370" s="35"/>
      <c r="F370" s="35"/>
      <c r="G370" s="9"/>
      <c r="H370" s="9"/>
      <c r="I370" s="35"/>
      <c r="J370" s="35"/>
      <c r="K370" s="35"/>
      <c r="L370" s="9"/>
      <c r="M370" s="11" t="str">
        <f>IF(J361+M368&gt;0,"Credit Surplus","Credit Shortage")</f>
        <v>Credit Surplus</v>
      </c>
      <c r="N370" s="36">
        <f>J361+M368</f>
        <v>205768.21</v>
      </c>
      <c r="O370" s="35" t="s">
        <v>60</v>
      </c>
      <c r="P370" s="35"/>
      <c r="Q370" s="10"/>
    </row>
    <row r="371" spans="1:17">
      <c r="A371" s="13"/>
      <c r="B371" s="35"/>
      <c r="C371" s="9"/>
      <c r="D371" s="9"/>
      <c r="E371" s="35"/>
      <c r="F371" s="35"/>
      <c r="G371" s="9"/>
      <c r="H371" s="9"/>
      <c r="I371" s="35"/>
      <c r="J371" s="35"/>
      <c r="K371" s="35"/>
      <c r="L371" s="9"/>
      <c r="M371" s="35"/>
      <c r="N371" s="35"/>
      <c r="O371" s="35"/>
      <c r="P371" s="35"/>
      <c r="Q371" s="10"/>
    </row>
    <row r="372" spans="1:17">
      <c r="A372" s="13"/>
      <c r="B372" s="35"/>
      <c r="C372" s="9"/>
      <c r="D372" s="9"/>
      <c r="E372" s="35"/>
      <c r="F372" s="35"/>
      <c r="G372" s="9"/>
      <c r="H372" s="9"/>
      <c r="I372" s="35"/>
      <c r="J372" s="35"/>
      <c r="K372" s="35"/>
      <c r="L372" s="35"/>
      <c r="M372" s="35"/>
      <c r="N372" s="35"/>
      <c r="O372" s="35"/>
      <c r="P372" s="35"/>
      <c r="Q372" s="10"/>
    </row>
    <row r="373" spans="1:17">
      <c r="A373" s="13" t="s">
        <v>11</v>
      </c>
      <c r="B373" s="35"/>
      <c r="C373" s="9"/>
      <c r="D373" s="21">
        <v>2780.24</v>
      </c>
      <c r="E373" s="35" t="s">
        <v>76</v>
      </c>
      <c r="F373" s="35"/>
      <c r="G373" s="9"/>
      <c r="H373" s="9"/>
      <c r="I373" s="35"/>
      <c r="J373" s="35"/>
      <c r="K373" s="35"/>
      <c r="L373" s="35"/>
      <c r="M373" s="35"/>
      <c r="N373" s="35"/>
      <c r="O373" s="35"/>
      <c r="P373" s="35"/>
      <c r="Q373" s="10"/>
    </row>
    <row r="374" spans="1:17">
      <c r="A374" s="13" t="s">
        <v>12</v>
      </c>
      <c r="B374" s="35"/>
      <c r="C374" s="9"/>
      <c r="D374" s="9">
        <f>H361</f>
        <v>-13.020000000000095</v>
      </c>
      <c r="E374" s="35" t="s">
        <v>16</v>
      </c>
      <c r="F374" s="35"/>
      <c r="G374" s="9"/>
      <c r="H374" s="9"/>
      <c r="I374" s="35"/>
      <c r="J374" s="35"/>
      <c r="K374" s="35"/>
      <c r="L374" s="35"/>
      <c r="M374" s="35"/>
      <c r="N374" s="35"/>
      <c r="O374" s="35"/>
      <c r="P374" s="35"/>
      <c r="Q374" s="10"/>
    </row>
    <row r="375" spans="1:17">
      <c r="A375" s="13" t="s">
        <v>13</v>
      </c>
      <c r="B375" s="35"/>
      <c r="C375" s="9"/>
      <c r="D375" s="9">
        <f>D373+D374</f>
        <v>2767.22</v>
      </c>
      <c r="E375" s="35"/>
      <c r="F375" s="35"/>
      <c r="G375" s="9"/>
      <c r="H375" s="9"/>
      <c r="I375" s="35"/>
      <c r="J375" s="35"/>
      <c r="K375" s="35"/>
      <c r="L375" s="35"/>
      <c r="M375" s="35"/>
      <c r="N375" s="35"/>
      <c r="O375" s="35"/>
      <c r="P375" s="35"/>
      <c r="Q375" s="10"/>
    </row>
    <row r="376" spans="1:17">
      <c r="A376" s="13" t="s">
        <v>14</v>
      </c>
      <c r="B376" s="35"/>
      <c r="C376" s="9"/>
      <c r="D376" s="9">
        <f>H369</f>
        <v>-93.660000000000196</v>
      </c>
      <c r="E376" s="35" t="s">
        <v>17</v>
      </c>
      <c r="F376" s="35"/>
      <c r="G376" s="9"/>
      <c r="H376" s="9"/>
      <c r="I376" s="35"/>
      <c r="J376" s="35"/>
      <c r="K376" s="35"/>
      <c r="L376" s="35"/>
      <c r="M376" s="35"/>
      <c r="N376" s="35"/>
      <c r="O376" s="35"/>
      <c r="P376" s="35"/>
      <c r="Q376" s="10"/>
    </row>
    <row r="377" spans="1:17">
      <c r="A377" s="13" t="s">
        <v>13</v>
      </c>
      <c r="B377" s="35"/>
      <c r="C377" s="9"/>
      <c r="D377" s="27">
        <f>D375-D376</f>
        <v>2860.88</v>
      </c>
      <c r="E377" s="19" t="s">
        <v>18</v>
      </c>
      <c r="F377" s="35"/>
      <c r="G377" s="9"/>
      <c r="H377" s="9"/>
      <c r="I377" s="35"/>
      <c r="J377" s="35"/>
      <c r="K377" s="35"/>
      <c r="L377" s="35"/>
      <c r="M377" s="35"/>
      <c r="N377" s="35"/>
      <c r="O377" s="35"/>
      <c r="P377" s="35"/>
      <c r="Q377" s="10"/>
    </row>
    <row r="378" spans="1:17" ht="14.65" thickBot="1">
      <c r="A378" s="15"/>
      <c r="B378" s="16"/>
      <c r="C378" s="17"/>
      <c r="D378" s="17"/>
      <c r="E378" s="16"/>
      <c r="F378" s="16"/>
      <c r="G378" s="17"/>
      <c r="H378" s="17"/>
      <c r="I378" s="16"/>
      <c r="J378" s="16"/>
      <c r="K378" s="16"/>
      <c r="L378" s="16"/>
      <c r="M378" s="16"/>
      <c r="N378" s="16"/>
      <c r="O378" s="16"/>
      <c r="P378" s="16"/>
      <c r="Q378" s="18"/>
    </row>
    <row r="379" spans="1:17" ht="14.65" thickTop="1"/>
    <row r="380" spans="1:17" ht="14.65" thickBot="1"/>
    <row r="381" spans="1:17" ht="14.65" thickTop="1">
      <c r="A381" s="2"/>
      <c r="B381" s="3"/>
      <c r="C381" s="4">
        <v>45107</v>
      </c>
      <c r="D381" s="5"/>
      <c r="E381" s="3"/>
      <c r="F381" s="3"/>
      <c r="G381" s="5"/>
      <c r="H381" s="5"/>
      <c r="I381" s="3"/>
      <c r="J381" s="3"/>
      <c r="K381" s="3"/>
      <c r="L381" s="20" t="s">
        <v>19</v>
      </c>
      <c r="M381" s="3"/>
      <c r="N381" s="3"/>
      <c r="O381" s="3"/>
      <c r="P381" s="3"/>
      <c r="Q381" s="6"/>
    </row>
    <row r="382" spans="1:17">
      <c r="A382" s="7" t="s">
        <v>5</v>
      </c>
      <c r="B382" s="35"/>
      <c r="C382" s="9"/>
      <c r="D382" s="9"/>
      <c r="E382" s="35"/>
      <c r="F382" s="35"/>
      <c r="G382" s="9"/>
      <c r="H382" s="9"/>
      <c r="I382" s="35"/>
      <c r="J382" s="11" t="s">
        <v>24</v>
      </c>
      <c r="K382" s="35"/>
      <c r="L382" s="11" t="s">
        <v>10</v>
      </c>
      <c r="M382" s="35"/>
      <c r="N382" s="35"/>
      <c r="O382" s="35"/>
      <c r="P382" s="35"/>
      <c r="Q382" s="10"/>
    </row>
    <row r="383" spans="1:17">
      <c r="A383" s="7" t="s">
        <v>0</v>
      </c>
      <c r="B383" s="11" t="s">
        <v>3</v>
      </c>
      <c r="C383" s="12" t="s">
        <v>1</v>
      </c>
      <c r="D383" s="12" t="s">
        <v>4</v>
      </c>
      <c r="E383" s="11" t="s">
        <v>7</v>
      </c>
      <c r="F383" s="37" t="s">
        <v>92</v>
      </c>
      <c r="G383" s="12" t="s">
        <v>8</v>
      </c>
      <c r="H383" s="12" t="s">
        <v>9</v>
      </c>
      <c r="I383" s="33" t="s">
        <v>70</v>
      </c>
      <c r="J383" s="11" t="s">
        <v>23</v>
      </c>
      <c r="K383" s="35"/>
      <c r="L383" s="31">
        <v>206504.85</v>
      </c>
      <c r="M383" s="35" t="s">
        <v>118</v>
      </c>
      <c r="N383" s="35"/>
      <c r="O383" s="35"/>
      <c r="P383" s="35"/>
      <c r="Q383" s="10"/>
    </row>
    <row r="384" spans="1:17">
      <c r="A384" s="13" t="s">
        <v>126</v>
      </c>
      <c r="B384" s="35">
        <v>31</v>
      </c>
      <c r="C384" s="9">
        <v>16.989999999999998</v>
      </c>
      <c r="D384" s="9">
        <f>C384*B384</f>
        <v>526.68999999999994</v>
      </c>
      <c r="E384" s="36" t="s">
        <v>93</v>
      </c>
      <c r="F384" s="38">
        <f>D384/D387</f>
        <v>0.14426582448374753</v>
      </c>
      <c r="G384" s="40">
        <v>17.38</v>
      </c>
      <c r="H384" s="9">
        <f>(B384*G384)-D384</f>
        <v>12.090000000000032</v>
      </c>
      <c r="I384" s="35" t="s">
        <v>71</v>
      </c>
      <c r="J384" s="36">
        <f>G384*B384</f>
        <v>538.78</v>
      </c>
      <c r="K384" s="35" t="str">
        <f>"sell "&amp;B384&amp;" "&amp;A384&amp;" @ $"&amp;G384</f>
        <v>sell 31 MNSO @ $17.38</v>
      </c>
      <c r="L384" s="9">
        <f>L383+(G384*B384)</f>
        <v>207043.63</v>
      </c>
      <c r="M384" s="35"/>
      <c r="N384" s="35"/>
      <c r="O384" s="35"/>
      <c r="P384" s="35"/>
      <c r="Q384" s="10"/>
    </row>
    <row r="385" spans="1:17">
      <c r="A385" s="13" t="s">
        <v>127</v>
      </c>
      <c r="B385" s="35">
        <v>9</v>
      </c>
      <c r="C385" s="9">
        <v>160.55000000000001</v>
      </c>
      <c r="D385" s="9">
        <f>C385*B385</f>
        <v>1444.95</v>
      </c>
      <c r="E385" s="36" t="s">
        <v>93</v>
      </c>
      <c r="F385" s="38">
        <f>D385/D387</f>
        <v>0.39578671151491579</v>
      </c>
      <c r="G385" s="40">
        <v>160.85</v>
      </c>
      <c r="H385" s="9">
        <f>(B385*G385)-D385</f>
        <v>2.6999999999998181</v>
      </c>
      <c r="I385" s="35" t="s">
        <v>71</v>
      </c>
      <c r="J385" s="36">
        <f>G385*B385</f>
        <v>1447.6499999999999</v>
      </c>
      <c r="K385" s="35" t="str">
        <f>"sell "&amp;B385&amp;" "&amp;A385&amp;" @ $"&amp;G385</f>
        <v>sell 9 SPOT @ $160.85</v>
      </c>
      <c r="L385" s="9">
        <f>L384+(G385*B385)</f>
        <v>208491.28</v>
      </c>
      <c r="M385" s="35"/>
      <c r="N385" s="35"/>
      <c r="O385" s="35"/>
      <c r="P385" s="35"/>
      <c r="Q385" s="10"/>
    </row>
    <row r="386" spans="1:17">
      <c r="A386" s="13" t="s">
        <v>128</v>
      </c>
      <c r="B386" s="35">
        <v>223</v>
      </c>
      <c r="C386" s="9">
        <v>7.53</v>
      </c>
      <c r="D386" s="9">
        <f>C386*B386</f>
        <v>1679.19</v>
      </c>
      <c r="E386" s="36" t="s">
        <v>93</v>
      </c>
      <c r="F386" s="38">
        <f>D386/D387</f>
        <v>0.45994746400133668</v>
      </c>
      <c r="G386" s="40">
        <v>7.48</v>
      </c>
      <c r="H386" s="9">
        <f>(B386*G386)-D386</f>
        <v>-11.149999999999864</v>
      </c>
      <c r="I386" s="35" t="s">
        <v>71</v>
      </c>
      <c r="J386" s="36">
        <f>G386*B386</f>
        <v>1668.0400000000002</v>
      </c>
      <c r="K386" s="35" t="str">
        <f>"sell "&amp;B386&amp;" "&amp;A386&amp;" @ $"&amp;G386</f>
        <v>sell 223 BORR @ $7.48</v>
      </c>
      <c r="L386" s="9">
        <f>L385+(G386*B386)</f>
        <v>210159.32</v>
      </c>
      <c r="M386" s="35" t="s">
        <v>22</v>
      </c>
      <c r="N386" s="35"/>
      <c r="O386" s="35"/>
      <c r="P386" s="35"/>
      <c r="Q386" s="10"/>
    </row>
    <row r="387" spans="1:17">
      <c r="A387" s="13"/>
      <c r="B387" s="35"/>
      <c r="C387" s="9"/>
      <c r="D387" s="9">
        <f>SUM(D384:D386)</f>
        <v>3650.83</v>
      </c>
      <c r="E387" s="36"/>
      <c r="F387" s="38">
        <f>SUM(F384:F386)</f>
        <v>1</v>
      </c>
      <c r="G387" s="41"/>
      <c r="H387" s="9">
        <f>SUM(H384:H386)</f>
        <v>3.6399999999999864</v>
      </c>
      <c r="I387" s="35"/>
      <c r="J387" s="36">
        <f>SUM(J384:J386)</f>
        <v>3654.4700000000003</v>
      </c>
      <c r="K387" s="35"/>
      <c r="L387" s="9"/>
      <c r="M387" s="35"/>
      <c r="N387" s="35"/>
      <c r="O387" s="35"/>
      <c r="P387" s="35"/>
      <c r="Q387" s="10"/>
    </row>
    <row r="388" spans="1:17">
      <c r="A388" s="13"/>
      <c r="B388" s="35"/>
      <c r="C388" s="9"/>
      <c r="D388" s="9"/>
      <c r="E388" s="35"/>
      <c r="F388" s="35"/>
      <c r="G388" s="41"/>
      <c r="H388" s="9"/>
      <c r="I388" s="35"/>
      <c r="J388" s="35"/>
      <c r="K388" s="35"/>
      <c r="L388" s="9"/>
      <c r="M388" s="35"/>
      <c r="N388" s="35"/>
      <c r="O388" s="35"/>
      <c r="P388" s="35"/>
      <c r="Q388" s="10"/>
    </row>
    <row r="389" spans="1:17">
      <c r="A389" s="13"/>
      <c r="B389" s="35"/>
      <c r="C389" s="9"/>
      <c r="D389" s="9"/>
      <c r="E389" s="19"/>
      <c r="F389" s="35"/>
      <c r="G389" s="41"/>
      <c r="H389" s="9"/>
      <c r="I389" s="35"/>
      <c r="J389" s="35"/>
      <c r="K389" s="35"/>
      <c r="L389" s="9"/>
      <c r="M389" s="11" t="s">
        <v>20</v>
      </c>
      <c r="N389" s="35"/>
      <c r="O389" s="35"/>
      <c r="P389" s="35"/>
      <c r="Q389" s="10"/>
    </row>
    <row r="390" spans="1:17">
      <c r="A390" s="7" t="s">
        <v>6</v>
      </c>
      <c r="B390" s="35"/>
      <c r="C390" s="9"/>
      <c r="D390" s="9"/>
      <c r="E390" s="19"/>
      <c r="F390" s="35"/>
      <c r="G390" s="41"/>
      <c r="H390" s="9"/>
      <c r="I390" s="35"/>
      <c r="J390" s="35"/>
      <c r="K390" s="35"/>
      <c r="L390" s="9"/>
      <c r="M390" s="11" t="s">
        <v>21</v>
      </c>
      <c r="N390" s="35"/>
      <c r="O390" s="35"/>
      <c r="P390" s="35"/>
      <c r="Q390" s="10"/>
    </row>
    <row r="391" spans="1:17">
      <c r="A391" s="7" t="s">
        <v>0</v>
      </c>
      <c r="B391" s="11" t="s">
        <v>3</v>
      </c>
      <c r="C391" s="12" t="s">
        <v>1</v>
      </c>
      <c r="D391" s="12" t="s">
        <v>2</v>
      </c>
      <c r="E391" s="22" t="s">
        <v>7</v>
      </c>
      <c r="F391" s="39" t="s">
        <v>92</v>
      </c>
      <c r="G391" s="42" t="s">
        <v>8</v>
      </c>
      <c r="H391" s="12" t="s">
        <v>9</v>
      </c>
      <c r="I391" s="35"/>
      <c r="J391" s="35"/>
      <c r="K391" s="35"/>
      <c r="L391" s="9"/>
      <c r="M391" s="36">
        <f>L386</f>
        <v>210159.32</v>
      </c>
      <c r="N391" s="35"/>
      <c r="O391" s="35"/>
      <c r="P391" s="35"/>
      <c r="Q391" s="10"/>
    </row>
    <row r="392" spans="1:17">
      <c r="A392" s="13" t="s">
        <v>139</v>
      </c>
      <c r="B392" s="35">
        <v>87</v>
      </c>
      <c r="C392" s="9">
        <v>24.59</v>
      </c>
      <c r="D392" s="9">
        <f>C392*B392</f>
        <v>2139.33</v>
      </c>
      <c r="E392" s="36" t="s">
        <v>93</v>
      </c>
      <c r="F392" s="38">
        <f>D392/D395</f>
        <v>0.52011202929099165</v>
      </c>
      <c r="G392" s="40">
        <v>24.44</v>
      </c>
      <c r="H392" s="9">
        <f>(B392*G392)-D392</f>
        <v>-13.049999999999727</v>
      </c>
      <c r="I392" s="35" t="s">
        <v>71</v>
      </c>
      <c r="J392" s="35"/>
      <c r="K392" s="35" t="str">
        <f>"buy "&amp;B392&amp;" "&amp;A392&amp;" @ $"&amp;G392</f>
        <v>buy 87 DFH @ $24.44</v>
      </c>
      <c r="L392" s="9">
        <f>L386-(G392*B392)</f>
        <v>208033.04</v>
      </c>
      <c r="M392" s="36">
        <f>L383-(G392*B392)</f>
        <v>204378.57</v>
      </c>
      <c r="N392" s="35"/>
      <c r="O392" s="35"/>
      <c r="P392" s="35"/>
      <c r="Q392" s="10"/>
    </row>
    <row r="393" spans="1:17">
      <c r="A393" s="13" t="s">
        <v>140</v>
      </c>
      <c r="B393" s="35">
        <v>31</v>
      </c>
      <c r="C393" s="9">
        <v>23.46</v>
      </c>
      <c r="D393" s="9">
        <f>C393*B393</f>
        <v>727.26</v>
      </c>
      <c r="E393" s="36" t="s">
        <v>93</v>
      </c>
      <c r="F393" s="38">
        <f>D393/D395</f>
        <v>0.17681081199355247</v>
      </c>
      <c r="G393" s="40">
        <v>23.59</v>
      </c>
      <c r="H393" s="9">
        <f>(B393*G393)-D393</f>
        <v>4.0299999999999727</v>
      </c>
      <c r="I393" s="35" t="s">
        <v>71</v>
      </c>
      <c r="J393" s="35"/>
      <c r="K393" s="35" t="str">
        <f>"buy "&amp;B393&amp;" "&amp;A393&amp;" @ $"&amp;G393</f>
        <v>buy 31 XP @ $23.59</v>
      </c>
      <c r="L393" s="9">
        <f>L392-(G393*B393)</f>
        <v>207301.75</v>
      </c>
      <c r="M393" s="36">
        <f>M392-(G393*B393)</f>
        <v>203647.28</v>
      </c>
      <c r="N393" s="35"/>
      <c r="O393" s="35"/>
      <c r="P393" s="35"/>
      <c r="Q393" s="10"/>
    </row>
    <row r="394" spans="1:17">
      <c r="A394" s="23" t="s">
        <v>141</v>
      </c>
      <c r="B394" s="24">
        <v>158</v>
      </c>
      <c r="C394" s="25">
        <v>7.89</v>
      </c>
      <c r="D394" s="25">
        <f>C394*B394</f>
        <v>1246.6199999999999</v>
      </c>
      <c r="E394" s="36" t="s">
        <v>93</v>
      </c>
      <c r="F394" s="38">
        <f>D394/D395</f>
        <v>0.30307715871545576</v>
      </c>
      <c r="G394" s="43">
        <v>7.94</v>
      </c>
      <c r="H394" s="25">
        <f>(B394*G394)-D394</f>
        <v>7.9000000000000909</v>
      </c>
      <c r="I394" s="35" t="s">
        <v>71</v>
      </c>
      <c r="J394" s="35"/>
      <c r="K394" s="35" t="str">
        <f>"buy "&amp;B394&amp;" "&amp;A394&amp;" @ $"&amp;G394</f>
        <v>buy 158 NU @ $7.94</v>
      </c>
      <c r="L394" s="9">
        <f>L393-(G394*B394)</f>
        <v>206047.23</v>
      </c>
      <c r="M394" s="36">
        <f>M393-(G394*B394)</f>
        <v>202392.76</v>
      </c>
      <c r="N394" s="35" t="str">
        <f>TEXT(ROUND(M394,2),"$#,##0.00")&amp;" will be the balance in the account after purchases.  "</f>
        <v xml:space="preserve">$202,392.76 will be the balance in the account after purchases.  </v>
      </c>
      <c r="O394" s="35"/>
      <c r="P394" s="35"/>
      <c r="Q394" s="10"/>
    </row>
    <row r="395" spans="1:17">
      <c r="A395" s="13"/>
      <c r="B395" s="35"/>
      <c r="C395" s="9"/>
      <c r="D395" s="9">
        <f>SUM(D392:D394)</f>
        <v>4113.21</v>
      </c>
      <c r="E395" s="35"/>
      <c r="F395" s="38">
        <f>SUM(F392:F394)</f>
        <v>0.99999999999999978</v>
      </c>
      <c r="G395" s="9" t="s">
        <v>15</v>
      </c>
      <c r="H395" s="9">
        <f>SUM(H392:H394)</f>
        <v>-1.1199999999996635</v>
      </c>
      <c r="I395" s="35"/>
      <c r="J395" s="35"/>
      <c r="K395" s="35"/>
      <c r="L395" s="9"/>
      <c r="M395" s="35"/>
      <c r="N395" s="35" t="s">
        <v>27</v>
      </c>
      <c r="O395" s="35"/>
      <c r="P395" s="35"/>
      <c r="Q395" s="10"/>
    </row>
    <row r="396" spans="1:17">
      <c r="A396" s="13"/>
      <c r="B396" s="35"/>
      <c r="C396" s="9"/>
      <c r="D396" s="9"/>
      <c r="E396" s="35"/>
      <c r="F396" s="35"/>
      <c r="G396" s="9"/>
      <c r="H396" s="9"/>
      <c r="I396" s="35"/>
      <c r="J396" s="35"/>
      <c r="K396" s="35"/>
      <c r="L396" s="9"/>
      <c r="M396" s="11" t="str">
        <f>IF(J387+M394&gt;0,"Credit Surplus","Credit Shortage")</f>
        <v>Credit Surplus</v>
      </c>
      <c r="N396" s="36">
        <f>J387+M394</f>
        <v>206047.23</v>
      </c>
      <c r="O396" s="35" t="s">
        <v>60</v>
      </c>
      <c r="P396" s="35"/>
      <c r="Q396" s="10"/>
    </row>
    <row r="397" spans="1:17">
      <c r="A397" s="13"/>
      <c r="B397" s="35"/>
      <c r="C397" s="9"/>
      <c r="D397" s="9"/>
      <c r="E397" s="35"/>
      <c r="F397" s="35"/>
      <c r="G397" s="9"/>
      <c r="H397" s="9"/>
      <c r="I397" s="35"/>
      <c r="J397" s="35"/>
      <c r="K397" s="35"/>
      <c r="L397" s="9"/>
      <c r="M397" s="35"/>
      <c r="N397" s="35"/>
      <c r="O397" s="35"/>
      <c r="P397" s="35"/>
      <c r="Q397" s="10"/>
    </row>
    <row r="398" spans="1:17">
      <c r="A398" s="13"/>
      <c r="B398" s="35"/>
      <c r="C398" s="9"/>
      <c r="D398" s="9"/>
      <c r="E398" s="35"/>
      <c r="F398" s="35"/>
      <c r="G398" s="9"/>
      <c r="H398" s="9"/>
      <c r="I398" s="35"/>
      <c r="J398" s="35"/>
      <c r="K398" s="35"/>
      <c r="L398" s="35"/>
      <c r="M398" s="35"/>
      <c r="N398" s="35"/>
      <c r="O398" s="35"/>
      <c r="P398" s="35"/>
      <c r="Q398" s="10"/>
    </row>
    <row r="399" spans="1:17">
      <c r="A399" s="13" t="s">
        <v>11</v>
      </c>
      <c r="B399" s="35"/>
      <c r="C399" s="9"/>
      <c r="D399" s="21">
        <v>1592.76</v>
      </c>
      <c r="E399" s="35" t="s">
        <v>76</v>
      </c>
      <c r="F399" s="35"/>
      <c r="G399" s="9"/>
      <c r="H399" s="9"/>
      <c r="I399" s="35"/>
      <c r="J399" s="35"/>
      <c r="K399" s="35"/>
      <c r="L399" s="35"/>
      <c r="M399" s="35"/>
      <c r="N399" s="35"/>
      <c r="O399" s="35"/>
      <c r="P399" s="35"/>
      <c r="Q399" s="10"/>
    </row>
    <row r="400" spans="1:17">
      <c r="A400" s="13" t="s">
        <v>12</v>
      </c>
      <c r="B400" s="35"/>
      <c r="C400" s="9"/>
      <c r="D400" s="9">
        <f>H387</f>
        <v>3.6399999999999864</v>
      </c>
      <c r="E400" s="35" t="s">
        <v>16</v>
      </c>
      <c r="F400" s="35"/>
      <c r="G400" s="9"/>
      <c r="H400" s="9"/>
      <c r="I400" s="35"/>
      <c r="J400" s="35"/>
      <c r="K400" s="35"/>
      <c r="L400" s="35"/>
      <c r="M400" s="35"/>
      <c r="N400" s="35"/>
      <c r="O400" s="35"/>
      <c r="P400" s="35"/>
      <c r="Q400" s="10"/>
    </row>
    <row r="401" spans="1:17">
      <c r="A401" s="13" t="s">
        <v>13</v>
      </c>
      <c r="B401" s="35"/>
      <c r="C401" s="9"/>
      <c r="D401" s="9">
        <f>D399+D400</f>
        <v>1596.4</v>
      </c>
      <c r="E401" s="35"/>
      <c r="F401" s="35"/>
      <c r="G401" s="9"/>
      <c r="H401" s="9"/>
      <c r="I401" s="35"/>
      <c r="J401" s="35"/>
      <c r="K401" s="35"/>
      <c r="L401" s="35"/>
      <c r="M401" s="35"/>
      <c r="N401" s="35"/>
      <c r="O401" s="35"/>
      <c r="P401" s="35"/>
      <c r="Q401" s="10"/>
    </row>
    <row r="402" spans="1:17">
      <c r="A402" s="13" t="s">
        <v>14</v>
      </c>
      <c r="B402" s="35"/>
      <c r="C402" s="9"/>
      <c r="D402" s="9">
        <f>H395</f>
        <v>-1.1199999999996635</v>
      </c>
      <c r="E402" s="35" t="s">
        <v>17</v>
      </c>
      <c r="F402" s="35"/>
      <c r="G402" s="9"/>
      <c r="H402" s="9"/>
      <c r="I402" s="35"/>
      <c r="J402" s="35"/>
      <c r="K402" s="35"/>
      <c r="L402" s="35"/>
      <c r="M402" s="35"/>
      <c r="N402" s="35"/>
      <c r="O402" s="35"/>
      <c r="P402" s="35"/>
      <c r="Q402" s="10"/>
    </row>
    <row r="403" spans="1:17">
      <c r="A403" s="13" t="s">
        <v>13</v>
      </c>
      <c r="B403" s="35"/>
      <c r="C403" s="9"/>
      <c r="D403" s="27">
        <f>D401-D402</f>
        <v>1597.5199999999998</v>
      </c>
      <c r="E403" s="19" t="s">
        <v>18</v>
      </c>
      <c r="F403" s="35"/>
      <c r="G403" s="9"/>
      <c r="H403" s="9"/>
      <c r="I403" s="35"/>
      <c r="J403" s="35"/>
      <c r="K403" s="35"/>
      <c r="L403" s="35"/>
      <c r="M403" s="35"/>
      <c r="N403" s="35"/>
      <c r="O403" s="35"/>
      <c r="P403" s="35"/>
      <c r="Q403" s="10"/>
    </row>
    <row r="404" spans="1:17" ht="14.65" thickBot="1">
      <c r="A404" s="15"/>
      <c r="B404" s="16"/>
      <c r="C404" s="17"/>
      <c r="D404" s="17"/>
      <c r="E404" s="16"/>
      <c r="F404" s="16"/>
      <c r="G404" s="17"/>
      <c r="H404" s="17"/>
      <c r="I404" s="16"/>
      <c r="J404" s="16"/>
      <c r="K404" s="16"/>
      <c r="L404" s="16"/>
      <c r="M404" s="16"/>
      <c r="N404" s="16"/>
      <c r="O404" s="16"/>
      <c r="P404" s="16"/>
      <c r="Q404" s="18"/>
    </row>
    <row r="405" spans="1:17" ht="14.65" thickTop="1"/>
    <row r="407" spans="1:17" ht="14.65" thickBot="1"/>
    <row r="408" spans="1:17" ht="14.65" thickTop="1">
      <c r="A408" s="2"/>
      <c r="B408" s="3"/>
      <c r="C408" s="4">
        <v>45077</v>
      </c>
      <c r="D408" s="5"/>
      <c r="E408" s="3"/>
      <c r="F408" s="3"/>
      <c r="G408" s="5"/>
      <c r="H408" s="5"/>
      <c r="I408" s="3"/>
      <c r="J408" s="3"/>
      <c r="K408" s="3"/>
      <c r="L408" s="20" t="s">
        <v>19</v>
      </c>
      <c r="M408" s="3"/>
      <c r="N408" s="3"/>
      <c r="O408" s="3"/>
      <c r="P408" s="3"/>
      <c r="Q408" s="6"/>
    </row>
    <row r="409" spans="1:17">
      <c r="A409" s="7" t="s">
        <v>5</v>
      </c>
      <c r="B409" s="35"/>
      <c r="C409" s="9"/>
      <c r="D409" s="9"/>
      <c r="E409" s="35"/>
      <c r="F409" s="35"/>
      <c r="G409" s="9"/>
      <c r="H409" s="9"/>
      <c r="I409" s="35"/>
      <c r="J409" s="11" t="s">
        <v>24</v>
      </c>
      <c r="K409" s="35"/>
      <c r="L409" s="11" t="s">
        <v>10</v>
      </c>
      <c r="M409" s="35"/>
      <c r="N409" s="35"/>
      <c r="O409" s="35"/>
      <c r="P409" s="35"/>
      <c r="Q409" s="10"/>
    </row>
    <row r="410" spans="1:17">
      <c r="A410" s="7" t="s">
        <v>0</v>
      </c>
      <c r="B410" s="11" t="s">
        <v>3</v>
      </c>
      <c r="C410" s="12" t="s">
        <v>1</v>
      </c>
      <c r="D410" s="12" t="s">
        <v>4</v>
      </c>
      <c r="E410" s="11" t="s">
        <v>7</v>
      </c>
      <c r="F410" s="37" t="s">
        <v>92</v>
      </c>
      <c r="G410" s="12" t="s">
        <v>8</v>
      </c>
      <c r="H410" s="12" t="s">
        <v>9</v>
      </c>
      <c r="I410" s="33" t="s">
        <v>70</v>
      </c>
      <c r="J410" s="11" t="s">
        <v>23</v>
      </c>
      <c r="K410" s="35"/>
      <c r="L410" s="31">
        <v>206637.92</v>
      </c>
      <c r="M410" s="35" t="s">
        <v>118</v>
      </c>
      <c r="N410" s="35"/>
      <c r="O410" s="35"/>
      <c r="P410" s="35"/>
      <c r="Q410" s="10"/>
    </row>
    <row r="411" spans="1:17">
      <c r="A411" s="13" t="s">
        <v>123</v>
      </c>
      <c r="B411" s="35">
        <v>2</v>
      </c>
      <c r="C411" s="9">
        <v>157.55000000000001</v>
      </c>
      <c r="D411" s="9">
        <f>C411*B411</f>
        <v>315.10000000000002</v>
      </c>
      <c r="E411" s="36" t="s">
        <v>33</v>
      </c>
      <c r="F411" s="38">
        <f>D411/D414</f>
        <v>9.6533849651056644E-2</v>
      </c>
      <c r="G411" s="40">
        <v>157.86000000000001</v>
      </c>
      <c r="H411" s="9">
        <f>(B411*G411)-D411</f>
        <v>0.62000000000000455</v>
      </c>
      <c r="I411" s="35" t="s">
        <v>71</v>
      </c>
      <c r="J411" s="36">
        <f>G411*B411</f>
        <v>315.72000000000003</v>
      </c>
      <c r="K411" s="35" t="str">
        <f>"sell "&amp;B411&amp;" "&amp;A411&amp;" @ $"&amp;G411</f>
        <v>sell 2 ACLS @ $157.86</v>
      </c>
      <c r="L411" s="9">
        <f>L410+(G411*B411)</f>
        <v>206953.64</v>
      </c>
      <c r="M411" s="35"/>
      <c r="N411" s="35"/>
      <c r="O411" s="35"/>
      <c r="P411" s="35"/>
      <c r="Q411" s="10"/>
    </row>
    <row r="412" spans="1:17">
      <c r="A412" s="13" t="s">
        <v>124</v>
      </c>
      <c r="B412" s="35">
        <v>10</v>
      </c>
      <c r="C412" s="9">
        <v>98.7</v>
      </c>
      <c r="D412" s="9">
        <f>C412*B412</f>
        <v>987</v>
      </c>
      <c r="E412" s="36" t="s">
        <v>33</v>
      </c>
      <c r="F412" s="38">
        <f>D412/D414</f>
        <v>0.30237673629194828</v>
      </c>
      <c r="G412" s="40">
        <v>97.51</v>
      </c>
      <c r="H412" s="9">
        <f>(B412*G412)-D412</f>
        <v>-11.899999999999977</v>
      </c>
      <c r="I412" s="35" t="s">
        <v>71</v>
      </c>
      <c r="J412" s="36">
        <f>G412*B412</f>
        <v>975.1</v>
      </c>
      <c r="K412" s="35" t="str">
        <f>"sell "&amp;B412&amp;" "&amp;A412&amp;" @ $"&amp;G412</f>
        <v>sell 10 WYNN @ $97.51</v>
      </c>
      <c r="L412" s="9">
        <f>L411+(G412*B412)</f>
        <v>207928.74000000002</v>
      </c>
      <c r="M412" s="35"/>
      <c r="N412" s="35"/>
      <c r="O412" s="35"/>
      <c r="P412" s="35"/>
      <c r="Q412" s="10"/>
    </row>
    <row r="413" spans="1:17">
      <c r="A413" s="13" t="s">
        <v>125</v>
      </c>
      <c r="B413" s="35">
        <v>181</v>
      </c>
      <c r="C413" s="9">
        <v>10.84</v>
      </c>
      <c r="D413" s="9">
        <f>C413*B413</f>
        <v>1962.04</v>
      </c>
      <c r="E413" s="36" t="s">
        <v>33</v>
      </c>
      <c r="F413" s="38">
        <f>D413/D414</f>
        <v>0.60108941405699512</v>
      </c>
      <c r="G413" s="40">
        <v>10.81</v>
      </c>
      <c r="H413" s="9">
        <f>(B413*G413)-D413</f>
        <v>-5.4299999999998363</v>
      </c>
      <c r="I413" s="35" t="s">
        <v>71</v>
      </c>
      <c r="J413" s="36">
        <f>G413*B413</f>
        <v>1956.6100000000001</v>
      </c>
      <c r="K413" s="35" t="str">
        <f>"sell "&amp;B413&amp;" "&amp;A413&amp;" @ $"&amp;G413</f>
        <v>sell 181 COTY @ $10.81</v>
      </c>
      <c r="L413" s="9">
        <f>L412+(G413*B413)</f>
        <v>209885.35</v>
      </c>
      <c r="M413" s="35" t="s">
        <v>22</v>
      </c>
      <c r="N413" s="35"/>
      <c r="O413" s="35"/>
      <c r="P413" s="35"/>
      <c r="Q413" s="10"/>
    </row>
    <row r="414" spans="1:17">
      <c r="A414" s="13"/>
      <c r="B414" s="35"/>
      <c r="C414" s="9"/>
      <c r="D414" s="9">
        <f>SUM(D411:D413)</f>
        <v>3264.14</v>
      </c>
      <c r="E414" s="36"/>
      <c r="F414" s="38">
        <f>SUM(F411:F413)</f>
        <v>1</v>
      </c>
      <c r="G414" s="41"/>
      <c r="H414" s="9">
        <f>SUM(H411:H413)</f>
        <v>-16.709999999999809</v>
      </c>
      <c r="I414" s="35"/>
      <c r="J414" s="36">
        <f>SUM(J411:J413)</f>
        <v>3247.4300000000003</v>
      </c>
      <c r="K414" s="35"/>
      <c r="L414" s="9"/>
      <c r="M414" s="35"/>
      <c r="N414" s="35"/>
      <c r="O414" s="35"/>
      <c r="P414" s="35"/>
      <c r="Q414" s="10"/>
    </row>
    <row r="415" spans="1:17">
      <c r="A415" s="13"/>
      <c r="B415" s="35"/>
      <c r="C415" s="9"/>
      <c r="D415" s="9"/>
      <c r="E415" s="35"/>
      <c r="F415" s="35"/>
      <c r="G415" s="41"/>
      <c r="H415" s="9"/>
      <c r="I415" s="35"/>
      <c r="J415" s="35"/>
      <c r="K415" s="35"/>
      <c r="L415" s="9"/>
      <c r="M415" s="35"/>
      <c r="N415" s="35"/>
      <c r="O415" s="35"/>
      <c r="P415" s="35"/>
      <c r="Q415" s="10"/>
    </row>
    <row r="416" spans="1:17">
      <c r="A416" s="13"/>
      <c r="B416" s="35"/>
      <c r="C416" s="9"/>
      <c r="D416" s="9"/>
      <c r="E416" s="19"/>
      <c r="F416" s="35"/>
      <c r="G416" s="41"/>
      <c r="H416" s="9"/>
      <c r="I416" s="35"/>
      <c r="J416" s="35"/>
      <c r="K416" s="35"/>
      <c r="L416" s="9"/>
      <c r="M416" s="11" t="s">
        <v>20</v>
      </c>
      <c r="N416" s="35"/>
      <c r="O416" s="35"/>
      <c r="P416" s="35"/>
      <c r="Q416" s="10"/>
    </row>
    <row r="417" spans="1:17">
      <c r="A417" s="7" t="s">
        <v>6</v>
      </c>
      <c r="B417" s="35"/>
      <c r="C417" s="9"/>
      <c r="D417" s="9"/>
      <c r="E417" s="19"/>
      <c r="F417" s="35"/>
      <c r="G417" s="41"/>
      <c r="H417" s="9"/>
      <c r="I417" s="35"/>
      <c r="J417" s="35"/>
      <c r="K417" s="35"/>
      <c r="L417" s="9"/>
      <c r="M417" s="11" t="s">
        <v>21</v>
      </c>
      <c r="N417" s="35"/>
      <c r="O417" s="35"/>
      <c r="P417" s="35"/>
      <c r="Q417" s="10"/>
    </row>
    <row r="418" spans="1:17">
      <c r="A418" s="7" t="s">
        <v>0</v>
      </c>
      <c r="B418" s="11" t="s">
        <v>3</v>
      </c>
      <c r="C418" s="12" t="s">
        <v>1</v>
      </c>
      <c r="D418" s="12" t="s">
        <v>2</v>
      </c>
      <c r="E418" s="22" t="s">
        <v>7</v>
      </c>
      <c r="F418" s="39" t="s">
        <v>92</v>
      </c>
      <c r="G418" s="42" t="s">
        <v>8</v>
      </c>
      <c r="H418" s="12" t="s">
        <v>9</v>
      </c>
      <c r="I418" s="35"/>
      <c r="J418" s="35"/>
      <c r="K418" s="35"/>
      <c r="L418" s="9"/>
      <c r="M418" s="36">
        <f>L413</f>
        <v>209885.35</v>
      </c>
      <c r="N418" s="35"/>
      <c r="O418" s="35"/>
      <c r="P418" s="35"/>
      <c r="Q418" s="10"/>
    </row>
    <row r="419" spans="1:17">
      <c r="A419" s="13" t="s">
        <v>136</v>
      </c>
      <c r="B419" s="35">
        <v>43</v>
      </c>
      <c r="C419" s="9">
        <v>13.85</v>
      </c>
      <c r="D419" s="9">
        <f>C419*B419</f>
        <v>595.54999999999995</v>
      </c>
      <c r="E419" s="36" t="s">
        <v>33</v>
      </c>
      <c r="F419" s="38">
        <f>D419/D422</f>
        <v>0.17533193982394676</v>
      </c>
      <c r="G419" s="40">
        <v>13.84</v>
      </c>
      <c r="H419" s="9">
        <f>(B419*G419)-D419</f>
        <v>-0.42999999999994998</v>
      </c>
      <c r="I419" s="35" t="s">
        <v>71</v>
      </c>
      <c r="J419" s="35"/>
      <c r="K419" s="35" t="str">
        <f>"buy "&amp;B419&amp;" "&amp;A419&amp;" @ $"&amp;G419</f>
        <v>buy 43 AVDL @ $13.84</v>
      </c>
      <c r="L419" s="9">
        <f>L413-(G419*B419)</f>
        <v>209290.23</v>
      </c>
      <c r="M419" s="36">
        <f>L410-(G419*B419)</f>
        <v>206042.80000000002</v>
      </c>
      <c r="N419" s="35"/>
      <c r="O419" s="35"/>
      <c r="P419" s="35"/>
      <c r="Q419" s="10"/>
    </row>
    <row r="420" spans="1:17">
      <c r="A420" s="13" t="s">
        <v>137</v>
      </c>
      <c r="B420" s="35">
        <v>147</v>
      </c>
      <c r="C420" s="9">
        <v>11.57</v>
      </c>
      <c r="D420" s="9">
        <f>C420*B420</f>
        <v>1700.79</v>
      </c>
      <c r="E420" s="36" t="s">
        <v>33</v>
      </c>
      <c r="F420" s="38">
        <f>D420/D422</f>
        <v>0.50071834427532602</v>
      </c>
      <c r="G420" s="40">
        <v>11.51</v>
      </c>
      <c r="H420" s="9">
        <f>(B420*G420)-D420</f>
        <v>-8.8199999999999363</v>
      </c>
      <c r="I420" s="35" t="s">
        <v>71</v>
      </c>
      <c r="J420" s="35"/>
      <c r="K420" s="35" t="str">
        <f>"buy "&amp;B420&amp;" "&amp;A420&amp;" @ $"&amp;G420</f>
        <v>buy 147 DRD @ $11.51</v>
      </c>
      <c r="L420" s="9">
        <f>L419-(G420*B420)</f>
        <v>207598.26</v>
      </c>
      <c r="M420" s="36">
        <f>M419-(G420*B420)</f>
        <v>204350.83000000002</v>
      </c>
      <c r="N420" s="35"/>
      <c r="O420" s="35"/>
      <c r="P420" s="35"/>
      <c r="Q420" s="10"/>
    </row>
    <row r="421" spans="1:17">
      <c r="A421" s="23" t="s">
        <v>138</v>
      </c>
      <c r="B421" s="24">
        <v>4</v>
      </c>
      <c r="C421" s="25">
        <v>275.08999999999997</v>
      </c>
      <c r="D421" s="25">
        <f>C421*B421</f>
        <v>1100.3599999999999</v>
      </c>
      <c r="E421" s="36" t="s">
        <v>33</v>
      </c>
      <c r="F421" s="38">
        <f>D421/D422</f>
        <v>0.32394971590072719</v>
      </c>
      <c r="G421" s="43">
        <v>274.43</v>
      </c>
      <c r="H421" s="25">
        <f>(B421*G421)-D421</f>
        <v>-2.6399999999998727</v>
      </c>
      <c r="I421" s="35" t="s">
        <v>71</v>
      </c>
      <c r="J421" s="35"/>
      <c r="K421" s="35" t="str">
        <f>"buy "&amp;B421&amp;" "&amp;A421&amp;" @ $"&amp;G421</f>
        <v>buy 4 SWAV @ $274.43</v>
      </c>
      <c r="L421" s="9">
        <f>L420-(G421*B421)</f>
        <v>206500.54</v>
      </c>
      <c r="M421" s="36">
        <f>M420-(G421*B421)</f>
        <v>203253.11000000002</v>
      </c>
      <c r="N421" s="35" t="str">
        <f>TEXT(ROUND(M421,2),"$#,##0.00")&amp;" will be the balance in the account after purchases.  "</f>
        <v xml:space="preserve">$203,253.11 will be the balance in the account after purchases.  </v>
      </c>
      <c r="O421" s="35"/>
      <c r="P421" s="35"/>
      <c r="Q421" s="10"/>
    </row>
    <row r="422" spans="1:17">
      <c r="A422" s="13"/>
      <c r="B422" s="35"/>
      <c r="C422" s="9"/>
      <c r="D422" s="9">
        <f>SUM(D419:D421)</f>
        <v>3396.7</v>
      </c>
      <c r="E422" s="35"/>
      <c r="F422" s="38">
        <f>SUM(F419:F421)</f>
        <v>1</v>
      </c>
      <c r="G422" s="9" t="s">
        <v>15</v>
      </c>
      <c r="H422" s="9">
        <f>SUM(H419:H421)</f>
        <v>-11.889999999999759</v>
      </c>
      <c r="I422" s="35"/>
      <c r="J422" s="35"/>
      <c r="K422" s="35"/>
      <c r="L422" s="9"/>
      <c r="M422" s="35"/>
      <c r="N422" s="35" t="s">
        <v>27</v>
      </c>
      <c r="O422" s="35"/>
      <c r="P422" s="35"/>
      <c r="Q422" s="10"/>
    </row>
    <row r="423" spans="1:17">
      <c r="A423" s="13"/>
      <c r="B423" s="35"/>
      <c r="C423" s="9"/>
      <c r="D423" s="9"/>
      <c r="E423" s="35"/>
      <c r="F423" s="35"/>
      <c r="G423" s="9"/>
      <c r="H423" s="9"/>
      <c r="I423" s="35"/>
      <c r="J423" s="35"/>
      <c r="K423" s="35"/>
      <c r="L423" s="9"/>
      <c r="M423" s="11" t="str">
        <f>IF(J414+M421&gt;0,"Credit Surplus","Credit Shortage")</f>
        <v>Credit Surplus</v>
      </c>
      <c r="N423" s="36">
        <f>J414+M421</f>
        <v>206500.54</v>
      </c>
      <c r="O423" s="35" t="s">
        <v>60</v>
      </c>
      <c r="P423" s="35"/>
      <c r="Q423" s="10"/>
    </row>
    <row r="424" spans="1:17">
      <c r="A424" s="13"/>
      <c r="B424" s="35"/>
      <c r="C424" s="9"/>
      <c r="D424" s="9"/>
      <c r="E424" s="35"/>
      <c r="F424" s="35"/>
      <c r="G424" s="9"/>
      <c r="H424" s="9"/>
      <c r="I424" s="35"/>
      <c r="J424" s="35"/>
      <c r="K424" s="35"/>
      <c r="L424" s="9"/>
      <c r="M424" s="35"/>
      <c r="N424" s="35"/>
      <c r="O424" s="35"/>
      <c r="P424" s="35"/>
      <c r="Q424" s="10"/>
    </row>
    <row r="425" spans="1:17">
      <c r="A425" s="13"/>
      <c r="B425" s="35"/>
      <c r="C425" s="9"/>
      <c r="D425" s="9"/>
      <c r="E425" s="35"/>
      <c r="F425" s="35"/>
      <c r="G425" s="9"/>
      <c r="H425" s="9"/>
      <c r="I425" s="35"/>
      <c r="J425" s="35"/>
      <c r="K425" s="35"/>
      <c r="L425" s="35"/>
      <c r="M425" s="35"/>
      <c r="N425" s="35"/>
      <c r="O425" s="35"/>
      <c r="P425" s="35"/>
      <c r="Q425" s="10"/>
    </row>
    <row r="426" spans="1:17">
      <c r="A426" s="13" t="s">
        <v>11</v>
      </c>
      <c r="B426" s="35"/>
      <c r="C426" s="9"/>
      <c r="D426" s="21">
        <v>59.96</v>
      </c>
      <c r="E426" s="35" t="s">
        <v>76</v>
      </c>
      <c r="F426" s="35"/>
      <c r="G426" s="9"/>
      <c r="H426" s="9"/>
      <c r="I426" s="35"/>
      <c r="J426" s="35"/>
      <c r="K426" s="35"/>
      <c r="L426" s="35"/>
      <c r="M426" s="35"/>
      <c r="N426" s="35"/>
      <c r="O426" s="35"/>
      <c r="P426" s="35"/>
      <c r="Q426" s="10"/>
    </row>
    <row r="427" spans="1:17">
      <c r="A427" s="13" t="s">
        <v>12</v>
      </c>
      <c r="B427" s="35"/>
      <c r="C427" s="9"/>
      <c r="D427" s="9">
        <f>H414</f>
        <v>-16.709999999999809</v>
      </c>
      <c r="E427" s="35" t="s">
        <v>16</v>
      </c>
      <c r="F427" s="35"/>
      <c r="G427" s="9"/>
      <c r="H427" s="9"/>
      <c r="I427" s="35"/>
      <c r="J427" s="35"/>
      <c r="K427" s="35"/>
      <c r="L427" s="35"/>
      <c r="M427" s="35"/>
      <c r="N427" s="35"/>
      <c r="O427" s="35"/>
      <c r="P427" s="35"/>
      <c r="Q427" s="10"/>
    </row>
    <row r="428" spans="1:17">
      <c r="A428" s="13" t="s">
        <v>13</v>
      </c>
      <c r="B428" s="35"/>
      <c r="C428" s="9"/>
      <c r="D428" s="9">
        <f>D426+D427</f>
        <v>43.250000000000192</v>
      </c>
      <c r="E428" s="35"/>
      <c r="F428" s="35"/>
      <c r="G428" s="9"/>
      <c r="H428" s="9"/>
      <c r="I428" s="35"/>
      <c r="J428" s="35"/>
      <c r="K428" s="35"/>
      <c r="L428" s="35"/>
      <c r="M428" s="35"/>
      <c r="N428" s="35"/>
      <c r="O428" s="35"/>
      <c r="P428" s="35"/>
      <c r="Q428" s="10"/>
    </row>
    <row r="429" spans="1:17">
      <c r="A429" s="13" t="s">
        <v>14</v>
      </c>
      <c r="B429" s="35"/>
      <c r="C429" s="9"/>
      <c r="D429" s="9">
        <f>H422</f>
        <v>-11.889999999999759</v>
      </c>
      <c r="E429" s="35" t="s">
        <v>17</v>
      </c>
      <c r="F429" s="35"/>
      <c r="G429" s="9"/>
      <c r="H429" s="9"/>
      <c r="I429" s="35"/>
      <c r="J429" s="35"/>
      <c r="K429" s="35"/>
      <c r="L429" s="35"/>
      <c r="M429" s="35"/>
      <c r="N429" s="35"/>
      <c r="O429" s="35"/>
      <c r="P429" s="35"/>
      <c r="Q429" s="10"/>
    </row>
    <row r="430" spans="1:17">
      <c r="A430" s="13" t="s">
        <v>13</v>
      </c>
      <c r="B430" s="35"/>
      <c r="C430" s="9"/>
      <c r="D430" s="27">
        <f>D428-D429</f>
        <v>55.139999999999951</v>
      </c>
      <c r="E430" s="19" t="s">
        <v>18</v>
      </c>
      <c r="F430" s="35"/>
      <c r="G430" s="9"/>
      <c r="H430" s="9"/>
      <c r="I430" s="35"/>
      <c r="J430" s="35"/>
      <c r="K430" s="35"/>
      <c r="L430" s="35"/>
      <c r="M430" s="35"/>
      <c r="N430" s="35"/>
      <c r="O430" s="35"/>
      <c r="P430" s="35"/>
      <c r="Q430" s="10"/>
    </row>
    <row r="431" spans="1:17" ht="14.65" thickBot="1">
      <c r="A431" s="15"/>
      <c r="B431" s="16"/>
      <c r="C431" s="17"/>
      <c r="D431" s="17"/>
      <c r="E431" s="16"/>
      <c r="F431" s="16"/>
      <c r="G431" s="17"/>
      <c r="H431" s="17"/>
      <c r="I431" s="16"/>
      <c r="J431" s="16"/>
      <c r="K431" s="16"/>
      <c r="L431" s="16"/>
      <c r="M431" s="16"/>
      <c r="N431" s="16"/>
      <c r="O431" s="16"/>
      <c r="P431" s="16"/>
      <c r="Q431" s="18"/>
    </row>
    <row r="432" spans="1:17" ht="14.65" thickTop="1"/>
    <row r="434" spans="1:17" ht="14.65" thickBot="1"/>
    <row r="435" spans="1:17" ht="14.65" thickTop="1">
      <c r="A435" s="2"/>
      <c r="B435" s="3"/>
      <c r="C435" s="4">
        <v>45046</v>
      </c>
      <c r="D435" s="5"/>
      <c r="E435" s="3"/>
      <c r="F435" s="3"/>
      <c r="G435" s="5"/>
      <c r="H435" s="5"/>
      <c r="I435" s="3"/>
      <c r="J435" s="3"/>
      <c r="K435" s="3"/>
      <c r="L435" s="20" t="s">
        <v>19</v>
      </c>
      <c r="M435" s="3"/>
      <c r="N435" s="3"/>
      <c r="O435" s="3"/>
      <c r="P435" s="3"/>
      <c r="Q435" s="6"/>
    </row>
    <row r="436" spans="1:17">
      <c r="A436" s="7" t="s">
        <v>5</v>
      </c>
      <c r="B436" s="35"/>
      <c r="C436" s="9"/>
      <c r="D436" s="9"/>
      <c r="E436" s="35"/>
      <c r="F436" s="35"/>
      <c r="G436" s="9"/>
      <c r="H436" s="9"/>
      <c r="I436" s="35"/>
      <c r="J436" s="11" t="s">
        <v>24</v>
      </c>
      <c r="K436" s="35"/>
      <c r="L436" s="11" t="s">
        <v>10</v>
      </c>
      <c r="M436" s="35"/>
      <c r="N436" s="35"/>
      <c r="O436" s="35"/>
      <c r="P436" s="35"/>
      <c r="Q436" s="10"/>
    </row>
    <row r="437" spans="1:17">
      <c r="A437" s="7" t="s">
        <v>0</v>
      </c>
      <c r="B437" s="11" t="s">
        <v>3</v>
      </c>
      <c r="C437" s="12" t="s">
        <v>1</v>
      </c>
      <c r="D437" s="12" t="s">
        <v>4</v>
      </c>
      <c r="E437" s="11" t="s">
        <v>7</v>
      </c>
      <c r="F437" s="37" t="s">
        <v>92</v>
      </c>
      <c r="G437" s="12" t="s">
        <v>8</v>
      </c>
      <c r="H437" s="12" t="s">
        <v>9</v>
      </c>
      <c r="I437" s="33" t="s">
        <v>70</v>
      </c>
      <c r="J437" s="11" t="s">
        <v>23</v>
      </c>
      <c r="K437" s="35"/>
      <c r="L437" s="31">
        <v>206837.51</v>
      </c>
      <c r="M437" s="35" t="s">
        <v>118</v>
      </c>
      <c r="N437" s="35"/>
      <c r="O437" s="35"/>
      <c r="P437" s="35"/>
      <c r="Q437" s="10"/>
    </row>
    <row r="438" spans="1:17">
      <c r="A438" s="13" t="s">
        <v>129</v>
      </c>
      <c r="B438" s="35">
        <v>123</v>
      </c>
      <c r="C438" s="9">
        <v>15.89</v>
      </c>
      <c r="D438" s="9">
        <f>C438*B438</f>
        <v>1954.47</v>
      </c>
      <c r="E438" s="36" t="s">
        <v>33</v>
      </c>
      <c r="F438" s="38">
        <f>D438/D441</f>
        <v>0.60843320984964044</v>
      </c>
      <c r="G438" s="40">
        <v>15.59</v>
      </c>
      <c r="H438" s="9">
        <f>(B438*G438)-D438</f>
        <v>-36.900000000000091</v>
      </c>
      <c r="I438" s="35" t="s">
        <v>71</v>
      </c>
      <c r="J438" s="36">
        <f>G438*B438</f>
        <v>1917.57</v>
      </c>
      <c r="K438" s="35" t="str">
        <f>"sell "&amp;B438&amp;" "&amp;A438&amp;" @ $"&amp;G438</f>
        <v>sell 123 VIPS @ $15.59</v>
      </c>
      <c r="L438" s="9">
        <f>L437+(G438*B438)</f>
        <v>208755.08000000002</v>
      </c>
      <c r="M438" s="35"/>
      <c r="N438" s="35"/>
      <c r="O438" s="35"/>
      <c r="P438" s="35"/>
      <c r="Q438" s="10"/>
    </row>
    <row r="439" spans="1:17">
      <c r="A439" s="13" t="s">
        <v>130</v>
      </c>
      <c r="B439" s="35">
        <v>5</v>
      </c>
      <c r="C439" s="9">
        <v>90.02</v>
      </c>
      <c r="D439" s="9">
        <f>C439*B439</f>
        <v>450.09999999999997</v>
      </c>
      <c r="E439" s="36" t="s">
        <v>33</v>
      </c>
      <c r="F439" s="38">
        <f>D439/D441</f>
        <v>0.14011767269557637</v>
      </c>
      <c r="G439" s="40">
        <v>85.36</v>
      </c>
      <c r="H439" s="9">
        <f>(B439*G439)-D439</f>
        <v>-23.299999999999955</v>
      </c>
      <c r="I439" s="35" t="s">
        <v>71</v>
      </c>
      <c r="J439" s="36">
        <f>G439*B439</f>
        <v>426.8</v>
      </c>
      <c r="K439" s="35" t="str">
        <f>"sell "&amp;B439&amp;" "&amp;A439&amp;" @ $"&amp;G439</f>
        <v>sell 5 PVH @ $85.36</v>
      </c>
      <c r="L439" s="9">
        <f>L438+(G439*B439)</f>
        <v>209181.88</v>
      </c>
      <c r="M439" s="35"/>
      <c r="N439" s="35"/>
      <c r="O439" s="35"/>
      <c r="P439" s="35"/>
      <c r="Q439" s="10"/>
    </row>
    <row r="440" spans="1:17">
      <c r="A440" s="13" t="s">
        <v>131</v>
      </c>
      <c r="B440" s="35">
        <v>77</v>
      </c>
      <c r="C440" s="9">
        <v>10.49</v>
      </c>
      <c r="D440" s="9">
        <f>C440*B440</f>
        <v>807.73</v>
      </c>
      <c r="E440" s="36" t="s">
        <v>33</v>
      </c>
      <c r="F440" s="38">
        <f>D440/D441</f>
        <v>0.25144911745478316</v>
      </c>
      <c r="G440" s="40">
        <v>10.62</v>
      </c>
      <c r="H440" s="9">
        <f>(B440*G440)-D440</f>
        <v>10.009999999999877</v>
      </c>
      <c r="I440" s="35" t="s">
        <v>71</v>
      </c>
      <c r="J440" s="36">
        <f>G440*B440</f>
        <v>817.7399999999999</v>
      </c>
      <c r="K440" s="35" t="str">
        <f>"sell "&amp;B440&amp;" "&amp;A440&amp;" @ $"&amp;G440</f>
        <v>sell 77 DLAKY @ $10.62</v>
      </c>
      <c r="L440" s="9">
        <f>L439+(G440*B440)</f>
        <v>209999.62</v>
      </c>
      <c r="M440" s="35" t="s">
        <v>22</v>
      </c>
      <c r="N440" s="35"/>
      <c r="O440" s="35"/>
      <c r="P440" s="35"/>
      <c r="Q440" s="10"/>
    </row>
    <row r="441" spans="1:17">
      <c r="A441" s="13"/>
      <c r="B441" s="35"/>
      <c r="C441" s="9"/>
      <c r="D441" s="9">
        <f>SUM(D438:D440)</f>
        <v>3212.3</v>
      </c>
      <c r="E441" s="36"/>
      <c r="F441" s="38">
        <f>SUM(F438:F440)</f>
        <v>1</v>
      </c>
      <c r="G441" s="41"/>
      <c r="H441" s="9">
        <f>SUM(H438:H440)</f>
        <v>-50.190000000000168</v>
      </c>
      <c r="I441" s="35"/>
      <c r="J441" s="36">
        <f>SUM(J438:J440)</f>
        <v>3162.1099999999997</v>
      </c>
      <c r="K441" s="35"/>
      <c r="L441" s="9"/>
      <c r="M441" s="35"/>
      <c r="N441" s="35"/>
      <c r="O441" s="35"/>
      <c r="P441" s="35"/>
      <c r="Q441" s="10"/>
    </row>
    <row r="442" spans="1:17">
      <c r="A442" s="13"/>
      <c r="B442" s="35"/>
      <c r="C442" s="9"/>
      <c r="D442" s="9"/>
      <c r="E442" s="35"/>
      <c r="F442" s="35"/>
      <c r="G442" s="41"/>
      <c r="H442" s="9"/>
      <c r="I442" s="35"/>
      <c r="J442" s="35"/>
      <c r="K442" s="35"/>
      <c r="L442" s="9"/>
      <c r="M442" s="35"/>
      <c r="N442" s="35"/>
      <c r="O442" s="35"/>
      <c r="P442" s="35"/>
      <c r="Q442" s="10"/>
    </row>
    <row r="443" spans="1:17">
      <c r="A443" s="13"/>
      <c r="B443" s="35"/>
      <c r="C443" s="9"/>
      <c r="D443" s="9"/>
      <c r="E443" s="19"/>
      <c r="F443" s="35"/>
      <c r="G443" s="41"/>
      <c r="H443" s="9"/>
      <c r="I443" s="35"/>
      <c r="J443" s="35"/>
      <c r="K443" s="35"/>
      <c r="L443" s="9"/>
      <c r="M443" s="11" t="s">
        <v>20</v>
      </c>
      <c r="N443" s="35"/>
      <c r="O443" s="35"/>
      <c r="P443" s="35"/>
      <c r="Q443" s="10"/>
    </row>
    <row r="444" spans="1:17">
      <c r="A444" s="7" t="s">
        <v>6</v>
      </c>
      <c r="B444" s="35"/>
      <c r="C444" s="9"/>
      <c r="D444" s="9"/>
      <c r="E444" s="19"/>
      <c r="F444" s="35"/>
      <c r="G444" s="41"/>
      <c r="H444" s="9"/>
      <c r="I444" s="35"/>
      <c r="J444" s="35"/>
      <c r="K444" s="35"/>
      <c r="L444" s="9"/>
      <c r="M444" s="11" t="s">
        <v>21</v>
      </c>
      <c r="N444" s="35"/>
      <c r="O444" s="35"/>
      <c r="P444" s="35"/>
      <c r="Q444" s="10"/>
    </row>
    <row r="445" spans="1:17">
      <c r="A445" s="7" t="s">
        <v>0</v>
      </c>
      <c r="B445" s="11" t="s">
        <v>3</v>
      </c>
      <c r="C445" s="12" t="s">
        <v>1</v>
      </c>
      <c r="D445" s="12" t="s">
        <v>2</v>
      </c>
      <c r="E445" s="22" t="s">
        <v>7</v>
      </c>
      <c r="F445" s="39" t="s">
        <v>92</v>
      </c>
      <c r="G445" s="42" t="s">
        <v>8</v>
      </c>
      <c r="H445" s="12" t="s">
        <v>9</v>
      </c>
      <c r="I445" s="35"/>
      <c r="J445" s="35"/>
      <c r="K445" s="35"/>
      <c r="L445" s="9"/>
      <c r="M445" s="36">
        <f>L440</f>
        <v>209999.62</v>
      </c>
      <c r="N445" s="35"/>
      <c r="O445" s="35"/>
      <c r="P445" s="35"/>
      <c r="Q445" s="10"/>
    </row>
    <row r="446" spans="1:17">
      <c r="A446" s="13" t="s">
        <v>132</v>
      </c>
      <c r="B446" s="35">
        <v>2</v>
      </c>
      <c r="C446" s="9">
        <v>277.49</v>
      </c>
      <c r="D446" s="9">
        <f>C446*B446</f>
        <v>554.98</v>
      </c>
      <c r="E446" s="36" t="s">
        <v>33</v>
      </c>
      <c r="F446" s="38">
        <f>D446/D449</f>
        <v>0.16463559342145861</v>
      </c>
      <c r="G446" s="40">
        <v>278.49</v>
      </c>
      <c r="H446" s="9">
        <f>(B446*G446)-D446</f>
        <v>2</v>
      </c>
      <c r="I446" s="35" t="s">
        <v>71</v>
      </c>
      <c r="J446" s="35"/>
      <c r="K446" s="35" t="str">
        <f>"buy "&amp;B446&amp;" "&amp;A446&amp;" @ $"&amp;G446</f>
        <v>buy 2 NVDA @ $278.49</v>
      </c>
      <c r="L446" s="9">
        <f>L440-(G446*B446)</f>
        <v>209442.63999999998</v>
      </c>
      <c r="M446" s="36">
        <f>L437-(G446*B446)</f>
        <v>206280.53</v>
      </c>
      <c r="N446" s="35"/>
      <c r="O446" s="35"/>
      <c r="P446" s="35"/>
      <c r="Q446" s="10"/>
    </row>
    <row r="447" spans="1:17">
      <c r="A447" s="13" t="s">
        <v>133</v>
      </c>
      <c r="B447" s="35">
        <v>102</v>
      </c>
      <c r="C447" s="9">
        <v>21.65</v>
      </c>
      <c r="D447" s="9">
        <f>C447*B447</f>
        <v>2208.2999999999997</v>
      </c>
      <c r="E447" s="36" t="s">
        <v>33</v>
      </c>
      <c r="F447" s="38">
        <f>D447/D449</f>
        <v>0.65509528442936138</v>
      </c>
      <c r="G447" s="40">
        <v>21.56</v>
      </c>
      <c r="H447" s="9">
        <f>(B447*G447)-D447</f>
        <v>-9.1799999999998363</v>
      </c>
      <c r="I447" s="35" t="s">
        <v>71</v>
      </c>
      <c r="J447" s="35"/>
      <c r="K447" s="35" t="str">
        <f>"buy "&amp;B447&amp;" "&amp;A447&amp;" @ $"&amp;G447</f>
        <v>buy 102 COCO @ $21.56</v>
      </c>
      <c r="L447" s="9">
        <f>L446-(G447*B447)</f>
        <v>207243.51999999999</v>
      </c>
      <c r="M447" s="36">
        <f>M446-(G447*B447)</f>
        <v>204081.41</v>
      </c>
      <c r="N447" s="35"/>
      <c r="O447" s="35"/>
      <c r="P447" s="35"/>
      <c r="Q447" s="10"/>
    </row>
    <row r="448" spans="1:17">
      <c r="A448" s="23" t="s">
        <v>134</v>
      </c>
      <c r="B448" s="24">
        <v>36</v>
      </c>
      <c r="C448" s="25">
        <v>16.88</v>
      </c>
      <c r="D448" s="25">
        <f>C448*B448</f>
        <v>607.67999999999995</v>
      </c>
      <c r="E448" s="36" t="s">
        <v>33</v>
      </c>
      <c r="F448" s="38">
        <f>D448/D449</f>
        <v>0.18026912214918006</v>
      </c>
      <c r="G448" s="43">
        <v>16.82</v>
      </c>
      <c r="H448" s="25">
        <f>(B448*G448)-D448</f>
        <v>-2.1599999999999682</v>
      </c>
      <c r="I448" s="35" t="s">
        <v>71</v>
      </c>
      <c r="J448" s="35"/>
      <c r="K448" s="35" t="str">
        <f>"buy "&amp;B448&amp;" "&amp;A448&amp;" @ $"&amp;G448</f>
        <v>buy 36 CNK @ $16.82</v>
      </c>
      <c r="L448" s="9">
        <f>L447-(G448*B448)</f>
        <v>206638</v>
      </c>
      <c r="M448" s="36">
        <f>M447-(G448*B448)</f>
        <v>203475.89</v>
      </c>
      <c r="N448" s="35" t="str">
        <f>TEXT(ROUND(M448,2),"$#,##0.00")&amp;" will be the balance in the account after purchases.  "</f>
        <v xml:space="preserve">$203,475.89 will be the balance in the account after purchases.  </v>
      </c>
      <c r="O448" s="35"/>
      <c r="P448" s="35"/>
      <c r="Q448" s="10"/>
    </row>
    <row r="449" spans="1:17">
      <c r="A449" s="13"/>
      <c r="B449" s="35"/>
      <c r="C449" s="9"/>
      <c r="D449" s="9">
        <f>SUM(D446:D448)</f>
        <v>3370.9599999999996</v>
      </c>
      <c r="E449" s="35"/>
      <c r="F449" s="38">
        <f>SUM(F446:F448)</f>
        <v>1</v>
      </c>
      <c r="G449" s="9" t="s">
        <v>15</v>
      </c>
      <c r="H449" s="9">
        <f>SUM(H446:H448)</f>
        <v>-9.3399999999998045</v>
      </c>
      <c r="I449" s="35"/>
      <c r="J449" s="35"/>
      <c r="K449" s="35"/>
      <c r="L449" s="9"/>
      <c r="M449" s="35"/>
      <c r="N449" s="35" t="s">
        <v>27</v>
      </c>
      <c r="O449" s="35"/>
      <c r="P449" s="35"/>
      <c r="Q449" s="10"/>
    </row>
    <row r="450" spans="1:17">
      <c r="A450" s="13"/>
      <c r="B450" s="35"/>
      <c r="C450" s="9"/>
      <c r="D450" s="9"/>
      <c r="E450" s="35"/>
      <c r="F450" s="35"/>
      <c r="G450" s="9"/>
      <c r="H450" s="9"/>
      <c r="I450" s="35"/>
      <c r="J450" s="35"/>
      <c r="K450" s="35"/>
      <c r="L450" s="9"/>
      <c r="M450" s="11" t="str">
        <f>IF(J441+M448&gt;0,"Credit Surplus","Credit Shortage")</f>
        <v>Credit Surplus</v>
      </c>
      <c r="N450" s="36">
        <f>J441+M448</f>
        <v>206638</v>
      </c>
      <c r="O450" s="35" t="s">
        <v>60</v>
      </c>
      <c r="P450" s="35"/>
      <c r="Q450" s="10"/>
    </row>
    <row r="451" spans="1:17">
      <c r="A451" s="13"/>
      <c r="B451" s="35"/>
      <c r="C451" s="9"/>
      <c r="D451" s="9"/>
      <c r="E451" s="35"/>
      <c r="F451" s="35"/>
      <c r="G451" s="9"/>
      <c r="H451" s="9"/>
      <c r="I451" s="35"/>
      <c r="J451" s="35"/>
      <c r="K451" s="35"/>
      <c r="L451" s="9"/>
      <c r="M451" s="35"/>
      <c r="N451" s="35"/>
      <c r="O451" s="35"/>
      <c r="P451" s="35"/>
      <c r="Q451" s="10"/>
    </row>
    <row r="452" spans="1:17">
      <c r="A452" s="13"/>
      <c r="B452" s="35"/>
      <c r="C452" s="9"/>
      <c r="D452" s="9"/>
      <c r="E452" s="35"/>
      <c r="F452" s="35"/>
      <c r="G452" s="9"/>
      <c r="H452" s="9"/>
      <c r="I452" s="35"/>
      <c r="J452" s="35"/>
      <c r="K452" s="35"/>
      <c r="L452" s="35"/>
      <c r="M452" s="35"/>
      <c r="N452" s="35"/>
      <c r="O452" s="35"/>
      <c r="P452" s="35"/>
      <c r="Q452" s="10"/>
    </row>
    <row r="453" spans="1:17">
      <c r="A453" s="13" t="s">
        <v>11</v>
      </c>
      <c r="B453" s="35"/>
      <c r="C453" s="9"/>
      <c r="D453" s="21">
        <v>233.37</v>
      </c>
      <c r="E453" s="35" t="s">
        <v>76</v>
      </c>
      <c r="F453" s="35"/>
      <c r="G453" s="9"/>
      <c r="H453" s="9"/>
      <c r="I453" s="35"/>
      <c r="J453" s="35"/>
      <c r="K453" s="35"/>
      <c r="L453" s="35"/>
      <c r="M453" s="35"/>
      <c r="N453" s="35"/>
      <c r="O453" s="35"/>
      <c r="P453" s="35"/>
      <c r="Q453" s="10"/>
    </row>
    <row r="454" spans="1:17">
      <c r="A454" s="13" t="s">
        <v>12</v>
      </c>
      <c r="B454" s="35"/>
      <c r="C454" s="9"/>
      <c r="D454" s="9">
        <f>H441</f>
        <v>-50.190000000000168</v>
      </c>
      <c r="E454" s="35" t="s">
        <v>16</v>
      </c>
      <c r="F454" s="35"/>
      <c r="G454" s="9"/>
      <c r="H454" s="9"/>
      <c r="I454" s="35"/>
      <c r="J454" s="35"/>
      <c r="K454" s="35"/>
      <c r="L454" s="35"/>
      <c r="M454" s="35"/>
      <c r="N454" s="35"/>
      <c r="O454" s="35"/>
      <c r="P454" s="35"/>
      <c r="Q454" s="10"/>
    </row>
    <row r="455" spans="1:17">
      <c r="A455" s="13" t="s">
        <v>13</v>
      </c>
      <c r="B455" s="35"/>
      <c r="C455" s="9"/>
      <c r="D455" s="9">
        <f>D453+D454</f>
        <v>183.17999999999984</v>
      </c>
      <c r="E455" s="35"/>
      <c r="F455" s="35"/>
      <c r="G455" s="9"/>
      <c r="H455" s="9"/>
      <c r="I455" s="35"/>
      <c r="J455" s="35"/>
      <c r="K455" s="35"/>
      <c r="L455" s="35"/>
      <c r="M455" s="35"/>
      <c r="N455" s="35"/>
      <c r="O455" s="35"/>
      <c r="P455" s="35"/>
      <c r="Q455" s="10"/>
    </row>
    <row r="456" spans="1:17">
      <c r="A456" s="13" t="s">
        <v>14</v>
      </c>
      <c r="B456" s="35"/>
      <c r="C456" s="9"/>
      <c r="D456" s="9">
        <f>H449</f>
        <v>-9.3399999999998045</v>
      </c>
      <c r="E456" s="35" t="s">
        <v>17</v>
      </c>
      <c r="F456" s="35"/>
      <c r="G456" s="9"/>
      <c r="H456" s="9"/>
      <c r="I456" s="35"/>
      <c r="J456" s="35"/>
      <c r="K456" s="35"/>
      <c r="L456" s="35"/>
      <c r="M456" s="35"/>
      <c r="N456" s="35"/>
      <c r="O456" s="35"/>
      <c r="P456" s="35"/>
      <c r="Q456" s="10"/>
    </row>
    <row r="457" spans="1:17">
      <c r="A457" s="13" t="s">
        <v>13</v>
      </c>
      <c r="B457" s="35"/>
      <c r="C457" s="9"/>
      <c r="D457" s="27">
        <f>D455-D456</f>
        <v>192.51999999999964</v>
      </c>
      <c r="E457" s="19" t="s">
        <v>18</v>
      </c>
      <c r="F457" s="35"/>
      <c r="G457" s="9"/>
      <c r="H457" s="9"/>
      <c r="I457" s="35"/>
      <c r="J457" s="35"/>
      <c r="K457" s="35"/>
      <c r="L457" s="35"/>
      <c r="M457" s="35"/>
      <c r="N457" s="35"/>
      <c r="O457" s="35"/>
      <c r="P457" s="35"/>
      <c r="Q457" s="10"/>
    </row>
    <row r="458" spans="1:17" ht="14.65" thickBot="1">
      <c r="A458" s="15"/>
      <c r="B458" s="16"/>
      <c r="C458" s="17"/>
      <c r="D458" s="17"/>
      <c r="E458" s="16"/>
      <c r="F458" s="16"/>
      <c r="G458" s="17"/>
      <c r="H458" s="17"/>
      <c r="I458" s="16"/>
      <c r="J458" s="16"/>
      <c r="K458" s="16"/>
      <c r="L458" s="16"/>
      <c r="M458" s="16"/>
      <c r="N458" s="16"/>
      <c r="O458" s="16"/>
      <c r="P458" s="16"/>
      <c r="Q458" s="18"/>
    </row>
    <row r="459" spans="1:17" ht="14.65" thickTop="1"/>
    <row r="461" spans="1:17" ht="14.65" thickBot="1"/>
    <row r="462" spans="1:17" ht="14.65" thickTop="1">
      <c r="A462" s="2"/>
      <c r="B462" s="3"/>
      <c r="C462" s="4">
        <v>45016</v>
      </c>
      <c r="D462" s="5"/>
      <c r="E462" s="3"/>
      <c r="F462" s="3"/>
      <c r="G462" s="5"/>
      <c r="H462" s="5"/>
      <c r="I462" s="3"/>
      <c r="J462" s="3"/>
      <c r="K462" s="3"/>
      <c r="L462" s="20" t="s">
        <v>19</v>
      </c>
      <c r="M462" s="3"/>
      <c r="N462" s="3"/>
      <c r="O462" s="3"/>
      <c r="P462" s="3"/>
      <c r="Q462" s="6"/>
    </row>
    <row r="463" spans="1:17">
      <c r="A463" s="7" t="s">
        <v>5</v>
      </c>
      <c r="B463" s="35"/>
      <c r="C463" s="9"/>
      <c r="D463" s="9"/>
      <c r="E463" s="35"/>
      <c r="F463" s="35"/>
      <c r="G463" s="9"/>
      <c r="H463" s="9"/>
      <c r="I463" s="35"/>
      <c r="J463" s="11" t="s">
        <v>24</v>
      </c>
      <c r="K463" s="35"/>
      <c r="L463" s="11" t="s">
        <v>10</v>
      </c>
      <c r="M463" s="35"/>
      <c r="N463" s="35"/>
      <c r="O463" s="35"/>
      <c r="P463" s="35"/>
      <c r="Q463" s="10"/>
    </row>
    <row r="464" spans="1:17">
      <c r="A464" s="7" t="s">
        <v>0</v>
      </c>
      <c r="B464" s="11" t="s">
        <v>3</v>
      </c>
      <c r="C464" s="12" t="s">
        <v>1</v>
      </c>
      <c r="D464" s="12" t="s">
        <v>4</v>
      </c>
      <c r="E464" s="11" t="s">
        <v>7</v>
      </c>
      <c r="F464" s="37" t="s">
        <v>92</v>
      </c>
      <c r="G464" s="12" t="s">
        <v>8</v>
      </c>
      <c r="H464" s="12" t="s">
        <v>9</v>
      </c>
      <c r="I464" s="33" t="s">
        <v>70</v>
      </c>
      <c r="J464" s="11" t="s">
        <v>23</v>
      </c>
      <c r="K464" s="35"/>
      <c r="L464" s="31">
        <v>209289.69</v>
      </c>
      <c r="M464" s="35" t="s">
        <v>118</v>
      </c>
      <c r="N464" s="35"/>
      <c r="O464" s="35"/>
      <c r="P464" s="35"/>
      <c r="Q464" s="10"/>
    </row>
    <row r="465" spans="1:17">
      <c r="A465" s="13" t="s">
        <v>122</v>
      </c>
      <c r="B465" s="35">
        <v>16</v>
      </c>
      <c r="C465" s="9">
        <v>66.849999999999994</v>
      </c>
      <c r="D465" s="9">
        <f>C465*B465</f>
        <v>1069.5999999999999</v>
      </c>
      <c r="E465" s="36"/>
      <c r="F465" s="38">
        <f>D465/D468</f>
        <v>1</v>
      </c>
      <c r="G465" s="40">
        <v>67.03</v>
      </c>
      <c r="H465" s="9">
        <f>(B465*G465)-D465</f>
        <v>2.8800000000001091</v>
      </c>
      <c r="I465" s="35" t="s">
        <v>71</v>
      </c>
      <c r="J465" s="36">
        <f>G465*B465</f>
        <v>1072.48</v>
      </c>
      <c r="K465" s="35" t="str">
        <f>"sell "&amp;B465&amp;" "&amp;A465&amp;" @ $"&amp;G465</f>
        <v>sell 16 IEFA @ $67.03</v>
      </c>
      <c r="L465" s="9">
        <f>L464+(G465*B465)</f>
        <v>210362.17</v>
      </c>
      <c r="M465" s="35"/>
      <c r="N465" s="35"/>
      <c r="O465" s="35"/>
      <c r="P465" s="35"/>
      <c r="Q465" s="10"/>
    </row>
    <row r="466" spans="1:17">
      <c r="A466" s="13"/>
      <c r="B466" s="35"/>
      <c r="C466" s="9"/>
      <c r="D466" s="9">
        <f>C466*B466</f>
        <v>0</v>
      </c>
      <c r="E466" s="36"/>
      <c r="F466" s="38">
        <f>D466/D468</f>
        <v>0</v>
      </c>
      <c r="G466" s="40"/>
      <c r="H466" s="9">
        <f>(B466*G466)-D466</f>
        <v>0</v>
      </c>
      <c r="I466" s="35"/>
      <c r="J466" s="36">
        <f>G466*B466</f>
        <v>0</v>
      </c>
      <c r="K466" s="35" t="str">
        <f>"sell "&amp;B466&amp;" "&amp;A466&amp;" @ $"&amp;G466</f>
        <v>sell   @ $</v>
      </c>
      <c r="L466" s="9">
        <f>L465+(G466*B466)</f>
        <v>210362.17</v>
      </c>
      <c r="M466" s="35"/>
      <c r="N466" s="35"/>
      <c r="O466" s="35"/>
      <c r="P466" s="35"/>
      <c r="Q466" s="10"/>
    </row>
    <row r="467" spans="1:17">
      <c r="A467" s="13"/>
      <c r="B467" s="35"/>
      <c r="C467" s="9"/>
      <c r="D467" s="9">
        <f>C467*B467</f>
        <v>0</v>
      </c>
      <c r="E467" s="36"/>
      <c r="F467" s="38">
        <f>D467/D468</f>
        <v>0</v>
      </c>
      <c r="G467" s="40"/>
      <c r="H467" s="9">
        <f>(B467*G467)-D467</f>
        <v>0</v>
      </c>
      <c r="I467" s="35"/>
      <c r="J467" s="36">
        <f>G467*B467</f>
        <v>0</v>
      </c>
      <c r="K467" s="35" t="str">
        <f>"sell "&amp;B467&amp;" "&amp;A467&amp;" @ $"&amp;G467</f>
        <v>sell   @ $</v>
      </c>
      <c r="L467" s="9">
        <f>L466+(G467*B467)</f>
        <v>210362.17</v>
      </c>
      <c r="M467" s="35" t="s">
        <v>22</v>
      </c>
      <c r="N467" s="35"/>
      <c r="O467" s="35"/>
      <c r="P467" s="35"/>
      <c r="Q467" s="10"/>
    </row>
    <row r="468" spans="1:17">
      <c r="A468" s="13"/>
      <c r="B468" s="35"/>
      <c r="C468" s="9"/>
      <c r="D468" s="9">
        <f>SUM(D465:D467)</f>
        <v>1069.5999999999999</v>
      </c>
      <c r="E468" s="36"/>
      <c r="F468" s="38">
        <f>SUM(F465:F467)</f>
        <v>1</v>
      </c>
      <c r="G468" s="41"/>
      <c r="H468" s="9">
        <f>SUM(H465:H467)</f>
        <v>2.8800000000001091</v>
      </c>
      <c r="I468" s="35"/>
      <c r="J468" s="36">
        <f>SUM(J465:J467)</f>
        <v>1072.48</v>
      </c>
      <c r="K468" s="35"/>
      <c r="L468" s="9"/>
      <c r="M468" s="35"/>
      <c r="N468" s="35"/>
      <c r="O468" s="35"/>
      <c r="P468" s="35"/>
      <c r="Q468" s="10"/>
    </row>
    <row r="469" spans="1:17">
      <c r="A469" s="13"/>
      <c r="B469" s="35"/>
      <c r="C469" s="9"/>
      <c r="D469" s="9"/>
      <c r="E469" s="35"/>
      <c r="F469" s="35"/>
      <c r="G469" s="41"/>
      <c r="H469" s="9"/>
      <c r="I469" s="35"/>
      <c r="J469" s="35"/>
      <c r="K469" s="35"/>
      <c r="L469" s="9"/>
      <c r="M469" s="35"/>
      <c r="N469" s="35"/>
      <c r="O469" s="35"/>
      <c r="P469" s="35"/>
      <c r="Q469" s="10"/>
    </row>
    <row r="470" spans="1:17">
      <c r="A470" s="13"/>
      <c r="B470" s="35"/>
      <c r="C470" s="9"/>
      <c r="D470" s="9"/>
      <c r="E470" s="19"/>
      <c r="F470" s="35"/>
      <c r="G470" s="41"/>
      <c r="H470" s="9"/>
      <c r="I470" s="35"/>
      <c r="J470" s="35"/>
      <c r="K470" s="35"/>
      <c r="L470" s="9"/>
      <c r="M470" s="11" t="s">
        <v>20</v>
      </c>
      <c r="N470" s="35"/>
      <c r="O470" s="35"/>
      <c r="P470" s="35"/>
      <c r="Q470" s="10"/>
    </row>
    <row r="471" spans="1:17">
      <c r="A471" s="7" t="s">
        <v>6</v>
      </c>
      <c r="B471" s="35"/>
      <c r="C471" s="9"/>
      <c r="D471" s="9"/>
      <c r="E471" s="19"/>
      <c r="F471" s="35"/>
      <c r="G471" s="41"/>
      <c r="H471" s="9"/>
      <c r="I471" s="35"/>
      <c r="J471" s="35"/>
      <c r="K471" s="35"/>
      <c r="L471" s="9"/>
      <c r="M471" s="11" t="s">
        <v>21</v>
      </c>
      <c r="N471" s="35"/>
      <c r="O471" s="35"/>
      <c r="P471" s="35"/>
      <c r="Q471" s="10"/>
    </row>
    <row r="472" spans="1:17">
      <c r="A472" s="7" t="s">
        <v>0</v>
      </c>
      <c r="B472" s="11" t="s">
        <v>3</v>
      </c>
      <c r="C472" s="12" t="s">
        <v>1</v>
      </c>
      <c r="D472" s="12" t="s">
        <v>2</v>
      </c>
      <c r="E472" s="22" t="s">
        <v>7</v>
      </c>
      <c r="F472" s="39" t="s">
        <v>92</v>
      </c>
      <c r="G472" s="42" t="s">
        <v>8</v>
      </c>
      <c r="H472" s="12" t="s">
        <v>9</v>
      </c>
      <c r="I472" s="35"/>
      <c r="J472" s="35"/>
      <c r="K472" s="35"/>
      <c r="L472" s="9"/>
      <c r="M472" s="36">
        <f>L467</f>
        <v>210362.17</v>
      </c>
      <c r="N472" s="35"/>
      <c r="O472" s="35"/>
      <c r="P472" s="35"/>
      <c r="Q472" s="10"/>
    </row>
    <row r="473" spans="1:17">
      <c r="A473" s="13" t="s">
        <v>126</v>
      </c>
      <c r="B473" s="35">
        <v>31</v>
      </c>
      <c r="C473" s="9">
        <v>17.739999999999998</v>
      </c>
      <c r="D473" s="9">
        <f>C473*B473</f>
        <v>549.93999999999994</v>
      </c>
      <c r="E473" s="36"/>
      <c r="F473" s="38">
        <f>D473/D476</f>
        <v>0.15973347739960381</v>
      </c>
      <c r="G473" s="40">
        <v>17.989999999999998</v>
      </c>
      <c r="H473" s="9">
        <f>(B473*G473)-D473</f>
        <v>7.75</v>
      </c>
      <c r="I473" s="35" t="s">
        <v>71</v>
      </c>
      <c r="J473" s="35"/>
      <c r="K473" s="35" t="str">
        <f>"buy "&amp;B473&amp;" "&amp;A473&amp;" @ $"&amp;G473</f>
        <v>buy 31 MNSO @ $17.99</v>
      </c>
      <c r="L473" s="9">
        <f>L467-(G473*B473)</f>
        <v>209804.48</v>
      </c>
      <c r="M473" s="36">
        <f>L464-(G473*B473)</f>
        <v>208732</v>
      </c>
      <c r="N473" s="35"/>
      <c r="O473" s="35"/>
      <c r="P473" s="35"/>
      <c r="Q473" s="10"/>
    </row>
    <row r="474" spans="1:17">
      <c r="A474" s="13" t="s">
        <v>127</v>
      </c>
      <c r="B474" s="35">
        <v>9</v>
      </c>
      <c r="C474" s="9">
        <v>133.62</v>
      </c>
      <c r="D474" s="9">
        <f>C474*B474</f>
        <v>1202.58</v>
      </c>
      <c r="E474" s="36"/>
      <c r="F474" s="38">
        <f>D474/D476</f>
        <v>0.34929680556281695</v>
      </c>
      <c r="G474" s="40">
        <v>132.37</v>
      </c>
      <c r="H474" s="9">
        <f>(B474*G474)-D474</f>
        <v>-11.25</v>
      </c>
      <c r="I474" s="35" t="s">
        <v>71</v>
      </c>
      <c r="J474" s="35"/>
      <c r="K474" s="35" t="str">
        <f>"buy "&amp;B474&amp;" "&amp;A474&amp;" @ $"&amp;G474</f>
        <v>buy 9 SPOT @ $132.37</v>
      </c>
      <c r="L474" s="9">
        <f>L473-(G474*B474)</f>
        <v>208613.15000000002</v>
      </c>
      <c r="M474" s="36">
        <f>M473-(G474*B474)</f>
        <v>207540.67</v>
      </c>
      <c r="N474" s="35"/>
      <c r="O474" s="35"/>
      <c r="P474" s="35"/>
      <c r="Q474" s="10"/>
    </row>
    <row r="475" spans="1:17">
      <c r="A475" s="23" t="s">
        <v>128</v>
      </c>
      <c r="B475" s="24">
        <v>223</v>
      </c>
      <c r="C475" s="25">
        <v>7.58</v>
      </c>
      <c r="D475" s="25">
        <f>C475*B475</f>
        <v>1690.34</v>
      </c>
      <c r="E475" s="36"/>
      <c r="F475" s="38">
        <f>D475/D476</f>
        <v>0.49096971703757925</v>
      </c>
      <c r="G475" s="43">
        <v>7.97</v>
      </c>
      <c r="H475" s="25">
        <f>(B475*G475)-D475</f>
        <v>86.970000000000027</v>
      </c>
      <c r="I475" s="35" t="s">
        <v>71</v>
      </c>
      <c r="J475" s="35"/>
      <c r="K475" s="35" t="str">
        <f>"buy "&amp;B475&amp;" "&amp;A475&amp;" @ $"&amp;G475</f>
        <v>buy 223 BORR @ $7.97</v>
      </c>
      <c r="L475" s="9">
        <f>L474-(G475*B475)</f>
        <v>206835.84000000003</v>
      </c>
      <c r="M475" s="36">
        <f>M474-(G475*B475)</f>
        <v>205763.36000000002</v>
      </c>
      <c r="N475" s="35" t="str">
        <f>TEXT(ROUND(M475,2),"$#,##0.00")&amp;" will be the balance in the account after purchases.  "</f>
        <v xml:space="preserve">$205,763.36 will be the balance in the account after purchases.  </v>
      </c>
      <c r="O475" s="35"/>
      <c r="P475" s="35"/>
      <c r="Q475" s="10"/>
    </row>
    <row r="476" spans="1:17">
      <c r="A476" s="13"/>
      <c r="B476" s="35"/>
      <c r="C476" s="9"/>
      <c r="D476" s="9">
        <f>SUM(D473:D475)</f>
        <v>3442.8599999999997</v>
      </c>
      <c r="E476" s="35"/>
      <c r="F476" s="38">
        <f>SUM(F473:F475)</f>
        <v>1</v>
      </c>
      <c r="G476" s="9" t="s">
        <v>15</v>
      </c>
      <c r="H476" s="9">
        <f>SUM(H473:H475)</f>
        <v>83.470000000000027</v>
      </c>
      <c r="I476" s="35"/>
      <c r="J476" s="35"/>
      <c r="K476" s="35"/>
      <c r="L476" s="9"/>
      <c r="M476" s="35"/>
      <c r="N476" s="35" t="s">
        <v>27</v>
      </c>
      <c r="O476" s="35"/>
      <c r="P476" s="35"/>
      <c r="Q476" s="10"/>
    </row>
    <row r="477" spans="1:17">
      <c r="A477" s="13"/>
      <c r="B477" s="35"/>
      <c r="C477" s="9"/>
      <c r="D477" s="9"/>
      <c r="E477" s="35"/>
      <c r="F477" s="35"/>
      <c r="G477" s="9"/>
      <c r="H477" s="9"/>
      <c r="I477" s="35"/>
      <c r="J477" s="35"/>
      <c r="K477" s="35"/>
      <c r="L477" s="9"/>
      <c r="M477" s="11" t="str">
        <f>IF(J468+M475&gt;0,"Credit Surplus","Credit Shortage")</f>
        <v>Credit Surplus</v>
      </c>
      <c r="N477" s="36">
        <f>J468+M475</f>
        <v>206835.84000000003</v>
      </c>
      <c r="O477" s="35" t="s">
        <v>60</v>
      </c>
      <c r="P477" s="35"/>
      <c r="Q477" s="10"/>
    </row>
    <row r="478" spans="1:17">
      <c r="A478" s="13"/>
      <c r="B478" s="35"/>
      <c r="C478" s="9"/>
      <c r="D478" s="9"/>
      <c r="E478" s="35"/>
      <c r="F478" s="35"/>
      <c r="G478" s="9"/>
      <c r="H478" s="9"/>
      <c r="I478" s="35"/>
      <c r="J478" s="35"/>
      <c r="K478" s="35"/>
      <c r="L478" s="9"/>
      <c r="M478" s="35"/>
      <c r="N478" s="35"/>
      <c r="O478" s="35"/>
      <c r="P478" s="35"/>
      <c r="Q478" s="10"/>
    </row>
    <row r="479" spans="1:17">
      <c r="A479" s="13"/>
      <c r="B479" s="35"/>
      <c r="C479" s="9"/>
      <c r="D479" s="9"/>
      <c r="E479" s="35"/>
      <c r="F479" s="35"/>
      <c r="G479" s="9"/>
      <c r="H479" s="9"/>
      <c r="I479" s="35"/>
      <c r="J479" s="35"/>
      <c r="K479" s="35"/>
      <c r="L479" s="35"/>
      <c r="M479" s="35"/>
      <c r="N479" s="35"/>
      <c r="O479" s="35"/>
      <c r="P479" s="35"/>
      <c r="Q479" s="10"/>
    </row>
    <row r="480" spans="1:17">
      <c r="A480" s="13" t="s">
        <v>11</v>
      </c>
      <c r="B480" s="35"/>
      <c r="C480" s="9"/>
      <c r="D480" s="21">
        <v>502.4</v>
      </c>
      <c r="E480" s="35" t="s">
        <v>76</v>
      </c>
      <c r="F480" s="35"/>
      <c r="G480" s="9"/>
      <c r="H480" s="9"/>
      <c r="I480" s="35"/>
      <c r="J480" s="35"/>
      <c r="K480" s="35"/>
      <c r="L480" s="35"/>
      <c r="M480" s="35"/>
      <c r="N480" s="35"/>
      <c r="O480" s="35"/>
      <c r="P480" s="35"/>
      <c r="Q480" s="10"/>
    </row>
    <row r="481" spans="1:17">
      <c r="A481" s="13" t="s">
        <v>12</v>
      </c>
      <c r="B481" s="35"/>
      <c r="C481" s="9"/>
      <c r="D481" s="9">
        <f>H468</f>
        <v>2.8800000000001091</v>
      </c>
      <c r="E481" s="35" t="s">
        <v>16</v>
      </c>
      <c r="F481" s="35"/>
      <c r="G481" s="9"/>
      <c r="H481" s="9"/>
      <c r="I481" s="35"/>
      <c r="J481" s="35"/>
      <c r="K481" s="35"/>
      <c r="L481" s="35"/>
      <c r="M481" s="35"/>
      <c r="N481" s="35"/>
      <c r="O481" s="35"/>
      <c r="P481" s="35"/>
      <c r="Q481" s="10"/>
    </row>
    <row r="482" spans="1:17">
      <c r="A482" s="13" t="s">
        <v>13</v>
      </c>
      <c r="B482" s="35"/>
      <c r="C482" s="9"/>
      <c r="D482" s="9">
        <f>D480+D481</f>
        <v>505.28000000000009</v>
      </c>
      <c r="E482" s="35"/>
      <c r="F482" s="35"/>
      <c r="G482" s="9"/>
      <c r="H482" s="9"/>
      <c r="I482" s="35"/>
      <c r="J482" s="35"/>
      <c r="K482" s="35"/>
      <c r="L482" s="35"/>
      <c r="M482" s="35"/>
      <c r="N482" s="35"/>
      <c r="O482" s="35"/>
      <c r="P482" s="35"/>
      <c r="Q482" s="10"/>
    </row>
    <row r="483" spans="1:17">
      <c r="A483" s="13" t="s">
        <v>14</v>
      </c>
      <c r="B483" s="35"/>
      <c r="C483" s="9"/>
      <c r="D483" s="9">
        <f>H476</f>
        <v>83.470000000000027</v>
      </c>
      <c r="E483" s="35" t="s">
        <v>17</v>
      </c>
      <c r="F483" s="35"/>
      <c r="G483" s="9"/>
      <c r="H483" s="9"/>
      <c r="I483" s="35"/>
      <c r="J483" s="35"/>
      <c r="K483" s="35"/>
      <c r="L483" s="35"/>
      <c r="M483" s="35"/>
      <c r="N483" s="35"/>
      <c r="O483" s="35"/>
      <c r="P483" s="35"/>
      <c r="Q483" s="10"/>
    </row>
    <row r="484" spans="1:17">
      <c r="A484" s="13" t="s">
        <v>13</v>
      </c>
      <c r="B484" s="35"/>
      <c r="C484" s="9"/>
      <c r="D484" s="27">
        <f>D482-D483</f>
        <v>421.81000000000006</v>
      </c>
      <c r="E484" s="19" t="s">
        <v>18</v>
      </c>
      <c r="F484" s="35"/>
      <c r="G484" s="9"/>
      <c r="H484" s="9"/>
      <c r="I484" s="35"/>
      <c r="J484" s="35"/>
      <c r="K484" s="35"/>
      <c r="L484" s="35"/>
      <c r="M484" s="35"/>
      <c r="N484" s="35"/>
      <c r="O484" s="35"/>
      <c r="P484" s="35"/>
      <c r="Q484" s="10"/>
    </row>
    <row r="485" spans="1:17" ht="14.65" thickBot="1">
      <c r="A485" s="15"/>
      <c r="B485" s="16"/>
      <c r="C485" s="17"/>
      <c r="D485" s="17"/>
      <c r="E485" s="16"/>
      <c r="F485" s="16"/>
      <c r="G485" s="17"/>
      <c r="H485" s="17"/>
      <c r="I485" s="16"/>
      <c r="J485" s="16"/>
      <c r="K485" s="16"/>
      <c r="L485" s="16"/>
      <c r="M485" s="16"/>
      <c r="N485" s="16"/>
      <c r="O485" s="16"/>
      <c r="P485" s="16"/>
      <c r="Q485" s="18"/>
    </row>
    <row r="486" spans="1:17" ht="14.65" thickTop="1"/>
    <row r="488" spans="1:17" ht="14.65" thickBot="1"/>
    <row r="489" spans="1:17" ht="14.65" thickTop="1">
      <c r="A489" s="2"/>
      <c r="B489" s="3"/>
      <c r="C489" s="4">
        <v>44985</v>
      </c>
      <c r="D489" s="5"/>
      <c r="E489" s="3"/>
      <c r="F489" s="3"/>
      <c r="G489" s="5"/>
      <c r="H489" s="5"/>
      <c r="I489" s="3"/>
      <c r="J489" s="3"/>
      <c r="K489" s="3"/>
      <c r="L489" s="20" t="s">
        <v>19</v>
      </c>
      <c r="M489" s="3"/>
      <c r="N489" s="3"/>
      <c r="O489" s="3"/>
      <c r="P489" s="3"/>
      <c r="Q489" s="6"/>
    </row>
    <row r="490" spans="1:17">
      <c r="A490" s="7" t="s">
        <v>5</v>
      </c>
      <c r="B490" s="35"/>
      <c r="C490" s="9"/>
      <c r="D490" s="9"/>
      <c r="E490" s="35"/>
      <c r="F490" s="35"/>
      <c r="G490" s="9"/>
      <c r="H490" s="9"/>
      <c r="I490" s="35"/>
      <c r="J490" s="11" t="s">
        <v>24</v>
      </c>
      <c r="K490" s="35"/>
      <c r="L490" s="11" t="s">
        <v>10</v>
      </c>
      <c r="M490" s="35"/>
      <c r="N490" s="35"/>
      <c r="O490" s="35"/>
      <c r="P490" s="35"/>
      <c r="Q490" s="10"/>
    </row>
    <row r="491" spans="1:17">
      <c r="A491" s="7" t="s">
        <v>0</v>
      </c>
      <c r="B491" s="11" t="s">
        <v>3</v>
      </c>
      <c r="C491" s="12" t="s">
        <v>1</v>
      </c>
      <c r="D491" s="12" t="s">
        <v>4</v>
      </c>
      <c r="E491" s="11" t="s">
        <v>7</v>
      </c>
      <c r="F491" s="37" t="s">
        <v>92</v>
      </c>
      <c r="G491" s="12" t="s">
        <v>8</v>
      </c>
      <c r="H491" s="12" t="s">
        <v>9</v>
      </c>
      <c r="I491" s="33" t="s">
        <v>70</v>
      </c>
      <c r="J491" s="11" t="s">
        <v>23</v>
      </c>
      <c r="K491" s="35"/>
      <c r="L491" s="31">
        <v>208689.72</v>
      </c>
      <c r="M491" s="35" t="s">
        <v>118</v>
      </c>
      <c r="N491" s="35"/>
      <c r="O491" s="35"/>
      <c r="P491" s="35"/>
      <c r="Q491" s="10"/>
    </row>
    <row r="492" spans="1:17">
      <c r="A492" s="13" t="s">
        <v>119</v>
      </c>
      <c r="B492" s="35">
        <v>109</v>
      </c>
      <c r="C492" s="9">
        <v>11.77</v>
      </c>
      <c r="D492" s="9">
        <f>C492*B492</f>
        <v>1282.93</v>
      </c>
      <c r="E492" s="36" t="s">
        <v>33</v>
      </c>
      <c r="F492" s="38">
        <f>D492/D495</f>
        <v>0.32146544120594955</v>
      </c>
      <c r="G492" s="40">
        <v>11.71</v>
      </c>
      <c r="H492" s="9">
        <f>(B492*G492)-D492</f>
        <v>-6.5399999999999636</v>
      </c>
      <c r="I492" s="35" t="s">
        <v>71</v>
      </c>
      <c r="J492" s="36">
        <f>G492*B492</f>
        <v>1276.3900000000001</v>
      </c>
      <c r="K492" s="35" t="str">
        <f>"sell "&amp;B492&amp;" "&amp;A492&amp;" @ $"&amp;G492</f>
        <v>sell 109 YPF @ $11.71</v>
      </c>
      <c r="L492" s="9">
        <f>L491+(G492*B492)</f>
        <v>209966.11000000002</v>
      </c>
      <c r="M492" s="35"/>
      <c r="N492" s="35"/>
      <c r="O492" s="35"/>
      <c r="P492" s="35"/>
      <c r="Q492" s="10"/>
    </row>
    <row r="493" spans="1:17">
      <c r="A493" s="13" t="s">
        <v>120</v>
      </c>
      <c r="B493" s="35">
        <v>41</v>
      </c>
      <c r="C493" s="9">
        <v>51.44</v>
      </c>
      <c r="D493" s="9">
        <f>C493*B493</f>
        <v>2109.04</v>
      </c>
      <c r="E493" s="36" t="s">
        <v>33</v>
      </c>
      <c r="F493" s="38">
        <f>D493/D495</f>
        <v>0.52846489997193602</v>
      </c>
      <c r="G493" s="40">
        <v>51.87</v>
      </c>
      <c r="H493" s="9">
        <f>(B493*G493)-D493</f>
        <v>17.630000000000109</v>
      </c>
      <c r="I493" s="35"/>
      <c r="J493" s="36">
        <f>G493*B493</f>
        <v>2126.67</v>
      </c>
      <c r="K493" s="35" t="str">
        <f>"sell "&amp;B493&amp;" "&amp;A493&amp;" @ $"&amp;G493</f>
        <v>sell 41 INSW @ $51.87</v>
      </c>
      <c r="L493" s="9">
        <f>L492+(G493*B493)</f>
        <v>212092.78000000003</v>
      </c>
      <c r="M493" s="35"/>
      <c r="N493" s="35"/>
      <c r="O493" s="35"/>
      <c r="P493" s="35"/>
      <c r="Q493" s="10"/>
    </row>
    <row r="494" spans="1:17">
      <c r="A494" s="13" t="s">
        <v>121</v>
      </c>
      <c r="B494" s="35">
        <v>17</v>
      </c>
      <c r="C494" s="9">
        <v>35.229999999999997</v>
      </c>
      <c r="D494" s="9">
        <f>C494*B494</f>
        <v>598.91</v>
      </c>
      <c r="E494" s="36" t="s">
        <v>33</v>
      </c>
      <c r="F494" s="38">
        <f>D494/D495</f>
        <v>0.1500696588221144</v>
      </c>
      <c r="G494" s="40">
        <v>36.25</v>
      </c>
      <c r="H494" s="9">
        <f>(B494*G494)-D494</f>
        <v>17.340000000000032</v>
      </c>
      <c r="I494" s="35"/>
      <c r="J494" s="36">
        <f>G494*B494</f>
        <v>616.25</v>
      </c>
      <c r="K494" s="35" t="str">
        <f>"sell "&amp;B494&amp;" "&amp;A494&amp;" @ $"&amp;G494</f>
        <v>sell 17 TRMD @ $36.25</v>
      </c>
      <c r="L494" s="9">
        <f>L493+(G494*B494)</f>
        <v>212709.03000000003</v>
      </c>
      <c r="M494" s="35" t="s">
        <v>22</v>
      </c>
      <c r="N494" s="35"/>
      <c r="O494" s="35"/>
      <c r="P494" s="35"/>
      <c r="Q494" s="10"/>
    </row>
    <row r="495" spans="1:17">
      <c r="A495" s="13"/>
      <c r="B495" s="35"/>
      <c r="C495" s="9"/>
      <c r="D495" s="9">
        <f>SUM(D492:D494)</f>
        <v>3990.88</v>
      </c>
      <c r="E495" s="36"/>
      <c r="F495" s="38">
        <f>SUM(F492:F494)</f>
        <v>1</v>
      </c>
      <c r="G495" s="41"/>
      <c r="H495" s="9">
        <f>SUM(H492:H494)</f>
        <v>28.430000000000177</v>
      </c>
      <c r="I495" s="35"/>
      <c r="J495" s="36">
        <f>SUM(J492:J494)</f>
        <v>4019.3100000000004</v>
      </c>
      <c r="K495" s="35"/>
      <c r="L495" s="9"/>
      <c r="M495" s="35"/>
      <c r="N495" s="35"/>
      <c r="O495" s="35"/>
      <c r="P495" s="35"/>
      <c r="Q495" s="10"/>
    </row>
    <row r="496" spans="1:17">
      <c r="A496" s="13"/>
      <c r="B496" s="35"/>
      <c r="C496" s="9"/>
      <c r="D496" s="9"/>
      <c r="E496" s="35"/>
      <c r="F496" s="35"/>
      <c r="G496" s="41"/>
      <c r="H496" s="9"/>
      <c r="I496" s="35"/>
      <c r="J496" s="35"/>
      <c r="K496" s="35"/>
      <c r="L496" s="9"/>
      <c r="M496" s="35"/>
      <c r="N496" s="35"/>
      <c r="O496" s="35"/>
      <c r="P496" s="35"/>
      <c r="Q496" s="10"/>
    </row>
    <row r="497" spans="1:17">
      <c r="A497" s="13"/>
      <c r="B497" s="35"/>
      <c r="C497" s="9"/>
      <c r="D497" s="9"/>
      <c r="E497" s="19"/>
      <c r="F497" s="35"/>
      <c r="G497" s="41"/>
      <c r="H497" s="9"/>
      <c r="I497" s="35"/>
      <c r="J497" s="35"/>
      <c r="K497" s="35"/>
      <c r="L497" s="9"/>
      <c r="M497" s="11" t="s">
        <v>20</v>
      </c>
      <c r="N497" s="35"/>
      <c r="O497" s="35"/>
      <c r="P497" s="35"/>
      <c r="Q497" s="10"/>
    </row>
    <row r="498" spans="1:17">
      <c r="A498" s="7" t="s">
        <v>6</v>
      </c>
      <c r="B498" s="35"/>
      <c r="C498" s="9"/>
      <c r="D498" s="9"/>
      <c r="E498" s="19"/>
      <c r="F498" s="35"/>
      <c r="G498" s="41"/>
      <c r="H498" s="9"/>
      <c r="I498" s="35"/>
      <c r="J498" s="35"/>
      <c r="K498" s="35"/>
      <c r="L498" s="9"/>
      <c r="M498" s="11" t="s">
        <v>21</v>
      </c>
      <c r="N498" s="35"/>
      <c r="O498" s="35"/>
      <c r="P498" s="35"/>
      <c r="Q498" s="10"/>
    </row>
    <row r="499" spans="1:17">
      <c r="A499" s="7" t="s">
        <v>0</v>
      </c>
      <c r="B499" s="11" t="s">
        <v>3</v>
      </c>
      <c r="C499" s="12" t="s">
        <v>1</v>
      </c>
      <c r="D499" s="12" t="s">
        <v>2</v>
      </c>
      <c r="E499" s="22" t="s">
        <v>7</v>
      </c>
      <c r="F499" s="39" t="s">
        <v>92</v>
      </c>
      <c r="G499" s="42" t="s">
        <v>8</v>
      </c>
      <c r="H499" s="12" t="s">
        <v>9</v>
      </c>
      <c r="I499" s="35"/>
      <c r="J499" s="35"/>
      <c r="K499" s="35"/>
      <c r="L499" s="9"/>
      <c r="M499" s="36">
        <f>L494</f>
        <v>212709.03000000003</v>
      </c>
      <c r="N499" s="35"/>
      <c r="O499" s="35"/>
      <c r="P499" s="35"/>
      <c r="Q499" s="10"/>
    </row>
    <row r="500" spans="1:17">
      <c r="A500" s="13" t="s">
        <v>123</v>
      </c>
      <c r="B500" s="35">
        <v>2</v>
      </c>
      <c r="C500" s="9">
        <v>128.54</v>
      </c>
      <c r="D500" s="9">
        <f>C500*B500</f>
        <v>257.08</v>
      </c>
      <c r="E500" s="36" t="s">
        <v>33</v>
      </c>
      <c r="F500" s="38">
        <f>D500/D503</f>
        <v>7.5922600765486931E-2</v>
      </c>
      <c r="G500" s="40">
        <v>129.72</v>
      </c>
      <c r="H500" s="9">
        <f>(B500*G500)-D500</f>
        <v>2.3600000000000136</v>
      </c>
      <c r="I500" s="35" t="s">
        <v>71</v>
      </c>
      <c r="J500" s="35"/>
      <c r="K500" s="35" t="str">
        <f>"buy "&amp;B500&amp;" "&amp;A500&amp;" @ $"&amp;G500</f>
        <v>buy 2 ACLS @ $129.72</v>
      </c>
      <c r="L500" s="9">
        <f>L494-(G500*B500)</f>
        <v>212449.59000000003</v>
      </c>
      <c r="M500" s="36">
        <f>L491-(G500*B500)</f>
        <v>208430.28</v>
      </c>
      <c r="N500" s="35"/>
      <c r="O500" s="35"/>
      <c r="P500" s="35"/>
      <c r="Q500" s="10"/>
    </row>
    <row r="501" spans="1:17">
      <c r="A501" s="13" t="s">
        <v>124</v>
      </c>
      <c r="B501" s="35">
        <v>10</v>
      </c>
      <c r="C501" s="9">
        <v>108.37</v>
      </c>
      <c r="D501" s="9">
        <f>C501*B501</f>
        <v>1083.7</v>
      </c>
      <c r="E501" s="36" t="s">
        <v>33</v>
      </c>
      <c r="F501" s="38">
        <f>D501/D503</f>
        <v>0.32004559845012526</v>
      </c>
      <c r="G501" s="40">
        <v>110</v>
      </c>
      <c r="H501" s="9">
        <f>(B501*G501)-D501</f>
        <v>16.299999999999955</v>
      </c>
      <c r="I501" s="35" t="s">
        <v>71</v>
      </c>
      <c r="J501" s="35"/>
      <c r="K501" s="35" t="str">
        <f>"buy "&amp;B501&amp;" "&amp;A501&amp;" @ $"&amp;G501</f>
        <v>buy 10 WYNN @ $110</v>
      </c>
      <c r="L501" s="9">
        <f>L500-(G501*B501)</f>
        <v>211349.59000000003</v>
      </c>
      <c r="M501" s="36">
        <f>M500-(G501*B501)</f>
        <v>207330.28</v>
      </c>
      <c r="N501" s="35"/>
      <c r="O501" s="35"/>
      <c r="P501" s="35"/>
      <c r="Q501" s="10"/>
    </row>
    <row r="502" spans="1:17">
      <c r="A502" s="23" t="s">
        <v>125</v>
      </c>
      <c r="B502" s="24">
        <v>181</v>
      </c>
      <c r="C502" s="25">
        <v>11.3</v>
      </c>
      <c r="D502" s="25">
        <f>C502*B502</f>
        <v>2045.3000000000002</v>
      </c>
      <c r="E502" s="36" t="s">
        <v>33</v>
      </c>
      <c r="F502" s="38">
        <f>D502/D503</f>
        <v>0.6040318007843879</v>
      </c>
      <c r="G502" s="43">
        <v>11.4</v>
      </c>
      <c r="H502" s="25">
        <f>(B502*G502)-D502</f>
        <v>18.099999999999909</v>
      </c>
      <c r="I502" s="35" t="s">
        <v>71</v>
      </c>
      <c r="J502" s="35"/>
      <c r="K502" s="35" t="str">
        <f>"buy "&amp;B502&amp;" "&amp;A502&amp;" @ $"&amp;G502</f>
        <v>buy 181 COTY @ $11.4</v>
      </c>
      <c r="L502" s="9">
        <f>L501-(G502*B502)</f>
        <v>209286.19000000003</v>
      </c>
      <c r="M502" s="36">
        <f>M501-(G502*B502)</f>
        <v>205266.88</v>
      </c>
      <c r="N502" s="35" t="str">
        <f>TEXT(ROUND(M502,2),"$#,##0.00")&amp;" will be the balance in the account after purchases.  "</f>
        <v xml:space="preserve">$205,266.88 will be the balance in the account after purchases.  </v>
      </c>
      <c r="O502" s="35"/>
      <c r="P502" s="35"/>
      <c r="Q502" s="10"/>
    </row>
    <row r="503" spans="1:17">
      <c r="A503" s="13"/>
      <c r="B503" s="35"/>
      <c r="C503" s="9"/>
      <c r="D503" s="9">
        <f>SUM(D500:D502)</f>
        <v>3386.08</v>
      </c>
      <c r="E503" s="35"/>
      <c r="F503" s="38">
        <f>SUM(F500:F502)</f>
        <v>1</v>
      </c>
      <c r="G503" s="9" t="s">
        <v>15</v>
      </c>
      <c r="H503" s="9">
        <f>SUM(H500:H502)</f>
        <v>36.759999999999877</v>
      </c>
      <c r="I503" s="35"/>
      <c r="J503" s="35"/>
      <c r="K503" s="35"/>
      <c r="L503" s="9"/>
      <c r="M503" s="35"/>
      <c r="N503" s="35" t="s">
        <v>27</v>
      </c>
      <c r="O503" s="35"/>
      <c r="P503" s="35"/>
      <c r="Q503" s="10"/>
    </row>
    <row r="504" spans="1:17">
      <c r="A504" s="13"/>
      <c r="B504" s="35"/>
      <c r="C504" s="9"/>
      <c r="D504" s="9"/>
      <c r="E504" s="35"/>
      <c r="F504" s="35"/>
      <c r="G504" s="9"/>
      <c r="H504" s="9"/>
      <c r="I504" s="35"/>
      <c r="J504" s="35"/>
      <c r="K504" s="35"/>
      <c r="L504" s="9"/>
      <c r="M504" s="11" t="str">
        <f>IF(J495+M502&gt;0,"Credit Surplus","Credit Shortage")</f>
        <v>Credit Surplus</v>
      </c>
      <c r="N504" s="36">
        <f>J495+M502</f>
        <v>209286.19</v>
      </c>
      <c r="O504" s="35" t="s">
        <v>60</v>
      </c>
      <c r="P504" s="35"/>
      <c r="Q504" s="10"/>
    </row>
    <row r="505" spans="1:17">
      <c r="A505" s="13"/>
      <c r="B505" s="35"/>
      <c r="C505" s="9"/>
      <c r="D505" s="9"/>
      <c r="E505" s="35"/>
      <c r="F505" s="35"/>
      <c r="G505" s="9"/>
      <c r="H505" s="9"/>
      <c r="I505" s="35"/>
      <c r="J505" s="35"/>
      <c r="K505" s="35"/>
      <c r="L505" s="9"/>
      <c r="M505" s="35"/>
      <c r="N505" s="35"/>
      <c r="O505" s="35"/>
      <c r="P505" s="35"/>
      <c r="Q505" s="10"/>
    </row>
    <row r="506" spans="1:17">
      <c r="A506" s="13"/>
      <c r="B506" s="35"/>
      <c r="C506" s="9"/>
      <c r="D506" s="9"/>
      <c r="E506" s="35"/>
      <c r="F506" s="35"/>
      <c r="G506" s="9"/>
      <c r="H506" s="9"/>
      <c r="I506" s="35"/>
      <c r="J506" s="35"/>
      <c r="K506" s="35"/>
      <c r="L506" s="35"/>
      <c r="M506" s="35"/>
      <c r="N506" s="35"/>
      <c r="O506" s="35"/>
      <c r="P506" s="35"/>
      <c r="Q506" s="10"/>
    </row>
    <row r="507" spans="1:17">
      <c r="A507" s="13" t="s">
        <v>11</v>
      </c>
      <c r="B507" s="35"/>
      <c r="C507" s="9"/>
      <c r="D507" s="21">
        <v>2883.99</v>
      </c>
      <c r="E507" s="35" t="s">
        <v>76</v>
      </c>
      <c r="F507" s="35"/>
      <c r="G507" s="9"/>
      <c r="H507" s="9"/>
      <c r="I507" s="35"/>
      <c r="J507" s="35"/>
      <c r="K507" s="35"/>
      <c r="L507" s="35"/>
      <c r="M507" s="35"/>
      <c r="N507" s="35"/>
      <c r="O507" s="35"/>
      <c r="P507" s="35"/>
      <c r="Q507" s="10"/>
    </row>
    <row r="508" spans="1:17">
      <c r="A508" s="13" t="s">
        <v>12</v>
      </c>
      <c r="B508" s="35"/>
      <c r="C508" s="9"/>
      <c r="D508" s="9">
        <f>H495</f>
        <v>28.430000000000177</v>
      </c>
      <c r="E508" s="35" t="s">
        <v>16</v>
      </c>
      <c r="F508" s="35"/>
      <c r="G508" s="9"/>
      <c r="H508" s="9"/>
      <c r="I508" s="35"/>
      <c r="J508" s="35"/>
      <c r="K508" s="35"/>
      <c r="L508" s="35"/>
      <c r="M508" s="35"/>
      <c r="N508" s="35"/>
      <c r="O508" s="35"/>
      <c r="P508" s="35"/>
      <c r="Q508" s="10"/>
    </row>
    <row r="509" spans="1:17">
      <c r="A509" s="13" t="s">
        <v>13</v>
      </c>
      <c r="B509" s="35"/>
      <c r="C509" s="9"/>
      <c r="D509" s="9">
        <f>D507+D508</f>
        <v>2912.42</v>
      </c>
      <c r="E509" s="35"/>
      <c r="F509" s="35"/>
      <c r="G509" s="9"/>
      <c r="H509" s="9"/>
      <c r="I509" s="35"/>
      <c r="J509" s="35"/>
      <c r="K509" s="35"/>
      <c r="L509" s="35"/>
      <c r="M509" s="35"/>
      <c r="N509" s="35"/>
      <c r="O509" s="35"/>
      <c r="P509" s="35"/>
      <c r="Q509" s="10"/>
    </row>
    <row r="510" spans="1:17">
      <c r="A510" s="13" t="s">
        <v>14</v>
      </c>
      <c r="B510" s="35"/>
      <c r="C510" s="9"/>
      <c r="D510" s="9">
        <f>H503</f>
        <v>36.759999999999877</v>
      </c>
      <c r="E510" s="35" t="s">
        <v>17</v>
      </c>
      <c r="F510" s="35"/>
      <c r="G510" s="9"/>
      <c r="H510" s="9"/>
      <c r="I510" s="35"/>
      <c r="J510" s="35"/>
      <c r="K510" s="35"/>
      <c r="L510" s="35"/>
      <c r="M510" s="35"/>
      <c r="N510" s="35"/>
      <c r="O510" s="35"/>
      <c r="P510" s="35"/>
      <c r="Q510" s="10"/>
    </row>
    <row r="511" spans="1:17">
      <c r="A511" s="13" t="s">
        <v>13</v>
      </c>
      <c r="B511" s="35"/>
      <c r="C511" s="9"/>
      <c r="D511" s="27">
        <f>D509-D510</f>
        <v>2875.6600000000003</v>
      </c>
      <c r="E511" s="19" t="s">
        <v>18</v>
      </c>
      <c r="F511" s="35"/>
      <c r="G511" s="9"/>
      <c r="H511" s="9"/>
      <c r="I511" s="35"/>
      <c r="J511" s="35"/>
      <c r="K511" s="35"/>
      <c r="L511" s="35"/>
      <c r="M511" s="35"/>
      <c r="N511" s="35"/>
      <c r="O511" s="35"/>
      <c r="P511" s="35"/>
      <c r="Q511" s="10"/>
    </row>
    <row r="512" spans="1:17" ht="14.65" thickBot="1">
      <c r="A512" s="15"/>
      <c r="B512" s="16"/>
      <c r="C512" s="17"/>
      <c r="D512" s="17"/>
      <c r="E512" s="16"/>
      <c r="F512" s="16"/>
      <c r="G512" s="17"/>
      <c r="H512" s="17"/>
      <c r="I512" s="16"/>
      <c r="J512" s="16"/>
      <c r="K512" s="16"/>
      <c r="L512" s="16"/>
      <c r="M512" s="16"/>
      <c r="N512" s="16"/>
      <c r="O512" s="16"/>
      <c r="P512" s="16"/>
      <c r="Q512" s="18"/>
    </row>
    <row r="513" spans="1:17" ht="14.65" thickTop="1"/>
    <row r="515" spans="1:17" ht="14.65" thickBot="1"/>
    <row r="516" spans="1:17" ht="14.65" thickTop="1">
      <c r="A516" s="2"/>
      <c r="B516" s="3"/>
      <c r="C516" s="4">
        <v>44957</v>
      </c>
      <c r="D516" s="5"/>
      <c r="E516" s="3"/>
      <c r="F516" s="3"/>
      <c r="G516" s="5"/>
      <c r="H516" s="5"/>
      <c r="I516" s="3"/>
      <c r="J516" s="3"/>
      <c r="K516" s="3"/>
      <c r="L516" s="20" t="s">
        <v>19</v>
      </c>
      <c r="M516" s="3"/>
      <c r="N516" s="3"/>
      <c r="O516" s="3"/>
      <c r="P516" s="3"/>
      <c r="Q516" s="6"/>
    </row>
    <row r="517" spans="1:17">
      <c r="A517" s="7" t="s">
        <v>5</v>
      </c>
      <c r="B517" s="35"/>
      <c r="C517" s="9"/>
      <c r="D517" s="9"/>
      <c r="E517" s="35"/>
      <c r="F517" s="35"/>
      <c r="G517" s="9"/>
      <c r="H517" s="9"/>
      <c r="I517" s="35"/>
      <c r="J517" s="11" t="s">
        <v>24</v>
      </c>
      <c r="K517" s="35"/>
      <c r="L517" s="11" t="s">
        <v>10</v>
      </c>
      <c r="M517" s="35"/>
      <c r="N517" s="35"/>
      <c r="O517" s="35"/>
      <c r="P517" s="35"/>
      <c r="Q517" s="10"/>
    </row>
    <row r="518" spans="1:17">
      <c r="A518" s="7" t="s">
        <v>0</v>
      </c>
      <c r="B518" s="11" t="s">
        <v>3</v>
      </c>
      <c r="C518" s="12" t="s">
        <v>1</v>
      </c>
      <c r="D518" s="12" t="s">
        <v>4</v>
      </c>
      <c r="E518" s="11" t="s">
        <v>7</v>
      </c>
      <c r="F518" s="37" t="s">
        <v>92</v>
      </c>
      <c r="G518" s="12" t="s">
        <v>8</v>
      </c>
      <c r="H518" s="12" t="s">
        <v>9</v>
      </c>
      <c r="I518" s="33" t="s">
        <v>70</v>
      </c>
      <c r="J518" s="11" t="s">
        <v>23</v>
      </c>
      <c r="K518" s="35"/>
      <c r="L518" s="31">
        <v>208689.72</v>
      </c>
      <c r="M518" s="35" t="s">
        <v>118</v>
      </c>
      <c r="N518" s="35"/>
      <c r="O518" s="35"/>
      <c r="P518" s="35"/>
      <c r="Q518" s="10"/>
    </row>
    <row r="519" spans="1:17">
      <c r="A519" s="13" t="s">
        <v>119</v>
      </c>
      <c r="B519" s="35">
        <v>109</v>
      </c>
      <c r="C519" s="9">
        <v>11.77</v>
      </c>
      <c r="D519" s="9">
        <f>C519*B519</f>
        <v>1282.93</v>
      </c>
      <c r="E519" s="36" t="s">
        <v>33</v>
      </c>
      <c r="F519" s="38">
        <f>D519/D522</f>
        <v>0.32146544120594955</v>
      </c>
      <c r="G519" s="40">
        <v>11.71</v>
      </c>
      <c r="H519" s="9">
        <f>(B519*G519)-D519</f>
        <v>-6.5399999999999636</v>
      </c>
      <c r="I519" s="35" t="s">
        <v>71</v>
      </c>
      <c r="J519" s="36">
        <f>G519*B519</f>
        <v>1276.3900000000001</v>
      </c>
      <c r="K519" s="35" t="str">
        <f>"sell "&amp;B519&amp;" "&amp;A519&amp;" @ $"&amp;G519</f>
        <v>sell 109 YPF @ $11.71</v>
      </c>
      <c r="L519" s="9">
        <f>L518+(G519*B519)</f>
        <v>209966.11000000002</v>
      </c>
      <c r="M519" s="35"/>
      <c r="N519" s="35"/>
      <c r="O519" s="35"/>
      <c r="P519" s="35"/>
      <c r="Q519" s="10"/>
    </row>
    <row r="520" spans="1:17">
      <c r="A520" s="13" t="s">
        <v>120</v>
      </c>
      <c r="B520" s="35">
        <v>41</v>
      </c>
      <c r="C520" s="9">
        <v>51.44</v>
      </c>
      <c r="D520" s="9">
        <f>C520*B520</f>
        <v>2109.04</v>
      </c>
      <c r="E520" s="36" t="s">
        <v>33</v>
      </c>
      <c r="F520" s="38">
        <f>D520/D522</f>
        <v>0.52846489997193602</v>
      </c>
      <c r="G520" s="40">
        <v>51.87</v>
      </c>
      <c r="H520" s="9">
        <f>(B520*G520)-D520</f>
        <v>17.630000000000109</v>
      </c>
      <c r="I520" s="35"/>
      <c r="J520" s="36">
        <f>G520*B520</f>
        <v>2126.67</v>
      </c>
      <c r="K520" s="35" t="str">
        <f>"sell "&amp;B520&amp;" "&amp;A520&amp;" @ $"&amp;G520</f>
        <v>sell 41 INSW @ $51.87</v>
      </c>
      <c r="L520" s="9">
        <f>L519+(G520*B520)</f>
        <v>212092.78000000003</v>
      </c>
      <c r="M520" s="35"/>
      <c r="N520" s="35"/>
      <c r="O520" s="35"/>
      <c r="P520" s="35"/>
      <c r="Q520" s="10"/>
    </row>
    <row r="521" spans="1:17">
      <c r="A521" s="13" t="s">
        <v>121</v>
      </c>
      <c r="B521" s="35">
        <v>17</v>
      </c>
      <c r="C521" s="9">
        <v>35.229999999999997</v>
      </c>
      <c r="D521" s="9">
        <f>C521*B521</f>
        <v>598.91</v>
      </c>
      <c r="E521" s="36" t="s">
        <v>33</v>
      </c>
      <c r="F521" s="38">
        <f>D521/D522</f>
        <v>0.1500696588221144</v>
      </c>
      <c r="G521" s="40">
        <v>36.25</v>
      </c>
      <c r="H521" s="9">
        <f>(B521*G521)-D521</f>
        <v>17.340000000000032</v>
      </c>
      <c r="I521" s="35"/>
      <c r="J521" s="36">
        <f>G521*B521</f>
        <v>616.25</v>
      </c>
      <c r="K521" s="35" t="str">
        <f>"sell "&amp;B521&amp;" "&amp;A521&amp;" @ $"&amp;G521</f>
        <v>sell 17 TRMD @ $36.25</v>
      </c>
      <c r="L521" s="9">
        <f>L520+(G521*B521)</f>
        <v>212709.03000000003</v>
      </c>
      <c r="M521" s="35" t="s">
        <v>22</v>
      </c>
      <c r="N521" s="35"/>
      <c r="O521" s="35"/>
      <c r="P521" s="35"/>
      <c r="Q521" s="10"/>
    </row>
    <row r="522" spans="1:17">
      <c r="A522" s="13"/>
      <c r="B522" s="35"/>
      <c r="C522" s="9"/>
      <c r="D522" s="9">
        <f>SUM(D519:D521)</f>
        <v>3990.88</v>
      </c>
      <c r="E522" s="36"/>
      <c r="F522" s="38">
        <f>SUM(F519:F521)</f>
        <v>1</v>
      </c>
      <c r="G522" s="41"/>
      <c r="H522" s="9">
        <f>SUM(H519:H521)</f>
        <v>28.430000000000177</v>
      </c>
      <c r="I522" s="35"/>
      <c r="J522" s="36">
        <f>SUM(J519:J521)</f>
        <v>4019.3100000000004</v>
      </c>
      <c r="K522" s="35"/>
      <c r="L522" s="9"/>
      <c r="M522" s="35"/>
      <c r="N522" s="35"/>
      <c r="O522" s="35"/>
      <c r="P522" s="35"/>
      <c r="Q522" s="10"/>
    </row>
    <row r="523" spans="1:17">
      <c r="A523" s="13"/>
      <c r="B523" s="35"/>
      <c r="C523" s="9"/>
      <c r="D523" s="9"/>
      <c r="E523" s="35"/>
      <c r="F523" s="35"/>
      <c r="G523" s="41"/>
      <c r="H523" s="9"/>
      <c r="I523" s="35"/>
      <c r="J523" s="35"/>
      <c r="K523" s="35"/>
      <c r="L523" s="9"/>
      <c r="M523" s="35"/>
      <c r="N523" s="35"/>
      <c r="O523" s="35"/>
      <c r="P523" s="35"/>
      <c r="Q523" s="10"/>
    </row>
    <row r="524" spans="1:17">
      <c r="A524" s="13"/>
      <c r="B524" s="35"/>
      <c r="C524" s="9"/>
      <c r="D524" s="9"/>
      <c r="E524" s="19"/>
      <c r="F524" s="35"/>
      <c r="G524" s="41"/>
      <c r="H524" s="9"/>
      <c r="I524" s="35"/>
      <c r="J524" s="35"/>
      <c r="K524" s="35"/>
      <c r="L524" s="9"/>
      <c r="M524" s="11" t="s">
        <v>20</v>
      </c>
      <c r="N524" s="35"/>
      <c r="O524" s="35"/>
      <c r="P524" s="35"/>
      <c r="Q524" s="10"/>
    </row>
    <row r="525" spans="1:17">
      <c r="A525" s="7" t="s">
        <v>6</v>
      </c>
      <c r="B525" s="35"/>
      <c r="C525" s="9"/>
      <c r="D525" s="9"/>
      <c r="E525" s="19"/>
      <c r="F525" s="35"/>
      <c r="G525" s="41"/>
      <c r="H525" s="9"/>
      <c r="I525" s="35"/>
      <c r="J525" s="35"/>
      <c r="K525" s="35"/>
      <c r="L525" s="9"/>
      <c r="M525" s="11" t="s">
        <v>21</v>
      </c>
      <c r="N525" s="35"/>
      <c r="O525" s="35"/>
      <c r="P525" s="35"/>
      <c r="Q525" s="10"/>
    </row>
    <row r="526" spans="1:17">
      <c r="A526" s="7" t="s">
        <v>0</v>
      </c>
      <c r="B526" s="11" t="s">
        <v>3</v>
      </c>
      <c r="C526" s="12" t="s">
        <v>1</v>
      </c>
      <c r="D526" s="12" t="s">
        <v>2</v>
      </c>
      <c r="E526" s="22" t="s">
        <v>7</v>
      </c>
      <c r="F526" s="39" t="s">
        <v>92</v>
      </c>
      <c r="G526" s="42" t="s">
        <v>8</v>
      </c>
      <c r="H526" s="12" t="s">
        <v>9</v>
      </c>
      <c r="I526" s="35"/>
      <c r="J526" s="35"/>
      <c r="K526" s="35"/>
      <c r="L526" s="9"/>
      <c r="M526" s="36">
        <f>L521</f>
        <v>212709.03000000003</v>
      </c>
      <c r="N526" s="35"/>
      <c r="O526" s="35"/>
      <c r="P526" s="35"/>
      <c r="Q526" s="10"/>
    </row>
    <row r="527" spans="1:17">
      <c r="A527" s="13" t="s">
        <v>123</v>
      </c>
      <c r="B527" s="35">
        <v>2</v>
      </c>
      <c r="C527" s="9">
        <v>128.54</v>
      </c>
      <c r="D527" s="9">
        <f>C527*B527</f>
        <v>257.08</v>
      </c>
      <c r="E527" s="36" t="s">
        <v>33</v>
      </c>
      <c r="F527" s="38">
        <f>D527/D530</f>
        <v>7.5922600765486931E-2</v>
      </c>
      <c r="G527" s="40">
        <v>129.72</v>
      </c>
      <c r="H527" s="9">
        <f>(B527*G527)-D527</f>
        <v>2.3600000000000136</v>
      </c>
      <c r="I527" s="35" t="s">
        <v>71</v>
      </c>
      <c r="J527" s="35"/>
      <c r="K527" s="35" t="str">
        <f>"buy "&amp;B527&amp;" "&amp;A527&amp;" @ $"&amp;G527</f>
        <v>buy 2 ACLS @ $129.72</v>
      </c>
      <c r="L527" s="9">
        <f>L521-(G527*B527)</f>
        <v>212449.59000000003</v>
      </c>
      <c r="M527" s="36">
        <f>L518-(G527*B527)</f>
        <v>208430.28</v>
      </c>
      <c r="N527" s="35"/>
      <c r="O527" s="35"/>
      <c r="P527" s="35"/>
      <c r="Q527" s="10"/>
    </row>
    <row r="528" spans="1:17">
      <c r="A528" s="13" t="s">
        <v>124</v>
      </c>
      <c r="B528" s="35">
        <v>10</v>
      </c>
      <c r="C528" s="9">
        <v>108.37</v>
      </c>
      <c r="D528" s="9">
        <f>C528*B528</f>
        <v>1083.7</v>
      </c>
      <c r="E528" s="36" t="s">
        <v>33</v>
      </c>
      <c r="F528" s="38">
        <f>D528/D530</f>
        <v>0.32004559845012526</v>
      </c>
      <c r="G528" s="40">
        <v>110</v>
      </c>
      <c r="H528" s="9">
        <f>(B528*G528)-D528</f>
        <v>16.299999999999955</v>
      </c>
      <c r="I528" s="35" t="s">
        <v>71</v>
      </c>
      <c r="J528" s="35"/>
      <c r="K528" s="35" t="str">
        <f>"buy "&amp;B528&amp;" "&amp;A528&amp;" @ $"&amp;G528</f>
        <v>buy 10 WYNN @ $110</v>
      </c>
      <c r="L528" s="9">
        <f>L527-(G528*B528)</f>
        <v>211349.59000000003</v>
      </c>
      <c r="M528" s="36">
        <f>M527-(G528*B528)</f>
        <v>207330.28</v>
      </c>
      <c r="N528" s="35"/>
      <c r="O528" s="35"/>
      <c r="P528" s="35"/>
      <c r="Q528" s="10"/>
    </row>
    <row r="529" spans="1:17">
      <c r="A529" s="23" t="s">
        <v>125</v>
      </c>
      <c r="B529" s="24">
        <v>181</v>
      </c>
      <c r="C529" s="25">
        <v>11.3</v>
      </c>
      <c r="D529" s="25">
        <f>C529*B529</f>
        <v>2045.3000000000002</v>
      </c>
      <c r="E529" s="36" t="s">
        <v>33</v>
      </c>
      <c r="F529" s="38">
        <f>D529/D530</f>
        <v>0.6040318007843879</v>
      </c>
      <c r="G529" s="43">
        <v>11.4</v>
      </c>
      <c r="H529" s="25">
        <f>(B529*G529)-D529</f>
        <v>18.099999999999909</v>
      </c>
      <c r="I529" s="35" t="s">
        <v>71</v>
      </c>
      <c r="J529" s="35"/>
      <c r="K529" s="35" t="str">
        <f>"buy "&amp;B529&amp;" "&amp;A529&amp;" @ $"&amp;G529</f>
        <v>buy 181 COTY @ $11.4</v>
      </c>
      <c r="L529" s="9">
        <f>L528-(G529*B529)</f>
        <v>209286.19000000003</v>
      </c>
      <c r="M529" s="36">
        <f>M528-(G529*B529)</f>
        <v>205266.88</v>
      </c>
      <c r="N529" s="35" t="str">
        <f>TEXT(ROUND(M529,2),"$#,##0.00")&amp;" will be the balance in the account after purchases.  "</f>
        <v xml:space="preserve">$205,266.88 will be the balance in the account after purchases.  </v>
      </c>
      <c r="O529" s="35"/>
      <c r="P529" s="35"/>
      <c r="Q529" s="10"/>
    </row>
    <row r="530" spans="1:17">
      <c r="A530" s="13"/>
      <c r="B530" s="35"/>
      <c r="C530" s="9"/>
      <c r="D530" s="9">
        <f>SUM(D527:D529)</f>
        <v>3386.08</v>
      </c>
      <c r="E530" s="35"/>
      <c r="F530" s="38">
        <f>SUM(F527:F529)</f>
        <v>1</v>
      </c>
      <c r="G530" s="9" t="s">
        <v>15</v>
      </c>
      <c r="H530" s="9">
        <f>SUM(H527:H529)</f>
        <v>36.759999999999877</v>
      </c>
      <c r="I530" s="35"/>
      <c r="J530" s="35"/>
      <c r="K530" s="35"/>
      <c r="L530" s="9"/>
      <c r="M530" s="35"/>
      <c r="N530" s="35" t="s">
        <v>27</v>
      </c>
      <c r="O530" s="35"/>
      <c r="P530" s="35"/>
      <c r="Q530" s="10"/>
    </row>
    <row r="531" spans="1:17">
      <c r="A531" s="13"/>
      <c r="B531" s="35"/>
      <c r="C531" s="9"/>
      <c r="D531" s="9"/>
      <c r="E531" s="35"/>
      <c r="F531" s="35"/>
      <c r="G531" s="9"/>
      <c r="H531" s="9"/>
      <c r="I531" s="35"/>
      <c r="J531" s="35"/>
      <c r="K531" s="35"/>
      <c r="L531" s="9"/>
      <c r="M531" s="11" t="str">
        <f>IF(J522+M529&gt;0,"Credit Surplus","Credit Shortage")</f>
        <v>Credit Surplus</v>
      </c>
      <c r="N531" s="36">
        <f>J522+M529</f>
        <v>209286.19</v>
      </c>
      <c r="O531" s="35" t="s">
        <v>60</v>
      </c>
      <c r="P531" s="35"/>
      <c r="Q531" s="10"/>
    </row>
    <row r="532" spans="1:17">
      <c r="A532" s="13"/>
      <c r="B532" s="35"/>
      <c r="C532" s="9"/>
      <c r="D532" s="9"/>
      <c r="E532" s="35"/>
      <c r="F532" s="35"/>
      <c r="G532" s="9"/>
      <c r="H532" s="9"/>
      <c r="I532" s="35"/>
      <c r="J532" s="35"/>
      <c r="K532" s="35"/>
      <c r="L532" s="9"/>
      <c r="M532" s="35"/>
      <c r="N532" s="35"/>
      <c r="O532" s="35"/>
      <c r="P532" s="35"/>
      <c r="Q532" s="10"/>
    </row>
    <row r="533" spans="1:17">
      <c r="A533" s="13"/>
      <c r="B533" s="35"/>
      <c r="C533" s="9"/>
      <c r="D533" s="9"/>
      <c r="E533" s="35"/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>
      <c r="A534" s="13" t="s">
        <v>11</v>
      </c>
      <c r="B534" s="35"/>
      <c r="C534" s="9"/>
      <c r="D534" s="21">
        <v>2883.99</v>
      </c>
      <c r="E534" s="35" t="s">
        <v>76</v>
      </c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>
      <c r="A535" s="13" t="s">
        <v>12</v>
      </c>
      <c r="B535" s="35"/>
      <c r="C535" s="9"/>
      <c r="D535" s="9">
        <f>H522</f>
        <v>28.430000000000177</v>
      </c>
      <c r="E535" s="35" t="s">
        <v>16</v>
      </c>
      <c r="F535" s="35"/>
      <c r="G535" s="9"/>
      <c r="H535" s="9"/>
      <c r="I535" s="35"/>
      <c r="J535" s="35"/>
      <c r="K535" s="35"/>
      <c r="L535" s="35"/>
      <c r="M535" s="35"/>
      <c r="N535" s="35"/>
      <c r="O535" s="35"/>
      <c r="P535" s="35"/>
      <c r="Q535" s="10"/>
    </row>
    <row r="536" spans="1:17">
      <c r="A536" s="13" t="s">
        <v>13</v>
      </c>
      <c r="B536" s="35"/>
      <c r="C536" s="9"/>
      <c r="D536" s="9">
        <f>D534+D535</f>
        <v>2912.42</v>
      </c>
      <c r="E536" s="35"/>
      <c r="F536" s="35"/>
      <c r="G536" s="9"/>
      <c r="H536" s="9"/>
      <c r="I536" s="35"/>
      <c r="J536" s="35"/>
      <c r="K536" s="35"/>
      <c r="L536" s="35"/>
      <c r="M536" s="35"/>
      <c r="N536" s="35"/>
      <c r="O536" s="35"/>
      <c r="P536" s="35"/>
      <c r="Q536" s="10"/>
    </row>
    <row r="537" spans="1:17">
      <c r="A537" s="13" t="s">
        <v>14</v>
      </c>
      <c r="B537" s="35"/>
      <c r="C537" s="9"/>
      <c r="D537" s="9">
        <f>H530</f>
        <v>36.759999999999877</v>
      </c>
      <c r="E537" s="35" t="s">
        <v>17</v>
      </c>
      <c r="F537" s="35"/>
      <c r="G537" s="9"/>
      <c r="H537" s="9"/>
      <c r="I537" s="35"/>
      <c r="J537" s="35"/>
      <c r="K537" s="35"/>
      <c r="L537" s="35"/>
      <c r="M537" s="35"/>
      <c r="N537" s="35"/>
      <c r="O537" s="35"/>
      <c r="P537" s="35"/>
      <c r="Q537" s="10"/>
    </row>
    <row r="538" spans="1:17">
      <c r="A538" s="13" t="s">
        <v>13</v>
      </c>
      <c r="B538" s="35"/>
      <c r="C538" s="9"/>
      <c r="D538" s="27">
        <f>D536-D537</f>
        <v>2875.6600000000003</v>
      </c>
      <c r="E538" s="19" t="s">
        <v>18</v>
      </c>
      <c r="F538" s="35"/>
      <c r="G538" s="9"/>
      <c r="H538" s="9"/>
      <c r="I538" s="35"/>
      <c r="J538" s="35"/>
      <c r="K538" s="35"/>
      <c r="L538" s="35"/>
      <c r="M538" s="35"/>
      <c r="N538" s="35"/>
      <c r="O538" s="35"/>
      <c r="P538" s="35"/>
      <c r="Q538" s="10"/>
    </row>
    <row r="539" spans="1:17" ht="14.65" thickBot="1">
      <c r="A539" s="15"/>
      <c r="B539" s="16"/>
      <c r="C539" s="17"/>
      <c r="D539" s="17"/>
      <c r="E539" s="16"/>
      <c r="F539" s="16"/>
      <c r="G539" s="17"/>
      <c r="H539" s="17"/>
      <c r="I539" s="16"/>
      <c r="J539" s="16"/>
      <c r="K539" s="16"/>
      <c r="L539" s="16"/>
      <c r="M539" s="16"/>
      <c r="N539" s="16"/>
      <c r="O539" s="16"/>
      <c r="P539" s="16"/>
      <c r="Q539" s="18"/>
    </row>
    <row r="540" spans="1:17" ht="14.65" thickTop="1"/>
    <row r="542" spans="1:17" ht="14.65" thickBot="1"/>
    <row r="543" spans="1:17" ht="14.65" thickTop="1">
      <c r="A543" s="2"/>
      <c r="B543" s="3"/>
      <c r="C543" s="4">
        <v>44925</v>
      </c>
      <c r="D543" s="5"/>
      <c r="E543" s="3"/>
      <c r="F543" s="3"/>
      <c r="G543" s="5"/>
      <c r="H543" s="5"/>
      <c r="I543" s="3"/>
      <c r="J543" s="3"/>
      <c r="K543" s="3"/>
      <c r="L543" s="20" t="s">
        <v>19</v>
      </c>
      <c r="M543" s="3"/>
      <c r="N543" s="3"/>
      <c r="O543" s="3"/>
      <c r="P543" s="3"/>
      <c r="Q543" s="6"/>
    </row>
    <row r="544" spans="1:17">
      <c r="A544" s="7" t="s">
        <v>5</v>
      </c>
      <c r="B544" s="35"/>
      <c r="C544" s="9"/>
      <c r="D544" s="9"/>
      <c r="E544" s="35"/>
      <c r="F544" s="35"/>
      <c r="G544" s="9"/>
      <c r="H544" s="9"/>
      <c r="I544" s="35"/>
      <c r="J544" s="11" t="s">
        <v>24</v>
      </c>
      <c r="K544" s="35"/>
      <c r="L544" s="11" t="s">
        <v>10</v>
      </c>
      <c r="M544" s="35"/>
      <c r="N544" s="35"/>
      <c r="O544" s="35"/>
      <c r="P544" s="35"/>
      <c r="Q544" s="10"/>
    </row>
    <row r="545" spans="1:17">
      <c r="A545" s="7" t="s">
        <v>0</v>
      </c>
      <c r="B545" s="11" t="s">
        <v>3</v>
      </c>
      <c r="C545" s="12" t="s">
        <v>1</v>
      </c>
      <c r="D545" s="12" t="s">
        <v>4</v>
      </c>
      <c r="E545" s="11" t="s">
        <v>7</v>
      </c>
      <c r="F545" s="37" t="s">
        <v>92</v>
      </c>
      <c r="G545" s="12" t="s">
        <v>8</v>
      </c>
      <c r="H545" s="12" t="s">
        <v>9</v>
      </c>
      <c r="I545" s="33" t="s">
        <v>70</v>
      </c>
      <c r="J545" s="11" t="s">
        <v>23</v>
      </c>
      <c r="K545" s="35"/>
      <c r="L545" s="31">
        <v>211066.95</v>
      </c>
      <c r="M545" s="35" t="s">
        <v>118</v>
      </c>
      <c r="N545" s="35"/>
      <c r="O545" s="35"/>
      <c r="P545" s="35"/>
      <c r="Q545" s="10"/>
    </row>
    <row r="546" spans="1:17">
      <c r="A546" s="13" t="s">
        <v>113</v>
      </c>
      <c r="B546" s="35">
        <v>10</v>
      </c>
      <c r="C546" s="9">
        <v>91.47</v>
      </c>
      <c r="D546" s="9">
        <f>C546*B546</f>
        <v>914.7</v>
      </c>
      <c r="E546" s="36" t="s">
        <v>33</v>
      </c>
      <c r="F546" s="38">
        <f>D546/D549</f>
        <v>1</v>
      </c>
      <c r="G546" s="9">
        <v>91.48</v>
      </c>
      <c r="H546" s="9">
        <f>(B546*G546)-D546</f>
        <v>0.10000000000002274</v>
      </c>
      <c r="I546" s="35" t="s">
        <v>71</v>
      </c>
      <c r="J546" s="36">
        <f>G546*B546</f>
        <v>914.80000000000007</v>
      </c>
      <c r="K546" s="35" t="str">
        <f>"sell "&amp;B546&amp;" "&amp;A546&amp;" @ $"&amp;G546</f>
        <v>sell 10 BIL @ $91.48</v>
      </c>
      <c r="L546" s="9">
        <f>L545+(G546*B546)</f>
        <v>211981.75</v>
      </c>
      <c r="M546" s="35"/>
      <c r="N546" s="35"/>
      <c r="O546" s="35"/>
      <c r="P546" s="35"/>
      <c r="Q546" s="10"/>
    </row>
    <row r="547" spans="1:17">
      <c r="A547" s="13"/>
      <c r="B547" s="35"/>
      <c r="C547" s="9"/>
      <c r="D547" s="9">
        <f>C547*B547</f>
        <v>0</v>
      </c>
      <c r="E547" s="36"/>
      <c r="F547" s="38">
        <f>D547/D549</f>
        <v>0</v>
      </c>
      <c r="G547" s="9"/>
      <c r="H547" s="9">
        <f>(B547*G547)-D547</f>
        <v>0</v>
      </c>
      <c r="I547" s="35"/>
      <c r="J547" s="36">
        <f>G547*B547</f>
        <v>0</v>
      </c>
      <c r="K547" s="35" t="str">
        <f>"sell "&amp;B547&amp;" "&amp;A547&amp;" @ $"&amp;G547</f>
        <v>sell   @ $</v>
      </c>
      <c r="L547" s="9">
        <f>L546+(G547*B547)</f>
        <v>211981.75</v>
      </c>
      <c r="M547" s="35"/>
      <c r="N547" s="35"/>
      <c r="O547" s="35"/>
      <c r="P547" s="35"/>
      <c r="Q547" s="10"/>
    </row>
    <row r="548" spans="1:17">
      <c r="A548" s="13"/>
      <c r="B548" s="35"/>
      <c r="C548" s="9"/>
      <c r="D548" s="9">
        <f>C548*B548</f>
        <v>0</v>
      </c>
      <c r="E548" s="36"/>
      <c r="F548" s="38">
        <f>D548/D549</f>
        <v>0</v>
      </c>
      <c r="G548" s="9"/>
      <c r="H548" s="9">
        <f>(B548*G548)-D548</f>
        <v>0</v>
      </c>
      <c r="I548" s="35"/>
      <c r="J548" s="36">
        <f>G548*B548</f>
        <v>0</v>
      </c>
      <c r="K548" s="35" t="str">
        <f>"sell "&amp;B548&amp;" "&amp;A548&amp;" @ $"&amp;G548</f>
        <v>sell   @ $</v>
      </c>
      <c r="L548" s="9">
        <f>L547+(G548*B548)</f>
        <v>211981.75</v>
      </c>
      <c r="M548" s="35" t="s">
        <v>22</v>
      </c>
      <c r="N548" s="35"/>
      <c r="O548" s="35"/>
      <c r="P548" s="35"/>
      <c r="Q548" s="10"/>
    </row>
    <row r="549" spans="1:17">
      <c r="A549" s="13"/>
      <c r="B549" s="35"/>
      <c r="C549" s="9"/>
      <c r="D549" s="9">
        <f>SUM(D546:D548)</f>
        <v>914.7</v>
      </c>
      <c r="E549" s="36"/>
      <c r="F549" s="38">
        <f>SUM(F546:F548)</f>
        <v>1</v>
      </c>
      <c r="G549" s="32"/>
      <c r="H549" s="9">
        <f>SUM(H546:H548)</f>
        <v>0.10000000000002274</v>
      </c>
      <c r="I549" s="35"/>
      <c r="J549" s="36">
        <f>SUM(J546:J548)</f>
        <v>914.80000000000007</v>
      </c>
      <c r="K549" s="35"/>
      <c r="L549" s="9"/>
      <c r="M549" s="35"/>
      <c r="N549" s="35"/>
      <c r="O549" s="35"/>
      <c r="P549" s="35"/>
      <c r="Q549" s="10"/>
    </row>
    <row r="550" spans="1:17">
      <c r="A550" s="13"/>
      <c r="B550" s="35"/>
      <c r="C550" s="9"/>
      <c r="D550" s="9"/>
      <c r="E550" s="35"/>
      <c r="F550" s="35"/>
      <c r="G550" s="32"/>
      <c r="H550" s="9"/>
      <c r="I550" s="35"/>
      <c r="J550" s="35"/>
      <c r="K550" s="35"/>
      <c r="L550" s="9"/>
      <c r="M550" s="35"/>
      <c r="N550" s="35"/>
      <c r="O550" s="35"/>
      <c r="P550" s="35"/>
      <c r="Q550" s="10"/>
    </row>
    <row r="551" spans="1:17">
      <c r="A551" s="13"/>
      <c r="B551" s="35"/>
      <c r="C551" s="9"/>
      <c r="D551" s="9"/>
      <c r="E551" s="19"/>
      <c r="F551" s="35"/>
      <c r="G551" s="32"/>
      <c r="H551" s="9"/>
      <c r="I551" s="35"/>
      <c r="J551" s="35"/>
      <c r="K551" s="35"/>
      <c r="L551" s="9"/>
      <c r="M551" s="11" t="s">
        <v>20</v>
      </c>
      <c r="N551" s="35"/>
      <c r="O551" s="35"/>
      <c r="P551" s="35"/>
      <c r="Q551" s="10"/>
    </row>
    <row r="552" spans="1:17">
      <c r="A552" s="7" t="s">
        <v>6</v>
      </c>
      <c r="B552" s="35"/>
      <c r="C552" s="9"/>
      <c r="D552" s="9"/>
      <c r="E552" s="19"/>
      <c r="F552" s="35"/>
      <c r="G552" s="32"/>
      <c r="H552" s="9"/>
      <c r="I552" s="35"/>
      <c r="J552" s="35"/>
      <c r="K552" s="35"/>
      <c r="L552" s="9"/>
      <c r="M552" s="11" t="s">
        <v>21</v>
      </c>
      <c r="N552" s="35"/>
      <c r="O552" s="35"/>
      <c r="P552" s="35"/>
      <c r="Q552" s="10"/>
    </row>
    <row r="553" spans="1:17">
      <c r="A553" s="7" t="s">
        <v>0</v>
      </c>
      <c r="B553" s="11" t="s">
        <v>3</v>
      </c>
      <c r="C553" s="12" t="s">
        <v>1</v>
      </c>
      <c r="D553" s="12" t="s">
        <v>2</v>
      </c>
      <c r="E553" s="22" t="s">
        <v>7</v>
      </c>
      <c r="F553" s="39" t="s">
        <v>92</v>
      </c>
      <c r="G553" s="33" t="s">
        <v>8</v>
      </c>
      <c r="H553" s="12" t="s">
        <v>9</v>
      </c>
      <c r="I553" s="35"/>
      <c r="J553" s="35"/>
      <c r="K553" s="35"/>
      <c r="L553" s="9"/>
      <c r="M553" s="36">
        <f>L548</f>
        <v>211981.75</v>
      </c>
      <c r="N553" s="35"/>
      <c r="O553" s="35"/>
      <c r="P553" s="35"/>
      <c r="Q553" s="10"/>
    </row>
    <row r="554" spans="1:17">
      <c r="A554" s="13" t="s">
        <v>122</v>
      </c>
      <c r="B554" s="35">
        <v>16</v>
      </c>
      <c r="C554" s="9">
        <v>61.64</v>
      </c>
      <c r="D554" s="9">
        <f>C554*B554</f>
        <v>986.24</v>
      </c>
      <c r="E554" s="36" t="s">
        <v>33</v>
      </c>
      <c r="F554" s="38">
        <f>D554/D557</f>
        <v>1</v>
      </c>
      <c r="G554" s="9">
        <v>62.44</v>
      </c>
      <c r="H554" s="9">
        <f>(B554*G554)-D554</f>
        <v>12.799999999999955</v>
      </c>
      <c r="I554" s="35" t="s">
        <v>71</v>
      </c>
      <c r="J554" s="35"/>
      <c r="K554" s="35" t="str">
        <f>"buy "&amp;B554&amp;" "&amp;A554&amp;" @ $"&amp;G554</f>
        <v>buy 16 IEFA @ $62.44</v>
      </c>
      <c r="L554" s="9">
        <f>L548-(G554*B554)</f>
        <v>210982.71</v>
      </c>
      <c r="M554" s="36">
        <f>L545-(G554*B554)</f>
        <v>210067.91</v>
      </c>
      <c r="N554" s="35"/>
      <c r="O554" s="35"/>
      <c r="P554" s="35"/>
      <c r="Q554" s="10"/>
    </row>
    <row r="555" spans="1:17">
      <c r="A555" s="13"/>
      <c r="B555" s="35"/>
      <c r="C555" s="9">
        <v>0</v>
      </c>
      <c r="D555" s="9">
        <f>C555*B555</f>
        <v>0</v>
      </c>
      <c r="E555" s="36" t="s">
        <v>33</v>
      </c>
      <c r="F555" s="38">
        <f>D555/D557</f>
        <v>0</v>
      </c>
      <c r="G555" s="9">
        <v>0</v>
      </c>
      <c r="H555" s="9">
        <f>(B555*G555)-D555</f>
        <v>0</v>
      </c>
      <c r="I555" s="35"/>
      <c r="J555" s="35"/>
      <c r="K555" s="35" t="str">
        <f>"buy "&amp;B555&amp;" "&amp;A555&amp;" @ $"&amp;G555</f>
        <v>buy   @ $0</v>
      </c>
      <c r="L555" s="9">
        <f>L554-(G555*B555)</f>
        <v>210982.71</v>
      </c>
      <c r="M555" s="36">
        <f>M554-(G555*B555)</f>
        <v>210067.91</v>
      </c>
      <c r="N555" s="35"/>
      <c r="O555" s="35"/>
      <c r="P555" s="35"/>
      <c r="Q555" s="10"/>
    </row>
    <row r="556" spans="1:17">
      <c r="A556" s="23"/>
      <c r="B556" s="24"/>
      <c r="C556" s="25">
        <v>0</v>
      </c>
      <c r="D556" s="25">
        <f>C556*B556</f>
        <v>0</v>
      </c>
      <c r="E556" s="36" t="s">
        <v>33</v>
      </c>
      <c r="F556" s="38">
        <f>D556/D557</f>
        <v>0</v>
      </c>
      <c r="G556" s="25">
        <v>0</v>
      </c>
      <c r="H556" s="25">
        <f>(B556*G556)-D556</f>
        <v>0</v>
      </c>
      <c r="I556" s="35"/>
      <c r="J556" s="35"/>
      <c r="K556" s="35" t="str">
        <f>"buy "&amp;B556&amp;" "&amp;A556&amp;" @ $"&amp;G556</f>
        <v>buy   @ $0</v>
      </c>
      <c r="L556" s="9">
        <f>L555-(G556*B556)</f>
        <v>210982.71</v>
      </c>
      <c r="M556" s="36">
        <f>M555-(G556*B556)</f>
        <v>210067.91</v>
      </c>
      <c r="N556" s="35" t="str">
        <f>TEXT(ROUND(M556,2),"$#,##0.00")&amp;" will be the balance in the account after purchases.  "</f>
        <v xml:space="preserve">$210,067.91 will be the balance in the account after purchases.  </v>
      </c>
      <c r="O556" s="35"/>
      <c r="P556" s="35"/>
      <c r="Q556" s="10"/>
    </row>
    <row r="557" spans="1:17">
      <c r="A557" s="13"/>
      <c r="B557" s="35"/>
      <c r="C557" s="9"/>
      <c r="D557" s="9">
        <f>SUM(D554:D556)</f>
        <v>986.24</v>
      </c>
      <c r="E557" s="35"/>
      <c r="F557" s="38">
        <f>SUM(F554:F556)</f>
        <v>1</v>
      </c>
      <c r="G557" s="9" t="s">
        <v>15</v>
      </c>
      <c r="H557" s="9">
        <f>SUM(H554:H556)</f>
        <v>12.799999999999955</v>
      </c>
      <c r="I557" s="35"/>
      <c r="J557" s="35"/>
      <c r="K557" s="35"/>
      <c r="L557" s="9"/>
      <c r="M557" s="35"/>
      <c r="N557" s="35" t="s">
        <v>27</v>
      </c>
      <c r="O557" s="35"/>
      <c r="P557" s="35"/>
      <c r="Q557" s="10"/>
    </row>
    <row r="558" spans="1:17">
      <c r="A558" s="13"/>
      <c r="B558" s="35"/>
      <c r="C558" s="9"/>
      <c r="D558" s="9"/>
      <c r="E558" s="35"/>
      <c r="F558" s="35"/>
      <c r="G558" s="9"/>
      <c r="H558" s="9"/>
      <c r="I558" s="35"/>
      <c r="J558" s="35"/>
      <c r="K558" s="35"/>
      <c r="L558" s="9"/>
      <c r="M558" s="11" t="str">
        <f>IF(J549+M556&gt;0,"Credit Surplus","Credit Shortage")</f>
        <v>Credit Surplus</v>
      </c>
      <c r="N558" s="36">
        <f>J549+M556</f>
        <v>210982.71</v>
      </c>
      <c r="O558" s="35" t="s">
        <v>60</v>
      </c>
      <c r="P558" s="35"/>
      <c r="Q558" s="10"/>
    </row>
    <row r="559" spans="1:17">
      <c r="A559" s="13"/>
      <c r="B559" s="35"/>
      <c r="C559" s="9"/>
      <c r="D559" s="9"/>
      <c r="E559" s="35"/>
      <c r="F559" s="35"/>
      <c r="G559" s="9"/>
      <c r="H559" s="9"/>
      <c r="I559" s="35"/>
      <c r="J559" s="35"/>
      <c r="K559" s="35"/>
      <c r="L559" s="9"/>
      <c r="M559" s="35"/>
      <c r="N559" s="35"/>
      <c r="O559" s="35"/>
      <c r="P559" s="35"/>
      <c r="Q559" s="10"/>
    </row>
    <row r="560" spans="1:17">
      <c r="A560" s="13"/>
      <c r="B560" s="35"/>
      <c r="C560" s="9"/>
      <c r="D560" s="9"/>
      <c r="E560" s="35"/>
      <c r="F560" s="35"/>
      <c r="G560" s="9"/>
      <c r="H560" s="9"/>
      <c r="I560" s="35"/>
      <c r="J560" s="35"/>
      <c r="K560" s="35"/>
      <c r="L560" s="35"/>
      <c r="M560" s="35"/>
      <c r="N560" s="35"/>
      <c r="O560" s="35"/>
      <c r="P560" s="35"/>
      <c r="Q560" s="10"/>
    </row>
    <row r="561" spans="1:17">
      <c r="A561" s="13" t="s">
        <v>11</v>
      </c>
      <c r="B561" s="35"/>
      <c r="C561" s="9"/>
      <c r="D561" s="21">
        <v>4589.91</v>
      </c>
      <c r="E561" s="35" t="s">
        <v>76</v>
      </c>
      <c r="F561" s="35"/>
      <c r="G561" s="9"/>
      <c r="H561" s="9"/>
      <c r="I561" s="35"/>
      <c r="J561" s="35"/>
      <c r="K561" s="35"/>
      <c r="L561" s="35"/>
      <c r="M561" s="35"/>
      <c r="N561" s="35"/>
      <c r="O561" s="35"/>
      <c r="P561" s="35"/>
      <c r="Q561" s="10"/>
    </row>
    <row r="562" spans="1:17">
      <c r="A562" s="13" t="s">
        <v>12</v>
      </c>
      <c r="B562" s="35"/>
      <c r="C562" s="9"/>
      <c r="D562" s="9">
        <f>H549</f>
        <v>0.10000000000002274</v>
      </c>
      <c r="E562" s="35" t="s">
        <v>16</v>
      </c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>
      <c r="A563" s="13" t="s">
        <v>13</v>
      </c>
      <c r="B563" s="35"/>
      <c r="C563" s="9"/>
      <c r="D563" s="9">
        <f>D561+D562</f>
        <v>4590.01</v>
      </c>
      <c r="E563" s="35"/>
      <c r="F563" s="35"/>
      <c r="G563" s="9"/>
      <c r="H563" s="9"/>
      <c r="I563" s="35"/>
      <c r="J563" s="35"/>
      <c r="K563" s="35"/>
      <c r="L563" s="35"/>
      <c r="M563" s="35"/>
      <c r="N563" s="35"/>
      <c r="O563" s="35"/>
      <c r="P563" s="35"/>
      <c r="Q563" s="10"/>
    </row>
    <row r="564" spans="1:17">
      <c r="A564" s="13" t="s">
        <v>14</v>
      </c>
      <c r="B564" s="35"/>
      <c r="C564" s="9"/>
      <c r="D564" s="9">
        <f>H557</f>
        <v>12.799999999999955</v>
      </c>
      <c r="E564" s="35" t="s">
        <v>17</v>
      </c>
      <c r="F564" s="35"/>
      <c r="G564" s="9"/>
      <c r="H564" s="9"/>
      <c r="I564" s="35"/>
      <c r="J564" s="35"/>
      <c r="K564" s="35"/>
      <c r="L564" s="35"/>
      <c r="M564" s="35"/>
      <c r="N564" s="35"/>
      <c r="O564" s="35"/>
      <c r="P564" s="35"/>
      <c r="Q564" s="10"/>
    </row>
    <row r="565" spans="1:17">
      <c r="A565" s="13" t="s">
        <v>13</v>
      </c>
      <c r="B565" s="35"/>
      <c r="C565" s="9"/>
      <c r="D565" s="27">
        <f>D563-D564</f>
        <v>4577.21</v>
      </c>
      <c r="E565" s="19" t="s">
        <v>18</v>
      </c>
      <c r="F565" s="35"/>
      <c r="G565" s="9"/>
      <c r="H565" s="9"/>
      <c r="I565" s="35"/>
      <c r="J565" s="35"/>
      <c r="K565" s="35"/>
      <c r="L565" s="35"/>
      <c r="M565" s="35"/>
      <c r="N565" s="35"/>
      <c r="O565" s="35"/>
      <c r="P565" s="35"/>
      <c r="Q565" s="10"/>
    </row>
    <row r="566" spans="1:17" ht="14.65" thickBot="1">
      <c r="A566" s="15"/>
      <c r="B566" s="16"/>
      <c r="C566" s="17"/>
      <c r="D566" s="17"/>
      <c r="E566" s="16"/>
      <c r="F566" s="16"/>
      <c r="G566" s="17"/>
      <c r="H566" s="17"/>
      <c r="I566" s="16"/>
      <c r="J566" s="16"/>
      <c r="K566" s="16"/>
      <c r="L566" s="16"/>
      <c r="M566" s="16"/>
      <c r="N566" s="16"/>
      <c r="O566" s="16"/>
      <c r="P566" s="16"/>
      <c r="Q566" s="18"/>
    </row>
    <row r="567" spans="1:17" ht="14.65" thickTop="1"/>
    <row r="569" spans="1:17" ht="14.65" thickBot="1"/>
    <row r="570" spans="1:17" ht="14.65" thickTop="1">
      <c r="A570" s="2"/>
      <c r="B570" s="3"/>
      <c r="C570" s="4">
        <v>44895</v>
      </c>
      <c r="D570" s="5"/>
      <c r="E570" s="3"/>
      <c r="F570" s="3"/>
      <c r="G570" s="5"/>
      <c r="H570" s="5"/>
      <c r="I570" s="3"/>
      <c r="J570" s="3"/>
      <c r="K570" s="3"/>
      <c r="L570" s="20" t="s">
        <v>19</v>
      </c>
      <c r="M570" s="3"/>
      <c r="N570" s="3"/>
      <c r="O570" s="3"/>
      <c r="P570" s="3"/>
      <c r="Q570" s="6"/>
    </row>
    <row r="571" spans="1:17">
      <c r="A571" s="7" t="s">
        <v>5</v>
      </c>
      <c r="B571" s="35"/>
      <c r="C571" s="9"/>
      <c r="D571" s="9"/>
      <c r="E571" s="35"/>
      <c r="F571" s="35"/>
      <c r="G571" s="9"/>
      <c r="H571" s="9"/>
      <c r="I571" s="35"/>
      <c r="J571" s="11" t="s">
        <v>24</v>
      </c>
      <c r="K571" s="35"/>
      <c r="L571" s="11" t="s">
        <v>10</v>
      </c>
      <c r="M571" s="35"/>
      <c r="N571" s="35"/>
      <c r="O571" s="35"/>
      <c r="P571" s="35"/>
      <c r="Q571" s="10"/>
    </row>
    <row r="572" spans="1:17">
      <c r="A572" s="7" t="s">
        <v>0</v>
      </c>
      <c r="B572" s="11" t="s">
        <v>3</v>
      </c>
      <c r="C572" s="12" t="s">
        <v>1</v>
      </c>
      <c r="D572" s="12" t="s">
        <v>4</v>
      </c>
      <c r="E572" s="11" t="s">
        <v>7</v>
      </c>
      <c r="F572" s="37" t="s">
        <v>92</v>
      </c>
      <c r="G572" s="12" t="s">
        <v>8</v>
      </c>
      <c r="H572" s="12" t="s">
        <v>9</v>
      </c>
      <c r="I572" s="33" t="s">
        <v>70</v>
      </c>
      <c r="J572" s="11" t="s">
        <v>23</v>
      </c>
      <c r="K572" s="35"/>
      <c r="L572" s="31">
        <v>213257.04</v>
      </c>
      <c r="M572" s="35" t="s">
        <v>118</v>
      </c>
      <c r="N572" s="35"/>
      <c r="O572" s="35"/>
      <c r="P572" s="35"/>
      <c r="Q572" s="10"/>
    </row>
    <row r="573" spans="1:17">
      <c r="A573" s="13" t="s">
        <v>113</v>
      </c>
      <c r="B573" s="35">
        <v>10</v>
      </c>
      <c r="C573" s="9">
        <v>91.67</v>
      </c>
      <c r="D573" s="9">
        <f>C573*B573</f>
        <v>916.7</v>
      </c>
      <c r="E573" s="36" t="s">
        <v>33</v>
      </c>
      <c r="F573" s="38">
        <f>D573/D576</f>
        <v>1</v>
      </c>
      <c r="G573" s="9">
        <v>91.43</v>
      </c>
      <c r="H573" s="9">
        <f>(B573*G573)-D573</f>
        <v>-2.3999999999999773</v>
      </c>
      <c r="I573" s="35" t="s">
        <v>71</v>
      </c>
      <c r="J573" s="36">
        <f>G573*B573</f>
        <v>914.30000000000007</v>
      </c>
      <c r="K573" s="35" t="str">
        <f>"sell "&amp;B573&amp;" "&amp;A573&amp;" @ $"&amp;G573</f>
        <v>sell 10 BIL @ $91.43</v>
      </c>
      <c r="L573" s="9">
        <f>L572+(G573*B573)</f>
        <v>214171.34</v>
      </c>
      <c r="M573" s="35"/>
      <c r="N573" s="35"/>
      <c r="O573" s="35"/>
      <c r="P573" s="35"/>
      <c r="Q573" s="10"/>
    </row>
    <row r="574" spans="1:17">
      <c r="A574" s="13"/>
      <c r="B574" s="35"/>
      <c r="C574" s="9"/>
      <c r="D574" s="9">
        <f>C574*B574</f>
        <v>0</v>
      </c>
      <c r="E574" s="36"/>
      <c r="F574" s="38">
        <f>D574/D576</f>
        <v>0</v>
      </c>
      <c r="G574" s="9"/>
      <c r="H574" s="9">
        <f>(B574*G574)-D574</f>
        <v>0</v>
      </c>
      <c r="I574" s="35" t="s">
        <v>71</v>
      </c>
      <c r="J574" s="36">
        <f>G574*B574</f>
        <v>0</v>
      </c>
      <c r="K574" s="35" t="str">
        <f>"sell "&amp;B574&amp;" "&amp;A574&amp;" @ $"&amp;G574</f>
        <v>sell   @ $</v>
      </c>
      <c r="L574" s="9">
        <f>L573+(G574*B574)</f>
        <v>214171.34</v>
      </c>
      <c r="M574" s="35"/>
      <c r="N574" s="35"/>
      <c r="O574" s="35"/>
      <c r="P574" s="35"/>
      <c r="Q574" s="10"/>
    </row>
    <row r="575" spans="1:17">
      <c r="A575" s="13"/>
      <c r="B575" s="35"/>
      <c r="C575" s="9"/>
      <c r="D575" s="9">
        <f>C575*B575</f>
        <v>0</v>
      </c>
      <c r="E575" s="36"/>
      <c r="F575" s="38">
        <f>D575/D576</f>
        <v>0</v>
      </c>
      <c r="G575" s="9"/>
      <c r="H575" s="9">
        <f>(B575*G575)-D575</f>
        <v>0</v>
      </c>
      <c r="I575" s="35" t="s">
        <v>71</v>
      </c>
      <c r="J575" s="36">
        <f>G575*B575</f>
        <v>0</v>
      </c>
      <c r="K575" s="35" t="str">
        <f>"sell "&amp;B575&amp;" "&amp;A575&amp;" @ $"&amp;G575</f>
        <v>sell   @ $</v>
      </c>
      <c r="L575" s="9">
        <f>L574+(G575*B575)</f>
        <v>214171.34</v>
      </c>
      <c r="M575" s="35" t="s">
        <v>22</v>
      </c>
      <c r="N575" s="35"/>
      <c r="O575" s="35"/>
      <c r="P575" s="35"/>
      <c r="Q575" s="10"/>
    </row>
    <row r="576" spans="1:17">
      <c r="A576" s="13"/>
      <c r="B576" s="35"/>
      <c r="C576" s="9"/>
      <c r="D576" s="9">
        <f>SUM(D573:D575)</f>
        <v>916.7</v>
      </c>
      <c r="E576" s="36"/>
      <c r="F576" s="38">
        <f>SUM(F573:F575)</f>
        <v>1</v>
      </c>
      <c r="G576" s="32"/>
      <c r="H576" s="9">
        <f>SUM(H573:H575)</f>
        <v>-2.3999999999999773</v>
      </c>
      <c r="I576" s="35"/>
      <c r="J576" s="36">
        <f>SUM(J573:J575)</f>
        <v>914.30000000000007</v>
      </c>
      <c r="K576" s="35"/>
      <c r="L576" s="9"/>
      <c r="M576" s="35"/>
      <c r="N576" s="35"/>
      <c r="O576" s="35"/>
      <c r="P576" s="35"/>
      <c r="Q576" s="10"/>
    </row>
    <row r="577" spans="1:17">
      <c r="A577" s="13"/>
      <c r="B577" s="35"/>
      <c r="C577" s="9"/>
      <c r="D577" s="9"/>
      <c r="E577" s="35"/>
      <c r="F577" s="35"/>
      <c r="G577" s="32"/>
      <c r="H577" s="9"/>
      <c r="I577" s="35"/>
      <c r="J577" s="35"/>
      <c r="K577" s="35"/>
      <c r="L577" s="9"/>
      <c r="M577" s="35"/>
      <c r="N577" s="35"/>
      <c r="O577" s="35"/>
      <c r="P577" s="35"/>
      <c r="Q577" s="10"/>
    </row>
    <row r="578" spans="1:17">
      <c r="A578" s="13"/>
      <c r="B578" s="35"/>
      <c r="C578" s="9"/>
      <c r="D578" s="9"/>
      <c r="E578" s="19"/>
      <c r="F578" s="35"/>
      <c r="G578" s="32"/>
      <c r="H578" s="9"/>
      <c r="I578" s="35"/>
      <c r="J578" s="35"/>
      <c r="K578" s="35"/>
      <c r="L578" s="9"/>
      <c r="M578" s="11" t="s">
        <v>20</v>
      </c>
      <c r="N578" s="35"/>
      <c r="O578" s="35"/>
      <c r="P578" s="35"/>
      <c r="Q578" s="10"/>
    </row>
    <row r="579" spans="1:17">
      <c r="A579" s="7" t="s">
        <v>6</v>
      </c>
      <c r="B579" s="35"/>
      <c r="C579" s="9"/>
      <c r="D579" s="9"/>
      <c r="E579" s="19"/>
      <c r="F579" s="35"/>
      <c r="G579" s="32"/>
      <c r="H579" s="9"/>
      <c r="I579" s="35"/>
      <c r="J579" s="35"/>
      <c r="K579" s="35"/>
      <c r="L579" s="9"/>
      <c r="M579" s="11" t="s">
        <v>21</v>
      </c>
      <c r="N579" s="35"/>
      <c r="O579" s="35"/>
      <c r="P579" s="35"/>
      <c r="Q579" s="10"/>
    </row>
    <row r="580" spans="1:17">
      <c r="A580" s="7" t="s">
        <v>0</v>
      </c>
      <c r="B580" s="11" t="s">
        <v>3</v>
      </c>
      <c r="C580" s="12" t="s">
        <v>1</v>
      </c>
      <c r="D580" s="12" t="s">
        <v>2</v>
      </c>
      <c r="E580" s="22" t="s">
        <v>7</v>
      </c>
      <c r="F580" s="39" t="s">
        <v>92</v>
      </c>
      <c r="G580" s="33" t="s">
        <v>8</v>
      </c>
      <c r="H580" s="12" t="s">
        <v>9</v>
      </c>
      <c r="I580" s="35"/>
      <c r="J580" s="35"/>
      <c r="K580" s="35"/>
      <c r="L580" s="9"/>
      <c r="M580" s="36">
        <f>L575</f>
        <v>214171.34</v>
      </c>
      <c r="N580" s="35"/>
      <c r="O580" s="35"/>
      <c r="P580" s="35"/>
      <c r="Q580" s="10"/>
    </row>
    <row r="581" spans="1:17">
      <c r="A581" s="13" t="s">
        <v>119</v>
      </c>
      <c r="B581" s="35">
        <v>109</v>
      </c>
      <c r="C581" s="9">
        <v>8.39</v>
      </c>
      <c r="D581" s="9">
        <f>C581*B581</f>
        <v>914.5100000000001</v>
      </c>
      <c r="E581" s="36" t="s">
        <v>33</v>
      </c>
      <c r="F581" s="38">
        <f>D581/D584</f>
        <v>0.28971178032199002</v>
      </c>
      <c r="G581" s="9">
        <v>8.43</v>
      </c>
      <c r="H581" s="9">
        <f>(B581*G581)-D581</f>
        <v>4.3599999999999</v>
      </c>
      <c r="I581" s="35" t="s">
        <v>71</v>
      </c>
      <c r="J581" s="35"/>
      <c r="K581" s="35" t="str">
        <f>"buy "&amp;B581&amp;" "&amp;A581&amp;" @ $"&amp;G581</f>
        <v>buy 109 YPF @ $8.43</v>
      </c>
      <c r="L581" s="9">
        <f>L575-(G581*B581)</f>
        <v>213252.47</v>
      </c>
      <c r="M581" s="36">
        <f>L572-(G581*B581)</f>
        <v>212338.17</v>
      </c>
      <c r="N581" s="35"/>
      <c r="O581" s="35"/>
      <c r="P581" s="35"/>
      <c r="Q581" s="10"/>
    </row>
    <row r="582" spans="1:17">
      <c r="A582" s="13" t="s">
        <v>120</v>
      </c>
      <c r="B582" s="35">
        <v>41</v>
      </c>
      <c r="C582" s="9">
        <v>43.08</v>
      </c>
      <c r="D582" s="9">
        <f>C582*B582</f>
        <v>1766.28</v>
      </c>
      <c r="E582" s="36" t="s">
        <v>33</v>
      </c>
      <c r="F582" s="38">
        <f>D582/D584</f>
        <v>0.55954787082385593</v>
      </c>
      <c r="G582" s="9">
        <v>43.09</v>
      </c>
      <c r="H582" s="9">
        <f>(B582*G582)-D582</f>
        <v>0.41000000000008185</v>
      </c>
      <c r="I582" s="35" t="s">
        <v>71</v>
      </c>
      <c r="J582" s="35"/>
      <c r="K582" s="35" t="str">
        <f>"buy "&amp;B582&amp;" "&amp;A582&amp;" @ $"&amp;G582</f>
        <v>buy 41 INSW @ $43.09</v>
      </c>
      <c r="L582" s="9">
        <f>L581-(G582*B582)</f>
        <v>211485.78</v>
      </c>
      <c r="M582" s="36">
        <f>M581-(G582*B582)</f>
        <v>210571.48</v>
      </c>
      <c r="N582" s="35"/>
      <c r="O582" s="35"/>
      <c r="P582" s="35"/>
      <c r="Q582" s="10"/>
    </row>
    <row r="583" spans="1:17">
      <c r="A583" s="23" t="s">
        <v>121</v>
      </c>
      <c r="B583" s="24">
        <v>17</v>
      </c>
      <c r="C583" s="25">
        <v>27.99</v>
      </c>
      <c r="D583" s="25">
        <f>C583*B583</f>
        <v>475.83</v>
      </c>
      <c r="E583" s="36" t="s">
        <v>33</v>
      </c>
      <c r="F583" s="38">
        <f>D583/D584</f>
        <v>0.15074034885415413</v>
      </c>
      <c r="G583" s="25">
        <v>28.33</v>
      </c>
      <c r="H583" s="25">
        <f>(B583*G583)-D583</f>
        <v>5.7799999999999727</v>
      </c>
      <c r="I583" s="35" t="s">
        <v>71</v>
      </c>
      <c r="J583" s="35"/>
      <c r="K583" s="35" t="str">
        <f>"buy "&amp;B583&amp;" "&amp;A583&amp;" @ $"&amp;G583</f>
        <v>buy 17 TRMD @ $28.33</v>
      </c>
      <c r="L583" s="9">
        <f>L582-(G583*B583)</f>
        <v>211004.17</v>
      </c>
      <c r="M583" s="36">
        <f>M582-(G583*B583)</f>
        <v>210089.87000000002</v>
      </c>
      <c r="N583" s="35" t="str">
        <f>TEXT(ROUND(M583,2),"$#,##0.00")&amp;" will be the balance in the account after purchases.  "</f>
        <v xml:space="preserve">$210,089.87 will be the balance in the account after purchases.  </v>
      </c>
      <c r="O583" s="35"/>
      <c r="P583" s="35"/>
      <c r="Q583" s="10"/>
    </row>
    <row r="584" spans="1:17">
      <c r="A584" s="13"/>
      <c r="B584" s="35"/>
      <c r="C584" s="9"/>
      <c r="D584" s="9">
        <f>SUM(D581:D583)</f>
        <v>3156.62</v>
      </c>
      <c r="E584" s="35"/>
      <c r="F584" s="38">
        <f>SUM(F581:F583)</f>
        <v>1</v>
      </c>
      <c r="G584" s="9" t="s">
        <v>15</v>
      </c>
      <c r="H584" s="9">
        <f>SUM(H581:H583)</f>
        <v>10.549999999999955</v>
      </c>
      <c r="I584" s="35"/>
      <c r="J584" s="35"/>
      <c r="K584" s="35"/>
      <c r="L584" s="9"/>
      <c r="M584" s="35"/>
      <c r="N584" s="35" t="s">
        <v>27</v>
      </c>
      <c r="O584" s="35"/>
      <c r="P584" s="35"/>
      <c r="Q584" s="10"/>
    </row>
    <row r="585" spans="1:17">
      <c r="A585" s="13"/>
      <c r="B585" s="35"/>
      <c r="C585" s="9"/>
      <c r="D585" s="9"/>
      <c r="E585" s="35"/>
      <c r="F585" s="35"/>
      <c r="G585" s="9"/>
      <c r="H585" s="9"/>
      <c r="I585" s="35"/>
      <c r="J585" s="35"/>
      <c r="K585" s="35"/>
      <c r="L585" s="9"/>
      <c r="M585" s="11" t="str">
        <f>IF(J576+M583&gt;0,"Credit Surplus","Credit Shortage")</f>
        <v>Credit Surplus</v>
      </c>
      <c r="N585" s="36">
        <f>J576+M583</f>
        <v>211004.17</v>
      </c>
      <c r="O585" s="35" t="s">
        <v>60</v>
      </c>
      <c r="P585" s="35"/>
      <c r="Q585" s="10"/>
    </row>
    <row r="586" spans="1:17">
      <c r="A586" s="13"/>
      <c r="B586" s="35"/>
      <c r="C586" s="9"/>
      <c r="D586" s="9"/>
      <c r="E586" s="35"/>
      <c r="F586" s="35"/>
      <c r="G586" s="9"/>
      <c r="H586" s="9"/>
      <c r="I586" s="35"/>
      <c r="J586" s="35"/>
      <c r="K586" s="35"/>
      <c r="L586" s="9"/>
      <c r="M586" s="35"/>
      <c r="N586" s="35"/>
      <c r="O586" s="35"/>
      <c r="P586" s="35"/>
      <c r="Q586" s="10"/>
    </row>
    <row r="587" spans="1:17">
      <c r="A587" s="13"/>
      <c r="B587" s="35"/>
      <c r="C587" s="9"/>
      <c r="D587" s="9"/>
      <c r="E587" s="35"/>
      <c r="F587" s="35"/>
      <c r="G587" s="9"/>
      <c r="H587" s="9"/>
      <c r="I587" s="35"/>
      <c r="J587" s="35"/>
      <c r="K587" s="35"/>
      <c r="L587" s="35"/>
      <c r="M587" s="35"/>
      <c r="N587" s="35"/>
      <c r="O587" s="35"/>
      <c r="P587" s="35"/>
      <c r="Q587" s="10"/>
    </row>
    <row r="588" spans="1:17">
      <c r="A588" s="13" t="s">
        <v>11</v>
      </c>
      <c r="B588" s="35"/>
      <c r="C588" s="9"/>
      <c r="D588" s="21">
        <v>4674.3999999999996</v>
      </c>
      <c r="E588" s="35" t="s">
        <v>76</v>
      </c>
      <c r="F588" s="35"/>
      <c r="G588" s="9"/>
      <c r="H588" s="9"/>
      <c r="I588" s="35"/>
      <c r="J588" s="35"/>
      <c r="K588" s="35"/>
      <c r="L588" s="35"/>
      <c r="M588" s="35"/>
      <c r="N588" s="35"/>
      <c r="O588" s="35"/>
      <c r="P588" s="35"/>
      <c r="Q588" s="10"/>
    </row>
    <row r="589" spans="1:17">
      <c r="A589" s="13" t="s">
        <v>12</v>
      </c>
      <c r="B589" s="35"/>
      <c r="C589" s="9"/>
      <c r="D589" s="9">
        <f>H576</f>
        <v>-2.3999999999999773</v>
      </c>
      <c r="E589" s="35" t="s">
        <v>16</v>
      </c>
      <c r="F589" s="35"/>
      <c r="G589" s="9"/>
      <c r="H589" s="9"/>
      <c r="I589" s="35"/>
      <c r="J589" s="35"/>
      <c r="K589" s="35"/>
      <c r="L589" s="35"/>
      <c r="M589" s="35"/>
      <c r="N589" s="35"/>
      <c r="O589" s="35"/>
      <c r="P589" s="35"/>
      <c r="Q589" s="10"/>
    </row>
    <row r="590" spans="1:17">
      <c r="A590" s="13" t="s">
        <v>13</v>
      </c>
      <c r="B590" s="35"/>
      <c r="C590" s="9"/>
      <c r="D590" s="9">
        <f>D588+D589</f>
        <v>4672</v>
      </c>
      <c r="E590" s="35"/>
      <c r="F590" s="35"/>
      <c r="G590" s="9"/>
      <c r="H590" s="9"/>
      <c r="I590" s="35"/>
      <c r="J590" s="35"/>
      <c r="K590" s="35"/>
      <c r="L590" s="35"/>
      <c r="M590" s="35"/>
      <c r="N590" s="35"/>
      <c r="O590" s="35"/>
      <c r="P590" s="35"/>
      <c r="Q590" s="10"/>
    </row>
    <row r="591" spans="1:17">
      <c r="A591" s="13" t="s">
        <v>14</v>
      </c>
      <c r="B591" s="35"/>
      <c r="C591" s="9"/>
      <c r="D591" s="9">
        <f>H584</f>
        <v>10.549999999999955</v>
      </c>
      <c r="E591" s="35" t="s">
        <v>17</v>
      </c>
      <c r="F591" s="35"/>
      <c r="G591" s="9"/>
      <c r="H591" s="9"/>
      <c r="I591" s="35"/>
      <c r="J591" s="35"/>
      <c r="K591" s="35"/>
      <c r="L591" s="35"/>
      <c r="M591" s="35"/>
      <c r="N591" s="35"/>
      <c r="O591" s="35"/>
      <c r="P591" s="35"/>
      <c r="Q591" s="10"/>
    </row>
    <row r="592" spans="1:17">
      <c r="A592" s="13" t="s">
        <v>13</v>
      </c>
      <c r="B592" s="35"/>
      <c r="C592" s="9"/>
      <c r="D592" s="27">
        <f>D590-D591</f>
        <v>4661.45</v>
      </c>
      <c r="E592" s="19" t="s">
        <v>18</v>
      </c>
      <c r="F592" s="35"/>
      <c r="G592" s="9"/>
      <c r="H592" s="9"/>
      <c r="I592" s="35"/>
      <c r="J592" s="35"/>
      <c r="K592" s="35"/>
      <c r="L592" s="35"/>
      <c r="M592" s="35"/>
      <c r="N592" s="35"/>
      <c r="O592" s="35"/>
      <c r="P592" s="35"/>
      <c r="Q592" s="10"/>
    </row>
    <row r="593" spans="1:17" ht="14.65" thickBot="1">
      <c r="A593" s="15"/>
      <c r="B593" s="16"/>
      <c r="C593" s="17"/>
      <c r="D593" s="17"/>
      <c r="E593" s="16"/>
      <c r="F593" s="16"/>
      <c r="G593" s="17"/>
      <c r="H593" s="17"/>
      <c r="I593" s="16"/>
      <c r="J593" s="16"/>
      <c r="K593" s="16"/>
      <c r="L593" s="16"/>
      <c r="M593" s="16"/>
      <c r="N593" s="16"/>
      <c r="O593" s="16"/>
      <c r="P593" s="16"/>
      <c r="Q593" s="18"/>
    </row>
    <row r="594" spans="1:17" ht="14.65" thickTop="1"/>
    <row r="596" spans="1:17" ht="14.65" thickBot="1"/>
    <row r="597" spans="1:17" ht="14.65" thickTop="1">
      <c r="A597" s="2"/>
      <c r="B597" s="3"/>
      <c r="C597" s="4">
        <v>44865</v>
      </c>
      <c r="D597" s="5"/>
      <c r="E597" s="3"/>
      <c r="F597" s="3"/>
      <c r="G597" s="5"/>
      <c r="H597" s="5"/>
      <c r="I597" s="3"/>
      <c r="J597" s="3"/>
      <c r="K597" s="3"/>
      <c r="L597" s="20" t="s">
        <v>19</v>
      </c>
      <c r="M597" s="3"/>
      <c r="N597" s="3"/>
      <c r="O597" s="3"/>
      <c r="P597" s="3"/>
      <c r="Q597" s="6"/>
    </row>
    <row r="598" spans="1:17">
      <c r="A598" s="7" t="s">
        <v>5</v>
      </c>
      <c r="B598" s="35"/>
      <c r="C598" s="9"/>
      <c r="D598" s="9"/>
      <c r="E598" s="35"/>
      <c r="F598" s="35"/>
      <c r="G598" s="9"/>
      <c r="H598" s="9"/>
      <c r="I598" s="35"/>
      <c r="J598" s="11" t="s">
        <v>24</v>
      </c>
      <c r="K598" s="35"/>
      <c r="L598" s="11" t="s">
        <v>10</v>
      </c>
      <c r="M598" s="35"/>
      <c r="N598" s="35"/>
      <c r="O598" s="35"/>
      <c r="P598" s="35"/>
      <c r="Q598" s="10"/>
    </row>
    <row r="599" spans="1:17">
      <c r="A599" s="7" t="s">
        <v>0</v>
      </c>
      <c r="B599" s="11" t="s">
        <v>3</v>
      </c>
      <c r="C599" s="12" t="s">
        <v>1</v>
      </c>
      <c r="D599" s="12" t="s">
        <v>4</v>
      </c>
      <c r="E599" s="11" t="s">
        <v>7</v>
      </c>
      <c r="F599" s="37" t="s">
        <v>92</v>
      </c>
      <c r="G599" s="12" t="s">
        <v>8</v>
      </c>
      <c r="H599" s="12" t="s">
        <v>9</v>
      </c>
      <c r="I599" s="33" t="s">
        <v>70</v>
      </c>
      <c r="J599" s="11" t="s">
        <v>23</v>
      </c>
      <c r="K599" s="35"/>
      <c r="L599" s="31">
        <v>213249.15</v>
      </c>
      <c r="M599" s="35" t="s">
        <v>118</v>
      </c>
      <c r="N599" s="35"/>
      <c r="O599" s="35"/>
      <c r="P599" s="35"/>
      <c r="Q599" s="10"/>
    </row>
    <row r="600" spans="1:17">
      <c r="A600" s="13" t="s">
        <v>113</v>
      </c>
      <c r="B600" s="35">
        <v>10</v>
      </c>
      <c r="C600" s="9">
        <v>91.59</v>
      </c>
      <c r="D600" s="9">
        <f>C600*B600</f>
        <v>915.90000000000009</v>
      </c>
      <c r="E600" s="36" t="s">
        <v>93</v>
      </c>
      <c r="F600" s="38">
        <f>D600/D603</f>
        <v>1</v>
      </c>
      <c r="G600" s="9">
        <v>91.4</v>
      </c>
      <c r="H600" s="9">
        <f>(B600*G600)-D600</f>
        <v>-1.9000000000000909</v>
      </c>
      <c r="I600" s="35" t="s">
        <v>71</v>
      </c>
      <c r="J600" s="36">
        <f>G600*B600</f>
        <v>914</v>
      </c>
      <c r="K600" s="35" t="str">
        <f>"sell "&amp;B600&amp;" "&amp;A600&amp;" @ $"&amp;G600</f>
        <v>sell 10 BIL @ $91.4</v>
      </c>
      <c r="L600" s="9">
        <f>L599+(G600*B600)</f>
        <v>214163.15</v>
      </c>
      <c r="M600" s="35"/>
      <c r="N600" s="35"/>
      <c r="O600" s="35"/>
      <c r="P600" s="35"/>
      <c r="Q600" s="10"/>
    </row>
    <row r="601" spans="1:17">
      <c r="A601" s="13"/>
      <c r="B601" s="35"/>
      <c r="C601" s="9"/>
      <c r="D601" s="9">
        <f>C601*B601</f>
        <v>0</v>
      </c>
      <c r="E601" s="36"/>
      <c r="F601" s="38">
        <f>D601/D603</f>
        <v>0</v>
      </c>
      <c r="G601" s="9"/>
      <c r="H601" s="9">
        <f>(B601*G601)-D601</f>
        <v>0</v>
      </c>
      <c r="I601" s="35" t="s">
        <v>71</v>
      </c>
      <c r="J601" s="36">
        <f>G601*B601</f>
        <v>0</v>
      </c>
      <c r="K601" s="35" t="str">
        <f>"sell "&amp;B601&amp;" "&amp;A601&amp;" @ $"&amp;G601</f>
        <v>sell   @ $</v>
      </c>
      <c r="L601" s="9">
        <f>L600+(G601*B601)</f>
        <v>214163.15</v>
      </c>
      <c r="M601" s="35"/>
      <c r="N601" s="35"/>
      <c r="O601" s="35"/>
      <c r="P601" s="35"/>
      <c r="Q601" s="10"/>
    </row>
    <row r="602" spans="1:17">
      <c r="A602" s="13"/>
      <c r="B602" s="35"/>
      <c r="C602" s="9"/>
      <c r="D602" s="9">
        <f>C602*B602</f>
        <v>0</v>
      </c>
      <c r="E602" s="36"/>
      <c r="F602" s="38">
        <f>D602/D603</f>
        <v>0</v>
      </c>
      <c r="G602" s="9"/>
      <c r="H602" s="9">
        <f>(B602*G602)-D602</f>
        <v>0</v>
      </c>
      <c r="I602" s="35" t="s">
        <v>71</v>
      </c>
      <c r="J602" s="36">
        <f>G602*B602</f>
        <v>0</v>
      </c>
      <c r="K602" s="35" t="str">
        <f>"sell "&amp;B602&amp;" "&amp;A602&amp;" @ $"&amp;G602</f>
        <v>sell   @ $</v>
      </c>
      <c r="L602" s="9">
        <f>L601+(G602*B602)</f>
        <v>214163.15</v>
      </c>
      <c r="M602" s="35" t="s">
        <v>22</v>
      </c>
      <c r="N602" s="35"/>
      <c r="O602" s="35"/>
      <c r="P602" s="35"/>
      <c r="Q602" s="10"/>
    </row>
    <row r="603" spans="1:17">
      <c r="A603" s="13"/>
      <c r="B603" s="35"/>
      <c r="C603" s="9"/>
      <c r="D603" s="9">
        <f>SUM(D600:D602)</f>
        <v>915.90000000000009</v>
      </c>
      <c r="E603" s="36"/>
      <c r="F603" s="38">
        <f>SUM(F600:F602)</f>
        <v>1</v>
      </c>
      <c r="G603" s="32"/>
      <c r="H603" s="9">
        <f>SUM(H600:H602)</f>
        <v>-1.9000000000000909</v>
      </c>
      <c r="I603" s="35"/>
      <c r="J603" s="36">
        <f>SUM(J600:J602)</f>
        <v>914</v>
      </c>
      <c r="K603" s="35"/>
      <c r="L603" s="9"/>
      <c r="M603" s="35"/>
      <c r="N603" s="35"/>
      <c r="O603" s="35"/>
      <c r="P603" s="35"/>
      <c r="Q603" s="10"/>
    </row>
    <row r="604" spans="1:17">
      <c r="A604" s="13"/>
      <c r="B604" s="35"/>
      <c r="C604" s="9"/>
      <c r="D604" s="9"/>
      <c r="E604" s="35"/>
      <c r="F604" s="35"/>
      <c r="G604" s="32"/>
      <c r="H604" s="9"/>
      <c r="I604" s="35"/>
      <c r="J604" s="35"/>
      <c r="K604" s="35"/>
      <c r="L604" s="9"/>
      <c r="M604" s="35"/>
      <c r="N604" s="35"/>
      <c r="O604" s="35"/>
      <c r="P604" s="35"/>
      <c r="Q604" s="10"/>
    </row>
    <row r="605" spans="1:17">
      <c r="A605" s="13"/>
      <c r="B605" s="35"/>
      <c r="C605" s="9"/>
      <c r="D605" s="9"/>
      <c r="E605" s="19"/>
      <c r="F605" s="35"/>
      <c r="G605" s="32"/>
      <c r="H605" s="9"/>
      <c r="I605" s="35"/>
      <c r="J605" s="35"/>
      <c r="K605" s="35"/>
      <c r="L605" s="9"/>
      <c r="M605" s="11" t="s">
        <v>20</v>
      </c>
      <c r="N605" s="35"/>
      <c r="O605" s="35"/>
      <c r="P605" s="35"/>
      <c r="Q605" s="10"/>
    </row>
    <row r="606" spans="1:17">
      <c r="A606" s="7" t="s">
        <v>6</v>
      </c>
      <c r="B606" s="35"/>
      <c r="C606" s="9"/>
      <c r="D606" s="9"/>
      <c r="E606" s="19"/>
      <c r="F606" s="35"/>
      <c r="G606" s="32"/>
      <c r="H606" s="9"/>
      <c r="I606" s="35"/>
      <c r="J606" s="35"/>
      <c r="K606" s="35"/>
      <c r="L606" s="9"/>
      <c r="M606" s="11" t="s">
        <v>21</v>
      </c>
      <c r="N606" s="35"/>
      <c r="O606" s="35"/>
      <c r="P606" s="35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2</v>
      </c>
      <c r="E607" s="22" t="s">
        <v>7</v>
      </c>
      <c r="F607" s="39" t="s">
        <v>92</v>
      </c>
      <c r="G607" s="33" t="s">
        <v>8</v>
      </c>
      <c r="H607" s="12" t="s">
        <v>9</v>
      </c>
      <c r="I607" s="35"/>
      <c r="J607" s="35"/>
      <c r="K607" s="35"/>
      <c r="L607" s="9"/>
      <c r="M607" s="36">
        <f>L602</f>
        <v>214163.15</v>
      </c>
      <c r="N607" s="35"/>
      <c r="O607" s="35"/>
      <c r="P607" s="35"/>
      <c r="Q607" s="10"/>
    </row>
    <row r="608" spans="1:17">
      <c r="A608" s="13" t="s">
        <v>113</v>
      </c>
      <c r="B608" s="35">
        <v>10</v>
      </c>
      <c r="C608" s="9">
        <v>91.59</v>
      </c>
      <c r="D608" s="9">
        <f>C608*B608</f>
        <v>915.90000000000009</v>
      </c>
      <c r="E608" s="36" t="s">
        <v>93</v>
      </c>
      <c r="F608" s="38">
        <f>D608/D611</f>
        <v>1</v>
      </c>
      <c r="G608" s="9">
        <v>91.4</v>
      </c>
      <c r="H608" s="9">
        <f>(B608*G608)-D608</f>
        <v>-1.9000000000000909</v>
      </c>
      <c r="I608" s="35" t="s">
        <v>71</v>
      </c>
      <c r="J608" s="35"/>
      <c r="K608" s="35" t="str">
        <f>"buy "&amp;B608&amp;" "&amp;A608&amp;" @ $"&amp;G608</f>
        <v>buy 10 BIL @ $91.4</v>
      </c>
      <c r="L608" s="9">
        <f>L602-(G608*B608)</f>
        <v>213249.15</v>
      </c>
      <c r="M608" s="36">
        <f>L599-(G608*B608)</f>
        <v>212335.15</v>
      </c>
      <c r="N608" s="35"/>
      <c r="O608" s="35"/>
      <c r="P608" s="35"/>
      <c r="Q608" s="10"/>
    </row>
    <row r="609" spans="1:17">
      <c r="A609" s="13"/>
      <c r="B609" s="35"/>
      <c r="C609" s="9"/>
      <c r="D609" s="9">
        <f>C609*B609</f>
        <v>0</v>
      </c>
      <c r="E609" s="36"/>
      <c r="F609" s="38">
        <f>D609/D611</f>
        <v>0</v>
      </c>
      <c r="G609" s="9"/>
      <c r="H609" s="9">
        <f>(B609*G609)-D609</f>
        <v>0</v>
      </c>
      <c r="I609" s="35" t="s">
        <v>71</v>
      </c>
      <c r="J609" s="35"/>
      <c r="K609" s="35" t="str">
        <f>"buy "&amp;B609&amp;" "&amp;A609&amp;" @ $"&amp;G609</f>
        <v>buy   @ $</v>
      </c>
      <c r="L609" s="9">
        <f>L608-(G609*B609)</f>
        <v>213249.15</v>
      </c>
      <c r="M609" s="36">
        <f>M608-(G609*B609)</f>
        <v>212335.15</v>
      </c>
      <c r="N609" s="35"/>
      <c r="O609" s="35"/>
      <c r="P609" s="35"/>
      <c r="Q609" s="10"/>
    </row>
    <row r="610" spans="1:17">
      <c r="A610" s="23"/>
      <c r="B610" s="24"/>
      <c r="C610" s="25"/>
      <c r="D610" s="25">
        <f>C610*B610</f>
        <v>0</v>
      </c>
      <c r="E610" s="36"/>
      <c r="F610" s="38">
        <f>D610/D611</f>
        <v>0</v>
      </c>
      <c r="G610" s="25"/>
      <c r="H610" s="25">
        <f>(B610*G610)-D610</f>
        <v>0</v>
      </c>
      <c r="I610" s="35" t="s">
        <v>71</v>
      </c>
      <c r="J610" s="35"/>
      <c r="K610" s="35" t="str">
        <f>"buy "&amp;B610&amp;" "&amp;A610&amp;" @ $"&amp;G610</f>
        <v>buy   @ $</v>
      </c>
      <c r="L610" s="9">
        <f>L609-(G610*B610)</f>
        <v>213249.15</v>
      </c>
      <c r="M610" s="36">
        <f>M609-(G610*B610)</f>
        <v>212335.15</v>
      </c>
      <c r="N610" s="35" t="str">
        <f>TEXT(ROUND(M610,2),"$#,##0.00")&amp;" will be the balance in the account after purchases.  "</f>
        <v xml:space="preserve">$212,335.15 will be the balance in the account after purchases.  </v>
      </c>
      <c r="O610" s="35"/>
      <c r="P610" s="35"/>
      <c r="Q610" s="10"/>
    </row>
    <row r="611" spans="1:17">
      <c r="A611" s="13"/>
      <c r="B611" s="35"/>
      <c r="C611" s="9"/>
      <c r="D611" s="9">
        <f>SUM(D608:D610)</f>
        <v>915.90000000000009</v>
      </c>
      <c r="E611" s="35"/>
      <c r="F611" s="38">
        <f>SUM(F608:F610)</f>
        <v>1</v>
      </c>
      <c r="G611" s="9" t="s">
        <v>15</v>
      </c>
      <c r="H611" s="9">
        <f>SUM(H608:H610)</f>
        <v>-1.9000000000000909</v>
      </c>
      <c r="I611" s="35"/>
      <c r="J611" s="35"/>
      <c r="K611" s="35"/>
      <c r="L611" s="9"/>
      <c r="M611" s="35"/>
      <c r="N611" s="35" t="s">
        <v>27</v>
      </c>
      <c r="O611" s="35"/>
      <c r="P611" s="35"/>
      <c r="Q611" s="10"/>
    </row>
    <row r="612" spans="1:17">
      <c r="A612" s="13"/>
      <c r="B612" s="35"/>
      <c r="C612" s="9"/>
      <c r="D612" s="9"/>
      <c r="E612" s="35"/>
      <c r="F612" s="35"/>
      <c r="G612" s="9"/>
      <c r="H612" s="9"/>
      <c r="I612" s="35"/>
      <c r="J612" s="35"/>
      <c r="K612" s="35"/>
      <c r="L612" s="9"/>
      <c r="M612" s="11" t="str">
        <f>IF(J603+M610&gt;0,"Credit Surplus","Credit Shortage")</f>
        <v>Credit Surplus</v>
      </c>
      <c r="N612" s="36">
        <f>J603+M610</f>
        <v>213249.15</v>
      </c>
      <c r="O612" s="35" t="s">
        <v>60</v>
      </c>
      <c r="P612" s="35"/>
      <c r="Q612" s="10"/>
    </row>
    <row r="613" spans="1:17">
      <c r="A613" s="13"/>
      <c r="B613" s="35"/>
      <c r="C613" s="9"/>
      <c r="D613" s="9"/>
      <c r="E613" s="35"/>
      <c r="F613" s="35"/>
      <c r="G613" s="9"/>
      <c r="H613" s="9"/>
      <c r="I613" s="35"/>
      <c r="J613" s="35"/>
      <c r="K613" s="35"/>
      <c r="L613" s="9"/>
      <c r="M613" s="35"/>
      <c r="N613" s="35"/>
      <c r="O613" s="35"/>
      <c r="P613" s="35"/>
      <c r="Q613" s="10"/>
    </row>
    <row r="614" spans="1:17">
      <c r="A614" s="13"/>
      <c r="B614" s="35"/>
      <c r="C614" s="9"/>
      <c r="D614" s="9"/>
      <c r="E614" s="35"/>
      <c r="F614" s="35"/>
      <c r="G614" s="9"/>
      <c r="H614" s="9"/>
      <c r="I614" s="35"/>
      <c r="J614" s="35"/>
      <c r="K614" s="35"/>
      <c r="L614" s="35"/>
      <c r="M614" s="35"/>
      <c r="N614" s="35"/>
      <c r="O614" s="35"/>
      <c r="P614" s="35"/>
      <c r="Q614" s="10"/>
    </row>
    <row r="615" spans="1:17">
      <c r="A615" s="13" t="s">
        <v>11</v>
      </c>
      <c r="B615" s="35"/>
      <c r="C615" s="9"/>
      <c r="D615" s="21">
        <v>6914.32</v>
      </c>
      <c r="E615" s="35" t="s">
        <v>76</v>
      </c>
      <c r="F615" s="35"/>
      <c r="G615" s="9"/>
      <c r="H615" s="9"/>
      <c r="I615" s="35"/>
      <c r="J615" s="35"/>
      <c r="K615" s="35"/>
      <c r="L615" s="35"/>
      <c r="M615" s="35"/>
      <c r="N615" s="35"/>
      <c r="O615" s="35"/>
      <c r="P615" s="35"/>
      <c r="Q615" s="10"/>
    </row>
    <row r="616" spans="1:17">
      <c r="A616" s="13" t="s">
        <v>12</v>
      </c>
      <c r="B616" s="35"/>
      <c r="C616" s="9"/>
      <c r="D616" s="9">
        <f>H603</f>
        <v>-1.9000000000000909</v>
      </c>
      <c r="E616" s="35" t="s">
        <v>16</v>
      </c>
      <c r="F616" s="35"/>
      <c r="G616" s="9"/>
      <c r="H616" s="9"/>
      <c r="I616" s="35"/>
      <c r="J616" s="35"/>
      <c r="K616" s="35"/>
      <c r="L616" s="35"/>
      <c r="M616" s="35"/>
      <c r="N616" s="35"/>
      <c r="O616" s="35"/>
      <c r="P616" s="35"/>
      <c r="Q616" s="10"/>
    </row>
    <row r="617" spans="1:17">
      <c r="A617" s="13" t="s">
        <v>13</v>
      </c>
      <c r="B617" s="35"/>
      <c r="C617" s="9"/>
      <c r="D617" s="9">
        <f>D615+D616</f>
        <v>6912.42</v>
      </c>
      <c r="E617" s="35"/>
      <c r="F617" s="35"/>
      <c r="G617" s="9"/>
      <c r="H617" s="9"/>
      <c r="I617" s="35"/>
      <c r="J617" s="35"/>
      <c r="K617" s="35"/>
      <c r="L617" s="35"/>
      <c r="M617" s="35"/>
      <c r="N617" s="35"/>
      <c r="O617" s="35"/>
      <c r="P617" s="35"/>
      <c r="Q617" s="10"/>
    </row>
    <row r="618" spans="1:17">
      <c r="A618" s="13" t="s">
        <v>14</v>
      </c>
      <c r="B618" s="35"/>
      <c r="C618" s="9"/>
      <c r="D618" s="9">
        <f>H611</f>
        <v>-1.9000000000000909</v>
      </c>
      <c r="E618" s="35" t="s">
        <v>17</v>
      </c>
      <c r="F618" s="35"/>
      <c r="G618" s="9"/>
      <c r="H618" s="9"/>
      <c r="I618" s="35"/>
      <c r="J618" s="35"/>
      <c r="K618" s="35"/>
      <c r="L618" s="35"/>
      <c r="M618" s="35"/>
      <c r="N618" s="35"/>
      <c r="O618" s="35"/>
      <c r="P618" s="35"/>
      <c r="Q618" s="10"/>
    </row>
    <row r="619" spans="1:17">
      <c r="A619" s="13" t="s">
        <v>13</v>
      </c>
      <c r="B619" s="35"/>
      <c r="C619" s="9"/>
      <c r="D619" s="27">
        <f>D617-D618</f>
        <v>6914.32</v>
      </c>
      <c r="E619" s="19" t="s">
        <v>18</v>
      </c>
      <c r="F619" s="35"/>
      <c r="G619" s="9"/>
      <c r="H619" s="9"/>
      <c r="I619" s="35"/>
      <c r="J619" s="35"/>
      <c r="K619" s="35"/>
      <c r="L619" s="35"/>
      <c r="M619" s="35"/>
      <c r="N619" s="35"/>
      <c r="O619" s="35"/>
      <c r="P619" s="35"/>
      <c r="Q619" s="10"/>
    </row>
    <row r="620" spans="1:17" ht="14.65" thickBot="1">
      <c r="A620" s="15"/>
      <c r="B620" s="16"/>
      <c r="C620" s="17"/>
      <c r="D620" s="17"/>
      <c r="E620" s="16"/>
      <c r="F620" s="16"/>
      <c r="G620" s="17"/>
      <c r="H620" s="17"/>
      <c r="I620" s="16"/>
      <c r="J620" s="16"/>
      <c r="K620" s="16"/>
      <c r="L620" s="16"/>
      <c r="M620" s="16"/>
      <c r="N620" s="16"/>
      <c r="O620" s="16"/>
      <c r="P620" s="16"/>
      <c r="Q620" s="18"/>
    </row>
    <row r="621" spans="1:17" ht="14.65" thickTop="1"/>
    <row r="623" spans="1:17" ht="14.65" thickBot="1"/>
    <row r="624" spans="1:17" ht="14.65" thickTop="1">
      <c r="A624" s="2"/>
      <c r="B624" s="3"/>
      <c r="C624" s="4">
        <v>44834</v>
      </c>
      <c r="D624" s="5"/>
      <c r="E624" s="3"/>
      <c r="F624" s="3"/>
      <c r="G624" s="5"/>
      <c r="H624" s="5"/>
      <c r="I624" s="3"/>
      <c r="J624" s="3"/>
      <c r="K624" s="3"/>
      <c r="L624" s="20" t="s">
        <v>19</v>
      </c>
      <c r="M624" s="3"/>
      <c r="N624" s="3"/>
      <c r="O624" s="3"/>
      <c r="P624" s="3"/>
      <c r="Q624" s="6"/>
    </row>
    <row r="625" spans="1:17">
      <c r="A625" s="7" t="s">
        <v>5</v>
      </c>
      <c r="B625" s="35"/>
      <c r="C625" s="9"/>
      <c r="D625" s="9"/>
      <c r="E625" s="35"/>
      <c r="F625" s="35"/>
      <c r="G625" s="9"/>
      <c r="H625" s="9"/>
      <c r="I625" s="35"/>
      <c r="J625" s="11" t="s">
        <v>24</v>
      </c>
      <c r="K625" s="35"/>
      <c r="L625" s="11" t="s">
        <v>10</v>
      </c>
      <c r="M625" s="35"/>
      <c r="N625" s="35"/>
      <c r="O625" s="35"/>
      <c r="P625" s="35"/>
      <c r="Q625" s="10"/>
    </row>
    <row r="626" spans="1:17">
      <c r="A626" s="7" t="s">
        <v>0</v>
      </c>
      <c r="B626" s="11" t="s">
        <v>3</v>
      </c>
      <c r="C626" s="12" t="s">
        <v>1</v>
      </c>
      <c r="D626" s="12" t="s">
        <v>4</v>
      </c>
      <c r="E626" s="11" t="s">
        <v>7</v>
      </c>
      <c r="F626" s="37" t="s">
        <v>92</v>
      </c>
      <c r="G626" s="12" t="s">
        <v>8</v>
      </c>
      <c r="H626" s="12" t="s">
        <v>9</v>
      </c>
      <c r="I626" s="33" t="s">
        <v>70</v>
      </c>
      <c r="J626" s="11" t="s">
        <v>23</v>
      </c>
      <c r="K626" s="35"/>
      <c r="L626" s="31">
        <v>213242.77</v>
      </c>
      <c r="M626" s="35" t="s">
        <v>118</v>
      </c>
      <c r="N626" s="35"/>
      <c r="O626" s="35"/>
      <c r="P626" s="35"/>
      <c r="Q626" s="10"/>
    </row>
    <row r="627" spans="1:17">
      <c r="A627" s="13" t="s">
        <v>113</v>
      </c>
      <c r="B627" s="35">
        <v>10</v>
      </c>
      <c r="C627" s="9">
        <v>91.6</v>
      </c>
      <c r="D627" s="9">
        <f>C627*B627</f>
        <v>916</v>
      </c>
      <c r="E627" s="36" t="s">
        <v>93</v>
      </c>
      <c r="F627" s="38">
        <f>D627/D630</f>
        <v>1</v>
      </c>
      <c r="G627" s="9">
        <v>91.45</v>
      </c>
      <c r="H627" s="9">
        <f>(B627*G627)-D627</f>
        <v>-1.5</v>
      </c>
      <c r="I627" s="35" t="s">
        <v>71</v>
      </c>
      <c r="J627" s="36">
        <f>G627*B627</f>
        <v>914.5</v>
      </c>
      <c r="K627" s="35" t="str">
        <f>"sell "&amp;B627&amp;" "&amp;A627&amp;" @ $"&amp;G627</f>
        <v>sell 10 BIL @ $91.45</v>
      </c>
      <c r="L627" s="9">
        <f>L626+(G627*B627)</f>
        <v>214157.27</v>
      </c>
      <c r="M627" s="35"/>
      <c r="N627" s="35"/>
      <c r="O627" s="35"/>
      <c r="P627" s="35"/>
      <c r="Q627" s="10"/>
    </row>
    <row r="628" spans="1:17">
      <c r="A628" s="13"/>
      <c r="B628" s="35"/>
      <c r="C628" s="9">
        <v>43.06</v>
      </c>
      <c r="D628" s="9">
        <f>C628*B628</f>
        <v>0</v>
      </c>
      <c r="E628" s="36"/>
      <c r="F628" s="38">
        <f>D628/D630</f>
        <v>0</v>
      </c>
      <c r="G628" s="9"/>
      <c r="H628" s="9">
        <f>(B628*G628)-D628</f>
        <v>0</v>
      </c>
      <c r="I628" s="35" t="s">
        <v>71</v>
      </c>
      <c r="J628" s="36">
        <f>G628*B628</f>
        <v>0</v>
      </c>
      <c r="K628" s="35" t="str">
        <f>"sell "&amp;B628&amp;" "&amp;A628&amp;" @ $"&amp;G628</f>
        <v>sell   @ $</v>
      </c>
      <c r="L628" s="9">
        <f>L627+(G628*B628)</f>
        <v>214157.27</v>
      </c>
      <c r="M628" s="35"/>
      <c r="N628" s="35"/>
      <c r="O628" s="35"/>
      <c r="P628" s="35"/>
      <c r="Q628" s="10"/>
    </row>
    <row r="629" spans="1:17">
      <c r="A629" s="13"/>
      <c r="B629" s="35"/>
      <c r="C629" s="9">
        <v>47.23</v>
      </c>
      <c r="D629" s="9">
        <f>C629*B629</f>
        <v>0</v>
      </c>
      <c r="E629" s="36"/>
      <c r="F629" s="38">
        <f>D629/D630</f>
        <v>0</v>
      </c>
      <c r="G629" s="9"/>
      <c r="H629" s="9">
        <f>(B629*G629)-D629</f>
        <v>0</v>
      </c>
      <c r="I629" s="35" t="s">
        <v>71</v>
      </c>
      <c r="J629" s="36">
        <f>G629*B629</f>
        <v>0</v>
      </c>
      <c r="K629" s="35" t="str">
        <f>"sell "&amp;B629&amp;" "&amp;A629&amp;" @ $"&amp;G629</f>
        <v>sell   @ $</v>
      </c>
      <c r="L629" s="9">
        <f>L628+(G629*B629)</f>
        <v>214157.27</v>
      </c>
      <c r="M629" s="35" t="s">
        <v>22</v>
      </c>
      <c r="N629" s="35"/>
      <c r="O629" s="35"/>
      <c r="P629" s="35"/>
      <c r="Q629" s="10"/>
    </row>
    <row r="630" spans="1:17">
      <c r="A630" s="13"/>
      <c r="B630" s="35"/>
      <c r="C630" s="9"/>
      <c r="D630" s="9">
        <f>SUM(D627:D629)</f>
        <v>916</v>
      </c>
      <c r="E630" s="36"/>
      <c r="F630" s="38">
        <f>SUM(F627:F629)</f>
        <v>1</v>
      </c>
      <c r="G630" s="32"/>
      <c r="H630" s="9">
        <f>SUM(H627:H629)</f>
        <v>-1.5</v>
      </c>
      <c r="I630" s="35"/>
      <c r="J630" s="36">
        <f>SUM(J627:J629)</f>
        <v>914.5</v>
      </c>
      <c r="K630" s="35"/>
      <c r="L630" s="9"/>
      <c r="M630" s="35"/>
      <c r="N630" s="35"/>
      <c r="O630" s="35"/>
      <c r="P630" s="35"/>
      <c r="Q630" s="10"/>
    </row>
    <row r="631" spans="1:17">
      <c r="A631" s="13"/>
      <c r="B631" s="35"/>
      <c r="C631" s="9"/>
      <c r="D631" s="9"/>
      <c r="E631" s="35"/>
      <c r="F631" s="35"/>
      <c r="G631" s="32"/>
      <c r="H631" s="9"/>
      <c r="I631" s="35"/>
      <c r="J631" s="35"/>
      <c r="K631" s="35"/>
      <c r="L631" s="9"/>
      <c r="M631" s="35"/>
      <c r="N631" s="35"/>
      <c r="O631" s="35"/>
      <c r="P631" s="35"/>
      <c r="Q631" s="10"/>
    </row>
    <row r="632" spans="1:17">
      <c r="A632" s="13"/>
      <c r="B632" s="35"/>
      <c r="C632" s="9"/>
      <c r="D632" s="9"/>
      <c r="E632" s="19"/>
      <c r="F632" s="35"/>
      <c r="G632" s="32"/>
      <c r="H632" s="9"/>
      <c r="I632" s="35"/>
      <c r="J632" s="35"/>
      <c r="K632" s="35"/>
      <c r="L632" s="9"/>
      <c r="M632" s="11" t="s">
        <v>20</v>
      </c>
      <c r="N632" s="35"/>
      <c r="O632" s="35"/>
      <c r="P632" s="35"/>
      <c r="Q632" s="10"/>
    </row>
    <row r="633" spans="1:17">
      <c r="A633" s="7" t="s">
        <v>6</v>
      </c>
      <c r="B633" s="35"/>
      <c r="C633" s="9"/>
      <c r="D633" s="9"/>
      <c r="E633" s="19"/>
      <c r="F633" s="35"/>
      <c r="G633" s="32"/>
      <c r="H633" s="9"/>
      <c r="I633" s="35"/>
      <c r="J633" s="35"/>
      <c r="K633" s="35"/>
      <c r="L633" s="9"/>
      <c r="M633" s="11" t="s">
        <v>21</v>
      </c>
      <c r="N633" s="35"/>
      <c r="O633" s="35"/>
      <c r="P633" s="35"/>
      <c r="Q633" s="10"/>
    </row>
    <row r="634" spans="1:17">
      <c r="A634" s="7" t="s">
        <v>0</v>
      </c>
      <c r="B634" s="11" t="s">
        <v>3</v>
      </c>
      <c r="C634" s="12" t="s">
        <v>1</v>
      </c>
      <c r="D634" s="12" t="s">
        <v>2</v>
      </c>
      <c r="E634" s="22" t="s">
        <v>7</v>
      </c>
      <c r="F634" s="39" t="s">
        <v>92</v>
      </c>
      <c r="G634" s="33" t="s">
        <v>8</v>
      </c>
      <c r="H634" s="12" t="s">
        <v>9</v>
      </c>
      <c r="I634" s="35"/>
      <c r="J634" s="35"/>
      <c r="K634" s="35"/>
      <c r="L634" s="9"/>
      <c r="M634" s="36">
        <f>L629</f>
        <v>214157.27</v>
      </c>
      <c r="N634" s="35"/>
      <c r="O634" s="35"/>
      <c r="P634" s="35"/>
      <c r="Q634" s="10"/>
    </row>
    <row r="635" spans="1:17">
      <c r="A635" s="13" t="s">
        <v>113</v>
      </c>
      <c r="B635" s="35">
        <v>10</v>
      </c>
      <c r="C635" s="9">
        <v>91.6</v>
      </c>
      <c r="D635" s="9">
        <f>C635*B635</f>
        <v>916</v>
      </c>
      <c r="E635" s="36" t="s">
        <v>93</v>
      </c>
      <c r="F635" s="38">
        <f>D635/D638</f>
        <v>1</v>
      </c>
      <c r="G635" s="9">
        <v>91.45</v>
      </c>
      <c r="H635" s="9">
        <f>(B635*G635)-D635</f>
        <v>-1.5</v>
      </c>
      <c r="I635" s="35" t="s">
        <v>71</v>
      </c>
      <c r="J635" s="35"/>
      <c r="K635" s="35" t="str">
        <f>"buy "&amp;B635&amp;" "&amp;A635&amp;" @ $"&amp;G635</f>
        <v>buy 10 BIL @ $91.45</v>
      </c>
      <c r="L635" s="9">
        <f>L629-(G635*B635)</f>
        <v>213242.77</v>
      </c>
      <c r="M635" s="36">
        <f>L626-(G635*B635)</f>
        <v>212328.27</v>
      </c>
      <c r="N635" s="35"/>
      <c r="O635" s="35"/>
      <c r="P635" s="35"/>
      <c r="Q635" s="10"/>
    </row>
    <row r="636" spans="1:17">
      <c r="A636" s="13"/>
      <c r="B636" s="35"/>
      <c r="C636" s="9"/>
      <c r="D636" s="9">
        <f>C636*B636</f>
        <v>0</v>
      </c>
      <c r="E636" s="36"/>
      <c r="F636" s="38">
        <f>D636/D638</f>
        <v>0</v>
      </c>
      <c r="G636" s="9"/>
      <c r="H636" s="9">
        <f>(B636*G636)-D636</f>
        <v>0</v>
      </c>
      <c r="I636" s="35" t="s">
        <v>71</v>
      </c>
      <c r="J636" s="35"/>
      <c r="K636" s="35" t="str">
        <f>"buy "&amp;B636&amp;" "&amp;A636&amp;" @ $"&amp;G636</f>
        <v>buy   @ $</v>
      </c>
      <c r="L636" s="9">
        <f>L635-(G636*B636)</f>
        <v>213242.77</v>
      </c>
      <c r="M636" s="36">
        <f>M635-(G636*B636)</f>
        <v>212328.27</v>
      </c>
      <c r="N636" s="35"/>
      <c r="O636" s="35"/>
      <c r="P636" s="35"/>
      <c r="Q636" s="10"/>
    </row>
    <row r="637" spans="1:17">
      <c r="A637" s="23"/>
      <c r="B637" s="24"/>
      <c r="C637" s="25"/>
      <c r="D637" s="25">
        <f>C637*B637</f>
        <v>0</v>
      </c>
      <c r="E637" s="36"/>
      <c r="F637" s="38">
        <f>D637/D638</f>
        <v>0</v>
      </c>
      <c r="G637" s="25"/>
      <c r="H637" s="25">
        <f>(B637*G637)-D637</f>
        <v>0</v>
      </c>
      <c r="I637" s="35" t="s">
        <v>71</v>
      </c>
      <c r="J637" s="35"/>
      <c r="K637" s="35" t="str">
        <f>"buy "&amp;B637&amp;" "&amp;A637&amp;" @ $"&amp;G637</f>
        <v>buy   @ $</v>
      </c>
      <c r="L637" s="9">
        <f>L636-(G637*B637)</f>
        <v>213242.77</v>
      </c>
      <c r="M637" s="36">
        <f>M636-(G637*B637)</f>
        <v>212328.27</v>
      </c>
      <c r="N637" s="35" t="str">
        <f>TEXT(ROUND(M637,2),"$#,##0.00")&amp;" will be the balance in the account after purchases.  "</f>
        <v xml:space="preserve">$212,328.27 will be the balance in the account after purchases.  </v>
      </c>
      <c r="O637" s="35"/>
      <c r="P637" s="35"/>
      <c r="Q637" s="10"/>
    </row>
    <row r="638" spans="1:17">
      <c r="A638" s="13"/>
      <c r="B638" s="35"/>
      <c r="C638" s="9"/>
      <c r="D638" s="9">
        <f>SUM(D635:D637)</f>
        <v>916</v>
      </c>
      <c r="E638" s="35"/>
      <c r="F638" s="38">
        <f>SUM(F635:F637)</f>
        <v>1</v>
      </c>
      <c r="G638" s="9" t="s">
        <v>15</v>
      </c>
      <c r="H638" s="9">
        <f>SUM(H635:H637)</f>
        <v>-1.5</v>
      </c>
      <c r="I638" s="35"/>
      <c r="J638" s="35"/>
      <c r="K638" s="35"/>
      <c r="L638" s="9"/>
      <c r="M638" s="35"/>
      <c r="N638" s="35" t="s">
        <v>27</v>
      </c>
      <c r="O638" s="35"/>
      <c r="P638" s="35"/>
      <c r="Q638" s="10"/>
    </row>
    <row r="639" spans="1:17">
      <c r="A639" s="13"/>
      <c r="B639" s="35"/>
      <c r="C639" s="9"/>
      <c r="D639" s="9"/>
      <c r="E639" s="35"/>
      <c r="F639" s="35"/>
      <c r="G639" s="9"/>
      <c r="H639" s="9"/>
      <c r="I639" s="35"/>
      <c r="J639" s="35"/>
      <c r="K639" s="35"/>
      <c r="L639" s="9"/>
      <c r="M639" s="11" t="str">
        <f>IF(J630+M637&gt;0,"Credit Surplus","Credit Shortage")</f>
        <v>Credit Surplus</v>
      </c>
      <c r="N639" s="36">
        <f>J630+M637</f>
        <v>213242.77</v>
      </c>
      <c r="O639" s="35" t="s">
        <v>60</v>
      </c>
      <c r="P639" s="35"/>
      <c r="Q639" s="10"/>
    </row>
    <row r="640" spans="1:17">
      <c r="A640" s="13"/>
      <c r="B640" s="35"/>
      <c r="C640" s="9"/>
      <c r="D640" s="9"/>
      <c r="E640" s="35"/>
      <c r="F640" s="35"/>
      <c r="G640" s="9"/>
      <c r="H640" s="9"/>
      <c r="I640" s="35"/>
      <c r="J640" s="35"/>
      <c r="K640" s="35"/>
      <c r="L640" s="9"/>
      <c r="M640" s="35"/>
      <c r="N640" s="35"/>
      <c r="O640" s="35"/>
      <c r="P640" s="35"/>
      <c r="Q640" s="10"/>
    </row>
    <row r="641" spans="1:17">
      <c r="A641" s="13"/>
      <c r="B641" s="35"/>
      <c r="C641" s="9"/>
      <c r="D641" s="9"/>
      <c r="E641" s="35"/>
      <c r="F641" s="35"/>
      <c r="G641" s="9"/>
      <c r="H641" s="9"/>
      <c r="I641" s="35"/>
      <c r="J641" s="35"/>
      <c r="K641" s="35"/>
      <c r="L641" s="35"/>
      <c r="M641" s="35"/>
      <c r="N641" s="35"/>
      <c r="O641" s="35"/>
      <c r="P641" s="35"/>
      <c r="Q641" s="10"/>
    </row>
    <row r="642" spans="1:17">
      <c r="A642" s="13" t="s">
        <v>11</v>
      </c>
      <c r="B642" s="35"/>
      <c r="C642" s="9"/>
      <c r="D642" s="21">
        <v>6914.32</v>
      </c>
      <c r="E642" s="35" t="s">
        <v>76</v>
      </c>
      <c r="F642" s="35"/>
      <c r="G642" s="9"/>
      <c r="H642" s="9"/>
      <c r="I642" s="35"/>
      <c r="J642" s="35"/>
      <c r="K642" s="35"/>
      <c r="L642" s="35"/>
      <c r="M642" s="35"/>
      <c r="N642" s="35"/>
      <c r="O642" s="35"/>
      <c r="P642" s="35"/>
      <c r="Q642" s="10"/>
    </row>
    <row r="643" spans="1:17">
      <c r="A643" s="13" t="s">
        <v>12</v>
      </c>
      <c r="B643" s="35"/>
      <c r="C643" s="9"/>
      <c r="D643" s="9">
        <f>H630</f>
        <v>-1.5</v>
      </c>
      <c r="E643" s="35" t="s">
        <v>16</v>
      </c>
      <c r="F643" s="35"/>
      <c r="G643" s="9"/>
      <c r="H643" s="9"/>
      <c r="I643" s="35"/>
      <c r="J643" s="35"/>
      <c r="K643" s="35"/>
      <c r="L643" s="35"/>
      <c r="M643" s="35"/>
      <c r="N643" s="35"/>
      <c r="O643" s="35"/>
      <c r="P643" s="35"/>
      <c r="Q643" s="10"/>
    </row>
    <row r="644" spans="1:17">
      <c r="A644" s="13" t="s">
        <v>13</v>
      </c>
      <c r="B644" s="35"/>
      <c r="C644" s="9"/>
      <c r="D644" s="9">
        <f>D642+D643</f>
        <v>6912.82</v>
      </c>
      <c r="E644" s="35"/>
      <c r="F644" s="35"/>
      <c r="G644" s="9"/>
      <c r="H644" s="9"/>
      <c r="I644" s="35"/>
      <c r="J644" s="35"/>
      <c r="K644" s="35"/>
      <c r="L644" s="35"/>
      <c r="M644" s="35"/>
      <c r="N644" s="35"/>
      <c r="O644" s="35"/>
      <c r="P644" s="35"/>
      <c r="Q644" s="10"/>
    </row>
    <row r="645" spans="1:17">
      <c r="A645" s="13" t="s">
        <v>14</v>
      </c>
      <c r="B645" s="35"/>
      <c r="C645" s="9"/>
      <c r="D645" s="9">
        <f>H638</f>
        <v>-1.5</v>
      </c>
      <c r="E645" s="35" t="s">
        <v>17</v>
      </c>
      <c r="F645" s="35"/>
      <c r="G645" s="9"/>
      <c r="H645" s="9"/>
      <c r="I645" s="35"/>
      <c r="J645" s="35"/>
      <c r="K645" s="35"/>
      <c r="L645" s="35"/>
      <c r="M645" s="35"/>
      <c r="N645" s="35"/>
      <c r="O645" s="35"/>
      <c r="P645" s="35"/>
      <c r="Q645" s="10"/>
    </row>
    <row r="646" spans="1:17">
      <c r="A646" s="13" t="s">
        <v>13</v>
      </c>
      <c r="B646" s="35"/>
      <c r="C646" s="9"/>
      <c r="D646" s="27">
        <f>D644-D645</f>
        <v>6914.32</v>
      </c>
      <c r="E646" s="19" t="s">
        <v>18</v>
      </c>
      <c r="F646" s="35"/>
      <c r="G646" s="9"/>
      <c r="H646" s="9"/>
      <c r="I646" s="35"/>
      <c r="J646" s="35"/>
      <c r="K646" s="35"/>
      <c r="L646" s="35"/>
      <c r="M646" s="35"/>
      <c r="N646" s="35"/>
      <c r="O646" s="35"/>
      <c r="P646" s="35"/>
      <c r="Q646" s="10"/>
    </row>
    <row r="647" spans="1:17" ht="14.65" thickBot="1">
      <c r="A647" s="15"/>
      <c r="B647" s="16"/>
      <c r="C647" s="17"/>
      <c r="D647" s="17"/>
      <c r="E647" s="16"/>
      <c r="F647" s="16"/>
      <c r="G647" s="17"/>
      <c r="H647" s="17"/>
      <c r="I647" s="16"/>
      <c r="J647" s="16"/>
      <c r="K647" s="16"/>
      <c r="L647" s="16"/>
      <c r="M647" s="16"/>
      <c r="N647" s="16"/>
      <c r="O647" s="16"/>
      <c r="P647" s="16"/>
      <c r="Q647" s="18"/>
    </row>
    <row r="648" spans="1:17" ht="14.65" thickTop="1"/>
    <row r="650" spans="1:17" ht="14.65" thickBot="1"/>
    <row r="651" spans="1:17" ht="14.65" thickTop="1">
      <c r="A651" s="2"/>
      <c r="B651" s="3"/>
      <c r="C651" s="4">
        <v>44804</v>
      </c>
      <c r="D651" s="5"/>
      <c r="E651" s="3"/>
      <c r="F651" s="3"/>
      <c r="G651" s="5"/>
      <c r="H651" s="5"/>
      <c r="I651" s="3"/>
      <c r="J651" s="3"/>
      <c r="K651" s="3"/>
      <c r="L651" s="20" t="s">
        <v>19</v>
      </c>
      <c r="M651" s="3"/>
      <c r="N651" s="3"/>
      <c r="O651" s="3"/>
      <c r="P651" s="3"/>
      <c r="Q651" s="6"/>
    </row>
    <row r="652" spans="1:17">
      <c r="A652" s="7" t="s">
        <v>5</v>
      </c>
      <c r="B652" s="35"/>
      <c r="C652" s="9"/>
      <c r="D652" s="9"/>
      <c r="E652" s="35"/>
      <c r="F652" s="35"/>
      <c r="G652" s="9"/>
      <c r="H652" s="9"/>
      <c r="I652" s="35"/>
      <c r="J652" s="11" t="s">
        <v>24</v>
      </c>
      <c r="K652" s="35"/>
      <c r="L652" s="11" t="s">
        <v>10</v>
      </c>
      <c r="M652" s="35"/>
      <c r="N652" s="35"/>
      <c r="O652" s="35"/>
      <c r="P652" s="35"/>
      <c r="Q652" s="10"/>
    </row>
    <row r="653" spans="1:17">
      <c r="A653" s="7" t="s">
        <v>0</v>
      </c>
      <c r="B653" s="11" t="s">
        <v>3</v>
      </c>
      <c r="C653" s="12" t="s">
        <v>1</v>
      </c>
      <c r="D653" s="12" t="s">
        <v>4</v>
      </c>
      <c r="E653" s="11" t="s">
        <v>7</v>
      </c>
      <c r="F653" s="37" t="s">
        <v>92</v>
      </c>
      <c r="G653" s="12" t="s">
        <v>8</v>
      </c>
      <c r="H653" s="12" t="s">
        <v>9</v>
      </c>
      <c r="I653" s="33" t="s">
        <v>70</v>
      </c>
      <c r="J653" s="11" t="s">
        <v>23</v>
      </c>
      <c r="K653" s="35"/>
      <c r="L653" s="31">
        <v>213236.73</v>
      </c>
      <c r="M653" s="35" t="s">
        <v>118</v>
      </c>
      <c r="N653" s="35"/>
      <c r="O653" s="35"/>
      <c r="P653" s="35"/>
      <c r="Q653" s="10"/>
    </row>
    <row r="654" spans="1:17">
      <c r="A654" s="13" t="s">
        <v>113</v>
      </c>
      <c r="B654" s="35">
        <v>10</v>
      </c>
      <c r="C654" s="9">
        <v>91.55</v>
      </c>
      <c r="D654" s="9">
        <f>C654*B654</f>
        <v>915.5</v>
      </c>
      <c r="E654" s="36" t="s">
        <v>93</v>
      </c>
      <c r="F654" s="38">
        <f>D654/D657</f>
        <v>1</v>
      </c>
      <c r="G654" s="9">
        <v>91.43</v>
      </c>
      <c r="H654" s="9">
        <f>(B654*G654)-D654</f>
        <v>-1.1999999999999318</v>
      </c>
      <c r="I654" s="35" t="s">
        <v>71</v>
      </c>
      <c r="J654" s="36">
        <f>G654*B654</f>
        <v>914.30000000000007</v>
      </c>
      <c r="K654" s="35" t="str">
        <f>"sell "&amp;B654&amp;" "&amp;A654&amp;" @ $"&amp;G654</f>
        <v>sell 10 BIL @ $91.43</v>
      </c>
      <c r="L654" s="9">
        <f>L653+(G654*B654)</f>
        <v>214151.03</v>
      </c>
      <c r="M654" s="35"/>
      <c r="N654" s="35"/>
      <c r="O654" s="35"/>
      <c r="P654" s="35"/>
      <c r="Q654" s="10"/>
    </row>
    <row r="655" spans="1:17">
      <c r="A655" s="13"/>
      <c r="B655" s="35"/>
      <c r="C655" s="9">
        <v>43.06</v>
      </c>
      <c r="D655" s="9">
        <f>C655*B655</f>
        <v>0</v>
      </c>
      <c r="E655" s="36"/>
      <c r="F655" s="38">
        <f>D655/D657</f>
        <v>0</v>
      </c>
      <c r="G655" s="9"/>
      <c r="H655" s="9">
        <f>(B655*G655)-D655</f>
        <v>0</v>
      </c>
      <c r="I655" s="35" t="s">
        <v>71</v>
      </c>
      <c r="J655" s="36">
        <f>G655*B655</f>
        <v>0</v>
      </c>
      <c r="K655" s="35" t="str">
        <f>"sell "&amp;B655&amp;" "&amp;A655&amp;" @ $"&amp;G655</f>
        <v>sell   @ $</v>
      </c>
      <c r="L655" s="9">
        <f>L654+(G655*B655)</f>
        <v>214151.03</v>
      </c>
      <c r="M655" s="35"/>
      <c r="N655" s="35"/>
      <c r="O655" s="35"/>
      <c r="P655" s="35"/>
      <c r="Q655" s="10"/>
    </row>
    <row r="656" spans="1:17">
      <c r="A656" s="13"/>
      <c r="B656" s="35"/>
      <c r="C656" s="9">
        <v>47.23</v>
      </c>
      <c r="D656" s="9">
        <f>C656*B656</f>
        <v>0</v>
      </c>
      <c r="E656" s="36"/>
      <c r="F656" s="38">
        <f>D656/D657</f>
        <v>0</v>
      </c>
      <c r="G656" s="9"/>
      <c r="H656" s="9">
        <f>(B656*G656)-D656</f>
        <v>0</v>
      </c>
      <c r="I656" s="35" t="s">
        <v>71</v>
      </c>
      <c r="J656" s="36">
        <f>G656*B656</f>
        <v>0</v>
      </c>
      <c r="K656" s="35" t="str">
        <f>"sell "&amp;B656&amp;" "&amp;A656&amp;" @ $"&amp;G656</f>
        <v>sell   @ $</v>
      </c>
      <c r="L656" s="9">
        <f>L655+(G656*B656)</f>
        <v>214151.03</v>
      </c>
      <c r="M656" s="35" t="s">
        <v>22</v>
      </c>
      <c r="N656" s="35"/>
      <c r="O656" s="35"/>
      <c r="P656" s="35"/>
      <c r="Q656" s="10"/>
    </row>
    <row r="657" spans="1:17">
      <c r="A657" s="13"/>
      <c r="B657" s="35"/>
      <c r="C657" s="9"/>
      <c r="D657" s="9">
        <f>SUM(D654:D656)</f>
        <v>915.5</v>
      </c>
      <c r="E657" s="36"/>
      <c r="F657" s="38">
        <f>SUM(F654:F656)</f>
        <v>1</v>
      </c>
      <c r="G657" s="32"/>
      <c r="H657" s="9">
        <f>SUM(H654:H656)</f>
        <v>-1.1999999999999318</v>
      </c>
      <c r="I657" s="35"/>
      <c r="J657" s="36">
        <f>SUM(J654:J656)</f>
        <v>914.30000000000007</v>
      </c>
      <c r="K657" s="35"/>
      <c r="L657" s="9"/>
      <c r="M657" s="35"/>
      <c r="N657" s="35"/>
      <c r="O657" s="35"/>
      <c r="P657" s="35"/>
      <c r="Q657" s="10"/>
    </row>
    <row r="658" spans="1:17">
      <c r="A658" s="13"/>
      <c r="B658" s="35"/>
      <c r="C658" s="9"/>
      <c r="D658" s="9"/>
      <c r="E658" s="35"/>
      <c r="F658" s="35"/>
      <c r="G658" s="32"/>
      <c r="H658" s="9"/>
      <c r="I658" s="35"/>
      <c r="J658" s="35"/>
      <c r="K658" s="35"/>
      <c r="L658" s="9"/>
      <c r="M658" s="35"/>
      <c r="N658" s="35"/>
      <c r="O658" s="35"/>
      <c r="P658" s="35"/>
      <c r="Q658" s="10"/>
    </row>
    <row r="659" spans="1:17">
      <c r="A659" s="13"/>
      <c r="B659" s="35"/>
      <c r="C659" s="9"/>
      <c r="D659" s="9"/>
      <c r="E659" s="19"/>
      <c r="F659" s="35"/>
      <c r="G659" s="32"/>
      <c r="H659" s="9"/>
      <c r="I659" s="35"/>
      <c r="J659" s="35"/>
      <c r="K659" s="35"/>
      <c r="L659" s="9"/>
      <c r="M659" s="11" t="s">
        <v>20</v>
      </c>
      <c r="N659" s="35"/>
      <c r="O659" s="35"/>
      <c r="P659" s="35"/>
      <c r="Q659" s="10"/>
    </row>
    <row r="660" spans="1:17">
      <c r="A660" s="7" t="s">
        <v>6</v>
      </c>
      <c r="B660" s="35"/>
      <c r="C660" s="9"/>
      <c r="D660" s="9"/>
      <c r="E660" s="19"/>
      <c r="F660" s="35"/>
      <c r="G660" s="32"/>
      <c r="H660" s="9"/>
      <c r="I660" s="35"/>
      <c r="J660" s="35"/>
      <c r="K660" s="35"/>
      <c r="L660" s="9"/>
      <c r="M660" s="11" t="s">
        <v>21</v>
      </c>
      <c r="N660" s="35"/>
      <c r="O660" s="35"/>
      <c r="P660" s="35"/>
      <c r="Q660" s="10"/>
    </row>
    <row r="661" spans="1:17">
      <c r="A661" s="7" t="s">
        <v>0</v>
      </c>
      <c r="B661" s="11" t="s">
        <v>3</v>
      </c>
      <c r="C661" s="12" t="s">
        <v>1</v>
      </c>
      <c r="D661" s="12" t="s">
        <v>2</v>
      </c>
      <c r="E661" s="22" t="s">
        <v>7</v>
      </c>
      <c r="F661" s="39" t="s">
        <v>92</v>
      </c>
      <c r="G661" s="33" t="s">
        <v>8</v>
      </c>
      <c r="H661" s="12" t="s">
        <v>9</v>
      </c>
      <c r="I661" s="35"/>
      <c r="J661" s="35"/>
      <c r="K661" s="35"/>
      <c r="L661" s="9"/>
      <c r="M661" s="36">
        <f>L656</f>
        <v>214151.03</v>
      </c>
      <c r="N661" s="35"/>
      <c r="O661" s="35"/>
      <c r="P661" s="35"/>
      <c r="Q661" s="10"/>
    </row>
    <row r="662" spans="1:17">
      <c r="A662" s="13" t="s">
        <v>113</v>
      </c>
      <c r="B662" s="35">
        <v>10</v>
      </c>
      <c r="C662" s="9">
        <v>91.55</v>
      </c>
      <c r="D662" s="9">
        <f>C662*B662</f>
        <v>915.5</v>
      </c>
      <c r="E662" s="36" t="s">
        <v>93</v>
      </c>
      <c r="F662" s="38">
        <f>D662/D665</f>
        <v>1</v>
      </c>
      <c r="G662" s="9">
        <v>91.43</v>
      </c>
      <c r="H662" s="9">
        <f>(B662*G662)-D662</f>
        <v>-1.1999999999999318</v>
      </c>
      <c r="I662" s="35" t="s">
        <v>71</v>
      </c>
      <c r="J662" s="35"/>
      <c r="K662" s="35" t="str">
        <f>"buy "&amp;B662&amp;" "&amp;A662&amp;" @ $"&amp;G662</f>
        <v>buy 10 BIL @ $91.43</v>
      </c>
      <c r="L662" s="9">
        <f>L656-(G662*B662)</f>
        <v>213236.73</v>
      </c>
      <c r="M662" s="36">
        <f>L653-(G662*B662)</f>
        <v>212322.43000000002</v>
      </c>
      <c r="N662" s="35"/>
      <c r="O662" s="35"/>
      <c r="P662" s="35"/>
      <c r="Q662" s="10"/>
    </row>
    <row r="663" spans="1:17">
      <c r="A663" s="13"/>
      <c r="B663" s="35"/>
      <c r="C663" s="9"/>
      <c r="D663" s="9">
        <f>C663*B663</f>
        <v>0</v>
      </c>
      <c r="E663" s="36"/>
      <c r="F663" s="38">
        <f>D663/D665</f>
        <v>0</v>
      </c>
      <c r="G663" s="9"/>
      <c r="H663" s="9">
        <f>(B663*G663)-D663</f>
        <v>0</v>
      </c>
      <c r="I663" s="35" t="s">
        <v>71</v>
      </c>
      <c r="J663" s="35"/>
      <c r="K663" s="35" t="str">
        <f>"buy "&amp;B663&amp;" "&amp;A663&amp;" @ $"&amp;G663</f>
        <v>buy   @ $</v>
      </c>
      <c r="L663" s="9">
        <f>L662-(G663*B663)</f>
        <v>213236.73</v>
      </c>
      <c r="M663" s="36">
        <f>M662-(G663*B663)</f>
        <v>212322.43000000002</v>
      </c>
      <c r="N663" s="35"/>
      <c r="O663" s="35"/>
      <c r="P663" s="35"/>
      <c r="Q663" s="10"/>
    </row>
    <row r="664" spans="1:17">
      <c r="A664" s="23"/>
      <c r="B664" s="24"/>
      <c r="C664" s="25"/>
      <c r="D664" s="25">
        <f>C664*B664</f>
        <v>0</v>
      </c>
      <c r="E664" s="36"/>
      <c r="F664" s="38">
        <f>D664/D665</f>
        <v>0</v>
      </c>
      <c r="G664" s="25"/>
      <c r="H664" s="25">
        <f>(B664*G664)-D664</f>
        <v>0</v>
      </c>
      <c r="I664" s="35" t="s">
        <v>71</v>
      </c>
      <c r="J664" s="35"/>
      <c r="K664" s="35" t="str">
        <f>"buy "&amp;B664&amp;" "&amp;A664&amp;" @ $"&amp;G664</f>
        <v>buy   @ $</v>
      </c>
      <c r="L664" s="9">
        <f>L663-(G664*B664)</f>
        <v>213236.73</v>
      </c>
      <c r="M664" s="36">
        <f>M663-(G664*B664)</f>
        <v>212322.43000000002</v>
      </c>
      <c r="N664" s="35" t="str">
        <f>TEXT(ROUND(M664,2),"$#,##0.00")&amp;" will be the balance in the account after purchases.  "</f>
        <v xml:space="preserve">$212,322.43 will be the balance in the account after purchases.  </v>
      </c>
      <c r="O664" s="35"/>
      <c r="P664" s="35"/>
      <c r="Q664" s="10"/>
    </row>
    <row r="665" spans="1:17">
      <c r="A665" s="13"/>
      <c r="B665" s="35"/>
      <c r="C665" s="9"/>
      <c r="D665" s="9">
        <f>SUM(D662:D664)</f>
        <v>915.5</v>
      </c>
      <c r="E665" s="35"/>
      <c r="F665" s="38">
        <f>SUM(F662:F664)</f>
        <v>1</v>
      </c>
      <c r="G665" s="9" t="s">
        <v>15</v>
      </c>
      <c r="H665" s="9">
        <f>SUM(H662:H664)</f>
        <v>-1.1999999999999318</v>
      </c>
      <c r="I665" s="35"/>
      <c r="J665" s="35"/>
      <c r="K665" s="35"/>
      <c r="L665" s="9"/>
      <c r="M665" s="35"/>
      <c r="N665" s="35" t="s">
        <v>27</v>
      </c>
      <c r="O665" s="35"/>
      <c r="P665" s="35"/>
      <c r="Q665" s="10"/>
    </row>
    <row r="666" spans="1:17">
      <c r="A666" s="13"/>
      <c r="B666" s="35"/>
      <c r="C666" s="9"/>
      <c r="D666" s="9"/>
      <c r="E666" s="35"/>
      <c r="F666" s="35"/>
      <c r="G666" s="9"/>
      <c r="H666" s="9"/>
      <c r="I666" s="35"/>
      <c r="J666" s="35"/>
      <c r="K666" s="35"/>
      <c r="L666" s="9"/>
      <c r="M666" s="11" t="str">
        <f>IF(J657+M664&gt;0,"Credit Surplus","Credit Shortage")</f>
        <v>Credit Surplus</v>
      </c>
      <c r="N666" s="36">
        <f>J657+M664</f>
        <v>213236.73</v>
      </c>
      <c r="O666" s="35" t="s">
        <v>60</v>
      </c>
      <c r="P666" s="35"/>
      <c r="Q666" s="10"/>
    </row>
    <row r="667" spans="1:17">
      <c r="A667" s="13"/>
      <c r="B667" s="35"/>
      <c r="C667" s="9"/>
      <c r="D667" s="9"/>
      <c r="E667" s="35"/>
      <c r="F667" s="35"/>
      <c r="G667" s="9"/>
      <c r="H667" s="9"/>
      <c r="I667" s="35"/>
      <c r="J667" s="35"/>
      <c r="K667" s="35"/>
      <c r="L667" s="9"/>
      <c r="M667" s="35"/>
      <c r="N667" s="35"/>
      <c r="O667" s="35"/>
      <c r="P667" s="35"/>
      <c r="Q667" s="10"/>
    </row>
    <row r="668" spans="1:17">
      <c r="A668" s="13"/>
      <c r="B668" s="35"/>
      <c r="C668" s="9"/>
      <c r="D668" s="9"/>
      <c r="E668" s="35"/>
      <c r="F668" s="35"/>
      <c r="G668" s="9"/>
      <c r="H668" s="9"/>
      <c r="I668" s="35"/>
      <c r="J668" s="35"/>
      <c r="K668" s="35"/>
      <c r="L668" s="35"/>
      <c r="M668" s="35"/>
      <c r="N668" s="35"/>
      <c r="O668" s="35"/>
      <c r="P668" s="35"/>
      <c r="Q668" s="10"/>
    </row>
    <row r="669" spans="1:17">
      <c r="A669" s="13" t="s">
        <v>11</v>
      </c>
      <c r="B669" s="35"/>
      <c r="C669" s="9"/>
      <c r="D669" s="21">
        <v>6914.32</v>
      </c>
      <c r="E669" s="35" t="s">
        <v>76</v>
      </c>
      <c r="F669" s="35"/>
      <c r="G669" s="9"/>
      <c r="H669" s="9"/>
      <c r="I669" s="35"/>
      <c r="J669" s="35"/>
      <c r="K669" s="35"/>
      <c r="L669" s="35"/>
      <c r="M669" s="35"/>
      <c r="N669" s="35"/>
      <c r="O669" s="35"/>
      <c r="P669" s="35"/>
      <c r="Q669" s="10"/>
    </row>
    <row r="670" spans="1:17">
      <c r="A670" s="13" t="s">
        <v>12</v>
      </c>
      <c r="B670" s="35"/>
      <c r="C670" s="9"/>
      <c r="D670" s="9">
        <f>H657</f>
        <v>-1.1999999999999318</v>
      </c>
      <c r="E670" s="35" t="s">
        <v>16</v>
      </c>
      <c r="F670" s="35"/>
      <c r="G670" s="9"/>
      <c r="H670" s="9"/>
      <c r="I670" s="35"/>
      <c r="J670" s="35"/>
      <c r="K670" s="35"/>
      <c r="L670" s="35"/>
      <c r="M670" s="35"/>
      <c r="N670" s="35"/>
      <c r="O670" s="35"/>
      <c r="P670" s="35"/>
      <c r="Q670" s="10"/>
    </row>
    <row r="671" spans="1:17">
      <c r="A671" s="13" t="s">
        <v>13</v>
      </c>
      <c r="B671" s="35"/>
      <c r="C671" s="9"/>
      <c r="D671" s="9">
        <f>D669+D670</f>
        <v>6913.12</v>
      </c>
      <c r="E671" s="35"/>
      <c r="F671" s="35"/>
      <c r="G671" s="9"/>
      <c r="H671" s="9"/>
      <c r="I671" s="35"/>
      <c r="J671" s="35"/>
      <c r="K671" s="35"/>
      <c r="L671" s="35"/>
      <c r="M671" s="35"/>
      <c r="N671" s="35"/>
      <c r="O671" s="35"/>
      <c r="P671" s="35"/>
      <c r="Q671" s="10"/>
    </row>
    <row r="672" spans="1:17">
      <c r="A672" s="13" t="s">
        <v>14</v>
      </c>
      <c r="B672" s="35"/>
      <c r="C672" s="9"/>
      <c r="D672" s="9">
        <f>H665</f>
        <v>-1.1999999999999318</v>
      </c>
      <c r="E672" s="35" t="s">
        <v>17</v>
      </c>
      <c r="F672" s="35"/>
      <c r="G672" s="9"/>
      <c r="H672" s="9"/>
      <c r="I672" s="35"/>
      <c r="J672" s="35"/>
      <c r="K672" s="35"/>
      <c r="L672" s="35"/>
      <c r="M672" s="35"/>
      <c r="N672" s="35"/>
      <c r="O672" s="35"/>
      <c r="P672" s="35"/>
      <c r="Q672" s="10"/>
    </row>
    <row r="673" spans="1:17">
      <c r="A673" s="13" t="s">
        <v>13</v>
      </c>
      <c r="B673" s="35"/>
      <c r="C673" s="9"/>
      <c r="D673" s="27">
        <f>D671-D672</f>
        <v>6914.32</v>
      </c>
      <c r="E673" s="19" t="s">
        <v>18</v>
      </c>
      <c r="F673" s="35"/>
      <c r="G673" s="9"/>
      <c r="H673" s="9"/>
      <c r="I673" s="35"/>
      <c r="J673" s="35"/>
      <c r="K673" s="35"/>
      <c r="L673" s="35"/>
      <c r="M673" s="35"/>
      <c r="N673" s="35"/>
      <c r="O673" s="35"/>
      <c r="P673" s="35"/>
      <c r="Q673" s="10"/>
    </row>
    <row r="674" spans="1:17" ht="14.65" thickBot="1">
      <c r="A674" s="15"/>
      <c r="B674" s="16"/>
      <c r="C674" s="17"/>
      <c r="D674" s="17"/>
      <c r="E674" s="16"/>
      <c r="F674" s="16"/>
      <c r="G674" s="17"/>
      <c r="H674" s="17"/>
      <c r="I674" s="16"/>
      <c r="J674" s="16"/>
      <c r="K674" s="16"/>
      <c r="L674" s="16"/>
      <c r="M674" s="16"/>
      <c r="N674" s="16"/>
      <c r="O674" s="16"/>
      <c r="P674" s="16"/>
      <c r="Q674" s="18"/>
    </row>
    <row r="675" spans="1:17" ht="14.65" thickTop="1"/>
    <row r="677" spans="1:17" ht="14.65" thickBot="1"/>
    <row r="678" spans="1:17" ht="14.65" thickTop="1">
      <c r="A678" s="2"/>
      <c r="B678" s="3"/>
      <c r="C678" s="4">
        <v>44771</v>
      </c>
      <c r="D678" s="5"/>
      <c r="E678" s="3"/>
      <c r="F678" s="3"/>
      <c r="G678" s="5"/>
      <c r="H678" s="5"/>
      <c r="I678" s="3"/>
      <c r="J678" s="3"/>
      <c r="K678" s="3"/>
      <c r="L678" s="20" t="s">
        <v>19</v>
      </c>
      <c r="M678" s="3"/>
      <c r="N678" s="3"/>
      <c r="O678" s="3"/>
      <c r="P678" s="3"/>
      <c r="Q678" s="6"/>
    </row>
    <row r="679" spans="1:17">
      <c r="A679" s="7" t="s">
        <v>5</v>
      </c>
      <c r="B679" s="35"/>
      <c r="C679" s="9"/>
      <c r="D679" s="9"/>
      <c r="E679" s="35"/>
      <c r="F679" s="35"/>
      <c r="G679" s="9"/>
      <c r="H679" s="9"/>
      <c r="I679" s="35"/>
      <c r="J679" s="11" t="s">
        <v>24</v>
      </c>
      <c r="K679" s="35"/>
      <c r="L679" s="11" t="s">
        <v>10</v>
      </c>
      <c r="M679" s="35"/>
      <c r="N679" s="35"/>
      <c r="O679" s="35"/>
      <c r="P679" s="35"/>
      <c r="Q679" s="10"/>
    </row>
    <row r="680" spans="1:17">
      <c r="A680" s="7" t="s">
        <v>0</v>
      </c>
      <c r="B680" s="11" t="s">
        <v>3</v>
      </c>
      <c r="C680" s="12" t="s">
        <v>1</v>
      </c>
      <c r="D680" s="12" t="s">
        <v>4</v>
      </c>
      <c r="E680" s="11" t="s">
        <v>7</v>
      </c>
      <c r="F680" s="37" t="s">
        <v>92</v>
      </c>
      <c r="G680" s="12" t="s">
        <v>8</v>
      </c>
      <c r="H680" s="12" t="s">
        <v>9</v>
      </c>
      <c r="I680" s="33" t="s">
        <v>70</v>
      </c>
      <c r="J680" s="11" t="s">
        <v>23</v>
      </c>
      <c r="K680" s="35"/>
      <c r="L680" s="31">
        <v>213233.85</v>
      </c>
      <c r="M680" s="35" t="s">
        <v>118</v>
      </c>
      <c r="N680" s="35"/>
      <c r="O680" s="35"/>
      <c r="P680" s="35"/>
      <c r="Q680" s="10"/>
    </row>
    <row r="681" spans="1:17">
      <c r="A681" s="13" t="s">
        <v>113</v>
      </c>
      <c r="B681" s="35">
        <v>10</v>
      </c>
      <c r="C681" s="9">
        <v>91.47</v>
      </c>
      <c r="D681" s="9">
        <f>C681*B681</f>
        <v>914.7</v>
      </c>
      <c r="E681" s="36" t="s">
        <v>37</v>
      </c>
      <c r="F681" s="38">
        <f>D681/D684</f>
        <v>1</v>
      </c>
      <c r="G681" s="9">
        <v>91.37</v>
      </c>
      <c r="H681" s="9">
        <f>(B681*G681)-D681</f>
        <v>-1</v>
      </c>
      <c r="I681" s="35" t="s">
        <v>71</v>
      </c>
      <c r="J681" s="36">
        <f>G681*B681</f>
        <v>913.7</v>
      </c>
      <c r="K681" s="35" t="str">
        <f>"sell "&amp;B681&amp;" "&amp;A681&amp;" @ $"&amp;G681</f>
        <v>sell 10 BIL @ $91.37</v>
      </c>
      <c r="L681" s="9">
        <f>L680+(G681*B681)</f>
        <v>214147.55000000002</v>
      </c>
      <c r="M681" s="35"/>
      <c r="N681" s="35"/>
      <c r="O681" s="35"/>
      <c r="P681" s="35"/>
      <c r="Q681" s="10"/>
    </row>
    <row r="682" spans="1:17">
      <c r="A682" s="13"/>
      <c r="B682" s="35"/>
      <c r="C682" s="9">
        <v>43.06</v>
      </c>
      <c r="D682" s="9">
        <f>C682*B682</f>
        <v>0</v>
      </c>
      <c r="E682" s="36"/>
      <c r="F682" s="38">
        <f>D682/D684</f>
        <v>0</v>
      </c>
      <c r="G682" s="9"/>
      <c r="H682" s="9">
        <f>(B682*G682)-D682</f>
        <v>0</v>
      </c>
      <c r="I682" s="35" t="s">
        <v>71</v>
      </c>
      <c r="J682" s="36">
        <f>G682*B682</f>
        <v>0</v>
      </c>
      <c r="K682" s="35" t="str">
        <f>"sell "&amp;B682&amp;" "&amp;A682&amp;" @ $"&amp;G682</f>
        <v>sell   @ $</v>
      </c>
      <c r="L682" s="9">
        <f>L681+(G682*B682)</f>
        <v>214147.55000000002</v>
      </c>
      <c r="M682" s="35"/>
      <c r="N682" s="35"/>
      <c r="O682" s="35"/>
      <c r="P682" s="35"/>
      <c r="Q682" s="10"/>
    </row>
    <row r="683" spans="1:17">
      <c r="A683" s="13"/>
      <c r="B683" s="35"/>
      <c r="C683" s="9">
        <v>47.23</v>
      </c>
      <c r="D683" s="9">
        <f>C683*B683</f>
        <v>0</v>
      </c>
      <c r="E683" s="36"/>
      <c r="F683" s="38">
        <f>D683/D684</f>
        <v>0</v>
      </c>
      <c r="G683" s="9"/>
      <c r="H683" s="9">
        <f>(B683*G683)-D683</f>
        <v>0</v>
      </c>
      <c r="I683" s="35" t="s">
        <v>71</v>
      </c>
      <c r="J683" s="36">
        <f>G683*B683</f>
        <v>0</v>
      </c>
      <c r="K683" s="35" t="str">
        <f>"sell "&amp;B683&amp;" "&amp;A683&amp;" @ $"&amp;G683</f>
        <v>sell   @ $</v>
      </c>
      <c r="L683" s="9">
        <f>L682+(G683*B683)</f>
        <v>214147.55000000002</v>
      </c>
      <c r="M683" s="35" t="s">
        <v>22</v>
      </c>
      <c r="N683" s="35"/>
      <c r="O683" s="35"/>
      <c r="P683" s="35"/>
      <c r="Q683" s="10"/>
    </row>
    <row r="684" spans="1:17">
      <c r="A684" s="13"/>
      <c r="B684" s="35"/>
      <c r="C684" s="9"/>
      <c r="D684" s="9">
        <f>SUM(D681:D683)</f>
        <v>914.7</v>
      </c>
      <c r="E684" s="36"/>
      <c r="F684" s="38">
        <f>SUM(F681:F683)</f>
        <v>1</v>
      </c>
      <c r="G684" s="32"/>
      <c r="H684" s="9">
        <f>SUM(H681:H683)</f>
        <v>-1</v>
      </c>
      <c r="I684" s="35"/>
      <c r="J684" s="36">
        <f>SUM(J681:J683)</f>
        <v>913.7</v>
      </c>
      <c r="K684" s="35"/>
      <c r="L684" s="9"/>
      <c r="M684" s="35"/>
      <c r="N684" s="35"/>
      <c r="O684" s="35"/>
      <c r="P684" s="35"/>
      <c r="Q684" s="10"/>
    </row>
    <row r="685" spans="1:17">
      <c r="A685" s="13"/>
      <c r="B685" s="35"/>
      <c r="C685" s="9"/>
      <c r="D685" s="9"/>
      <c r="E685" s="35"/>
      <c r="F685" s="35"/>
      <c r="G685" s="32"/>
      <c r="H685" s="9"/>
      <c r="I685" s="35"/>
      <c r="J685" s="35"/>
      <c r="K685" s="35"/>
      <c r="L685" s="9"/>
      <c r="M685" s="35"/>
      <c r="N685" s="35"/>
      <c r="O685" s="35"/>
      <c r="P685" s="35"/>
      <c r="Q685" s="10"/>
    </row>
    <row r="686" spans="1:17">
      <c r="A686" s="13"/>
      <c r="B686" s="35"/>
      <c r="C686" s="9"/>
      <c r="D686" s="9"/>
      <c r="E686" s="19"/>
      <c r="F686" s="35"/>
      <c r="G686" s="32"/>
      <c r="H686" s="9"/>
      <c r="I686" s="35"/>
      <c r="J686" s="35"/>
      <c r="K686" s="35"/>
      <c r="L686" s="9"/>
      <c r="M686" s="11" t="s">
        <v>20</v>
      </c>
      <c r="N686" s="35"/>
      <c r="O686" s="35"/>
      <c r="P686" s="35"/>
      <c r="Q686" s="10"/>
    </row>
    <row r="687" spans="1:17">
      <c r="A687" s="7" t="s">
        <v>6</v>
      </c>
      <c r="B687" s="35"/>
      <c r="C687" s="9"/>
      <c r="D687" s="9"/>
      <c r="E687" s="19"/>
      <c r="F687" s="35"/>
      <c r="G687" s="32"/>
      <c r="H687" s="9"/>
      <c r="I687" s="35"/>
      <c r="J687" s="35"/>
      <c r="K687" s="35"/>
      <c r="L687" s="9"/>
      <c r="M687" s="11" t="s">
        <v>21</v>
      </c>
      <c r="N687" s="35"/>
      <c r="O687" s="35"/>
      <c r="P687" s="35"/>
      <c r="Q687" s="10"/>
    </row>
    <row r="688" spans="1:17">
      <c r="A688" s="7" t="s">
        <v>0</v>
      </c>
      <c r="B688" s="11" t="s">
        <v>3</v>
      </c>
      <c r="C688" s="12" t="s">
        <v>1</v>
      </c>
      <c r="D688" s="12" t="s">
        <v>2</v>
      </c>
      <c r="E688" s="22" t="s">
        <v>7</v>
      </c>
      <c r="F688" s="39" t="s">
        <v>92</v>
      </c>
      <c r="G688" s="33" t="s">
        <v>8</v>
      </c>
      <c r="H688" s="12" t="s">
        <v>9</v>
      </c>
      <c r="I688" s="35"/>
      <c r="J688" s="35"/>
      <c r="K688" s="35"/>
      <c r="L688" s="9"/>
      <c r="M688" s="36">
        <f>L683</f>
        <v>214147.55000000002</v>
      </c>
      <c r="N688" s="35"/>
      <c r="O688" s="35"/>
      <c r="P688" s="35"/>
      <c r="Q688" s="10"/>
    </row>
    <row r="689" spans="1:17">
      <c r="A689" s="13" t="s">
        <v>113</v>
      </c>
      <c r="B689" s="35">
        <v>10</v>
      </c>
      <c r="C689" s="9">
        <v>91.47</v>
      </c>
      <c r="D689" s="9">
        <f>C689*B689</f>
        <v>914.7</v>
      </c>
      <c r="E689" s="36" t="s">
        <v>37</v>
      </c>
      <c r="F689" s="38">
        <f>D689/D692</f>
        <v>1</v>
      </c>
      <c r="G689" s="9">
        <v>91.37</v>
      </c>
      <c r="H689" s="9">
        <f>(B689*G689)-D689</f>
        <v>-1</v>
      </c>
      <c r="I689" s="35" t="s">
        <v>71</v>
      </c>
      <c r="J689" s="35"/>
      <c r="K689" s="35" t="str">
        <f>"buy "&amp;B689&amp;" "&amp;A689&amp;" @ $"&amp;G689</f>
        <v>buy 10 BIL @ $91.37</v>
      </c>
      <c r="L689" s="9">
        <f>L683-(G689*B689)</f>
        <v>213233.85</v>
      </c>
      <c r="M689" s="36">
        <f>L680-(G689*B689)</f>
        <v>212320.15</v>
      </c>
      <c r="N689" s="35"/>
      <c r="O689" s="35"/>
      <c r="P689" s="35"/>
      <c r="Q689" s="10"/>
    </row>
    <row r="690" spans="1:17">
      <c r="A690" s="13"/>
      <c r="B690" s="35"/>
      <c r="C690" s="9"/>
      <c r="D690" s="9">
        <f>C690*B690</f>
        <v>0</v>
      </c>
      <c r="E690" s="36"/>
      <c r="F690" s="38">
        <f>D690/D692</f>
        <v>0</v>
      </c>
      <c r="G690" s="9"/>
      <c r="H690" s="9">
        <f>(B690*G690)-D690</f>
        <v>0</v>
      </c>
      <c r="I690" s="35" t="s">
        <v>71</v>
      </c>
      <c r="J690" s="35"/>
      <c r="K690" s="35" t="str">
        <f>"buy "&amp;B690&amp;" "&amp;A690&amp;" @ $"&amp;G690</f>
        <v>buy   @ $</v>
      </c>
      <c r="L690" s="9">
        <f>L689-(G690*B690)</f>
        <v>213233.85</v>
      </c>
      <c r="M690" s="36">
        <f>M689-(G690*B690)</f>
        <v>212320.15</v>
      </c>
      <c r="N690" s="35"/>
      <c r="O690" s="35"/>
      <c r="P690" s="35"/>
      <c r="Q690" s="10"/>
    </row>
    <row r="691" spans="1:17">
      <c r="A691" s="23"/>
      <c r="B691" s="24"/>
      <c r="C691" s="25"/>
      <c r="D691" s="25">
        <f>C691*B691</f>
        <v>0</v>
      </c>
      <c r="E691" s="36"/>
      <c r="F691" s="38">
        <f>D691/D692</f>
        <v>0</v>
      </c>
      <c r="G691" s="25"/>
      <c r="H691" s="25">
        <f>(B691*G691)-D691</f>
        <v>0</v>
      </c>
      <c r="I691" s="35" t="s">
        <v>71</v>
      </c>
      <c r="J691" s="35"/>
      <c r="K691" s="35" t="str">
        <f>"buy "&amp;B691&amp;" "&amp;A691&amp;" @ $"&amp;G691</f>
        <v>buy   @ $</v>
      </c>
      <c r="L691" s="9">
        <f>L690-(G691*B691)</f>
        <v>213233.85</v>
      </c>
      <c r="M691" s="36">
        <f>M690-(G691*B691)</f>
        <v>212320.15</v>
      </c>
      <c r="N691" s="35" t="str">
        <f>TEXT(ROUND(M691,2),"$#,##0.00")&amp;" will be the balance in the account after purchases.  "</f>
        <v xml:space="preserve">$212,320.15 will be the balance in the account after purchases.  </v>
      </c>
      <c r="O691" s="35"/>
      <c r="P691" s="35"/>
      <c r="Q691" s="10"/>
    </row>
    <row r="692" spans="1:17">
      <c r="A692" s="13"/>
      <c r="B692" s="35"/>
      <c r="C692" s="9"/>
      <c r="D692" s="9">
        <f>SUM(D689:D691)</f>
        <v>914.7</v>
      </c>
      <c r="E692" s="35"/>
      <c r="F692" s="38">
        <f>SUM(F689:F691)</f>
        <v>1</v>
      </c>
      <c r="G692" s="9" t="s">
        <v>15</v>
      </c>
      <c r="H692" s="9">
        <f>SUM(H689:H691)</f>
        <v>-1</v>
      </c>
      <c r="I692" s="35"/>
      <c r="J692" s="35"/>
      <c r="K692" s="35"/>
      <c r="L692" s="9"/>
      <c r="M692" s="35"/>
      <c r="N692" s="35" t="s">
        <v>27</v>
      </c>
      <c r="O692" s="35"/>
      <c r="P692" s="35"/>
      <c r="Q692" s="10"/>
    </row>
    <row r="693" spans="1:17">
      <c r="A693" s="13"/>
      <c r="B693" s="35"/>
      <c r="C693" s="9"/>
      <c r="D693" s="9"/>
      <c r="E693" s="35"/>
      <c r="F693" s="35"/>
      <c r="G693" s="9"/>
      <c r="H693" s="9"/>
      <c r="I693" s="35"/>
      <c r="J693" s="35"/>
      <c r="K693" s="35"/>
      <c r="L693" s="9"/>
      <c r="M693" s="11" t="str">
        <f>IF(J684+M691&gt;0,"Credit Surplus","Credit Shortage")</f>
        <v>Credit Surplus</v>
      </c>
      <c r="N693" s="36">
        <f>J684+M691</f>
        <v>213233.85</v>
      </c>
      <c r="O693" s="35" t="s">
        <v>60</v>
      </c>
      <c r="P693" s="35"/>
      <c r="Q693" s="10"/>
    </row>
    <row r="694" spans="1:17">
      <c r="A694" s="13"/>
      <c r="B694" s="35"/>
      <c r="C694" s="9"/>
      <c r="D694" s="9"/>
      <c r="E694" s="35"/>
      <c r="F694" s="35"/>
      <c r="G694" s="9"/>
      <c r="H694" s="9"/>
      <c r="I694" s="35"/>
      <c r="J694" s="35"/>
      <c r="K694" s="35"/>
      <c r="L694" s="9"/>
      <c r="M694" s="35"/>
      <c r="N694" s="35"/>
      <c r="O694" s="35"/>
      <c r="P694" s="35"/>
      <c r="Q694" s="10"/>
    </row>
    <row r="695" spans="1:17">
      <c r="A695" s="13"/>
      <c r="B695" s="35"/>
      <c r="C695" s="9"/>
      <c r="D695" s="9"/>
      <c r="E695" s="35"/>
      <c r="F695" s="35"/>
      <c r="G695" s="9"/>
      <c r="H695" s="9"/>
      <c r="I695" s="35"/>
      <c r="J695" s="35"/>
      <c r="K695" s="35"/>
      <c r="L695" s="35"/>
      <c r="M695" s="35"/>
      <c r="N695" s="35"/>
      <c r="O695" s="35"/>
      <c r="P695" s="35"/>
      <c r="Q695" s="10"/>
    </row>
    <row r="696" spans="1:17">
      <c r="A696" s="13" t="s">
        <v>11</v>
      </c>
      <c r="B696" s="35"/>
      <c r="C696" s="9"/>
      <c r="D696" s="21">
        <v>6914.99</v>
      </c>
      <c r="E696" s="35" t="s">
        <v>76</v>
      </c>
      <c r="F696" s="35"/>
      <c r="G696" s="9"/>
      <c r="H696" s="9"/>
      <c r="I696" s="35"/>
      <c r="J696" s="35"/>
      <c r="K696" s="35"/>
      <c r="L696" s="35"/>
      <c r="M696" s="35"/>
      <c r="N696" s="35"/>
      <c r="O696" s="35"/>
      <c r="P696" s="35"/>
      <c r="Q696" s="10"/>
    </row>
    <row r="697" spans="1:17">
      <c r="A697" s="13" t="s">
        <v>12</v>
      </c>
      <c r="B697" s="35"/>
      <c r="C697" s="9"/>
      <c r="D697" s="9">
        <f>H684</f>
        <v>-1</v>
      </c>
      <c r="E697" s="35" t="s">
        <v>16</v>
      </c>
      <c r="F697" s="35"/>
      <c r="G697" s="9"/>
      <c r="H697" s="9"/>
      <c r="I697" s="35"/>
      <c r="J697" s="35"/>
      <c r="K697" s="35"/>
      <c r="L697" s="35"/>
      <c r="M697" s="35"/>
      <c r="N697" s="35"/>
      <c r="O697" s="35"/>
      <c r="P697" s="35"/>
      <c r="Q697" s="10"/>
    </row>
    <row r="698" spans="1:17">
      <c r="A698" s="13" t="s">
        <v>13</v>
      </c>
      <c r="B698" s="35"/>
      <c r="C698" s="9"/>
      <c r="D698" s="9">
        <f>D696+D697</f>
        <v>6913.99</v>
      </c>
      <c r="E698" s="35"/>
      <c r="F698" s="35"/>
      <c r="G698" s="9"/>
      <c r="H698" s="9"/>
      <c r="I698" s="35"/>
      <c r="J698" s="35"/>
      <c r="K698" s="35"/>
      <c r="L698" s="35"/>
      <c r="M698" s="35"/>
      <c r="N698" s="35"/>
      <c r="O698" s="35"/>
      <c r="P698" s="35"/>
      <c r="Q698" s="10"/>
    </row>
    <row r="699" spans="1:17">
      <c r="A699" s="13" t="s">
        <v>14</v>
      </c>
      <c r="B699" s="35"/>
      <c r="C699" s="9"/>
      <c r="D699" s="9">
        <f>H692</f>
        <v>-1</v>
      </c>
      <c r="E699" s="35" t="s">
        <v>17</v>
      </c>
      <c r="F699" s="35"/>
      <c r="G699" s="9"/>
      <c r="H699" s="9"/>
      <c r="I699" s="35"/>
      <c r="J699" s="35"/>
      <c r="K699" s="35"/>
      <c r="L699" s="35"/>
      <c r="M699" s="35"/>
      <c r="N699" s="35"/>
      <c r="O699" s="35"/>
      <c r="P699" s="35"/>
      <c r="Q699" s="10"/>
    </row>
    <row r="700" spans="1:17">
      <c r="A700" s="13" t="s">
        <v>13</v>
      </c>
      <c r="B700" s="35"/>
      <c r="C700" s="9"/>
      <c r="D700" s="27">
        <f>D698-D699</f>
        <v>6914.99</v>
      </c>
      <c r="E700" s="19" t="s">
        <v>18</v>
      </c>
      <c r="F700" s="35"/>
      <c r="G700" s="9"/>
      <c r="H700" s="9"/>
      <c r="I700" s="35"/>
      <c r="J700" s="35"/>
      <c r="K700" s="35"/>
      <c r="L700" s="35"/>
      <c r="M700" s="35"/>
      <c r="N700" s="35"/>
      <c r="O700" s="35"/>
      <c r="P700" s="35"/>
      <c r="Q700" s="10"/>
    </row>
    <row r="701" spans="1:17" ht="14.65" thickBot="1">
      <c r="A701" s="15"/>
      <c r="B701" s="16"/>
      <c r="C701" s="17"/>
      <c r="D701" s="17"/>
      <c r="E701" s="16"/>
      <c r="F701" s="16"/>
      <c r="G701" s="17"/>
      <c r="H701" s="17"/>
      <c r="I701" s="16"/>
      <c r="J701" s="16"/>
      <c r="K701" s="16"/>
      <c r="L701" s="16"/>
      <c r="M701" s="16"/>
      <c r="N701" s="16"/>
      <c r="O701" s="16"/>
      <c r="P701" s="16"/>
      <c r="Q701" s="18"/>
    </row>
    <row r="702" spans="1:17" ht="14.65" thickTop="1">
      <c r="C702" s="1"/>
      <c r="D702" s="1"/>
      <c r="G702" s="1"/>
      <c r="H702" s="1"/>
    </row>
    <row r="703" spans="1:17">
      <c r="C703" s="1"/>
      <c r="D703" s="1"/>
      <c r="G703" s="1"/>
      <c r="H703" s="1"/>
    </row>
    <row r="704" spans="1:17" ht="14.65" thickBot="1"/>
    <row r="705" spans="1:17" ht="14.65" thickTop="1">
      <c r="A705" s="2"/>
      <c r="B705" s="3"/>
      <c r="C705" s="4">
        <v>44742</v>
      </c>
      <c r="D705" s="5"/>
      <c r="E705" s="3"/>
      <c r="F705" s="3"/>
      <c r="G705" s="5"/>
      <c r="H705" s="5"/>
      <c r="I705" s="3"/>
      <c r="J705" s="3"/>
      <c r="K705" s="3"/>
      <c r="L705" s="20" t="s">
        <v>19</v>
      </c>
      <c r="M705" s="3"/>
      <c r="N705" s="3"/>
      <c r="O705" s="3"/>
      <c r="P705" s="3"/>
      <c r="Q705" s="6"/>
    </row>
    <row r="706" spans="1:17">
      <c r="A706" s="7" t="s">
        <v>5</v>
      </c>
      <c r="B706" s="35"/>
      <c r="C706" s="9"/>
      <c r="D706" s="9"/>
      <c r="E706" s="35"/>
      <c r="F706" s="35"/>
      <c r="G706" s="9"/>
      <c r="H706" s="9"/>
      <c r="I706" s="35"/>
      <c r="J706" s="11" t="s">
        <v>24</v>
      </c>
      <c r="K706" s="35"/>
      <c r="L706" s="11" t="s">
        <v>10</v>
      </c>
      <c r="M706" s="35"/>
      <c r="N706" s="35"/>
      <c r="O706" s="35"/>
      <c r="P706" s="35"/>
      <c r="Q706" s="10"/>
    </row>
    <row r="707" spans="1:17">
      <c r="A707" s="7" t="s">
        <v>0</v>
      </c>
      <c r="B707" s="11" t="s">
        <v>3</v>
      </c>
      <c r="C707" s="12" t="s">
        <v>1</v>
      </c>
      <c r="D707" s="12" t="s">
        <v>4</v>
      </c>
      <c r="E707" s="11" t="s">
        <v>7</v>
      </c>
      <c r="F707" s="37" t="s">
        <v>92</v>
      </c>
      <c r="G707" s="12" t="s">
        <v>8</v>
      </c>
      <c r="H707" s="12" t="s">
        <v>9</v>
      </c>
      <c r="I707" s="33" t="s">
        <v>70</v>
      </c>
      <c r="J707" s="11" t="s">
        <v>23</v>
      </c>
      <c r="K707" s="35"/>
      <c r="L707" s="31">
        <v>208919.12</v>
      </c>
      <c r="M707" s="35" t="s">
        <v>82</v>
      </c>
      <c r="N707" s="35"/>
      <c r="O707" s="35"/>
      <c r="P707" s="35"/>
      <c r="Q707" s="10"/>
    </row>
    <row r="708" spans="1:17">
      <c r="A708" s="13" t="s">
        <v>115</v>
      </c>
      <c r="B708" s="35">
        <v>131</v>
      </c>
      <c r="C708" s="9">
        <v>7.37</v>
      </c>
      <c r="D708" s="9">
        <f>C708*B708</f>
        <v>965.47</v>
      </c>
      <c r="E708" s="36" t="s">
        <v>93</v>
      </c>
      <c r="F708" s="38">
        <f>D708/D711</f>
        <v>0.18290474259927933</v>
      </c>
      <c r="G708" s="9">
        <v>7.28</v>
      </c>
      <c r="H708" s="9">
        <f>(B708*G708)-D708</f>
        <v>-11.789999999999964</v>
      </c>
      <c r="I708" s="35" t="s">
        <v>71</v>
      </c>
      <c r="J708" s="36">
        <f>G708*B708</f>
        <v>953.68000000000006</v>
      </c>
      <c r="K708" s="35" t="str">
        <f>"sell "&amp;B708&amp;" "&amp;A708&amp;" @ $"&amp;G708</f>
        <v>sell 131 CENX @ $7.28</v>
      </c>
      <c r="L708" s="9">
        <f>L707+(G708*B708)</f>
        <v>209872.8</v>
      </c>
      <c r="M708" s="35"/>
      <c r="N708" s="35"/>
      <c r="O708" s="35"/>
      <c r="P708" s="35"/>
      <c r="Q708" s="10"/>
    </row>
    <row r="709" spans="1:17">
      <c r="A709" s="13" t="s">
        <v>116</v>
      </c>
      <c r="B709" s="35">
        <v>53</v>
      </c>
      <c r="C709" s="9">
        <v>43.06</v>
      </c>
      <c r="D709" s="9">
        <f>C709*B709</f>
        <v>2282.1800000000003</v>
      </c>
      <c r="E709" s="36" t="s">
        <v>93</v>
      </c>
      <c r="F709" s="38">
        <f>D709/D711</f>
        <v>0.43235061210107339</v>
      </c>
      <c r="G709" s="9">
        <v>43.51</v>
      </c>
      <c r="H709" s="9">
        <f>(B709*G709)-D709</f>
        <v>23.849999999999454</v>
      </c>
      <c r="I709" s="35" t="s">
        <v>71</v>
      </c>
      <c r="J709" s="36">
        <f>G709*B709</f>
        <v>2306.0299999999997</v>
      </c>
      <c r="K709" s="35" t="str">
        <f>"sell "&amp;B709&amp;" "&amp;A709&amp;" @ $"&amp;G709</f>
        <v>sell 53 HP @ $43.51</v>
      </c>
      <c r="L709" s="9">
        <f>L708+(G709*B709)</f>
        <v>212178.83</v>
      </c>
      <c r="M709" s="35"/>
      <c r="N709" s="35"/>
      <c r="O709" s="35"/>
      <c r="P709" s="35"/>
      <c r="Q709" s="10"/>
    </row>
    <row r="710" spans="1:17">
      <c r="A710" s="13" t="s">
        <v>117</v>
      </c>
      <c r="B710" s="35">
        <v>43</v>
      </c>
      <c r="C710" s="9">
        <v>47.23</v>
      </c>
      <c r="D710" s="9">
        <f>C710*B710</f>
        <v>2030.8899999999999</v>
      </c>
      <c r="E710" s="36" t="s">
        <v>93</v>
      </c>
      <c r="F710" s="38">
        <f>D710/D711</f>
        <v>0.38474464529964714</v>
      </c>
      <c r="G710" s="9">
        <v>46.92</v>
      </c>
      <c r="H710" s="9">
        <f>(B710*G710)-D710</f>
        <v>-13.3299999999997</v>
      </c>
      <c r="I710" s="35" t="s">
        <v>71</v>
      </c>
      <c r="J710" s="36">
        <f>G710*B710</f>
        <v>2017.5600000000002</v>
      </c>
      <c r="K710" s="35" t="str">
        <f>"sell "&amp;B710&amp;" "&amp;A710&amp;" @ $"&amp;G710</f>
        <v>sell 43 MOS @ $46.92</v>
      </c>
      <c r="L710" s="9">
        <f>L709+(G710*B710)</f>
        <v>214196.38999999998</v>
      </c>
      <c r="M710" s="35" t="s">
        <v>22</v>
      </c>
      <c r="N710" s="35"/>
      <c r="O710" s="35"/>
      <c r="P710" s="35"/>
      <c r="Q710" s="10"/>
    </row>
    <row r="711" spans="1:17">
      <c r="A711" s="13"/>
      <c r="B711" s="35"/>
      <c r="C711" s="9"/>
      <c r="D711" s="9">
        <f>SUM(D708:D710)</f>
        <v>5278.5400000000009</v>
      </c>
      <c r="E711" s="36"/>
      <c r="F711" s="38">
        <f>SUM(F708:F710)</f>
        <v>0.99999999999999989</v>
      </c>
      <c r="G711" s="32"/>
      <c r="H711" s="9">
        <f>SUM(H708:H710)</f>
        <v>-1.2700000000002092</v>
      </c>
      <c r="I711" s="35"/>
      <c r="J711" s="36">
        <f>SUM(J708:J710)</f>
        <v>5277.27</v>
      </c>
      <c r="K711" s="35"/>
      <c r="L711" s="9"/>
      <c r="M711" s="35"/>
      <c r="N711" s="35"/>
      <c r="O711" s="35"/>
      <c r="P711" s="35"/>
      <c r="Q711" s="10"/>
    </row>
    <row r="712" spans="1:17">
      <c r="A712" s="13"/>
      <c r="B712" s="35"/>
      <c r="C712" s="9"/>
      <c r="D712" s="9"/>
      <c r="E712" s="35"/>
      <c r="F712" s="35"/>
      <c r="G712" s="32"/>
      <c r="H712" s="9"/>
      <c r="I712" s="35"/>
      <c r="J712" s="35"/>
      <c r="K712" s="35"/>
      <c r="L712" s="9"/>
      <c r="M712" s="35"/>
      <c r="N712" s="35"/>
      <c r="O712" s="35"/>
      <c r="P712" s="35"/>
      <c r="Q712" s="10"/>
    </row>
    <row r="713" spans="1:17">
      <c r="A713" s="13"/>
      <c r="B713" s="35"/>
      <c r="C713" s="9"/>
      <c r="D713" s="9"/>
      <c r="E713" s="19"/>
      <c r="F713" s="35"/>
      <c r="G713" s="32"/>
      <c r="H713" s="9"/>
      <c r="I713" s="35"/>
      <c r="J713" s="35"/>
      <c r="K713" s="35"/>
      <c r="L713" s="9"/>
      <c r="M713" s="11" t="s">
        <v>20</v>
      </c>
      <c r="N713" s="35"/>
      <c r="O713" s="35"/>
      <c r="P713" s="35"/>
      <c r="Q713" s="10"/>
    </row>
    <row r="714" spans="1:17">
      <c r="A714" s="7" t="s">
        <v>6</v>
      </c>
      <c r="B714" s="35"/>
      <c r="C714" s="9"/>
      <c r="D714" s="9"/>
      <c r="E714" s="19"/>
      <c r="F714" s="35"/>
      <c r="G714" s="32"/>
      <c r="H714" s="9"/>
      <c r="I714" s="35"/>
      <c r="J714" s="35"/>
      <c r="K714" s="35"/>
      <c r="L714" s="9"/>
      <c r="M714" s="11" t="s">
        <v>21</v>
      </c>
      <c r="N714" s="35"/>
      <c r="O714" s="35"/>
      <c r="P714" s="35"/>
      <c r="Q714" s="10"/>
    </row>
    <row r="715" spans="1:17">
      <c r="A715" s="7" t="s">
        <v>0</v>
      </c>
      <c r="B715" s="11" t="s">
        <v>3</v>
      </c>
      <c r="C715" s="12" t="s">
        <v>1</v>
      </c>
      <c r="D715" s="12" t="s">
        <v>2</v>
      </c>
      <c r="E715" s="22" t="s">
        <v>7</v>
      </c>
      <c r="F715" s="39" t="s">
        <v>92</v>
      </c>
      <c r="G715" s="33" t="s">
        <v>8</v>
      </c>
      <c r="H715" s="12" t="s">
        <v>9</v>
      </c>
      <c r="I715" s="35"/>
      <c r="J715" s="35"/>
      <c r="K715" s="35"/>
      <c r="L715" s="9"/>
      <c r="M715" s="36">
        <f>L710</f>
        <v>214196.38999999998</v>
      </c>
      <c r="N715" s="35"/>
      <c r="O715" s="35"/>
      <c r="P715" s="35"/>
      <c r="Q715" s="10"/>
    </row>
    <row r="716" spans="1:17">
      <c r="A716" s="13" t="s">
        <v>113</v>
      </c>
      <c r="B716" s="35">
        <v>10</v>
      </c>
      <c r="C716" s="9">
        <v>91.49</v>
      </c>
      <c r="D716" s="9">
        <f>C716*B716</f>
        <v>914.9</v>
      </c>
      <c r="E716" s="36" t="s">
        <v>93</v>
      </c>
      <c r="F716" s="38">
        <f>D716/D719</f>
        <v>1</v>
      </c>
      <c r="G716" s="9">
        <v>91.43</v>
      </c>
      <c r="H716" s="9">
        <f>(B716*G716)-D716</f>
        <v>-0.59999999999990905</v>
      </c>
      <c r="I716" s="35" t="s">
        <v>71</v>
      </c>
      <c r="J716" s="35"/>
      <c r="K716" s="35" t="str">
        <f>"buy "&amp;B716&amp;" "&amp;A716&amp;" @ $"&amp;G716</f>
        <v>buy 10 BIL @ $91.43</v>
      </c>
      <c r="L716" s="9">
        <f>L710-(G716*B716)</f>
        <v>213282.09</v>
      </c>
      <c r="M716" s="36">
        <f>L707-(G716*B716)</f>
        <v>208004.82</v>
      </c>
      <c r="N716" s="35"/>
      <c r="O716" s="35"/>
      <c r="P716" s="35"/>
      <c r="Q716" s="10"/>
    </row>
    <row r="717" spans="1:17">
      <c r="A717" s="13"/>
      <c r="B717" s="35"/>
      <c r="C717" s="9"/>
      <c r="D717" s="9">
        <f>C717*B717</f>
        <v>0</v>
      </c>
      <c r="E717" s="36" t="s">
        <v>93</v>
      </c>
      <c r="F717" s="38">
        <f>D717/D719</f>
        <v>0</v>
      </c>
      <c r="G717" s="9"/>
      <c r="H717" s="9">
        <f>(B717*G717)-D717</f>
        <v>0</v>
      </c>
      <c r="I717" s="35" t="s">
        <v>71</v>
      </c>
      <c r="J717" s="35"/>
      <c r="K717" s="35" t="str">
        <f>"buy "&amp;B717&amp;" "&amp;A717&amp;" @ $"&amp;G717</f>
        <v>buy   @ $</v>
      </c>
      <c r="L717" s="9">
        <f>L716-(G717*B717)</f>
        <v>213282.09</v>
      </c>
      <c r="M717" s="36">
        <f>M716-(G717*B717)</f>
        <v>208004.82</v>
      </c>
      <c r="N717" s="35"/>
      <c r="O717" s="35"/>
      <c r="P717" s="35"/>
      <c r="Q717" s="10"/>
    </row>
    <row r="718" spans="1:17">
      <c r="A718" s="23"/>
      <c r="B718" s="24"/>
      <c r="C718" s="25"/>
      <c r="D718" s="25">
        <f>C718*B718</f>
        <v>0</v>
      </c>
      <c r="E718" s="36" t="s">
        <v>93</v>
      </c>
      <c r="F718" s="38">
        <f>D718/D719</f>
        <v>0</v>
      </c>
      <c r="G718" s="25"/>
      <c r="H718" s="25">
        <f>(B718*G718)-D718</f>
        <v>0</v>
      </c>
      <c r="I718" s="35" t="s">
        <v>71</v>
      </c>
      <c r="J718" s="35"/>
      <c r="K718" s="35" t="str">
        <f>"buy "&amp;B718&amp;" "&amp;A718&amp;" @ $"&amp;G718</f>
        <v>buy   @ $</v>
      </c>
      <c r="L718" s="9">
        <f>L717-(G718*B718)</f>
        <v>213282.09</v>
      </c>
      <c r="M718" s="36">
        <f>M717-(G718*B718)</f>
        <v>208004.82</v>
      </c>
      <c r="N718" s="35" t="str">
        <f>TEXT(ROUND(M718,2),"$#,##0.00")&amp;" will be the balance in the account after purchases.  "</f>
        <v xml:space="preserve">$208,004.82 will be the balance in the account after purchases.  </v>
      </c>
      <c r="O718" s="35"/>
      <c r="P718" s="35"/>
      <c r="Q718" s="10"/>
    </row>
    <row r="719" spans="1:17">
      <c r="A719" s="13"/>
      <c r="B719" s="35"/>
      <c r="C719" s="9"/>
      <c r="D719" s="9">
        <f>SUM(D716:D718)</f>
        <v>914.9</v>
      </c>
      <c r="E719" s="35"/>
      <c r="F719" s="38">
        <f>SUM(F716:F718)</f>
        <v>1</v>
      </c>
      <c r="G719" s="9" t="s">
        <v>15</v>
      </c>
      <c r="H719" s="9">
        <f>SUM(H716:H718)</f>
        <v>-0.59999999999990905</v>
      </c>
      <c r="I719" s="35"/>
      <c r="J719" s="35"/>
      <c r="K719" s="35"/>
      <c r="L719" s="9"/>
      <c r="M719" s="35"/>
      <c r="N719" s="35" t="s">
        <v>27</v>
      </c>
      <c r="O719" s="35"/>
      <c r="P719" s="35"/>
      <c r="Q719" s="10"/>
    </row>
    <row r="720" spans="1:17">
      <c r="A720" s="13"/>
      <c r="B720" s="35"/>
      <c r="C720" s="9"/>
      <c r="D720" s="9"/>
      <c r="E720" s="35"/>
      <c r="F720" s="35"/>
      <c r="G720" s="9"/>
      <c r="H720" s="9"/>
      <c r="I720" s="35"/>
      <c r="J720" s="35"/>
      <c r="K720" s="35"/>
      <c r="L720" s="9"/>
      <c r="M720" s="11" t="str">
        <f>IF(J711+M718&gt;0,"Credit Surplus","Credit Shortage")</f>
        <v>Credit Surplus</v>
      </c>
      <c r="N720" s="36">
        <f>J711+M718</f>
        <v>213282.09</v>
      </c>
      <c r="O720" s="35" t="s">
        <v>60</v>
      </c>
      <c r="P720" s="35"/>
      <c r="Q720" s="10"/>
    </row>
    <row r="721" spans="1:17">
      <c r="A721" s="13"/>
      <c r="B721" s="35"/>
      <c r="C721" s="9"/>
      <c r="D721" s="9"/>
      <c r="E721" s="35"/>
      <c r="F721" s="35"/>
      <c r="G721" s="9"/>
      <c r="H721" s="9"/>
      <c r="I721" s="35"/>
      <c r="J721" s="35"/>
      <c r="K721" s="35"/>
      <c r="L721" s="9"/>
      <c r="M721" s="35"/>
      <c r="N721" s="35"/>
      <c r="O721" s="35"/>
      <c r="P721" s="35"/>
      <c r="Q721" s="10"/>
    </row>
    <row r="722" spans="1:17">
      <c r="A722" s="13"/>
      <c r="B722" s="35"/>
      <c r="C722" s="9"/>
      <c r="D722" s="9"/>
      <c r="E722" s="35"/>
      <c r="F722" s="35"/>
      <c r="G722" s="9"/>
      <c r="H722" s="9"/>
      <c r="I722" s="35"/>
      <c r="J722" s="35"/>
      <c r="K722" s="35"/>
      <c r="L722" s="35"/>
      <c r="M722" s="35"/>
      <c r="N722" s="35"/>
      <c r="O722" s="35"/>
      <c r="P722" s="35"/>
      <c r="Q722" s="10"/>
    </row>
    <row r="723" spans="1:17">
      <c r="A723" s="13" t="s">
        <v>11</v>
      </c>
      <c r="B723" s="35"/>
      <c r="C723" s="9"/>
      <c r="D723" s="21">
        <v>6914.99</v>
      </c>
      <c r="E723" s="35" t="s">
        <v>76</v>
      </c>
      <c r="F723" s="35"/>
      <c r="G723" s="9"/>
      <c r="H723" s="9"/>
      <c r="I723" s="35"/>
      <c r="J723" s="35"/>
      <c r="K723" s="35"/>
      <c r="L723" s="35"/>
      <c r="M723" s="35"/>
      <c r="N723" s="35"/>
      <c r="O723" s="35"/>
      <c r="P723" s="35"/>
      <c r="Q723" s="10"/>
    </row>
    <row r="724" spans="1:17">
      <c r="A724" s="13" t="s">
        <v>12</v>
      </c>
      <c r="B724" s="35"/>
      <c r="C724" s="9"/>
      <c r="D724" s="9">
        <f>H711</f>
        <v>-1.2700000000002092</v>
      </c>
      <c r="E724" s="35" t="s">
        <v>16</v>
      </c>
      <c r="F724" s="35"/>
      <c r="G724" s="9"/>
      <c r="H724" s="9"/>
      <c r="I724" s="35"/>
      <c r="J724" s="35"/>
      <c r="K724" s="35"/>
      <c r="L724" s="35"/>
      <c r="M724" s="35"/>
      <c r="N724" s="35"/>
      <c r="O724" s="35"/>
      <c r="P724" s="35"/>
      <c r="Q724" s="10"/>
    </row>
    <row r="725" spans="1:17">
      <c r="A725" s="13" t="s">
        <v>13</v>
      </c>
      <c r="B725" s="35"/>
      <c r="C725" s="9"/>
      <c r="D725" s="9">
        <f>D723+D724</f>
        <v>6913.7199999999993</v>
      </c>
      <c r="E725" s="35"/>
      <c r="F725" s="35"/>
      <c r="G725" s="9"/>
      <c r="H725" s="9"/>
      <c r="I725" s="35"/>
      <c r="J725" s="35"/>
      <c r="K725" s="35"/>
      <c r="L725" s="35"/>
      <c r="M725" s="35"/>
      <c r="N725" s="35"/>
      <c r="O725" s="35"/>
      <c r="P725" s="35"/>
      <c r="Q725" s="10"/>
    </row>
    <row r="726" spans="1:17">
      <c r="A726" s="13" t="s">
        <v>14</v>
      </c>
      <c r="B726" s="35"/>
      <c r="C726" s="9"/>
      <c r="D726" s="9">
        <f>H719</f>
        <v>-0.59999999999990905</v>
      </c>
      <c r="E726" s="35" t="s">
        <v>17</v>
      </c>
      <c r="F726" s="35"/>
      <c r="G726" s="9"/>
      <c r="H726" s="9"/>
      <c r="I726" s="35"/>
      <c r="J726" s="35"/>
      <c r="K726" s="35"/>
      <c r="L726" s="35"/>
      <c r="M726" s="35"/>
      <c r="N726" s="35"/>
      <c r="O726" s="35"/>
      <c r="P726" s="35"/>
      <c r="Q726" s="10"/>
    </row>
    <row r="727" spans="1:17">
      <c r="A727" s="13" t="s">
        <v>13</v>
      </c>
      <c r="B727" s="35"/>
      <c r="C727" s="9"/>
      <c r="D727" s="27">
        <f>D725-D726</f>
        <v>6914.32</v>
      </c>
      <c r="E727" s="19" t="s">
        <v>18</v>
      </c>
      <c r="F727" s="35"/>
      <c r="G727" s="9"/>
      <c r="H727" s="9"/>
      <c r="I727" s="35"/>
      <c r="J727" s="35"/>
      <c r="K727" s="35"/>
      <c r="L727" s="35"/>
      <c r="M727" s="35"/>
      <c r="N727" s="35"/>
      <c r="O727" s="35"/>
      <c r="P727" s="35"/>
      <c r="Q727" s="10"/>
    </row>
    <row r="728" spans="1:17" ht="14.65" thickBot="1">
      <c r="A728" s="15"/>
      <c r="B728" s="16"/>
      <c r="C728" s="17"/>
      <c r="D728" s="17"/>
      <c r="E728" s="16"/>
      <c r="F728" s="16"/>
      <c r="G728" s="17"/>
      <c r="H728" s="17"/>
      <c r="I728" s="16"/>
      <c r="J728" s="16"/>
      <c r="K728" s="16"/>
      <c r="L728" s="16"/>
      <c r="M728" s="16"/>
      <c r="N728" s="16"/>
      <c r="O728" s="16"/>
      <c r="P728" s="16"/>
      <c r="Q728" s="18"/>
    </row>
    <row r="729" spans="1:17" ht="14.65" thickTop="1">
      <c r="C729" s="1"/>
      <c r="D729" s="1"/>
      <c r="G729" s="1"/>
      <c r="H72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>
      <c r="J2" s="30" t="s">
        <v>43</v>
      </c>
      <c r="AC2" s="29"/>
    </row>
    <row r="3" spans="1:29" ht="14.65" thickBot="1">
      <c r="X3" s="29"/>
      <c r="Y3" s="29"/>
      <c r="Z3" s="29"/>
      <c r="AA3" s="29"/>
      <c r="AB3" s="29"/>
      <c r="AC3" s="29"/>
    </row>
    <row r="4" spans="1:29" ht="14.6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65" thickBot="1"/>
    <row r="31" spans="1:29" ht="14.6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/>
    <row r="56" spans="1:17" ht="14.65" thickBot="1"/>
    <row r="57" spans="1:17" ht="14.6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/>
    <row r="82" spans="1:17" ht="14.65" thickBot="1"/>
    <row r="83" spans="1:17" ht="14.6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/>
    <row r="108" spans="1:17" ht="14.65" thickBot="1"/>
    <row r="109" spans="1:17" ht="14.6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/>
    <row r="134" spans="1:17" ht="14.65" thickBot="1"/>
    <row r="135" spans="1:17" ht="14.6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/>
    <row r="160" spans="1:17" ht="14.65" thickBot="1"/>
    <row r="161" spans="1:17" ht="14.6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/>
    <row r="186" spans="1:17" ht="14.65" thickBot="1"/>
    <row r="187" spans="1:17" ht="14.6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/>
    <row r="212" spans="1:17" ht="14.6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/>
    <row r="237" spans="1:17" ht="14.65" thickBot="1"/>
    <row r="238" spans="1:17" ht="14.6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/>
    <row r="263" spans="1:17" ht="14.65" thickBot="1"/>
    <row r="264" spans="1:17" ht="14.6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/>
    <row r="289" spans="1:17" ht="14.65" thickBot="1"/>
    <row r="290" spans="1:17" ht="14.6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/>
    <row r="315" spans="1:17" ht="14.65" thickBot="1"/>
    <row r="316" spans="1:17" ht="14.6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/>
    <row r="341" spans="1:17" ht="14.65" thickBot="1"/>
    <row r="342" spans="1:17" ht="14.6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7" spans="1:17" ht="14.65" thickBot="1"/>
    <row r="368" spans="1:17" ht="14.6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/>
    <row r="394" spans="1:17" ht="14.65" thickBot="1"/>
    <row r="395" spans="1:17" ht="14.6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/>
    <row r="421" spans="1:17" ht="14.65" thickBot="1"/>
    <row r="422" spans="1:17" ht="14.6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/>
    <row r="447" spans="1:17" ht="14.65" thickBot="1"/>
    <row r="448" spans="1:17" ht="14.6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/>
    <row r="474" spans="1:17" ht="14.65" thickBot="1"/>
    <row r="475" spans="1:17" ht="14.6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6" spans="1:17" ht="14.65" thickBot="1"/>
    <row r="527" spans="1:17" ht="14.6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/>
    <row r="553" spans="1:17" ht="14.65" thickBot="1"/>
    <row r="554" spans="1:17" ht="14.6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/>
    <row r="579" spans="1:17" ht="14.65" thickBot="1"/>
    <row r="580" spans="1:17" ht="14.6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/>
    <row r="605" spans="1:17" ht="14.6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/>
    <row r="630" spans="1:17" ht="14.6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5" spans="1:17" ht="14.65" thickBot="1"/>
    <row r="656" spans="1:17" ht="14.6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/>
    <row r="681" spans="1:17" ht="14.6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/>
    <row r="734" spans="1:17" ht="14.65" thickBot="1"/>
    <row r="735" spans="1:17" ht="14.6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/>
    <row r="761" spans="1:17" ht="14.65" thickBot="1"/>
    <row r="762" spans="1:17" ht="14.6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/>
    <row r="787" spans="1:17" ht="14.65" thickBot="1"/>
    <row r="788" spans="1:17" ht="14.6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/>
    <row r="813" spans="1:17" ht="14.65" thickBot="1"/>
    <row r="814" spans="1:17" ht="14.6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2024-06-28T17:58:04Z</cp:lastPrinted>
  <dcterms:created xsi:type="dcterms:W3CDTF">2018-06-30T02:06:06Z</dcterms:created>
  <dcterms:modified xsi:type="dcterms:W3CDTF">2024-09-03T14:47:38Z</dcterms:modified>
</cp:coreProperties>
</file>