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D8" i="4"/>
  <c r="H8" i="4" s="1"/>
  <c r="K46" i="4"/>
  <c r="D46" i="4"/>
  <c r="H46" i="4" s="1"/>
  <c r="K45" i="4"/>
  <c r="D45" i="4"/>
  <c r="H45" i="4" s="1"/>
  <c r="M44" i="4"/>
  <c r="M45" i="4" s="1"/>
  <c r="M46" i="4" s="1"/>
  <c r="K44" i="4"/>
  <c r="D44" i="4"/>
  <c r="H44" i="4" s="1"/>
  <c r="M43" i="4"/>
  <c r="K38" i="4"/>
  <c r="J38" i="4"/>
  <c r="D38" i="4"/>
  <c r="H38" i="4" s="1"/>
  <c r="K37" i="4"/>
  <c r="J37" i="4"/>
  <c r="D37" i="4"/>
  <c r="H37" i="4" s="1"/>
  <c r="L36" i="4"/>
  <c r="L37" i="4" s="1"/>
  <c r="L38" i="4" s="1"/>
  <c r="L44" i="4" s="1"/>
  <c r="L45" i="4" s="1"/>
  <c r="L46" i="4" s="1"/>
  <c r="K36" i="4"/>
  <c r="J36" i="4"/>
  <c r="D36" i="4"/>
  <c r="H36" i="4" s="1"/>
  <c r="K74" i="4"/>
  <c r="D74" i="4"/>
  <c r="H74" i="4" s="1"/>
  <c r="K73" i="4"/>
  <c r="D73" i="4"/>
  <c r="H73" i="4" s="1"/>
  <c r="M72" i="4"/>
  <c r="M73" i="4" s="1"/>
  <c r="M74" i="4" s="1"/>
  <c r="K72" i="4"/>
  <c r="D72" i="4"/>
  <c r="H72" i="4" s="1"/>
  <c r="M71" i="4"/>
  <c r="K66" i="4"/>
  <c r="J66" i="4"/>
  <c r="D66" i="4"/>
  <c r="H66" i="4" s="1"/>
  <c r="K65" i="4"/>
  <c r="J65" i="4"/>
  <c r="D65" i="4"/>
  <c r="H65" i="4" s="1"/>
  <c r="L64" i="4"/>
  <c r="L65" i="4" s="1"/>
  <c r="L66" i="4" s="1"/>
  <c r="L72" i="4" s="1"/>
  <c r="L73" i="4" s="1"/>
  <c r="L74" i="4" s="1"/>
  <c r="K64" i="4"/>
  <c r="J64" i="4"/>
  <c r="D64" i="4"/>
  <c r="H64" i="4" s="1"/>
  <c r="K102" i="4"/>
  <c r="D102" i="4"/>
  <c r="H102" i="4" s="1"/>
  <c r="K101" i="4"/>
  <c r="D101" i="4"/>
  <c r="H101" i="4" s="1"/>
  <c r="M100" i="4"/>
  <c r="M101" i="4" s="1"/>
  <c r="M102" i="4" s="1"/>
  <c r="K100" i="4"/>
  <c r="D100" i="4"/>
  <c r="M99" i="4"/>
  <c r="K94" i="4"/>
  <c r="J94" i="4"/>
  <c r="D94" i="4"/>
  <c r="H94" i="4" s="1"/>
  <c r="K93" i="4"/>
  <c r="J93" i="4"/>
  <c r="D93" i="4"/>
  <c r="H93" i="4" s="1"/>
  <c r="L92" i="4"/>
  <c r="L93" i="4" s="1"/>
  <c r="L94" i="4" s="1"/>
  <c r="L100" i="4" s="1"/>
  <c r="L101" i="4" s="1"/>
  <c r="L102" i="4" s="1"/>
  <c r="K92" i="4"/>
  <c r="J92" i="4"/>
  <c r="D92" i="4"/>
  <c r="H92" i="4" s="1"/>
  <c r="K130" i="4"/>
  <c r="D130" i="4"/>
  <c r="H130" i="4" s="1"/>
  <c r="K129" i="4"/>
  <c r="D129" i="4"/>
  <c r="H129" i="4" s="1"/>
  <c r="M128" i="4"/>
  <c r="M129" i="4" s="1"/>
  <c r="M130" i="4" s="1"/>
  <c r="K128" i="4"/>
  <c r="D128" i="4"/>
  <c r="H128" i="4" s="1"/>
  <c r="M127" i="4"/>
  <c r="K122" i="4"/>
  <c r="J122" i="4"/>
  <c r="D122" i="4"/>
  <c r="H122" i="4" s="1"/>
  <c r="K121" i="4"/>
  <c r="J121" i="4"/>
  <c r="D121" i="4"/>
  <c r="H121" i="4" s="1"/>
  <c r="L120" i="4"/>
  <c r="L121" i="4" s="1"/>
  <c r="L122" i="4" s="1"/>
  <c r="L128" i="4" s="1"/>
  <c r="L129" i="4" s="1"/>
  <c r="L130" i="4" s="1"/>
  <c r="K120" i="4"/>
  <c r="J120" i="4"/>
  <c r="D120" i="4"/>
  <c r="H120" i="4" s="1"/>
  <c r="K158" i="4"/>
  <c r="D158" i="4"/>
  <c r="H158" i="4" s="1"/>
  <c r="K157" i="4"/>
  <c r="D157" i="4"/>
  <c r="H157" i="4" s="1"/>
  <c r="M156" i="4"/>
  <c r="M157" i="4" s="1"/>
  <c r="M158" i="4" s="1"/>
  <c r="K156" i="4"/>
  <c r="D156" i="4"/>
  <c r="H156" i="4" s="1"/>
  <c r="M155" i="4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D148" i="4"/>
  <c r="H148" i="4" s="1"/>
  <c r="K185" i="4"/>
  <c r="D185" i="4"/>
  <c r="H185" i="4" s="1"/>
  <c r="K184" i="4"/>
  <c r="D184" i="4"/>
  <c r="H184" i="4" s="1"/>
  <c r="M183" i="4"/>
  <c r="M184" i="4" s="1"/>
  <c r="M185" i="4" s="1"/>
  <c r="K183" i="4"/>
  <c r="D183" i="4"/>
  <c r="H183" i="4" s="1"/>
  <c r="M182" i="4"/>
  <c r="K177" i="4"/>
  <c r="J177" i="4"/>
  <c r="D177" i="4"/>
  <c r="H177" i="4" s="1"/>
  <c r="K176" i="4"/>
  <c r="J176" i="4"/>
  <c r="D176" i="4"/>
  <c r="H176" i="4" s="1"/>
  <c r="L175" i="4"/>
  <c r="L176" i="4" s="1"/>
  <c r="L177" i="4" s="1"/>
  <c r="L183" i="4" s="1"/>
  <c r="L184" i="4" s="1"/>
  <c r="L185" i="4" s="1"/>
  <c r="K175" i="4"/>
  <c r="J175" i="4"/>
  <c r="D175" i="4"/>
  <c r="H175" i="4" s="1"/>
  <c r="K213" i="4"/>
  <c r="D213" i="4"/>
  <c r="H213" i="4" s="1"/>
  <c r="K212" i="4"/>
  <c r="D212" i="4"/>
  <c r="H212" i="4" s="1"/>
  <c r="M211" i="4"/>
  <c r="M212" i="4" s="1"/>
  <c r="M213" i="4" s="1"/>
  <c r="K211" i="4"/>
  <c r="D211" i="4"/>
  <c r="H211" i="4" s="1"/>
  <c r="M210" i="4"/>
  <c r="K205" i="4"/>
  <c r="J205" i="4"/>
  <c r="D205" i="4"/>
  <c r="H205" i="4" s="1"/>
  <c r="K204" i="4"/>
  <c r="J204" i="4"/>
  <c r="D204" i="4"/>
  <c r="H204" i="4" s="1"/>
  <c r="L203" i="4"/>
  <c r="L204" i="4" s="1"/>
  <c r="L205" i="4" s="1"/>
  <c r="L211" i="4" s="1"/>
  <c r="L212" i="4" s="1"/>
  <c r="L213" i="4" s="1"/>
  <c r="K203" i="4"/>
  <c r="J203" i="4"/>
  <c r="D203" i="4"/>
  <c r="H203" i="4" s="1"/>
  <c r="K240" i="4"/>
  <c r="D240" i="4"/>
  <c r="H240" i="4" s="1"/>
  <c r="K239" i="4"/>
  <c r="D239" i="4"/>
  <c r="H239" i="4" s="1"/>
  <c r="M238" i="4"/>
  <c r="M239" i="4" s="1"/>
  <c r="M240" i="4" s="1"/>
  <c r="K238" i="4"/>
  <c r="D238" i="4"/>
  <c r="H238" i="4" s="1"/>
  <c r="M237" i="4"/>
  <c r="K232" i="4"/>
  <c r="J232" i="4"/>
  <c r="D232" i="4"/>
  <c r="H232" i="4" s="1"/>
  <c r="K231" i="4"/>
  <c r="J231" i="4"/>
  <c r="D231" i="4"/>
  <c r="H231" i="4" s="1"/>
  <c r="L230" i="4"/>
  <c r="L231" i="4" s="1"/>
  <c r="L232" i="4" s="1"/>
  <c r="L238" i="4" s="1"/>
  <c r="L239" i="4" s="1"/>
  <c r="L240" i="4" s="1"/>
  <c r="K230" i="4"/>
  <c r="J230" i="4"/>
  <c r="D230" i="4"/>
  <c r="H230" i="4" s="1"/>
  <c r="K268" i="4"/>
  <c r="D268" i="4"/>
  <c r="H268" i="4" s="1"/>
  <c r="K267" i="4"/>
  <c r="D267" i="4"/>
  <c r="H267" i="4" s="1"/>
  <c r="M266" i="4"/>
  <c r="M267" i="4" s="1"/>
  <c r="M268" i="4" s="1"/>
  <c r="K266" i="4"/>
  <c r="D266" i="4"/>
  <c r="H266" i="4" s="1"/>
  <c r="M265" i="4"/>
  <c r="K260" i="4"/>
  <c r="J260" i="4"/>
  <c r="D260" i="4"/>
  <c r="H260" i="4" s="1"/>
  <c r="K259" i="4"/>
  <c r="J259" i="4"/>
  <c r="D259" i="4"/>
  <c r="H259" i="4" s="1"/>
  <c r="L258" i="4"/>
  <c r="L259" i="4" s="1"/>
  <c r="L260" i="4" s="1"/>
  <c r="L266" i="4" s="1"/>
  <c r="L267" i="4" s="1"/>
  <c r="L268" i="4" s="1"/>
  <c r="K258" i="4"/>
  <c r="J258" i="4"/>
  <c r="D258" i="4"/>
  <c r="H258" i="4" s="1"/>
  <c r="K296" i="4"/>
  <c r="D296" i="4"/>
  <c r="H296" i="4" s="1"/>
  <c r="K295" i="4"/>
  <c r="D295" i="4"/>
  <c r="H295" i="4" s="1"/>
  <c r="M294" i="4"/>
  <c r="M295" i="4" s="1"/>
  <c r="M296" i="4" s="1"/>
  <c r="K294" i="4"/>
  <c r="D294" i="4"/>
  <c r="H294" i="4" s="1"/>
  <c r="M293" i="4"/>
  <c r="K288" i="4"/>
  <c r="J288" i="4"/>
  <c r="D288" i="4"/>
  <c r="H288" i="4" s="1"/>
  <c r="K287" i="4"/>
  <c r="J287" i="4"/>
  <c r="D287" i="4"/>
  <c r="H287" i="4" s="1"/>
  <c r="L286" i="4"/>
  <c r="L287" i="4" s="1"/>
  <c r="L288" i="4" s="1"/>
  <c r="L294" i="4" s="1"/>
  <c r="L295" i="4" s="1"/>
  <c r="L296" i="4" s="1"/>
  <c r="K286" i="4"/>
  <c r="J286" i="4"/>
  <c r="D286" i="4"/>
  <c r="H286" i="4" s="1"/>
  <c r="D315" i="4"/>
  <c r="H315" i="4" s="1"/>
  <c r="D314" i="4"/>
  <c r="H314" i="4" s="1"/>
  <c r="D313" i="4"/>
  <c r="H313" i="4" s="1"/>
  <c r="K323" i="4"/>
  <c r="D323" i="4"/>
  <c r="H323" i="4" s="1"/>
  <c r="K322" i="4"/>
  <c r="D322" i="4"/>
  <c r="H322" i="4" s="1"/>
  <c r="M321" i="4"/>
  <c r="M322" i="4" s="1"/>
  <c r="M323" i="4" s="1"/>
  <c r="K321" i="4"/>
  <c r="D321" i="4"/>
  <c r="M320" i="4"/>
  <c r="K315" i="4"/>
  <c r="J315" i="4"/>
  <c r="K314" i="4"/>
  <c r="J314" i="4"/>
  <c r="L313" i="4"/>
  <c r="L314" i="4" s="1"/>
  <c r="L315" i="4" s="1"/>
  <c r="L321" i="4" s="1"/>
  <c r="L322" i="4" s="1"/>
  <c r="L323" i="4" s="1"/>
  <c r="K313" i="4"/>
  <c r="J313" i="4"/>
  <c r="D369" i="4"/>
  <c r="J369" i="4"/>
  <c r="K369" i="4"/>
  <c r="L369" i="4"/>
  <c r="L370" i="4" s="1"/>
  <c r="L371" i="4" s="1"/>
  <c r="L377" i="4" s="1"/>
  <c r="L378" i="4" s="1"/>
  <c r="L379" i="4" s="1"/>
  <c r="D370" i="4"/>
  <c r="H370" i="4" s="1"/>
  <c r="J370" i="4"/>
  <c r="K370" i="4"/>
  <c r="D371" i="4"/>
  <c r="H371" i="4" s="1"/>
  <c r="J371" i="4"/>
  <c r="K371" i="4"/>
  <c r="M376" i="4"/>
  <c r="D377" i="4"/>
  <c r="H377" i="4" s="1"/>
  <c r="K377" i="4"/>
  <c r="M377" i="4"/>
  <c r="M378" i="4" s="1"/>
  <c r="M379" i="4" s="1"/>
  <c r="D378" i="4"/>
  <c r="H378" i="4" s="1"/>
  <c r="K378" i="4"/>
  <c r="D379" i="4"/>
  <c r="H379" i="4" s="1"/>
  <c r="K379" i="4"/>
  <c r="D397" i="4"/>
  <c r="H397" i="4" s="1"/>
  <c r="J397" i="4"/>
  <c r="K397" i="4"/>
  <c r="L397" i="4"/>
  <c r="L398" i="4" s="1"/>
  <c r="L399" i="4" s="1"/>
  <c r="L405" i="4" s="1"/>
  <c r="L406" i="4" s="1"/>
  <c r="L407" i="4" s="1"/>
  <c r="D398" i="4"/>
  <c r="H398" i="4" s="1"/>
  <c r="J398" i="4"/>
  <c r="K398" i="4"/>
  <c r="D399" i="4"/>
  <c r="H399" i="4" s="1"/>
  <c r="J399" i="4"/>
  <c r="K399" i="4"/>
  <c r="M404" i="4"/>
  <c r="D405" i="4"/>
  <c r="H405" i="4" s="1"/>
  <c r="K405" i="4"/>
  <c r="M405" i="4"/>
  <c r="M406" i="4" s="1"/>
  <c r="M407" i="4" s="1"/>
  <c r="D406" i="4"/>
  <c r="K406" i="4"/>
  <c r="D407" i="4"/>
  <c r="H407" i="4" s="1"/>
  <c r="K407" i="4"/>
  <c r="D425" i="4"/>
  <c r="J425" i="4"/>
  <c r="K425" i="4"/>
  <c r="L425" i="4"/>
  <c r="L426" i="4" s="1"/>
  <c r="L427" i="4" s="1"/>
  <c r="L433" i="4" s="1"/>
  <c r="L434" i="4" s="1"/>
  <c r="L435" i="4" s="1"/>
  <c r="D426" i="4"/>
  <c r="H426" i="4" s="1"/>
  <c r="J426" i="4"/>
  <c r="K426" i="4"/>
  <c r="D427" i="4"/>
  <c r="H427" i="4" s="1"/>
  <c r="J427" i="4"/>
  <c r="K427" i="4"/>
  <c r="M432" i="4"/>
  <c r="D433" i="4"/>
  <c r="H433" i="4" s="1"/>
  <c r="K433" i="4"/>
  <c r="M433" i="4"/>
  <c r="M434" i="4" s="1"/>
  <c r="M435" i="4" s="1"/>
  <c r="D434" i="4"/>
  <c r="H434" i="4" s="1"/>
  <c r="K434" i="4"/>
  <c r="D435" i="4"/>
  <c r="H435" i="4" s="1"/>
  <c r="K435" i="4"/>
  <c r="D453" i="4"/>
  <c r="H453" i="4" s="1"/>
  <c r="J453" i="4"/>
  <c r="K453" i="4"/>
  <c r="L453" i="4"/>
  <c r="L454" i="4" s="1"/>
  <c r="L455" i="4" s="1"/>
  <c r="L461" i="4" s="1"/>
  <c r="L462" i="4" s="1"/>
  <c r="L463" i="4" s="1"/>
  <c r="D454" i="4"/>
  <c r="H454" i="4" s="1"/>
  <c r="J454" i="4"/>
  <c r="K454" i="4"/>
  <c r="D455" i="4"/>
  <c r="H455" i="4" s="1"/>
  <c r="J455" i="4"/>
  <c r="K455" i="4"/>
  <c r="M460" i="4"/>
  <c r="D461" i="4"/>
  <c r="H461" i="4" s="1"/>
  <c r="K461" i="4"/>
  <c r="M461" i="4"/>
  <c r="M462" i="4" s="1"/>
  <c r="M463" i="4" s="1"/>
  <c r="D462" i="4"/>
  <c r="H462" i="4" s="1"/>
  <c r="K462" i="4"/>
  <c r="D463" i="4"/>
  <c r="K463" i="4"/>
  <c r="D481" i="4"/>
  <c r="J481" i="4"/>
  <c r="K481" i="4"/>
  <c r="L481" i="4"/>
  <c r="L482" i="4" s="1"/>
  <c r="L483" i="4" s="1"/>
  <c r="L489" i="4" s="1"/>
  <c r="L490" i="4" s="1"/>
  <c r="L491" i="4" s="1"/>
  <c r="D482" i="4"/>
  <c r="H482" i="4" s="1"/>
  <c r="J482" i="4"/>
  <c r="K482" i="4"/>
  <c r="D483" i="4"/>
  <c r="H483" i="4" s="1"/>
  <c r="J483" i="4"/>
  <c r="K483" i="4"/>
  <c r="M488" i="4"/>
  <c r="D489" i="4"/>
  <c r="H489" i="4" s="1"/>
  <c r="K489" i="4"/>
  <c r="M489" i="4"/>
  <c r="M490" i="4" s="1"/>
  <c r="M491" i="4" s="1"/>
  <c r="D490" i="4"/>
  <c r="H490" i="4" s="1"/>
  <c r="K490" i="4"/>
  <c r="D491" i="4"/>
  <c r="K491" i="4"/>
  <c r="D508" i="4"/>
  <c r="H508" i="4" s="1"/>
  <c r="J508" i="4"/>
  <c r="K508" i="4"/>
  <c r="L508" i="4"/>
  <c r="L509" i="4" s="1"/>
  <c r="L510" i="4" s="1"/>
  <c r="L516" i="4" s="1"/>
  <c r="L517" i="4" s="1"/>
  <c r="L518" i="4" s="1"/>
  <c r="D509" i="4"/>
  <c r="H509" i="4" s="1"/>
  <c r="J509" i="4"/>
  <c r="K509" i="4"/>
  <c r="D510" i="4"/>
  <c r="H510" i="4" s="1"/>
  <c r="J510" i="4"/>
  <c r="K510" i="4"/>
  <c r="M515" i="4"/>
  <c r="D516" i="4"/>
  <c r="K516" i="4"/>
  <c r="M516" i="4"/>
  <c r="M517" i="4" s="1"/>
  <c r="M518" i="4" s="1"/>
  <c r="D517" i="4"/>
  <c r="H517" i="4" s="1"/>
  <c r="K517" i="4"/>
  <c r="D518" i="4"/>
  <c r="H518" i="4" s="1"/>
  <c r="K518" i="4"/>
  <c r="D536" i="4"/>
  <c r="H536" i="4" s="1"/>
  <c r="J536" i="4"/>
  <c r="K536" i="4"/>
  <c r="L536" i="4"/>
  <c r="L537" i="4" s="1"/>
  <c r="L538" i="4" s="1"/>
  <c r="L544" i="4" s="1"/>
  <c r="L545" i="4" s="1"/>
  <c r="L546" i="4" s="1"/>
  <c r="D537" i="4"/>
  <c r="H537" i="4" s="1"/>
  <c r="J537" i="4"/>
  <c r="K537" i="4"/>
  <c r="D538" i="4"/>
  <c r="J538" i="4"/>
  <c r="K538" i="4"/>
  <c r="M543" i="4"/>
  <c r="D544" i="4"/>
  <c r="H544" i="4" s="1"/>
  <c r="K544" i="4"/>
  <c r="M544" i="4"/>
  <c r="M545" i="4" s="1"/>
  <c r="M546" i="4" s="1"/>
  <c r="D545" i="4"/>
  <c r="H545" i="4" s="1"/>
  <c r="K545" i="4"/>
  <c r="D546" i="4"/>
  <c r="H546" i="4" s="1"/>
  <c r="K546" i="4"/>
  <c r="D564" i="4"/>
  <c r="H564" i="4" s="1"/>
  <c r="J564" i="4"/>
  <c r="K564" i="4"/>
  <c r="L564" i="4"/>
  <c r="L565" i="4" s="1"/>
  <c r="L566" i="4" s="1"/>
  <c r="L572" i="4" s="1"/>
  <c r="L573" i="4" s="1"/>
  <c r="L574" i="4" s="1"/>
  <c r="D565" i="4"/>
  <c r="H565" i="4" s="1"/>
  <c r="J565" i="4"/>
  <c r="K565" i="4"/>
  <c r="D566" i="4"/>
  <c r="H566" i="4" s="1"/>
  <c r="J566" i="4"/>
  <c r="K566" i="4"/>
  <c r="M571" i="4"/>
  <c r="D572" i="4"/>
  <c r="K572" i="4"/>
  <c r="M572" i="4"/>
  <c r="M573" i="4" s="1"/>
  <c r="M574" i="4" s="1"/>
  <c r="D573" i="4"/>
  <c r="H573" i="4" s="1"/>
  <c r="K573" i="4"/>
  <c r="D574" i="4"/>
  <c r="H574" i="4" s="1"/>
  <c r="K574" i="4"/>
  <c r="D592" i="4"/>
  <c r="J592" i="4"/>
  <c r="K592" i="4"/>
  <c r="L592" i="4"/>
  <c r="L593" i="4" s="1"/>
  <c r="L594" i="4" s="1"/>
  <c r="L600" i="4" s="1"/>
  <c r="L601" i="4" s="1"/>
  <c r="L602" i="4" s="1"/>
  <c r="D593" i="4"/>
  <c r="H593" i="4" s="1"/>
  <c r="J593" i="4"/>
  <c r="K593" i="4"/>
  <c r="D594" i="4"/>
  <c r="H594" i="4" s="1"/>
  <c r="J594" i="4"/>
  <c r="K594" i="4"/>
  <c r="M599" i="4"/>
  <c r="D600" i="4"/>
  <c r="H600" i="4" s="1"/>
  <c r="K600" i="4"/>
  <c r="M600" i="4"/>
  <c r="M601" i="4" s="1"/>
  <c r="M602" i="4" s="1"/>
  <c r="D601" i="4"/>
  <c r="H601" i="4" s="1"/>
  <c r="K601" i="4"/>
  <c r="D602" i="4"/>
  <c r="H602" i="4" s="1"/>
  <c r="K602" i="4"/>
  <c r="D619" i="4"/>
  <c r="H619" i="4" s="1"/>
  <c r="J619" i="4"/>
  <c r="K619" i="4"/>
  <c r="L619" i="4"/>
  <c r="L620" i="4" s="1"/>
  <c r="L621" i="4" s="1"/>
  <c r="L627" i="4" s="1"/>
  <c r="L628" i="4" s="1"/>
  <c r="L629" i="4" s="1"/>
  <c r="D620" i="4"/>
  <c r="H620" i="4" s="1"/>
  <c r="J620" i="4"/>
  <c r="K620" i="4"/>
  <c r="D621" i="4"/>
  <c r="H621" i="4" s="1"/>
  <c r="J621" i="4"/>
  <c r="K621" i="4"/>
  <c r="M626" i="4"/>
  <c r="D627" i="4"/>
  <c r="H627" i="4" s="1"/>
  <c r="K627" i="4"/>
  <c r="M627" i="4"/>
  <c r="M628" i="4" s="1"/>
  <c r="M629" i="4" s="1"/>
  <c r="N629" i="4" s="1"/>
  <c r="D628" i="4"/>
  <c r="H628" i="4" s="1"/>
  <c r="K628" i="4"/>
  <c r="D629" i="4"/>
  <c r="H629" i="4" s="1"/>
  <c r="K629" i="4"/>
  <c r="D647" i="4"/>
  <c r="J647" i="4"/>
  <c r="K647" i="4"/>
  <c r="L647" i="4"/>
  <c r="L648" i="4" s="1"/>
  <c r="L649" i="4" s="1"/>
  <c r="L655" i="4" s="1"/>
  <c r="L656" i="4" s="1"/>
  <c r="L657" i="4" s="1"/>
  <c r="D648" i="4"/>
  <c r="H648" i="4" s="1"/>
  <c r="J648" i="4"/>
  <c r="K648" i="4"/>
  <c r="D649" i="4"/>
  <c r="H649" i="4" s="1"/>
  <c r="J649" i="4"/>
  <c r="K649" i="4"/>
  <c r="M654" i="4"/>
  <c r="D655" i="4"/>
  <c r="H655" i="4" s="1"/>
  <c r="K655" i="4"/>
  <c r="M655" i="4"/>
  <c r="M656" i="4" s="1"/>
  <c r="M657" i="4" s="1"/>
  <c r="N657" i="4" s="1"/>
  <c r="D656" i="4"/>
  <c r="K656" i="4"/>
  <c r="D657" i="4"/>
  <c r="H657" i="4" s="1"/>
  <c r="K657" i="4"/>
  <c r="D674" i="4"/>
  <c r="H674" i="4" s="1"/>
  <c r="J674" i="4"/>
  <c r="K674" i="4"/>
  <c r="L674" i="4"/>
  <c r="L675" i="4" s="1"/>
  <c r="L676" i="4" s="1"/>
  <c r="L682" i="4" s="1"/>
  <c r="L683" i="4" s="1"/>
  <c r="L684" i="4" s="1"/>
  <c r="D675" i="4"/>
  <c r="J675" i="4"/>
  <c r="K675" i="4"/>
  <c r="D676" i="4"/>
  <c r="H676" i="4" s="1"/>
  <c r="J676" i="4"/>
  <c r="K676" i="4"/>
  <c r="M681" i="4"/>
  <c r="D682" i="4"/>
  <c r="H682" i="4" s="1"/>
  <c r="K682" i="4"/>
  <c r="M682" i="4"/>
  <c r="M683" i="4" s="1"/>
  <c r="M684" i="4" s="1"/>
  <c r="N684" i="4" s="1"/>
  <c r="D683" i="4"/>
  <c r="H683" i="4" s="1"/>
  <c r="K683" i="4"/>
  <c r="D684" i="4"/>
  <c r="H684" i="4" s="1"/>
  <c r="K684" i="4"/>
  <c r="D701" i="4"/>
  <c r="H701" i="4" s="1"/>
  <c r="J701" i="4"/>
  <c r="K701" i="4"/>
  <c r="L701" i="4"/>
  <c r="L702" i="4" s="1"/>
  <c r="L703" i="4" s="1"/>
  <c r="L709" i="4" s="1"/>
  <c r="L710" i="4" s="1"/>
  <c r="L711" i="4" s="1"/>
  <c r="D702" i="4"/>
  <c r="H702" i="4" s="1"/>
  <c r="J702" i="4"/>
  <c r="K702" i="4"/>
  <c r="D703" i="4"/>
  <c r="H703" i="4" s="1"/>
  <c r="J703" i="4"/>
  <c r="K703" i="4"/>
  <c r="M708" i="4"/>
  <c r="D709" i="4"/>
  <c r="H709" i="4" s="1"/>
  <c r="K709" i="4"/>
  <c r="M709" i="4"/>
  <c r="M710" i="4" s="1"/>
  <c r="M711" i="4" s="1"/>
  <c r="N711" i="4" s="1"/>
  <c r="D710" i="4"/>
  <c r="H710" i="4" s="1"/>
  <c r="K710" i="4"/>
  <c r="D711" i="4"/>
  <c r="H711" i="4" s="1"/>
  <c r="K711" i="4"/>
  <c r="D727" i="4"/>
  <c r="H727" i="4" s="1"/>
  <c r="J727" i="4"/>
  <c r="K727" i="4"/>
  <c r="L727" i="4"/>
  <c r="L728" i="4" s="1"/>
  <c r="L729" i="4" s="1"/>
  <c r="L735" i="4" s="1"/>
  <c r="L736" i="4" s="1"/>
  <c r="L737" i="4" s="1"/>
  <c r="D728" i="4"/>
  <c r="H728" i="4" s="1"/>
  <c r="J728" i="4"/>
  <c r="K728" i="4"/>
  <c r="D729" i="4"/>
  <c r="H729" i="4" s="1"/>
  <c r="J729" i="4"/>
  <c r="K729" i="4"/>
  <c r="M734" i="4"/>
  <c r="D735" i="4"/>
  <c r="H735" i="4" s="1"/>
  <c r="K735" i="4"/>
  <c r="M735" i="4"/>
  <c r="M736" i="4" s="1"/>
  <c r="M737" i="4" s="1"/>
  <c r="N737" i="4" s="1"/>
  <c r="D736" i="4"/>
  <c r="H736" i="4" s="1"/>
  <c r="K736" i="4"/>
  <c r="D737" i="4"/>
  <c r="H737" i="4" s="1"/>
  <c r="K737" i="4"/>
  <c r="D753" i="4"/>
  <c r="J753" i="4"/>
  <c r="K753" i="4"/>
  <c r="L753" i="4"/>
  <c r="L754" i="4" s="1"/>
  <c r="L755" i="4" s="1"/>
  <c r="L761" i="4" s="1"/>
  <c r="L762" i="4" s="1"/>
  <c r="L763" i="4" s="1"/>
  <c r="D754" i="4"/>
  <c r="H754" i="4" s="1"/>
  <c r="J754" i="4"/>
  <c r="K754" i="4"/>
  <c r="D755" i="4"/>
  <c r="H755" i="4" s="1"/>
  <c r="J755" i="4"/>
  <c r="K755" i="4"/>
  <c r="M760" i="4"/>
  <c r="D761" i="4"/>
  <c r="H761" i="4" s="1"/>
  <c r="K761" i="4"/>
  <c r="M761" i="4"/>
  <c r="M762" i="4" s="1"/>
  <c r="M763" i="4" s="1"/>
  <c r="N763" i="4" s="1"/>
  <c r="D762" i="4"/>
  <c r="K762" i="4"/>
  <c r="D763" i="4"/>
  <c r="H763" i="4" s="1"/>
  <c r="K763" i="4"/>
  <c r="D779" i="4"/>
  <c r="H779" i="4" s="1"/>
  <c r="J779" i="4"/>
  <c r="K779" i="4"/>
  <c r="L779" i="4"/>
  <c r="L780" i="4" s="1"/>
  <c r="L781" i="4" s="1"/>
  <c r="L787" i="4" s="1"/>
  <c r="L788" i="4" s="1"/>
  <c r="L789" i="4" s="1"/>
  <c r="D780" i="4"/>
  <c r="J780" i="4"/>
  <c r="K780" i="4"/>
  <c r="D781" i="4"/>
  <c r="H781" i="4" s="1"/>
  <c r="J781" i="4"/>
  <c r="K781" i="4"/>
  <c r="M786" i="4"/>
  <c r="D787" i="4"/>
  <c r="H787" i="4" s="1"/>
  <c r="K787" i="4"/>
  <c r="M787" i="4"/>
  <c r="M788" i="4" s="1"/>
  <c r="M789" i="4" s="1"/>
  <c r="D788" i="4"/>
  <c r="H788" i="4" s="1"/>
  <c r="K788" i="4"/>
  <c r="D789" i="4"/>
  <c r="K789" i="4"/>
  <c r="D805" i="4"/>
  <c r="H805" i="4" s="1"/>
  <c r="J805" i="4"/>
  <c r="K805" i="4"/>
  <c r="L805" i="4"/>
  <c r="L806" i="4" s="1"/>
  <c r="L807" i="4" s="1"/>
  <c r="L813" i="4" s="1"/>
  <c r="L814" i="4" s="1"/>
  <c r="L815" i="4" s="1"/>
  <c r="D806" i="4"/>
  <c r="H806" i="4" s="1"/>
  <c r="J806" i="4"/>
  <c r="K806" i="4"/>
  <c r="D807" i="4"/>
  <c r="J807" i="4"/>
  <c r="K807" i="4"/>
  <c r="M812" i="4"/>
  <c r="D813" i="4"/>
  <c r="H813" i="4" s="1"/>
  <c r="K813" i="4"/>
  <c r="M813" i="4"/>
  <c r="M814" i="4" s="1"/>
  <c r="M815" i="4" s="1"/>
  <c r="N815" i="4" s="1"/>
  <c r="D814" i="4"/>
  <c r="H814" i="4" s="1"/>
  <c r="K814" i="4"/>
  <c r="D815" i="4"/>
  <c r="H815" i="4" s="1"/>
  <c r="K815" i="4"/>
  <c r="D831" i="4"/>
  <c r="H831" i="4" s="1"/>
  <c r="J831" i="4"/>
  <c r="K831" i="4"/>
  <c r="L831" i="4"/>
  <c r="L832" i="4" s="1"/>
  <c r="L833" i="4" s="1"/>
  <c r="L839" i="4" s="1"/>
  <c r="L840" i="4" s="1"/>
  <c r="L841" i="4" s="1"/>
  <c r="D832" i="4"/>
  <c r="H832" i="4" s="1"/>
  <c r="J832" i="4"/>
  <c r="K832" i="4"/>
  <c r="D833" i="4"/>
  <c r="H833" i="4" s="1"/>
  <c r="J833" i="4"/>
  <c r="K833" i="4"/>
  <c r="M838" i="4"/>
  <c r="D839" i="4"/>
  <c r="H839" i="4" s="1"/>
  <c r="K839" i="4"/>
  <c r="M839" i="4"/>
  <c r="M840" i="4" s="1"/>
  <c r="M841" i="4" s="1"/>
  <c r="N841" i="4" s="1"/>
  <c r="D840" i="4"/>
  <c r="K840" i="4"/>
  <c r="D841" i="4"/>
  <c r="H841" i="4" s="1"/>
  <c r="K841" i="4"/>
  <c r="D857" i="4"/>
  <c r="H857" i="4" s="1"/>
  <c r="J857" i="4"/>
  <c r="K857" i="4"/>
  <c r="L857" i="4"/>
  <c r="L858" i="4" s="1"/>
  <c r="L859" i="4" s="1"/>
  <c r="L865" i="4" s="1"/>
  <c r="L866" i="4" s="1"/>
  <c r="L867" i="4" s="1"/>
  <c r="D858" i="4"/>
  <c r="H858" i="4" s="1"/>
  <c r="J858" i="4"/>
  <c r="K858" i="4"/>
  <c r="D859" i="4"/>
  <c r="H859" i="4" s="1"/>
  <c r="J859" i="4"/>
  <c r="K859" i="4"/>
  <c r="M864" i="4"/>
  <c r="D865" i="4"/>
  <c r="H865" i="4" s="1"/>
  <c r="K865" i="4"/>
  <c r="M865" i="4"/>
  <c r="M866" i="4" s="1"/>
  <c r="M867" i="4" s="1"/>
  <c r="N867" i="4" s="1"/>
  <c r="D866" i="4"/>
  <c r="K866" i="4"/>
  <c r="D867" i="4"/>
  <c r="H867" i="4" s="1"/>
  <c r="K867" i="4"/>
  <c r="D883" i="4"/>
  <c r="H883" i="4" s="1"/>
  <c r="J883" i="4"/>
  <c r="K883" i="4"/>
  <c r="L883" i="4"/>
  <c r="L884" i="4" s="1"/>
  <c r="L885" i="4" s="1"/>
  <c r="L891" i="4" s="1"/>
  <c r="L892" i="4" s="1"/>
  <c r="L893" i="4" s="1"/>
  <c r="D884" i="4"/>
  <c r="J884" i="4"/>
  <c r="K884" i="4"/>
  <c r="D885" i="4"/>
  <c r="H885" i="4" s="1"/>
  <c r="J885" i="4"/>
  <c r="K885" i="4"/>
  <c r="M890" i="4"/>
  <c r="D891" i="4"/>
  <c r="H891" i="4" s="1"/>
  <c r="K891" i="4"/>
  <c r="M891" i="4"/>
  <c r="M892" i="4" s="1"/>
  <c r="M893" i="4" s="1"/>
  <c r="N893" i="4" s="1"/>
  <c r="D892" i="4"/>
  <c r="K892" i="4"/>
  <c r="D893" i="4"/>
  <c r="H893" i="4" s="1"/>
  <c r="K893" i="4"/>
  <c r="K351" i="4"/>
  <c r="D351" i="4"/>
  <c r="H351" i="4" s="1"/>
  <c r="K350" i="4"/>
  <c r="D350" i="4"/>
  <c r="H350" i="4" s="1"/>
  <c r="M349" i="4"/>
  <c r="M350" i="4" s="1"/>
  <c r="M351" i="4" s="1"/>
  <c r="K349" i="4"/>
  <c r="D349" i="4"/>
  <c r="H349" i="4" s="1"/>
  <c r="M348" i="4"/>
  <c r="K343" i="4"/>
  <c r="J343" i="4"/>
  <c r="D343" i="4"/>
  <c r="H343" i="4" s="1"/>
  <c r="K342" i="4"/>
  <c r="J342" i="4"/>
  <c r="D342" i="4"/>
  <c r="H342" i="4" s="1"/>
  <c r="L341" i="4"/>
  <c r="L342" i="4" s="1"/>
  <c r="L343" i="4" s="1"/>
  <c r="L349" i="4" s="1"/>
  <c r="L350" i="4" s="1"/>
  <c r="L351" i="4" s="1"/>
  <c r="K341" i="4"/>
  <c r="J341" i="4"/>
  <c r="D341" i="4"/>
  <c r="H341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J11" i="4" l="1"/>
  <c r="M20" i="4" s="1"/>
  <c r="D19" i="4"/>
  <c r="D11" i="4"/>
  <c r="H17" i="4"/>
  <c r="H19" i="4" s="1"/>
  <c r="D26" i="4" s="1"/>
  <c r="H9" i="4"/>
  <c r="H11" i="4" s="1"/>
  <c r="D24" i="4" s="1"/>
  <c r="D25" i="4" s="1"/>
  <c r="H47" i="4"/>
  <c r="D54" i="4" s="1"/>
  <c r="D47" i="4"/>
  <c r="J39" i="4"/>
  <c r="M48" i="4" s="1"/>
  <c r="H39" i="4"/>
  <c r="D52" i="4" s="1"/>
  <c r="D53" i="4" s="1"/>
  <c r="D39" i="4"/>
  <c r="J67" i="4"/>
  <c r="M76" i="4" s="1"/>
  <c r="H67" i="4"/>
  <c r="D80" i="4" s="1"/>
  <c r="D81" i="4" s="1"/>
  <c r="D75" i="4"/>
  <c r="H75" i="4"/>
  <c r="D82" i="4" s="1"/>
  <c r="D67" i="4"/>
  <c r="H95" i="4"/>
  <c r="D108" i="4" s="1"/>
  <c r="D109" i="4" s="1"/>
  <c r="J95" i="4"/>
  <c r="M104" i="4" s="1"/>
  <c r="D103" i="4"/>
  <c r="H100" i="4"/>
  <c r="H103" i="4" s="1"/>
  <c r="D110" i="4" s="1"/>
  <c r="D95" i="4"/>
  <c r="J123" i="4"/>
  <c r="M132" i="4" s="1"/>
  <c r="D131" i="4"/>
  <c r="H131" i="4"/>
  <c r="D138" i="4" s="1"/>
  <c r="H123" i="4"/>
  <c r="D136" i="4" s="1"/>
  <c r="D137" i="4" s="1"/>
  <c r="D123" i="4"/>
  <c r="J151" i="4"/>
  <c r="M160" i="4" s="1"/>
  <c r="H159" i="4"/>
  <c r="D166" i="4" s="1"/>
  <c r="D159" i="4"/>
  <c r="H151" i="4"/>
  <c r="D164" i="4" s="1"/>
  <c r="D165" i="4" s="1"/>
  <c r="D151" i="4"/>
  <c r="J178" i="4"/>
  <c r="M187" i="4" s="1"/>
  <c r="D186" i="4"/>
  <c r="H178" i="4"/>
  <c r="D191" i="4" s="1"/>
  <c r="D192" i="4" s="1"/>
  <c r="H186" i="4"/>
  <c r="D193" i="4" s="1"/>
  <c r="D178" i="4"/>
  <c r="J206" i="4"/>
  <c r="M215" i="4" s="1"/>
  <c r="H214" i="4"/>
  <c r="D221" i="4" s="1"/>
  <c r="D214" i="4"/>
  <c r="H206" i="4"/>
  <c r="D219" i="4" s="1"/>
  <c r="D220" i="4" s="1"/>
  <c r="D206" i="4"/>
  <c r="J233" i="4"/>
  <c r="M242" i="4" s="1"/>
  <c r="H241" i="4"/>
  <c r="D248" i="4" s="1"/>
  <c r="D241" i="4"/>
  <c r="H233" i="4"/>
  <c r="D246" i="4" s="1"/>
  <c r="D247" i="4" s="1"/>
  <c r="D233" i="4"/>
  <c r="J677" i="4"/>
  <c r="M686" i="4" s="1"/>
  <c r="D650" i="4"/>
  <c r="J289" i="4"/>
  <c r="M298" i="4" s="1"/>
  <c r="J595" i="4"/>
  <c r="M604" i="4" s="1"/>
  <c r="D658" i="4"/>
  <c r="J261" i="4"/>
  <c r="M270" i="4" s="1"/>
  <c r="H269" i="4"/>
  <c r="D276" i="4" s="1"/>
  <c r="D269" i="4"/>
  <c r="H261" i="4"/>
  <c r="D274" i="4" s="1"/>
  <c r="D275" i="4" s="1"/>
  <c r="D261" i="4"/>
  <c r="D484" i="4"/>
  <c r="H685" i="4"/>
  <c r="D692" i="4" s="1"/>
  <c r="J372" i="4"/>
  <c r="M381" i="4" s="1"/>
  <c r="D842" i="4"/>
  <c r="D428" i="4"/>
  <c r="J428" i="4"/>
  <c r="M437" i="4" s="1"/>
  <c r="D894" i="4"/>
  <c r="J886" i="4"/>
  <c r="M895" i="4" s="1"/>
  <c r="D764" i="4"/>
  <c r="D297" i="4"/>
  <c r="H297" i="4"/>
  <c r="D304" i="4" s="1"/>
  <c r="H289" i="4"/>
  <c r="D302" i="4" s="1"/>
  <c r="D303" i="4" s="1"/>
  <c r="D289" i="4"/>
  <c r="D408" i="4"/>
  <c r="H481" i="4"/>
  <c r="H484" i="4" s="1"/>
  <c r="D497" i="4" s="1"/>
  <c r="D498" i="4" s="1"/>
  <c r="J539" i="4"/>
  <c r="M548" i="4" s="1"/>
  <c r="H647" i="4"/>
  <c r="H650" i="4" s="1"/>
  <c r="D663" i="4" s="1"/>
  <c r="D664" i="4" s="1"/>
  <c r="J567" i="4"/>
  <c r="M576" i="4" s="1"/>
  <c r="H567" i="4"/>
  <c r="D580" i="4" s="1"/>
  <c r="D581" i="4" s="1"/>
  <c r="D782" i="4"/>
  <c r="D738" i="4"/>
  <c r="J782" i="4"/>
  <c r="N791" i="4" s="1"/>
  <c r="J511" i="4"/>
  <c r="M520" i="4" s="1"/>
  <c r="J484" i="4"/>
  <c r="M493" i="4" s="1"/>
  <c r="D400" i="4"/>
  <c r="H380" i="4"/>
  <c r="D387" i="4" s="1"/>
  <c r="D677" i="4"/>
  <c r="H834" i="4"/>
  <c r="D847" i="4" s="1"/>
  <c r="D848" i="4" s="1"/>
  <c r="D808" i="4"/>
  <c r="J650" i="4"/>
  <c r="M659" i="4" s="1"/>
  <c r="H316" i="4"/>
  <c r="D329" i="4" s="1"/>
  <c r="D330" i="4" s="1"/>
  <c r="J316" i="4"/>
  <c r="M325" i="4" s="1"/>
  <c r="D324" i="4"/>
  <c r="D316" i="4"/>
  <c r="H321" i="4"/>
  <c r="H324" i="4" s="1"/>
  <c r="D331" i="4" s="1"/>
  <c r="H511" i="4"/>
  <c r="D524" i="4" s="1"/>
  <c r="D525" i="4" s="1"/>
  <c r="D372" i="4"/>
  <c r="D712" i="4"/>
  <c r="H712" i="4"/>
  <c r="D719" i="4" s="1"/>
  <c r="D622" i="4"/>
  <c r="H436" i="4"/>
  <c r="D443" i="4" s="1"/>
  <c r="H425" i="4"/>
  <c r="H428" i="4" s="1"/>
  <c r="D441" i="4" s="1"/>
  <c r="D442" i="4" s="1"/>
  <c r="D868" i="4"/>
  <c r="D834" i="4"/>
  <c r="J860" i="4"/>
  <c r="M869" i="4" s="1"/>
  <c r="J808" i="4"/>
  <c r="N817" i="4" s="1"/>
  <c r="H704" i="4"/>
  <c r="D717" i="4" s="1"/>
  <c r="D718" i="4" s="1"/>
  <c r="H630" i="4"/>
  <c r="D637" i="4" s="1"/>
  <c r="D547" i="4"/>
  <c r="J400" i="4"/>
  <c r="M409" i="4" s="1"/>
  <c r="D575" i="4"/>
  <c r="H406" i="4"/>
  <c r="H408" i="4" s="1"/>
  <c r="D415" i="4" s="1"/>
  <c r="H892" i="4"/>
  <c r="H894" i="4" s="1"/>
  <c r="D901" i="4" s="1"/>
  <c r="D886" i="4"/>
  <c r="J834" i="4"/>
  <c r="M843" i="4" s="1"/>
  <c r="H572" i="4"/>
  <c r="H575" i="4" s="1"/>
  <c r="D582" i="4" s="1"/>
  <c r="D816" i="4"/>
  <c r="D730" i="4"/>
  <c r="D567" i="4"/>
  <c r="D519" i="4"/>
  <c r="D464" i="4"/>
  <c r="J704" i="4"/>
  <c r="N713" i="4" s="1"/>
  <c r="D539" i="4"/>
  <c r="D492" i="4"/>
  <c r="J456" i="4"/>
  <c r="M465" i="4" s="1"/>
  <c r="D790" i="4"/>
  <c r="J756" i="4"/>
  <c r="M765" i="4" s="1"/>
  <c r="D756" i="4"/>
  <c r="J730" i="4"/>
  <c r="M739" i="4" s="1"/>
  <c r="D630" i="4"/>
  <c r="J622" i="4"/>
  <c r="M631" i="4" s="1"/>
  <c r="D595" i="4"/>
  <c r="H400" i="4"/>
  <c r="D413" i="4" s="1"/>
  <c r="D414" i="4" s="1"/>
  <c r="H860" i="4"/>
  <c r="D873" i="4" s="1"/>
  <c r="D874" i="4" s="1"/>
  <c r="H730" i="4"/>
  <c r="D743" i="4" s="1"/>
  <c r="D744" i="4" s="1"/>
  <c r="H547" i="4"/>
  <c r="D554" i="4" s="1"/>
  <c r="N789" i="4"/>
  <c r="H603" i="4"/>
  <c r="D610" i="4" s="1"/>
  <c r="H816" i="4"/>
  <c r="D823" i="4" s="1"/>
  <c r="H456" i="4"/>
  <c r="D469" i="4" s="1"/>
  <c r="D470" i="4" s="1"/>
  <c r="H622" i="4"/>
  <c r="D635" i="4" s="1"/>
  <c r="D636" i="4" s="1"/>
  <c r="H738" i="4"/>
  <c r="D745" i="4" s="1"/>
  <c r="H807" i="4"/>
  <c r="H808" i="4" s="1"/>
  <c r="D821" i="4" s="1"/>
  <c r="D822" i="4" s="1"/>
  <c r="H789" i="4"/>
  <c r="H790" i="4" s="1"/>
  <c r="D797" i="4" s="1"/>
  <c r="H780" i="4"/>
  <c r="H782" i="4" s="1"/>
  <c r="D795" i="4" s="1"/>
  <c r="D796" i="4" s="1"/>
  <c r="H762" i="4"/>
  <c r="H764" i="4" s="1"/>
  <c r="D771" i="4" s="1"/>
  <c r="H753" i="4"/>
  <c r="H756" i="4" s="1"/>
  <c r="D769" i="4" s="1"/>
  <c r="D770" i="4" s="1"/>
  <c r="D704" i="4"/>
  <c r="H592" i="4"/>
  <c r="H595" i="4" s="1"/>
  <c r="D608" i="4" s="1"/>
  <c r="D609" i="4" s="1"/>
  <c r="H538" i="4"/>
  <c r="H539" i="4" s="1"/>
  <c r="D552" i="4" s="1"/>
  <c r="D553" i="4" s="1"/>
  <c r="H516" i="4"/>
  <c r="H519" i="4" s="1"/>
  <c r="D526" i="4" s="1"/>
  <c r="H463" i="4"/>
  <c r="H464" i="4" s="1"/>
  <c r="D471" i="4" s="1"/>
  <c r="H369" i="4"/>
  <c r="H372" i="4" s="1"/>
  <c r="D385" i="4" s="1"/>
  <c r="D386" i="4" s="1"/>
  <c r="H840" i="4"/>
  <c r="H842" i="4" s="1"/>
  <c r="D849" i="4" s="1"/>
  <c r="D685" i="4"/>
  <c r="D603" i="4"/>
  <c r="H491" i="4"/>
  <c r="H492" i="4" s="1"/>
  <c r="D499" i="4" s="1"/>
  <c r="D456" i="4"/>
  <c r="D380" i="4"/>
  <c r="D860" i="4"/>
  <c r="D511" i="4"/>
  <c r="D436" i="4"/>
  <c r="H884" i="4"/>
  <c r="H886" i="4" s="1"/>
  <c r="D899" i="4" s="1"/>
  <c r="D900" i="4" s="1"/>
  <c r="H866" i="4"/>
  <c r="H868" i="4" s="1"/>
  <c r="D875" i="4" s="1"/>
  <c r="H675" i="4"/>
  <c r="H677" i="4" s="1"/>
  <c r="D690" i="4" s="1"/>
  <c r="D691" i="4" s="1"/>
  <c r="H656" i="4"/>
  <c r="H658" i="4" s="1"/>
  <c r="D665" i="4" s="1"/>
  <c r="J344" i="4"/>
  <c r="M353" i="4" s="1"/>
  <c r="H352" i="4"/>
  <c r="D359" i="4" s="1"/>
  <c r="H344" i="4"/>
  <c r="D357" i="4" s="1"/>
  <c r="D358" i="4" s="1"/>
  <c r="D344" i="4"/>
  <c r="D352" i="4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27" i="4" l="1"/>
  <c r="D55" i="4"/>
  <c r="D83" i="4"/>
  <c r="D111" i="4"/>
  <c r="D139" i="4"/>
  <c r="D167" i="4"/>
  <c r="D527" i="4"/>
  <c r="D194" i="4"/>
  <c r="D693" i="4"/>
  <c r="D222" i="4"/>
  <c r="D583" i="4"/>
  <c r="M817" i="4"/>
  <c r="N895" i="4"/>
  <c r="D249" i="4"/>
  <c r="N686" i="4"/>
  <c r="D277" i="4"/>
  <c r="D388" i="4"/>
  <c r="D850" i="4"/>
  <c r="N659" i="4"/>
  <c r="D638" i="4"/>
  <c r="N765" i="4"/>
  <c r="N869" i="4"/>
  <c r="D305" i="4"/>
  <c r="D416" i="4"/>
  <c r="D772" i="4"/>
  <c r="D666" i="4"/>
  <c r="M791" i="4"/>
  <c r="D444" i="4"/>
  <c r="D611" i="4"/>
  <c r="D500" i="4"/>
  <c r="D824" i="4"/>
  <c r="D902" i="4"/>
  <c r="D720" i="4"/>
  <c r="D555" i="4"/>
  <c r="D332" i="4"/>
  <c r="N739" i="4"/>
  <c r="M713" i="4"/>
  <c r="N843" i="4"/>
  <c r="N631" i="4"/>
  <c r="D798" i="4"/>
  <c r="D876" i="4"/>
  <c r="D472" i="4"/>
  <c r="D746" i="4"/>
  <c r="D360" i="4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<sst xmlns="http://schemas.openxmlformats.org/spreadsheetml/2006/main" count="3965" uniqueCount="254">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</sst>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04"/>
  <sheetViews>
    <sheetView tabSelected="1" zoomScale="80" zoomScaleNormal="80" workbookViewId="0">
      <selection activeCell="G19" sqref="G1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45716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48659.68</v>
      </c>
      <c r="M7" s="9" t="s">
        <v>135</v>
      </c>
      <c r="N7" s="9"/>
      <c r="O7" s="9"/>
      <c r="P7" s="9"/>
      <c r="Q7" s="11"/>
    </row>
    <row r="8" spans="1:17" x14ac:dyDescent="0.45">
      <c r="A8" s="14" t="s">
        <v>246</v>
      </c>
      <c r="B8" s="9">
        <v>68</v>
      </c>
      <c r="C8" s="10">
        <v>30.64</v>
      </c>
      <c r="D8" s="10">
        <f>C8*B8</f>
        <v>2083.52</v>
      </c>
      <c r="E8" s="38" t="s">
        <v>17</v>
      </c>
      <c r="F8" s="9"/>
      <c r="G8" s="10">
        <v>29.9</v>
      </c>
      <c r="H8" s="10">
        <f>(B8*G8)-D8</f>
        <v>-50.320000000000164</v>
      </c>
      <c r="I8" s="9" t="s">
        <v>134</v>
      </c>
      <c r="J8" s="38">
        <f>G8*B8</f>
        <v>2033.1999999999998</v>
      </c>
      <c r="K8" s="9" t="str">
        <f>IF(B8&lt;&gt;0,"sell "&amp;B8&amp;" "&amp;A8&amp;" @ $"&amp;G8,"")</f>
        <v>sell 68 RNA @ $29.9</v>
      </c>
      <c r="L8" s="50">
        <f>L7+(G8*B8)</f>
        <v>50692.88</v>
      </c>
      <c r="M8" s="9"/>
      <c r="N8" s="9"/>
      <c r="O8" s="9"/>
      <c r="P8" s="9"/>
      <c r="Q8" s="11"/>
    </row>
    <row r="9" spans="1:17" x14ac:dyDescent="0.45">
      <c r="A9" s="14" t="s">
        <v>215</v>
      </c>
      <c r="B9" s="9">
        <v>21</v>
      </c>
      <c r="C9" s="10">
        <v>84.56</v>
      </c>
      <c r="D9" s="10">
        <f>C9*B9</f>
        <v>1775.76</v>
      </c>
      <c r="E9" s="38" t="s">
        <v>17</v>
      </c>
      <c r="F9" s="9"/>
      <c r="G9" s="10">
        <v>86</v>
      </c>
      <c r="H9" s="10">
        <f>(B9*G9)-D9</f>
        <v>30.240000000000009</v>
      </c>
      <c r="I9" s="9" t="s">
        <v>134</v>
      </c>
      <c r="J9" s="38">
        <f>G9*B9</f>
        <v>1806</v>
      </c>
      <c r="K9" s="9" t="str">
        <f t="shared" ref="K9:K10" si="0">IF(B9&lt;&gt;0,"sell "&amp;B9&amp;" "&amp;A9&amp;" @ $"&amp;G9,"")</f>
        <v>sell 21 MOD @ $86</v>
      </c>
      <c r="L9" s="50">
        <f>L8+(G9*B9)</f>
        <v>52498.879999999997</v>
      </c>
      <c r="M9" s="9"/>
      <c r="N9" s="9"/>
      <c r="O9" s="9"/>
      <c r="P9" s="9"/>
      <c r="Q9" s="11"/>
    </row>
    <row r="10" spans="1:17" x14ac:dyDescent="0.45">
      <c r="A10" s="14" t="s">
        <v>247</v>
      </c>
      <c r="B10" s="9">
        <v>138</v>
      </c>
      <c r="C10" s="10">
        <v>18.309999999999999</v>
      </c>
      <c r="D10" s="10">
        <f>C10*B10</f>
        <v>2526.7799999999997</v>
      </c>
      <c r="E10" s="38" t="s">
        <v>17</v>
      </c>
      <c r="F10" s="9"/>
      <c r="G10" s="10">
        <v>18.420000000000002</v>
      </c>
      <c r="H10" s="10">
        <f>(B10*G10)-D10</f>
        <v>15.180000000000291</v>
      </c>
      <c r="I10" s="9" t="s">
        <v>134</v>
      </c>
      <c r="J10" s="38">
        <f>G10*B10</f>
        <v>2541.96</v>
      </c>
      <c r="K10" s="9" t="str">
        <f t="shared" si="0"/>
        <v>sell 138 PLSE @ $18.42</v>
      </c>
      <c r="L10" s="10">
        <f>L9+(G10*B10)</f>
        <v>55040.84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6386.0599999999995</v>
      </c>
      <c r="E11" s="9"/>
      <c r="F11" s="9"/>
      <c r="G11" s="41"/>
      <c r="H11" s="10">
        <f>SUM(H8:H10)</f>
        <v>-4.8999999999998636</v>
      </c>
      <c r="I11" s="9"/>
      <c r="J11" s="38">
        <f>SUM(J8:J10)</f>
        <v>6381.16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48659.68</v>
      </c>
      <c r="N15" s="9"/>
      <c r="O15" s="9"/>
      <c r="P15" s="9"/>
      <c r="Q15" s="11"/>
    </row>
    <row r="16" spans="1:17" x14ac:dyDescent="0.45">
      <c r="A16" s="14" t="s">
        <v>252</v>
      </c>
      <c r="B16" s="9">
        <v>29</v>
      </c>
      <c r="C16" s="10">
        <v>70.3</v>
      </c>
      <c r="D16" s="10">
        <f>C16*B16</f>
        <v>2038.6999999999998</v>
      </c>
      <c r="E16" s="38" t="s">
        <v>17</v>
      </c>
      <c r="F16" s="9"/>
      <c r="G16" s="10">
        <v>70.69</v>
      </c>
      <c r="H16" s="10">
        <f>(B16*G16)-D16</f>
        <v>11.309999999999945</v>
      </c>
      <c r="I16" s="9" t="s">
        <v>134</v>
      </c>
      <c r="J16" s="9"/>
      <c r="K16" s="9" t="str">
        <f>IF(B16&lt;&gt;0,"buy "&amp;B16&amp;" "&amp;A16&amp;" @ $"&amp;G16,"")</f>
        <v>buy 29 TPB @ $70.69</v>
      </c>
      <c r="L16" s="10">
        <f>L10-(G16*B16)</f>
        <v>52990.829999999994</v>
      </c>
      <c r="M16" s="38">
        <f>L7-(G16*B16)</f>
        <v>46609.67</v>
      </c>
      <c r="N16" s="9"/>
      <c r="O16" s="9"/>
      <c r="P16" s="9"/>
      <c r="Q16" s="11"/>
    </row>
    <row r="17" spans="1:17" x14ac:dyDescent="0.45">
      <c r="A17" s="14" t="s">
        <v>245</v>
      </c>
      <c r="B17" s="9">
        <v>29</v>
      </c>
      <c r="C17" s="10">
        <v>69.63</v>
      </c>
      <c r="D17" s="10">
        <f>C17*B17</f>
        <v>2019.27</v>
      </c>
      <c r="E17" s="38" t="s">
        <v>17</v>
      </c>
      <c r="F17" s="9"/>
      <c r="G17" s="10">
        <v>69.849999999999994</v>
      </c>
      <c r="H17" s="10">
        <f>(B17*G17)-D17</f>
        <v>6.3799999999998818</v>
      </c>
      <c r="I17" s="9" t="s">
        <v>134</v>
      </c>
      <c r="J17" s="9"/>
      <c r="K17" s="9" t="str">
        <f>IF(B17&lt;&gt;0,"buy "&amp;B17&amp;" "&amp;A17&amp;" @ $"&amp;G17,"")</f>
        <v>buy 29 VRNA @ $69.85</v>
      </c>
      <c r="L17" s="10">
        <f>L16-(G17*B17)</f>
        <v>50965.179999999993</v>
      </c>
      <c r="M17" s="38">
        <f>M16-(G17*B17)</f>
        <v>44584.02</v>
      </c>
      <c r="N17" s="9"/>
      <c r="O17" s="9"/>
      <c r="P17" s="9"/>
      <c r="Q17" s="11"/>
    </row>
    <row r="18" spans="1:17" x14ac:dyDescent="0.45">
      <c r="A18" s="28" t="s">
        <v>253</v>
      </c>
      <c r="B18" s="29">
        <v>74</v>
      </c>
      <c r="C18" s="30">
        <v>27.41</v>
      </c>
      <c r="D18" s="30">
        <f>C18*B18</f>
        <v>2028.34</v>
      </c>
      <c r="E18" s="38" t="s">
        <v>17</v>
      </c>
      <c r="F18" s="29"/>
      <c r="G18" s="30">
        <v>27.25</v>
      </c>
      <c r="H18" s="30">
        <f>(B18*G18)-D18</f>
        <v>-11.839999999999918</v>
      </c>
      <c r="I18" s="9" t="s">
        <v>134</v>
      </c>
      <c r="J18" s="9"/>
      <c r="K18" s="9" t="str">
        <f>IF(B18&lt;&gt;0,"buy "&amp;B18&amp;" "&amp;A18&amp;" @ $"&amp;G18,"")</f>
        <v>buy 74 T @ $27.25</v>
      </c>
      <c r="L18" s="10">
        <f>L17-(G18*B18)</f>
        <v>48948.679999999993</v>
      </c>
      <c r="M18" s="46">
        <f>M17-(G18*B18)</f>
        <v>42567.519999999997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6086.3099999999995</v>
      </c>
      <c r="E19" s="9"/>
      <c r="F19" s="9"/>
      <c r="G19" s="10"/>
      <c r="H19" s="10">
        <f>SUM(H16:H18)</f>
        <v>5.8499999999999091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299.75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-4.8999999999998636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294.85000000000014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5.8499999999999091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289.00000000000023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>
        <v>45688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34406.6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243</v>
      </c>
      <c r="B36" s="9">
        <v>90</v>
      </c>
      <c r="C36" s="10">
        <v>37.5</v>
      </c>
      <c r="D36" s="10">
        <f>C36*B36</f>
        <v>3375</v>
      </c>
      <c r="E36" s="38" t="s">
        <v>17</v>
      </c>
      <c r="F36" s="9"/>
      <c r="G36" s="10">
        <v>36.93</v>
      </c>
      <c r="H36" s="10">
        <f>(B36*G36)-D36</f>
        <v>-51.300000000000182</v>
      </c>
      <c r="I36" s="9" t="s">
        <v>134</v>
      </c>
      <c r="J36" s="38">
        <f>G36*B36</f>
        <v>3323.7</v>
      </c>
      <c r="K36" s="9" t="str">
        <f>IF(B36&lt;&gt;0,"sell "&amp;B36&amp;" "&amp;A36&amp;" @ $"&amp;G36,"")</f>
        <v>sell 90 SWTX @ $36.93</v>
      </c>
      <c r="L36" s="50">
        <f>L35+(G36*B36)</f>
        <v>37730.299999999996</v>
      </c>
      <c r="M36" s="9"/>
      <c r="N36" s="9"/>
      <c r="O36" s="9"/>
      <c r="P36" s="9"/>
      <c r="Q36" s="11"/>
    </row>
    <row r="37" spans="1:17" x14ac:dyDescent="0.45">
      <c r="A37" s="14" t="s">
        <v>244</v>
      </c>
      <c r="B37" s="9">
        <v>186</v>
      </c>
      <c r="C37" s="10">
        <v>12.37</v>
      </c>
      <c r="D37" s="10">
        <f>C37*B37</f>
        <v>2300.8199999999997</v>
      </c>
      <c r="E37" s="38" t="s">
        <v>17</v>
      </c>
      <c r="F37" s="9"/>
      <c r="G37" s="10">
        <v>12.2</v>
      </c>
      <c r="H37" s="10">
        <f>(B37*G37)-D37</f>
        <v>-31.619999999999891</v>
      </c>
      <c r="I37" s="9" t="s">
        <v>134</v>
      </c>
      <c r="J37" s="38">
        <f>G37*B37</f>
        <v>2269.1999999999998</v>
      </c>
      <c r="K37" s="9" t="str">
        <f t="shared" ref="K37:K38" si="1">IF(B37&lt;&gt;0,"sell "&amp;B37&amp;" "&amp;A37&amp;" @ $"&amp;G37,"")</f>
        <v>sell 186 DAWN @ $12.2</v>
      </c>
      <c r="L37" s="50">
        <f>L36+(G37*B37)</f>
        <v>39999.499999999993</v>
      </c>
      <c r="M37" s="9"/>
      <c r="N37" s="9"/>
      <c r="O37" s="9"/>
      <c r="P37" s="9"/>
      <c r="Q37" s="11"/>
    </row>
    <row r="38" spans="1:17" x14ac:dyDescent="0.45">
      <c r="A38" s="14" t="s">
        <v>245</v>
      </c>
      <c r="B38" s="9">
        <v>80</v>
      </c>
      <c r="C38" s="10">
        <v>57.3</v>
      </c>
      <c r="D38" s="10">
        <f>C38*B38</f>
        <v>4584</v>
      </c>
      <c r="E38" s="38" t="s">
        <v>17</v>
      </c>
      <c r="F38" s="9"/>
      <c r="G38" s="10">
        <v>55.66</v>
      </c>
      <c r="H38" s="10">
        <f>(B38*G38)-D38</f>
        <v>-131.20000000000073</v>
      </c>
      <c r="I38" s="9" t="s">
        <v>134</v>
      </c>
      <c r="J38" s="38">
        <f>G38*B38</f>
        <v>4452.7999999999993</v>
      </c>
      <c r="K38" s="9" t="str">
        <f t="shared" si="1"/>
        <v>sell 80 VRNA @ $55.66</v>
      </c>
      <c r="L38" s="10">
        <f>L37+(G38*B38)</f>
        <v>44452.299999999988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10259.82</v>
      </c>
      <c r="E39" s="9"/>
      <c r="F39" s="9"/>
      <c r="G39" s="41"/>
      <c r="H39" s="10">
        <f>SUM(H36:H38)</f>
        <v>-214.1200000000008</v>
      </c>
      <c r="I39" s="9"/>
      <c r="J39" s="38">
        <f>SUM(J36:J38)</f>
        <v>10045.699999999999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34406.6</v>
      </c>
      <c r="N43" s="9"/>
      <c r="O43" s="9"/>
      <c r="P43" s="9"/>
      <c r="Q43" s="11"/>
    </row>
    <row r="44" spans="1:17" x14ac:dyDescent="0.45">
      <c r="A44" s="14" t="s">
        <v>249</v>
      </c>
      <c r="B44" s="9">
        <v>19</v>
      </c>
      <c r="C44" s="10">
        <v>168.03</v>
      </c>
      <c r="D44" s="10">
        <f>C44*B44</f>
        <v>3192.57</v>
      </c>
      <c r="E44" s="38" t="s">
        <v>17</v>
      </c>
      <c r="F44" s="9"/>
      <c r="G44" s="10">
        <v>157.5</v>
      </c>
      <c r="H44" s="10">
        <f>(B44*G44)-D44</f>
        <v>-200.07000000000016</v>
      </c>
      <c r="I44" s="9" t="s">
        <v>134</v>
      </c>
      <c r="J44" s="9"/>
      <c r="K44" s="9" t="str">
        <f>IF(B44&lt;&gt;0,"buy "&amp;B44&amp;" "&amp;A44&amp;" @ $"&amp;G44,"")</f>
        <v>buy 19 VST @ $157.5</v>
      </c>
      <c r="L44" s="10">
        <f>L38-(G44*B44)</f>
        <v>41459.799999999988</v>
      </c>
      <c r="M44" s="38">
        <f>L35-(G44*B44)</f>
        <v>31414.1</v>
      </c>
      <c r="N44" s="9"/>
      <c r="O44" s="9"/>
      <c r="P44" s="9"/>
      <c r="Q44" s="11"/>
    </row>
    <row r="45" spans="1:17" x14ac:dyDescent="0.45">
      <c r="A45" s="14" t="s">
        <v>250</v>
      </c>
      <c r="B45" s="9">
        <v>13</v>
      </c>
      <c r="C45" s="10">
        <v>239.78</v>
      </c>
      <c r="D45" s="10">
        <f>C45*B45</f>
        <v>3117.14</v>
      </c>
      <c r="E45" s="38" t="s">
        <v>17</v>
      </c>
      <c r="F45" s="9"/>
      <c r="G45" s="10">
        <v>225.15</v>
      </c>
      <c r="H45" s="10">
        <f>(B45*G45)-D45</f>
        <v>-190.1899999999996</v>
      </c>
      <c r="I45" s="9" t="s">
        <v>134</v>
      </c>
      <c r="J45" s="9"/>
      <c r="K45" s="9" t="str">
        <f>IF(B45&lt;&gt;0,"buy "&amp;B45&amp;" "&amp;A45&amp;" @ $"&amp;G45,"")</f>
        <v>buy 13 POWL @ $225.15</v>
      </c>
      <c r="L45" s="10">
        <f>L44-(G45*B45)</f>
        <v>38532.849999999991</v>
      </c>
      <c r="M45" s="38">
        <f>M44-(G45*B45)</f>
        <v>28487.149999999998</v>
      </c>
      <c r="N45" s="9"/>
      <c r="O45" s="9"/>
      <c r="P45" s="9"/>
      <c r="Q45" s="11"/>
    </row>
    <row r="46" spans="1:17" x14ac:dyDescent="0.45">
      <c r="A46" s="28" t="s">
        <v>251</v>
      </c>
      <c r="B46" s="29">
        <v>42</v>
      </c>
      <c r="C46" s="30">
        <v>76.77</v>
      </c>
      <c r="D46" s="30">
        <f>C46*B46</f>
        <v>3224.3399999999997</v>
      </c>
      <c r="E46" s="38" t="s">
        <v>17</v>
      </c>
      <c r="F46" s="29"/>
      <c r="G46" s="30">
        <v>74.17</v>
      </c>
      <c r="H46" s="30">
        <f>(B46*G46)-D46</f>
        <v>-109.19999999999982</v>
      </c>
      <c r="I46" s="9" t="s">
        <v>134</v>
      </c>
      <c r="J46" s="9"/>
      <c r="K46" s="9" t="str">
        <f>IF(B46&lt;&gt;0,"buy "&amp;B46&amp;" "&amp;A46&amp;" @ $"&amp;G46,"")</f>
        <v>buy 42 PRIM @ $74.17</v>
      </c>
      <c r="L46" s="10">
        <f>L45-(G46*B46)</f>
        <v>35417.709999999992</v>
      </c>
      <c r="M46" s="46">
        <f>M45-(G46*B46)</f>
        <v>25372.01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9534.0499999999993</v>
      </c>
      <c r="E47" s="9"/>
      <c r="F47" s="9"/>
      <c r="G47" s="10"/>
      <c r="H47" s="10">
        <f>SUM(H44:H46)</f>
        <v>-499.45999999999958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7936.5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-214.1200000000008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7722.3799999999992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-499.45999999999958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8221.8399999999983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45657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25090.240000000002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239</v>
      </c>
      <c r="B64" s="9">
        <v>110</v>
      </c>
      <c r="C64" s="10">
        <v>24.2</v>
      </c>
      <c r="D64" s="10">
        <f>C64*B64</f>
        <v>2662</v>
      </c>
      <c r="E64" s="38" t="s">
        <v>17</v>
      </c>
      <c r="F64" s="9"/>
      <c r="G64" s="10">
        <v>24.42</v>
      </c>
      <c r="H64" s="10">
        <f>(B64*G64)-D64</f>
        <v>24.200000000000273</v>
      </c>
      <c r="I64" s="9" t="s">
        <v>134</v>
      </c>
      <c r="J64" s="38">
        <f>G64*B64</f>
        <v>2686.2000000000003</v>
      </c>
      <c r="K64" s="9" t="str">
        <f>IF(B64&lt;&gt;0,"sell "&amp;B64&amp;" "&amp;A64&amp;" @ $"&amp;G64,"")</f>
        <v>sell 110 TPC @ $24.42</v>
      </c>
      <c r="L64" s="50">
        <f>L63+(G64*B64)</f>
        <v>27776.440000000002</v>
      </c>
      <c r="M64" s="9"/>
      <c r="N64" s="9"/>
      <c r="O64" s="9"/>
      <c r="P64" s="9"/>
      <c r="Q64" s="11"/>
    </row>
    <row r="65" spans="1:17" x14ac:dyDescent="0.45">
      <c r="A65" s="14" t="s">
        <v>240</v>
      </c>
      <c r="B65" s="9">
        <v>35</v>
      </c>
      <c r="C65" s="10">
        <v>100.13</v>
      </c>
      <c r="D65" s="10">
        <f>C65*B65</f>
        <v>3504.5499999999997</v>
      </c>
      <c r="E65" s="38" t="s">
        <v>17</v>
      </c>
      <c r="F65" s="9"/>
      <c r="G65" s="10">
        <v>100.68</v>
      </c>
      <c r="H65" s="10">
        <f>(B65*G65)-D65</f>
        <v>19.250000000000455</v>
      </c>
      <c r="I65" s="9" t="s">
        <v>134</v>
      </c>
      <c r="J65" s="38">
        <f>G65*B65</f>
        <v>3523.8</v>
      </c>
      <c r="K65" s="9" t="str">
        <f t="shared" ref="K65:K66" si="2">IF(B65&lt;&gt;0,"sell "&amp;B65&amp;" "&amp;A65&amp;" @ $"&amp;G65,"")</f>
        <v>sell 35 SKYW @ $100.68</v>
      </c>
      <c r="L65" s="50">
        <f>L64+(G65*B65)</f>
        <v>31300.240000000002</v>
      </c>
      <c r="M65" s="9"/>
      <c r="N65" s="9"/>
      <c r="O65" s="9"/>
      <c r="P65" s="9"/>
      <c r="Q65" s="11"/>
    </row>
    <row r="66" spans="1:17" x14ac:dyDescent="0.45">
      <c r="A66" s="14" t="s">
        <v>241</v>
      </c>
      <c r="B66" s="9">
        <v>42</v>
      </c>
      <c r="C66" s="10">
        <v>71.27</v>
      </c>
      <c r="D66" s="10">
        <f>C66*B66</f>
        <v>2993.3399999999997</v>
      </c>
      <c r="E66" s="38" t="s">
        <v>17</v>
      </c>
      <c r="F66" s="9"/>
      <c r="G66" s="10">
        <v>72.290000000000006</v>
      </c>
      <c r="H66" s="10">
        <f>(B66*G66)-D66</f>
        <v>42.8400000000006</v>
      </c>
      <c r="I66" s="9" t="s">
        <v>134</v>
      </c>
      <c r="J66" s="38">
        <f>G66*B66</f>
        <v>3036.1800000000003</v>
      </c>
      <c r="K66" s="9" t="str">
        <f t="shared" si="2"/>
        <v>sell 42 GFF @ $72.29</v>
      </c>
      <c r="L66" s="10">
        <f>L65+(G66*B66)</f>
        <v>34336.42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9159.89</v>
      </c>
      <c r="E67" s="9"/>
      <c r="F67" s="9"/>
      <c r="G67" s="41"/>
      <c r="H67" s="10">
        <f>SUM(H64:H66)</f>
        <v>86.290000000001328</v>
      </c>
      <c r="I67" s="9"/>
      <c r="J67" s="38">
        <f>SUM(J64:J66)</f>
        <v>9246.18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25090.240000000002</v>
      </c>
      <c r="N71" s="9"/>
      <c r="O71" s="9"/>
      <c r="P71" s="9"/>
      <c r="Q71" s="11"/>
    </row>
    <row r="72" spans="1:17" x14ac:dyDescent="0.45">
      <c r="A72" s="14" t="s">
        <v>248</v>
      </c>
      <c r="B72" s="9">
        <v>490</v>
      </c>
      <c r="C72" s="10">
        <v>6.11</v>
      </c>
      <c r="D72" s="10">
        <f>C72*B72</f>
        <v>2993.9</v>
      </c>
      <c r="E72" s="38" t="s">
        <v>17</v>
      </c>
      <c r="F72" s="9"/>
      <c r="G72" s="10">
        <v>6.08</v>
      </c>
      <c r="H72" s="10">
        <f>(B72*G72)-D72</f>
        <v>-14.700000000000273</v>
      </c>
      <c r="I72" s="9" t="s">
        <v>134</v>
      </c>
      <c r="J72" s="9"/>
      <c r="K72" s="9" t="str">
        <f>IF(B72&lt;&gt;0,"buy "&amp;B72&amp;" "&amp;A72&amp;" @ $"&amp;G72,"")</f>
        <v>buy 490 KGFHY @ $6.08</v>
      </c>
      <c r="L72" s="10">
        <f>L66-(G72*B72)</f>
        <v>31357.219999999998</v>
      </c>
      <c r="M72" s="38">
        <f>L63-(G72*B72)</f>
        <v>22111.040000000001</v>
      </c>
      <c r="N72" s="9"/>
      <c r="O72" s="9"/>
      <c r="P72" s="9"/>
      <c r="Q72" s="11"/>
    </row>
    <row r="73" spans="1:17" x14ac:dyDescent="0.45">
      <c r="A73" s="14"/>
      <c r="B73" s="9"/>
      <c r="C73" s="10">
        <v>0</v>
      </c>
      <c r="D73" s="10">
        <f>C73*B73</f>
        <v>0</v>
      </c>
      <c r="E73" s="38" t="s">
        <v>17</v>
      </c>
      <c r="F73" s="9"/>
      <c r="G73" s="10">
        <v>0</v>
      </c>
      <c r="H73" s="10">
        <f>(B73*G73)-D73</f>
        <v>0</v>
      </c>
      <c r="I73" s="9" t="s">
        <v>134</v>
      </c>
      <c r="J73" s="9"/>
      <c r="K73" s="9" t="str">
        <f>IF(B73&lt;&gt;0,"buy "&amp;B73&amp;" "&amp;A73&amp;" @ $"&amp;G73,"")</f>
        <v/>
      </c>
      <c r="L73" s="10">
        <f>L72-(G73*B73)</f>
        <v>31357.219999999998</v>
      </c>
      <c r="M73" s="38">
        <f>M72-(G73*B73)</f>
        <v>22111.040000000001</v>
      </c>
      <c r="N73" s="9"/>
      <c r="O73" s="9"/>
      <c r="P73" s="9"/>
      <c r="Q73" s="11"/>
    </row>
    <row r="74" spans="1:17" x14ac:dyDescent="0.45">
      <c r="A74" s="28"/>
      <c r="B74" s="29"/>
      <c r="C74" s="30">
        <v>0</v>
      </c>
      <c r="D74" s="30">
        <f>C74*B74</f>
        <v>0</v>
      </c>
      <c r="E74" s="38" t="s">
        <v>17</v>
      </c>
      <c r="F74" s="29"/>
      <c r="G74" s="30">
        <v>0</v>
      </c>
      <c r="H74" s="30">
        <f>(B74*G74)-D74</f>
        <v>0</v>
      </c>
      <c r="I74" s="9" t="s">
        <v>134</v>
      </c>
      <c r="J74" s="9"/>
      <c r="K74" s="9" t="str">
        <f>IF(B74&lt;&gt;0,"buy "&amp;B74&amp;" "&amp;A74&amp;" @ $"&amp;G74,"")</f>
        <v/>
      </c>
      <c r="L74" s="10">
        <f>L73-(G74*B74)</f>
        <v>31357.219999999998</v>
      </c>
      <c r="M74" s="46">
        <f>M73-(G74*B74)</f>
        <v>22111.040000000001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2993.9</v>
      </c>
      <c r="E75" s="9"/>
      <c r="F75" s="9"/>
      <c r="G75" s="10"/>
      <c r="H75" s="10">
        <f>SUM(H72:H74)</f>
        <v>-14.700000000000273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7109.74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86.290000000001328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7196.0300000000007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-14.700000000000273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7210.7300000000014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8" spans="1:17" ht="14.65" thickBot="1" x14ac:dyDescent="0.5"/>
    <row r="89" spans="1:17" ht="14.65" thickTop="1" x14ac:dyDescent="0.45">
      <c r="A89" s="3"/>
      <c r="B89" s="4"/>
      <c r="C89" s="5">
        <v>45626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 x14ac:dyDescent="0.45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 x14ac:dyDescent="0.45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20877.349999999999</v>
      </c>
      <c r="M91" s="9" t="s">
        <v>135</v>
      </c>
      <c r="N91" s="9"/>
      <c r="O91" s="9"/>
      <c r="P91" s="9"/>
      <c r="Q91" s="11"/>
    </row>
    <row r="92" spans="1:17" x14ac:dyDescent="0.45">
      <c r="A92" s="14" t="s">
        <v>236</v>
      </c>
      <c r="B92" s="9">
        <v>63</v>
      </c>
      <c r="C92" s="10">
        <v>30.61</v>
      </c>
      <c r="D92" s="10">
        <f>C92*B92</f>
        <v>1928.43</v>
      </c>
      <c r="E92" s="38" t="s">
        <v>17</v>
      </c>
      <c r="F92" s="9"/>
      <c r="G92" s="10">
        <v>30.45</v>
      </c>
      <c r="H92" s="10">
        <f>(B92*G92)-D92</f>
        <v>-10.080000000000155</v>
      </c>
      <c r="I92" s="9" t="s">
        <v>134</v>
      </c>
      <c r="J92" s="38">
        <f>G92*B92</f>
        <v>1918.35</v>
      </c>
      <c r="K92" s="9" t="str">
        <f>IF(B92&lt;&gt;0,"sell "&amp;B92&amp;" "&amp;A92&amp;" @ $"&amp;G92,"")</f>
        <v>sell 63 DYN @ $30.45</v>
      </c>
      <c r="L92" s="50">
        <f>L91+(G92*B92)</f>
        <v>22795.699999999997</v>
      </c>
      <c r="M92" s="9"/>
      <c r="N92" s="9"/>
      <c r="O92" s="9"/>
      <c r="P92" s="9"/>
      <c r="Q92" s="11"/>
    </row>
    <row r="93" spans="1:17" x14ac:dyDescent="0.45">
      <c r="A93" s="14" t="s">
        <v>237</v>
      </c>
      <c r="B93" s="9">
        <v>51</v>
      </c>
      <c r="C93" s="10">
        <v>46.88</v>
      </c>
      <c r="D93" s="10">
        <f>C93*B93</f>
        <v>2390.88</v>
      </c>
      <c r="E93" s="38" t="s">
        <v>17</v>
      </c>
      <c r="F93" s="9"/>
      <c r="G93" s="10">
        <v>46.65</v>
      </c>
      <c r="H93" s="10">
        <f>(B93*G93)-D93</f>
        <v>-11.730000000000018</v>
      </c>
      <c r="I93" s="9" t="s">
        <v>134</v>
      </c>
      <c r="J93" s="38">
        <f>G93*B93</f>
        <v>2379.15</v>
      </c>
      <c r="K93" s="9" t="str">
        <f t="shared" ref="K93:K94" si="3">IF(B93&lt;&gt;0,"sell "&amp;B93&amp;" "&amp;A93&amp;" @ $"&amp;G93,"")</f>
        <v>sell 51 RXST @ $46.65</v>
      </c>
      <c r="L93" s="50">
        <f>L92+(G93*B93)</f>
        <v>25174.85</v>
      </c>
      <c r="M93" s="9"/>
      <c r="N93" s="9"/>
      <c r="O93" s="9"/>
      <c r="P93" s="9"/>
      <c r="Q93" s="11"/>
    </row>
    <row r="94" spans="1:17" x14ac:dyDescent="0.45">
      <c r="A94" s="14" t="s">
        <v>238</v>
      </c>
      <c r="B94" s="9">
        <v>8</v>
      </c>
      <c r="C94" s="10">
        <v>493.27</v>
      </c>
      <c r="D94" s="10">
        <f>C94*B94</f>
        <v>3946.16</v>
      </c>
      <c r="E94" s="38" t="s">
        <v>17</v>
      </c>
      <c r="F94" s="9"/>
      <c r="G94" s="10">
        <v>495.5</v>
      </c>
      <c r="H94" s="10">
        <f>(B94*G94)-D94</f>
        <v>17.840000000000146</v>
      </c>
      <c r="I94" s="9" t="s">
        <v>134</v>
      </c>
      <c r="J94" s="38">
        <f>G94*B94</f>
        <v>3964</v>
      </c>
      <c r="K94" s="9" t="str">
        <f t="shared" si="3"/>
        <v>sell 8 FIX @ $495.5</v>
      </c>
      <c r="L94" s="10">
        <f>L93+(G94*B94)</f>
        <v>29138.85</v>
      </c>
      <c r="M94" s="9" t="s">
        <v>44</v>
      </c>
      <c r="N94" s="9"/>
      <c r="O94" s="9"/>
      <c r="P94" s="9"/>
      <c r="Q94" s="11"/>
    </row>
    <row r="95" spans="1:17" x14ac:dyDescent="0.45">
      <c r="A95" s="14"/>
      <c r="B95" s="9"/>
      <c r="C95" s="10" t="s">
        <v>20</v>
      </c>
      <c r="D95" s="10">
        <f>SUM(D92:D94)</f>
        <v>8265.4700000000012</v>
      </c>
      <c r="E95" s="9"/>
      <c r="F95" s="9"/>
      <c r="G95" s="41"/>
      <c r="H95" s="10">
        <f>SUM(H92:H94)</f>
        <v>-3.9700000000000273</v>
      </c>
      <c r="I95" s="9"/>
      <c r="J95" s="38">
        <f>SUM(J92:J94)</f>
        <v>8261.5</v>
      </c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 x14ac:dyDescent="0.45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 x14ac:dyDescent="0.45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20877.349999999999</v>
      </c>
      <c r="N99" s="9"/>
      <c r="O99" s="9"/>
      <c r="P99" s="9"/>
      <c r="Q99" s="11"/>
    </row>
    <row r="100" spans="1:17" x14ac:dyDescent="0.45">
      <c r="A100" s="14" t="s">
        <v>246</v>
      </c>
      <c r="B100" s="9">
        <v>68</v>
      </c>
      <c r="C100" s="10">
        <v>43.03</v>
      </c>
      <c r="D100" s="10">
        <f>C100*B100</f>
        <v>2926.04</v>
      </c>
      <c r="E100" s="38" t="s">
        <v>17</v>
      </c>
      <c r="F100" s="9"/>
      <c r="G100" s="10">
        <v>42.19</v>
      </c>
      <c r="H100" s="10">
        <f>(B100*G100)-D100</f>
        <v>-57.119999999999891</v>
      </c>
      <c r="I100" s="9" t="s">
        <v>134</v>
      </c>
      <c r="J100" s="9"/>
      <c r="K100" s="9" t="str">
        <f>IF(B100&lt;&gt;0,"buy "&amp;B100&amp;" "&amp;A100&amp;" @ $"&amp;G100,"")</f>
        <v>buy 68 RNA @ $42.19</v>
      </c>
      <c r="L100" s="10">
        <f>L94-(G100*B100)</f>
        <v>26269.93</v>
      </c>
      <c r="M100" s="38">
        <f>L91-(G100*B100)</f>
        <v>18008.43</v>
      </c>
      <c r="N100" s="9"/>
      <c r="O100" s="9"/>
      <c r="P100" s="9"/>
      <c r="Q100" s="11"/>
    </row>
    <row r="101" spans="1:17" x14ac:dyDescent="0.45">
      <c r="A101" s="14" t="s">
        <v>215</v>
      </c>
      <c r="B101" s="9">
        <v>21</v>
      </c>
      <c r="C101" s="10">
        <v>135.79</v>
      </c>
      <c r="D101" s="10">
        <f>C101*B101</f>
        <v>2851.5899999999997</v>
      </c>
      <c r="E101" s="38" t="s">
        <v>17</v>
      </c>
      <c r="F101" s="9"/>
      <c r="G101" s="10">
        <v>136.55000000000001</v>
      </c>
      <c r="H101" s="10">
        <f>(B101*G101)-D101</f>
        <v>15.960000000000491</v>
      </c>
      <c r="I101" s="9" t="s">
        <v>134</v>
      </c>
      <c r="J101" s="9"/>
      <c r="K101" s="9" t="str">
        <f>IF(B101&lt;&gt;0,"buy "&amp;B101&amp;" "&amp;A101&amp;" @ $"&amp;G101,"")</f>
        <v>buy 21 MOD @ $136.55</v>
      </c>
      <c r="L101" s="10">
        <f>L100-(G101*B101)</f>
        <v>23402.38</v>
      </c>
      <c r="M101" s="38">
        <f>M100-(G101*B101)</f>
        <v>15140.880000000001</v>
      </c>
      <c r="N101" s="9"/>
      <c r="O101" s="9"/>
      <c r="P101" s="9"/>
      <c r="Q101" s="11"/>
    </row>
    <row r="102" spans="1:17" x14ac:dyDescent="0.45">
      <c r="A102" s="28" t="s">
        <v>247</v>
      </c>
      <c r="B102" s="29">
        <v>138</v>
      </c>
      <c r="C102" s="30">
        <v>21.4</v>
      </c>
      <c r="D102" s="30">
        <f>C102*B102</f>
        <v>2953.2</v>
      </c>
      <c r="E102" s="38" t="s">
        <v>17</v>
      </c>
      <c r="F102" s="29"/>
      <c r="G102" s="30">
        <v>21.38</v>
      </c>
      <c r="H102" s="30">
        <f>(B102*G102)-D102</f>
        <v>-2.7599999999997635</v>
      </c>
      <c r="I102" s="9" t="s">
        <v>134</v>
      </c>
      <c r="J102" s="9"/>
      <c r="K102" s="9" t="str">
        <f>IF(B102&lt;&gt;0,"buy "&amp;B102&amp;" "&amp;A102&amp;" @ $"&amp;G102,"")</f>
        <v>buy 138 PLSE @ $21.38</v>
      </c>
      <c r="L102" s="10">
        <f>L101-(G102*B102)</f>
        <v>20451.940000000002</v>
      </c>
      <c r="M102" s="46">
        <f>M101-(G102*B102)</f>
        <v>12190.44</v>
      </c>
      <c r="N102" s="47"/>
      <c r="O102" s="47"/>
      <c r="P102" s="47"/>
      <c r="Q102" s="48"/>
    </row>
    <row r="103" spans="1:17" x14ac:dyDescent="0.45">
      <c r="A103" s="14"/>
      <c r="B103" s="9"/>
      <c r="C103" s="10" t="s">
        <v>20</v>
      </c>
      <c r="D103" s="10">
        <f>SUM(D100:D102)</f>
        <v>8730.8299999999981</v>
      </c>
      <c r="E103" s="9"/>
      <c r="F103" s="9"/>
      <c r="G103" s="10"/>
      <c r="H103" s="10">
        <f>SUM(H100:H102)</f>
        <v>-43.919999999999163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23</v>
      </c>
      <c r="B107" s="9"/>
      <c r="C107" s="10"/>
      <c r="D107" s="22">
        <v>903.8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24</v>
      </c>
      <c r="B108" s="9"/>
      <c r="C108" s="10"/>
      <c r="D108" s="49">
        <f>H95</f>
        <v>-3.9700000000000273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25</v>
      </c>
      <c r="B109" s="9"/>
      <c r="C109" s="10"/>
      <c r="D109" s="10">
        <f>D107+D108</f>
        <v>899.82999999999993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27</v>
      </c>
      <c r="B110" s="9"/>
      <c r="C110" s="10"/>
      <c r="D110" s="10">
        <f>H103</f>
        <v>-43.919999999999163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32">
        <f>D109-D110</f>
        <v>943.74999999999909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 x14ac:dyDescent="0.5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45597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20155.740000000002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233</v>
      </c>
      <c r="B120" s="9">
        <v>68</v>
      </c>
      <c r="C120" s="10">
        <v>28.15</v>
      </c>
      <c r="D120" s="10">
        <f>C120*B120</f>
        <v>1914.1999999999998</v>
      </c>
      <c r="E120" s="38" t="s">
        <v>17</v>
      </c>
      <c r="F120" s="9"/>
      <c r="G120" s="10">
        <v>28.28</v>
      </c>
      <c r="H120" s="10">
        <f>(B120*G120)-D120</f>
        <v>8.8400000000001455</v>
      </c>
      <c r="I120" s="9" t="s">
        <v>134</v>
      </c>
      <c r="J120" s="38">
        <f>G120*B120</f>
        <v>1923.04</v>
      </c>
      <c r="K120" s="9" t="str">
        <f>IF(B120&lt;&gt;0,"sell "&amp;B120&amp;" "&amp;A120&amp;" @ $"&amp;G120,"")</f>
        <v>sell 68 IDYA @ $28.28</v>
      </c>
      <c r="L120" s="50">
        <f>L119+(G120*B120)</f>
        <v>22078.780000000002</v>
      </c>
      <c r="M120" s="9"/>
      <c r="N120" s="9"/>
      <c r="O120" s="9"/>
      <c r="P120" s="9"/>
      <c r="Q120" s="11"/>
    </row>
    <row r="121" spans="1:17" x14ac:dyDescent="0.45">
      <c r="A121" s="14" t="s">
        <v>234</v>
      </c>
      <c r="B121" s="9">
        <v>22</v>
      </c>
      <c r="C121" s="10">
        <v>122.82</v>
      </c>
      <c r="D121" s="10">
        <f>C121*B121</f>
        <v>2702.04</v>
      </c>
      <c r="E121" s="38" t="s">
        <v>17</v>
      </c>
      <c r="F121" s="9"/>
      <c r="G121" s="10">
        <v>124.04</v>
      </c>
      <c r="H121" s="10">
        <f>(B121*G121)-D121</f>
        <v>26.840000000000146</v>
      </c>
      <c r="I121" s="9" t="s">
        <v>134</v>
      </c>
      <c r="J121" s="38">
        <f>G121*B121</f>
        <v>2728.88</v>
      </c>
      <c r="K121" s="9" t="str">
        <f t="shared" ref="K121:K122" si="4">IF(B121&lt;&gt;0,"sell "&amp;B121&amp;" "&amp;A121&amp;" @ $"&amp;G121,"")</f>
        <v>sell 22 ASND @ $124.04</v>
      </c>
      <c r="L121" s="50">
        <f>L120+(G121*B121)</f>
        <v>24807.660000000003</v>
      </c>
      <c r="M121" s="9"/>
      <c r="N121" s="9"/>
      <c r="O121" s="9"/>
      <c r="P121" s="9"/>
      <c r="Q121" s="11"/>
    </row>
    <row r="122" spans="1:17" x14ac:dyDescent="0.45">
      <c r="A122" s="14" t="s">
        <v>235</v>
      </c>
      <c r="B122" s="9">
        <v>76</v>
      </c>
      <c r="C122" s="10">
        <v>26</v>
      </c>
      <c r="D122" s="10">
        <f>C122*B122</f>
        <v>1976</v>
      </c>
      <c r="E122" s="38" t="s">
        <v>17</v>
      </c>
      <c r="F122" s="9"/>
      <c r="G122" s="10">
        <v>26.41</v>
      </c>
      <c r="H122" s="10">
        <f>(B122*G122)-D122</f>
        <v>31.160000000000082</v>
      </c>
      <c r="I122" s="9" t="s">
        <v>134</v>
      </c>
      <c r="J122" s="38">
        <f>G122*B122</f>
        <v>2007.16</v>
      </c>
      <c r="K122" s="9" t="str">
        <f t="shared" si="4"/>
        <v>sell 76 TRMD @ $26.41</v>
      </c>
      <c r="L122" s="10">
        <f>L121+(G122*B122)</f>
        <v>26814.820000000003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6592.24</v>
      </c>
      <c r="E123" s="9"/>
      <c r="F123" s="9"/>
      <c r="G123" s="41"/>
      <c r="H123" s="10">
        <f>SUM(H120:H122)</f>
        <v>66.840000000000373</v>
      </c>
      <c r="I123" s="9"/>
      <c r="J123" s="38">
        <f>SUM(J120:J122)</f>
        <v>6659.08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20155.740000000002</v>
      </c>
      <c r="N127" s="9"/>
      <c r="O127" s="9"/>
      <c r="P127" s="9"/>
      <c r="Q127" s="11"/>
    </row>
    <row r="128" spans="1:17" x14ac:dyDescent="0.45">
      <c r="A128" s="14" t="s">
        <v>243</v>
      </c>
      <c r="B128" s="9">
        <v>90</v>
      </c>
      <c r="C128" s="10">
        <v>30.13</v>
      </c>
      <c r="D128" s="10">
        <f>C128*B128</f>
        <v>2711.7</v>
      </c>
      <c r="E128" s="38" t="s">
        <v>17</v>
      </c>
      <c r="F128" s="9"/>
      <c r="G128" s="10">
        <v>30.11</v>
      </c>
      <c r="H128" s="10">
        <f>(B128*G128)-D128</f>
        <v>-1.7999999999997272</v>
      </c>
      <c r="I128" s="9" t="s">
        <v>134</v>
      </c>
      <c r="J128" s="9"/>
      <c r="K128" s="9" t="str">
        <f>IF(B128&lt;&gt;0,"buy "&amp;B128&amp;" "&amp;A128&amp;" @ $"&amp;G128,"")</f>
        <v>buy 90 SWTX @ $30.11</v>
      </c>
      <c r="L128" s="10">
        <f>L122-(G128*B128)</f>
        <v>24104.920000000002</v>
      </c>
      <c r="M128" s="38">
        <f>L119-(G128*B128)</f>
        <v>17445.84</v>
      </c>
      <c r="N128" s="9"/>
      <c r="O128" s="9"/>
      <c r="P128" s="9"/>
      <c r="Q128" s="11"/>
    </row>
    <row r="129" spans="1:17" x14ac:dyDescent="0.45">
      <c r="A129" s="14" t="s">
        <v>244</v>
      </c>
      <c r="B129" s="9">
        <v>186</v>
      </c>
      <c r="C129" s="10">
        <v>14.72</v>
      </c>
      <c r="D129" s="10">
        <f>C129*B129</f>
        <v>2737.92</v>
      </c>
      <c r="E129" s="38" t="s">
        <v>17</v>
      </c>
      <c r="F129" s="9"/>
      <c r="G129" s="10">
        <v>14.72</v>
      </c>
      <c r="H129" s="10">
        <f>(B129*G129)-D129</f>
        <v>0</v>
      </c>
      <c r="I129" s="9" t="s">
        <v>134</v>
      </c>
      <c r="J129" s="9"/>
      <c r="K129" s="9" t="str">
        <f>IF(B129&lt;&gt;0,"buy "&amp;B129&amp;" "&amp;A129&amp;" @ $"&amp;G129,"")</f>
        <v>buy 186 DAWN @ $14.72</v>
      </c>
      <c r="L129" s="10">
        <f>L128-(G129*B129)</f>
        <v>21367</v>
      </c>
      <c r="M129" s="38">
        <f>M128-(G129*B129)</f>
        <v>14707.92</v>
      </c>
      <c r="N129" s="9"/>
      <c r="O129" s="9"/>
      <c r="P129" s="9"/>
      <c r="Q129" s="11"/>
    </row>
    <row r="130" spans="1:17" x14ac:dyDescent="0.45">
      <c r="A130" s="28" t="s">
        <v>245</v>
      </c>
      <c r="B130" s="29">
        <v>80</v>
      </c>
      <c r="C130" s="30">
        <v>33.93</v>
      </c>
      <c r="D130" s="30">
        <f>C130*B130</f>
        <v>2714.4</v>
      </c>
      <c r="E130" s="38" t="s">
        <v>17</v>
      </c>
      <c r="F130" s="29"/>
      <c r="G130" s="30">
        <v>34.42</v>
      </c>
      <c r="H130" s="30">
        <f>(B130*G130)-D130</f>
        <v>39.200000000000273</v>
      </c>
      <c r="I130" s="9" t="s">
        <v>134</v>
      </c>
      <c r="J130" s="9"/>
      <c r="K130" s="9" t="str">
        <f>IF(B130&lt;&gt;0,"buy "&amp;B130&amp;" "&amp;A130&amp;" @ $"&amp;G130,"")</f>
        <v>buy 80 VRNA @ $34.42</v>
      </c>
      <c r="L130" s="10">
        <f>L129-(G130*B130)</f>
        <v>18613.400000000001</v>
      </c>
      <c r="M130" s="46">
        <f>M129-(G130*B130)</f>
        <v>11954.32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8164.02</v>
      </c>
      <c r="E131" s="9"/>
      <c r="F131" s="9"/>
      <c r="G131" s="10"/>
      <c r="H131" s="10">
        <f>SUM(H128:H130)</f>
        <v>37.400000000000546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339.72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66.840000000000373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406.5600000000004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37.400000000000546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369.15999999999985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45566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21764.49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230</v>
      </c>
      <c r="B148" s="9">
        <v>92</v>
      </c>
      <c r="C148" s="10">
        <v>22.98</v>
      </c>
      <c r="D148" s="10">
        <f>C148*B148</f>
        <v>2114.16</v>
      </c>
      <c r="E148" s="38" t="s">
        <v>17</v>
      </c>
      <c r="F148" s="9"/>
      <c r="G148" s="10">
        <v>22.89</v>
      </c>
      <c r="H148" s="10">
        <f>(B148*G148)-D148</f>
        <v>-8.2799999999997453</v>
      </c>
      <c r="I148" s="9" t="s">
        <v>134</v>
      </c>
      <c r="J148" s="38">
        <f>G148*B148</f>
        <v>2105.88</v>
      </c>
      <c r="K148" s="9" t="str">
        <f>IF(B148&lt;&gt;0,"sell "&amp;B148&amp;" "&amp;A148&amp;" @ $"&amp;G148,"")</f>
        <v>sell 92 GCT @ $22.89</v>
      </c>
      <c r="L148" s="50">
        <f>L147+(G148*B148)</f>
        <v>23870.370000000003</v>
      </c>
      <c r="M148" s="9"/>
      <c r="N148" s="9"/>
      <c r="O148" s="9"/>
      <c r="P148" s="9"/>
      <c r="Q148" s="11"/>
    </row>
    <row r="149" spans="1:17" x14ac:dyDescent="0.45">
      <c r="A149" s="14" t="s">
        <v>231</v>
      </c>
      <c r="B149" s="9">
        <v>9</v>
      </c>
      <c r="C149" s="10">
        <v>338</v>
      </c>
      <c r="D149" s="10">
        <f>C149*B149</f>
        <v>3042</v>
      </c>
      <c r="E149" s="38" t="s">
        <v>17</v>
      </c>
      <c r="F149" s="9"/>
      <c r="G149" s="10">
        <v>338.57</v>
      </c>
      <c r="H149" s="10">
        <f>(B149*G149)-D149</f>
        <v>5.1300000000001091</v>
      </c>
      <c r="I149" s="9" t="s">
        <v>134</v>
      </c>
      <c r="J149" s="38">
        <f>G149*B149</f>
        <v>3047.13</v>
      </c>
      <c r="K149" s="9" t="str">
        <f t="shared" ref="K149:K150" si="5">IF(B149&lt;&gt;0,"sell "&amp;B149&amp;" "&amp;A149&amp;" @ $"&amp;G149,"")</f>
        <v>sell 9 KAI @ $338.57</v>
      </c>
      <c r="L149" s="50">
        <f>L148+(G149*B149)</f>
        <v>26917.500000000004</v>
      </c>
      <c r="M149" s="9"/>
      <c r="N149" s="9"/>
      <c r="O149" s="9"/>
      <c r="P149" s="9"/>
      <c r="Q149" s="11"/>
    </row>
    <row r="150" spans="1:17" x14ac:dyDescent="0.45">
      <c r="A150" s="14" t="s">
        <v>232</v>
      </c>
      <c r="B150" s="9">
        <v>61</v>
      </c>
      <c r="C150" s="10">
        <v>46.56</v>
      </c>
      <c r="D150" s="10">
        <f>C150*B150</f>
        <v>2840.1600000000003</v>
      </c>
      <c r="E150" s="38" t="s">
        <v>17</v>
      </c>
      <c r="F150" s="9"/>
      <c r="G150" s="10">
        <v>46.32</v>
      </c>
      <c r="H150" s="10">
        <f>(B150*G150)-D150</f>
        <v>-14.640000000000327</v>
      </c>
      <c r="I150" s="9" t="s">
        <v>134</v>
      </c>
      <c r="J150" s="38">
        <f>G150*B150</f>
        <v>2825.52</v>
      </c>
      <c r="K150" s="9" t="str">
        <f t="shared" si="5"/>
        <v>sell 61 GLP @ $46.32</v>
      </c>
      <c r="L150" s="10">
        <f>L149+(G150*B150)</f>
        <v>29743.020000000004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7996.32</v>
      </c>
      <c r="E151" s="9"/>
      <c r="F151" s="9"/>
      <c r="G151" s="41"/>
      <c r="H151" s="10">
        <f>SUM(H148:H150)</f>
        <v>-17.789999999999964</v>
      </c>
      <c r="I151" s="9"/>
      <c r="J151" s="38">
        <f>SUM(J148:J150)</f>
        <v>7978.5300000000007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21764.49</v>
      </c>
      <c r="N155" s="9"/>
      <c r="O155" s="9"/>
      <c r="P155" s="9"/>
      <c r="Q155" s="11"/>
    </row>
    <row r="156" spans="1:17" x14ac:dyDescent="0.45">
      <c r="A156" s="14" t="s">
        <v>239</v>
      </c>
      <c r="B156" s="9">
        <v>110</v>
      </c>
      <c r="C156" s="10">
        <v>27.16</v>
      </c>
      <c r="D156" s="10">
        <f>C156*B156</f>
        <v>2987.6</v>
      </c>
      <c r="E156" s="38" t="s">
        <v>17</v>
      </c>
      <c r="F156" s="9"/>
      <c r="G156" s="10">
        <v>27.02</v>
      </c>
      <c r="H156" s="10">
        <f>(B156*G156)-D156</f>
        <v>-15.400000000000091</v>
      </c>
      <c r="I156" s="9" t="s">
        <v>134</v>
      </c>
      <c r="J156" s="9"/>
      <c r="K156" s="9" t="str">
        <f>IF(B156&lt;&gt;0,"buy "&amp;B156&amp;" "&amp;A156&amp;" @ $"&amp;G156,"")</f>
        <v>buy 110 TPC @ $27.02</v>
      </c>
      <c r="L156" s="10">
        <f>L150-(G156*B156)</f>
        <v>26770.820000000003</v>
      </c>
      <c r="M156" s="38">
        <f>L147-(G156*B156)</f>
        <v>18792.29</v>
      </c>
      <c r="N156" s="9"/>
      <c r="O156" s="9"/>
      <c r="P156" s="9"/>
      <c r="Q156" s="11"/>
    </row>
    <row r="157" spans="1:17" x14ac:dyDescent="0.45">
      <c r="A157" s="14" t="s">
        <v>240</v>
      </c>
      <c r="B157" s="9">
        <v>35</v>
      </c>
      <c r="C157" s="10">
        <v>85.02</v>
      </c>
      <c r="D157" s="10">
        <f>C157*B157</f>
        <v>2975.7</v>
      </c>
      <c r="E157" s="38" t="s">
        <v>17</v>
      </c>
      <c r="F157" s="9"/>
      <c r="G157" s="10">
        <v>84.62</v>
      </c>
      <c r="H157" s="10">
        <f>(B157*G157)-D157</f>
        <v>-13.999999999999545</v>
      </c>
      <c r="I157" s="9" t="s">
        <v>134</v>
      </c>
      <c r="J157" s="9"/>
      <c r="K157" s="9" t="str">
        <f>IF(B157&lt;&gt;0,"buy "&amp;B157&amp;" "&amp;A157&amp;" @ $"&amp;G157,"")</f>
        <v>buy 35 SKYW @ $84.62</v>
      </c>
      <c r="L157" s="10">
        <f>L156-(G157*B157)</f>
        <v>23809.120000000003</v>
      </c>
      <c r="M157" s="38">
        <f>M156-(G157*B157)</f>
        <v>15830.59</v>
      </c>
      <c r="N157" s="9"/>
      <c r="O157" s="9"/>
      <c r="P157" s="9"/>
      <c r="Q157" s="11"/>
    </row>
    <row r="158" spans="1:17" x14ac:dyDescent="0.45">
      <c r="A158" s="28" t="s">
        <v>241</v>
      </c>
      <c r="B158" s="29">
        <v>42</v>
      </c>
      <c r="C158" s="30">
        <v>70</v>
      </c>
      <c r="D158" s="30">
        <f>C158*B158</f>
        <v>2940</v>
      </c>
      <c r="E158" s="38" t="s">
        <v>17</v>
      </c>
      <c r="F158" s="29"/>
      <c r="G158" s="30">
        <v>70</v>
      </c>
      <c r="H158" s="30">
        <f>(B158*G158)-D158</f>
        <v>0</v>
      </c>
      <c r="I158" s="9" t="s">
        <v>134</v>
      </c>
      <c r="J158" s="9"/>
      <c r="K158" s="9" t="str">
        <f>IF(B158&lt;&gt;0,"buy "&amp;B158&amp;" "&amp;A158&amp;" @ $"&amp;G158,"")</f>
        <v>buy 42 GFF @ $70</v>
      </c>
      <c r="L158" s="10">
        <f>L157-(G158*B158)</f>
        <v>20869.120000000003</v>
      </c>
      <c r="M158" s="46">
        <f>M157-(G158*B158)</f>
        <v>12890.59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8903.2999999999993</v>
      </c>
      <c r="E159" s="9"/>
      <c r="F159" s="9"/>
      <c r="G159" s="10" t="s">
        <v>242</v>
      </c>
      <c r="H159" s="10">
        <f>SUM(H156:H158)</f>
        <v>-29.399999999999636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1899.89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-17.789999999999964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1882.1000000000001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-29.399999999999636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1911.4999999999998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1" spans="1:17" ht="14.65" thickBot="1" x14ac:dyDescent="0.5"/>
    <row r="172" spans="1:17" ht="14.65" thickTop="1" x14ac:dyDescent="0.45">
      <c r="A172" s="3"/>
      <c r="B172" s="4"/>
      <c r="C172" s="5">
        <v>45536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 x14ac:dyDescent="0.45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 x14ac:dyDescent="0.45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20456.11</v>
      </c>
      <c r="M174" s="9" t="s">
        <v>135</v>
      </c>
      <c r="N174" s="9"/>
      <c r="O174" s="9"/>
      <c r="P174" s="9"/>
      <c r="Q174" s="11"/>
    </row>
    <row r="175" spans="1:17" x14ac:dyDescent="0.45">
      <c r="A175" s="14" t="s">
        <v>227</v>
      </c>
      <c r="B175" s="9">
        <v>93</v>
      </c>
      <c r="C175" s="10">
        <v>28.69</v>
      </c>
      <c r="D175" s="10">
        <f>C175*B175</f>
        <v>2668.17</v>
      </c>
      <c r="E175" s="38" t="s">
        <v>17</v>
      </c>
      <c r="F175" s="9"/>
      <c r="G175" s="10">
        <v>28.04</v>
      </c>
      <c r="H175" s="10">
        <f>(B175*G175)-D175</f>
        <v>-60.450000000000273</v>
      </c>
      <c r="I175" s="9" t="s">
        <v>134</v>
      </c>
      <c r="J175" s="38">
        <f>G175*B175</f>
        <v>2607.7199999999998</v>
      </c>
      <c r="K175" s="9" t="str">
        <f>IF(B175&lt;&gt;0,"sell "&amp;B175&amp;" "&amp;A175&amp;" @ $"&amp;G175,"")</f>
        <v>sell 93 ASPN @ $28.04</v>
      </c>
      <c r="L175" s="50">
        <f>L174+(G175*B175)</f>
        <v>23063.83</v>
      </c>
      <c r="M175" s="9"/>
      <c r="N175" s="9"/>
      <c r="O175" s="9"/>
      <c r="P175" s="9"/>
      <c r="Q175" s="11"/>
    </row>
    <row r="176" spans="1:17" x14ac:dyDescent="0.45">
      <c r="A176" s="14" t="s">
        <v>228</v>
      </c>
      <c r="B176" s="9">
        <v>175</v>
      </c>
      <c r="C176" s="10">
        <v>13.78</v>
      </c>
      <c r="D176" s="10">
        <f>C176*B176</f>
        <v>2411.5</v>
      </c>
      <c r="E176" s="38" t="s">
        <v>17</v>
      </c>
      <c r="F176" s="9"/>
      <c r="G176" s="10">
        <v>13.64</v>
      </c>
      <c r="H176" s="10">
        <f>(B176*G176)-D176</f>
        <v>-24.5</v>
      </c>
      <c r="I176" s="9" t="s">
        <v>134</v>
      </c>
      <c r="J176" s="38">
        <f>G176*B176</f>
        <v>2387</v>
      </c>
      <c r="K176" s="9" t="str">
        <f t="shared" ref="K176:K177" si="6">IF(B176&lt;&gt;0,"sell "&amp;B176&amp;" "&amp;A176&amp;" @ $"&amp;G176,"")</f>
        <v>sell 175 CXW @ $13.64</v>
      </c>
      <c r="L176" s="50">
        <f>L175+(G176*B176)</f>
        <v>25450.83</v>
      </c>
      <c r="M176" s="9"/>
      <c r="N176" s="9"/>
      <c r="O176" s="9"/>
      <c r="P176" s="9"/>
      <c r="Q176" s="11"/>
    </row>
    <row r="177" spans="1:17" x14ac:dyDescent="0.45">
      <c r="A177" s="14" t="s">
        <v>229</v>
      </c>
      <c r="B177" s="9">
        <v>102</v>
      </c>
      <c r="C177" s="10">
        <v>31.84</v>
      </c>
      <c r="D177" s="10">
        <f>C177*B177</f>
        <v>3247.68</v>
      </c>
      <c r="E177" s="38" t="s">
        <v>17</v>
      </c>
      <c r="F177" s="9"/>
      <c r="G177" s="10">
        <v>31.64</v>
      </c>
      <c r="H177" s="10">
        <f>(B177*G177)-D177</f>
        <v>-20.399999999999636</v>
      </c>
      <c r="I177" s="9" t="s">
        <v>134</v>
      </c>
      <c r="J177" s="38">
        <f>G177*B177</f>
        <v>3227.28</v>
      </c>
      <c r="K177" s="9" t="str">
        <f t="shared" si="6"/>
        <v>sell 102 REVG @ $31.64</v>
      </c>
      <c r="L177" s="10">
        <f>L176+(G177*B177)</f>
        <v>28678.11</v>
      </c>
      <c r="M177" s="9" t="s">
        <v>44</v>
      </c>
      <c r="N177" s="9"/>
      <c r="O177" s="9"/>
      <c r="P177" s="9"/>
      <c r="Q177" s="11"/>
    </row>
    <row r="178" spans="1:17" x14ac:dyDescent="0.45">
      <c r="A178" s="14"/>
      <c r="B178" s="9"/>
      <c r="C178" s="10" t="s">
        <v>20</v>
      </c>
      <c r="D178" s="10">
        <f>SUM(D175:D177)</f>
        <v>8327.35</v>
      </c>
      <c r="E178" s="9"/>
      <c r="F178" s="9"/>
      <c r="G178" s="41"/>
      <c r="H178" s="10">
        <f>SUM(H175:H177)</f>
        <v>-105.34999999999991</v>
      </c>
      <c r="I178" s="9"/>
      <c r="J178" s="38">
        <f>SUM(J175:J177)</f>
        <v>8222</v>
      </c>
      <c r="K178" s="9"/>
      <c r="L178" s="10"/>
      <c r="M178" s="9"/>
      <c r="N178" s="9"/>
      <c r="O178" s="9"/>
      <c r="P178" s="9"/>
      <c r="Q178" s="11"/>
    </row>
    <row r="179" spans="1:17" x14ac:dyDescent="0.45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 x14ac:dyDescent="0.45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 x14ac:dyDescent="0.45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20456.11</v>
      </c>
      <c r="N182" s="9"/>
      <c r="O182" s="9"/>
      <c r="P182" s="9"/>
      <c r="Q182" s="11"/>
    </row>
    <row r="183" spans="1:17" x14ac:dyDescent="0.45">
      <c r="A183" s="14" t="s">
        <v>236</v>
      </c>
      <c r="B183" s="9">
        <v>63</v>
      </c>
      <c r="C183" s="10">
        <v>46.09</v>
      </c>
      <c r="D183" s="10">
        <f>C183*B183</f>
        <v>2903.67</v>
      </c>
      <c r="E183" s="38" t="s">
        <v>17</v>
      </c>
      <c r="F183" s="9"/>
      <c r="G183" s="10">
        <v>25.25</v>
      </c>
      <c r="H183" s="10">
        <f>(B183*G183)-D183</f>
        <v>-1312.92</v>
      </c>
      <c r="I183" s="9" t="s">
        <v>134</v>
      </c>
      <c r="J183" s="9"/>
      <c r="K183" s="9" t="str">
        <f>IF(B183&lt;&gt;0,"buy "&amp;B183&amp;" "&amp;A183&amp;" @ $"&amp;G183,"")</f>
        <v>buy 63 DYN @ $25.25</v>
      </c>
      <c r="L183" s="10">
        <f>L177-(G183*B183)</f>
        <v>27087.360000000001</v>
      </c>
      <c r="M183" s="38">
        <f>L174-(G183*B183)</f>
        <v>18865.36</v>
      </c>
      <c r="N183" s="9"/>
      <c r="O183" s="9"/>
      <c r="P183" s="9"/>
      <c r="Q183" s="11"/>
    </row>
    <row r="184" spans="1:17" x14ac:dyDescent="0.45">
      <c r="A184" s="14" t="s">
        <v>238</v>
      </c>
      <c r="B184" s="9">
        <v>8</v>
      </c>
      <c r="C184" s="10">
        <v>353.52</v>
      </c>
      <c r="D184" s="10">
        <f>C184*B184</f>
        <v>2828.16</v>
      </c>
      <c r="E184" s="38" t="s">
        <v>17</v>
      </c>
      <c r="F184" s="9"/>
      <c r="G184" s="10">
        <v>352.94</v>
      </c>
      <c r="H184" s="10">
        <f>(B184*G184)-D184</f>
        <v>-4.6399999999998727</v>
      </c>
      <c r="I184" s="9" t="s">
        <v>134</v>
      </c>
      <c r="J184" s="9"/>
      <c r="K184" s="9" t="str">
        <f>IF(B184&lt;&gt;0,"buy "&amp;B184&amp;" "&amp;A184&amp;" @ $"&amp;G184,"")</f>
        <v>buy 8 FIX @ $352.94</v>
      </c>
      <c r="L184" s="10">
        <f>L183-(G184*B184)</f>
        <v>24263.84</v>
      </c>
      <c r="M184" s="38">
        <f>M183-(G184*B184)</f>
        <v>16041.84</v>
      </c>
      <c r="N184" s="9"/>
      <c r="O184" s="9"/>
      <c r="P184" s="9"/>
      <c r="Q184" s="11"/>
    </row>
    <row r="185" spans="1:17" x14ac:dyDescent="0.45">
      <c r="A185" s="28" t="s">
        <v>237</v>
      </c>
      <c r="B185" s="29">
        <v>51</v>
      </c>
      <c r="C185" s="30">
        <v>56.39</v>
      </c>
      <c r="D185" s="30">
        <f>C185*B185</f>
        <v>2875.89</v>
      </c>
      <c r="E185" s="38" t="s">
        <v>17</v>
      </c>
      <c r="F185" s="29"/>
      <c r="G185" s="30">
        <v>56.3</v>
      </c>
      <c r="H185" s="30">
        <f>(B185*G185)-D185</f>
        <v>-4.5900000000001455</v>
      </c>
      <c r="I185" s="9" t="s">
        <v>134</v>
      </c>
      <c r="J185" s="9"/>
      <c r="K185" s="9" t="str">
        <f>IF(B185&lt;&gt;0,"buy "&amp;B185&amp;" "&amp;A185&amp;" @ $"&amp;G185,"")</f>
        <v>buy 51 RXST @ $56.3</v>
      </c>
      <c r="L185" s="10">
        <f>L184-(G185*B185)</f>
        <v>21392.54</v>
      </c>
      <c r="M185" s="46">
        <f>M184-(G185*B185)</f>
        <v>13170.54</v>
      </c>
      <c r="N185" s="47"/>
      <c r="O185" s="47"/>
      <c r="P185" s="47"/>
      <c r="Q185" s="48"/>
    </row>
    <row r="186" spans="1:17" x14ac:dyDescent="0.45">
      <c r="A186" s="14"/>
      <c r="B186" s="9"/>
      <c r="C186" s="10" t="s">
        <v>20</v>
      </c>
      <c r="D186" s="10">
        <f>SUM(D183:D185)</f>
        <v>8607.7199999999993</v>
      </c>
      <c r="E186" s="9"/>
      <c r="F186" s="9"/>
      <c r="G186" s="10"/>
      <c r="H186" s="10">
        <f>SUM(H183:H185)</f>
        <v>-1322.15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 x14ac:dyDescent="0.45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x14ac:dyDescent="0.45">
      <c r="A190" s="14" t="s">
        <v>23</v>
      </c>
      <c r="B190" s="9"/>
      <c r="C190" s="10"/>
      <c r="D190" s="22">
        <v>590.07000000000005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24</v>
      </c>
      <c r="B191" s="9"/>
      <c r="C191" s="10"/>
      <c r="D191" s="49">
        <f>H178</f>
        <v>-105.34999999999991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25</v>
      </c>
      <c r="B192" s="9"/>
      <c r="C192" s="10"/>
      <c r="D192" s="10">
        <f>D190+D191</f>
        <v>484.72000000000014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27</v>
      </c>
      <c r="B193" s="9"/>
      <c r="C193" s="10"/>
      <c r="D193" s="10">
        <f>H186</f>
        <v>-1322.15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25</v>
      </c>
      <c r="B194" s="9"/>
      <c r="C194" s="10"/>
      <c r="D194" s="32">
        <f>D192-D193</f>
        <v>1806.8700000000003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 x14ac:dyDescent="0.5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 x14ac:dyDescent="0.45"/>
    <row r="199" spans="1:17" ht="14.65" thickBot="1" x14ac:dyDescent="0.5"/>
    <row r="200" spans="1:17" ht="14.65" thickTop="1" x14ac:dyDescent="0.45">
      <c r="A200" s="3"/>
      <c r="B200" s="4"/>
      <c r="C200" s="5">
        <v>45505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 x14ac:dyDescent="0.45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 x14ac:dyDescent="0.45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22301.759999999998</v>
      </c>
      <c r="M202" s="9" t="s">
        <v>135</v>
      </c>
      <c r="N202" s="9"/>
      <c r="O202" s="9"/>
      <c r="P202" s="9"/>
      <c r="Q202" s="11"/>
    </row>
    <row r="203" spans="1:17" x14ac:dyDescent="0.45">
      <c r="A203" s="14" t="s">
        <v>224</v>
      </c>
      <c r="B203" s="9">
        <v>159</v>
      </c>
      <c r="C203" s="10">
        <v>14.5</v>
      </c>
      <c r="D203" s="10">
        <f>C203*B203</f>
        <v>2305.5</v>
      </c>
      <c r="E203" s="38" t="s">
        <v>17</v>
      </c>
      <c r="F203" s="9"/>
      <c r="G203" s="10">
        <v>14.45</v>
      </c>
      <c r="H203" s="10">
        <f>(B203*G203)-D203</f>
        <v>-7.9500000000002728</v>
      </c>
      <c r="I203" s="9" t="s">
        <v>134</v>
      </c>
      <c r="J203" s="38">
        <f>G203*B203</f>
        <v>2297.5499999999997</v>
      </c>
      <c r="K203" s="9" t="str">
        <f>IF(B203&lt;&gt;0,"sell "&amp;B203&amp;" "&amp;A203&amp;" @ $"&amp;G203,"")</f>
        <v>sell 159 GEO @ $14.45</v>
      </c>
      <c r="L203" s="50">
        <f>L202+(G203*B203)</f>
        <v>24599.309999999998</v>
      </c>
      <c r="M203" s="9"/>
      <c r="N203" s="9"/>
      <c r="O203" s="9"/>
      <c r="P203" s="9"/>
      <c r="Q203" s="11"/>
    </row>
    <row r="204" spans="1:17" x14ac:dyDescent="0.45">
      <c r="A204" s="14" t="s">
        <v>225</v>
      </c>
      <c r="B204" s="9">
        <v>28</v>
      </c>
      <c r="C204" s="10">
        <v>92.94</v>
      </c>
      <c r="D204" s="10">
        <f>C204*B204</f>
        <v>2602.3199999999997</v>
      </c>
      <c r="E204" s="38" t="s">
        <v>17</v>
      </c>
      <c r="F204" s="9"/>
      <c r="G204" s="10">
        <v>93.21</v>
      </c>
      <c r="H204" s="10">
        <f>(B204*G204)-D204</f>
        <v>7.5599999999999454</v>
      </c>
      <c r="I204" s="9" t="s">
        <v>134</v>
      </c>
      <c r="J204" s="38">
        <f>G204*B204</f>
        <v>2609.8799999999997</v>
      </c>
      <c r="K204" s="9" t="str">
        <f t="shared" ref="K204:K205" si="7">IF(B204&lt;&gt;0,"sell "&amp;B204&amp;" "&amp;A204&amp;" @ $"&amp;G204,"")</f>
        <v>sell 28 EHC @ $93.21</v>
      </c>
      <c r="L204" s="50">
        <f>L203+(G204*B204)</f>
        <v>27209.19</v>
      </c>
      <c r="M204" s="9"/>
      <c r="N204" s="9"/>
      <c r="O204" s="9"/>
      <c r="P204" s="9"/>
      <c r="Q204" s="11"/>
    </row>
    <row r="205" spans="1:17" x14ac:dyDescent="0.45">
      <c r="A205" s="14" t="s">
        <v>226</v>
      </c>
      <c r="B205" s="9">
        <v>73</v>
      </c>
      <c r="C205" s="10">
        <v>46.4</v>
      </c>
      <c r="D205" s="10">
        <f>C205*B205</f>
        <v>3387.2</v>
      </c>
      <c r="E205" s="38" t="s">
        <v>17</v>
      </c>
      <c r="F205" s="9"/>
      <c r="G205" s="10">
        <v>44.88</v>
      </c>
      <c r="H205" s="10">
        <f>(B205*G205)-D205</f>
        <v>-110.95999999999958</v>
      </c>
      <c r="I205" s="9" t="s">
        <v>134</v>
      </c>
      <c r="J205" s="38">
        <f>G205*B205</f>
        <v>3276.2400000000002</v>
      </c>
      <c r="K205" s="9" t="str">
        <f t="shared" si="7"/>
        <v>sell 73 AGIO @ $44.88</v>
      </c>
      <c r="L205" s="10">
        <f>L204+(G205*B205)</f>
        <v>30485.43</v>
      </c>
      <c r="M205" s="9" t="s">
        <v>44</v>
      </c>
      <c r="N205" s="9"/>
      <c r="O205" s="9"/>
      <c r="P205" s="9"/>
      <c r="Q205" s="11"/>
    </row>
    <row r="206" spans="1:17" x14ac:dyDescent="0.45">
      <c r="A206" s="14"/>
      <c r="B206" s="9"/>
      <c r="C206" s="10" t="s">
        <v>20</v>
      </c>
      <c r="D206" s="10">
        <f>SUM(D203:D205)</f>
        <v>8295.02</v>
      </c>
      <c r="E206" s="9"/>
      <c r="F206" s="9"/>
      <c r="G206" s="41"/>
      <c r="H206" s="10">
        <f>SUM(H203:H205)</f>
        <v>-111.34999999999991</v>
      </c>
      <c r="I206" s="9"/>
      <c r="J206" s="38">
        <f>SUM(J203:J205)</f>
        <v>8183.67</v>
      </c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51"/>
      <c r="E208" s="42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 x14ac:dyDescent="0.45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 x14ac:dyDescent="0.45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22301.759999999998</v>
      </c>
      <c r="N210" s="9"/>
      <c r="O210" s="9"/>
      <c r="P210" s="9"/>
      <c r="Q210" s="11"/>
    </row>
    <row r="211" spans="1:17" x14ac:dyDescent="0.45">
      <c r="A211" s="14" t="s">
        <v>233</v>
      </c>
      <c r="B211" s="9">
        <v>68</v>
      </c>
      <c r="C211" s="10">
        <v>43.05</v>
      </c>
      <c r="D211" s="10">
        <f>C211*B211</f>
        <v>2927.3999999999996</v>
      </c>
      <c r="E211" s="38" t="s">
        <v>17</v>
      </c>
      <c r="F211" s="9"/>
      <c r="G211" s="10">
        <v>43.11</v>
      </c>
      <c r="H211" s="10">
        <f>(B211*G211)-D211</f>
        <v>4.080000000000382</v>
      </c>
      <c r="I211" s="9" t="s">
        <v>134</v>
      </c>
      <c r="J211" s="9"/>
      <c r="K211" s="9" t="str">
        <f>IF(B211&lt;&gt;0,"buy "&amp;B211&amp;" "&amp;A211&amp;" @ $"&amp;G211,"")</f>
        <v>buy 68 IDYA @ $43.11</v>
      </c>
      <c r="L211" s="10">
        <f>L205-(G211*B211)</f>
        <v>27553.95</v>
      </c>
      <c r="M211" s="38">
        <f>L202-(G211*B211)</f>
        <v>19370.28</v>
      </c>
      <c r="N211" s="9"/>
      <c r="O211" s="9"/>
      <c r="P211" s="9"/>
      <c r="Q211" s="11"/>
    </row>
    <row r="212" spans="1:17" x14ac:dyDescent="0.45">
      <c r="A212" s="14" t="s">
        <v>234</v>
      </c>
      <c r="B212" s="9">
        <v>22</v>
      </c>
      <c r="C212" s="10">
        <v>133.5</v>
      </c>
      <c r="D212" s="10">
        <f>C212*B212</f>
        <v>2937</v>
      </c>
      <c r="E212" s="38" t="s">
        <v>17</v>
      </c>
      <c r="F212" s="9"/>
      <c r="G212" s="10">
        <v>133.56</v>
      </c>
      <c r="H212" s="10">
        <f>(B212*G212)-D212</f>
        <v>1.3200000000001637</v>
      </c>
      <c r="I212" s="9" t="s">
        <v>134</v>
      </c>
      <c r="J212" s="9"/>
      <c r="K212" s="9" t="str">
        <f>IF(B212&lt;&gt;0,"buy "&amp;B212&amp;" "&amp;A212&amp;" @ $"&amp;G212,"")</f>
        <v>buy 22 ASND @ $133.56</v>
      </c>
      <c r="L212" s="10">
        <f>L211-(G212*B212)</f>
        <v>24615.63</v>
      </c>
      <c r="M212" s="38">
        <f>M211-(G212*B212)</f>
        <v>16431.96</v>
      </c>
      <c r="N212" s="9"/>
      <c r="O212" s="9"/>
      <c r="P212" s="9"/>
      <c r="Q212" s="11"/>
    </row>
    <row r="213" spans="1:17" x14ac:dyDescent="0.45">
      <c r="A213" s="28" t="s">
        <v>235</v>
      </c>
      <c r="B213" s="29">
        <v>76</v>
      </c>
      <c r="C213" s="30">
        <v>38.68</v>
      </c>
      <c r="D213" s="30">
        <f>C213*B213</f>
        <v>2939.68</v>
      </c>
      <c r="E213" s="38" t="s">
        <v>17</v>
      </c>
      <c r="F213" s="29"/>
      <c r="G213" s="30">
        <v>38.630000000000003</v>
      </c>
      <c r="H213" s="30">
        <f>(B213*G213)-D213</f>
        <v>-3.7999999999997272</v>
      </c>
      <c r="I213" s="9" t="s">
        <v>134</v>
      </c>
      <c r="J213" s="9"/>
      <c r="K213" s="9" t="str">
        <f>IF(B213&lt;&gt;0,"buy "&amp;B213&amp;" "&amp;A213&amp;" @ $"&amp;G213,"")</f>
        <v>buy 76 TRMD @ $38.63</v>
      </c>
      <c r="L213" s="10">
        <f>L212-(G213*B213)</f>
        <v>21679.75</v>
      </c>
      <c r="M213" s="46">
        <f>M212-(G213*B213)</f>
        <v>13496.079999999998</v>
      </c>
      <c r="N213" s="47"/>
      <c r="O213" s="47"/>
      <c r="P213" s="47"/>
      <c r="Q213" s="48"/>
    </row>
    <row r="214" spans="1:17" x14ac:dyDescent="0.45">
      <c r="A214" s="14"/>
      <c r="B214" s="9"/>
      <c r="C214" s="10" t="s">
        <v>20</v>
      </c>
      <c r="D214" s="10">
        <f>SUM(D211:D213)</f>
        <v>8804.08</v>
      </c>
      <c r="E214" s="9"/>
      <c r="F214" s="9"/>
      <c r="G214" s="10"/>
      <c r="H214" s="10">
        <f>SUM(H211:H213)</f>
        <v>1.6000000000008185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23</v>
      </c>
      <c r="B218" s="9"/>
      <c r="C218" s="10"/>
      <c r="D218" s="22">
        <v>983.39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24</v>
      </c>
      <c r="B219" s="9"/>
      <c r="C219" s="10"/>
      <c r="D219" s="49">
        <f>H206</f>
        <v>-111.34999999999991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25</v>
      </c>
      <c r="B220" s="9"/>
      <c r="C220" s="10"/>
      <c r="D220" s="10">
        <f>D218+D219</f>
        <v>872.04000000000008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27</v>
      </c>
      <c r="B221" s="9"/>
      <c r="C221" s="10"/>
      <c r="D221" s="10">
        <f>H214</f>
        <v>1.6000000000008185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25</v>
      </c>
      <c r="B222" s="9"/>
      <c r="C222" s="10"/>
      <c r="D222" s="32">
        <f>D220-D221</f>
        <v>870.43999999999926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 x14ac:dyDescent="0.5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 x14ac:dyDescent="0.45"/>
    <row r="226" spans="1:17" ht="14.65" thickBot="1" x14ac:dyDescent="0.5"/>
    <row r="227" spans="1:17" ht="14.65" thickTop="1" x14ac:dyDescent="0.45">
      <c r="A227" s="3"/>
      <c r="B227" s="4"/>
      <c r="C227" s="5">
        <v>45474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 x14ac:dyDescent="0.45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 x14ac:dyDescent="0.45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26567.27</v>
      </c>
      <c r="M229" s="9" t="s">
        <v>135</v>
      </c>
      <c r="N229" s="9"/>
      <c r="O229" s="9"/>
      <c r="P229" s="9"/>
      <c r="Q229" s="11"/>
    </row>
    <row r="230" spans="1:17" x14ac:dyDescent="0.45">
      <c r="A230" s="14" t="s">
        <v>221</v>
      </c>
      <c r="B230" s="9">
        <v>56</v>
      </c>
      <c r="C230" s="10">
        <v>31.99</v>
      </c>
      <c r="D230" s="10">
        <f>C230*B230</f>
        <v>1791.4399999999998</v>
      </c>
      <c r="E230" s="38" t="s">
        <v>17</v>
      </c>
      <c r="F230" s="9"/>
      <c r="G230" s="10">
        <v>32.19</v>
      </c>
      <c r="H230" s="10">
        <f>(B230*G230)-D230</f>
        <v>11.200000000000045</v>
      </c>
      <c r="I230" s="9" t="s">
        <v>134</v>
      </c>
      <c r="J230" s="38">
        <f>G230*B230</f>
        <v>1802.6399999999999</v>
      </c>
      <c r="K230" s="9" t="str">
        <f>IF(B230&lt;&gt;0,"sell "&amp;B230&amp;" "&amp;A230&amp;" @ $"&amp;G230,"")</f>
        <v>sell 56 FOR @ $32.19</v>
      </c>
      <c r="L230" s="50">
        <f>L229+(G230*B230)</f>
        <v>28369.91</v>
      </c>
      <c r="M230" s="9"/>
      <c r="N230" s="9"/>
      <c r="O230" s="9"/>
      <c r="P230" s="9"/>
      <c r="Q230" s="11"/>
    </row>
    <row r="231" spans="1:17" x14ac:dyDescent="0.45">
      <c r="A231" s="14" t="s">
        <v>223</v>
      </c>
      <c r="B231" s="9">
        <v>29</v>
      </c>
      <c r="C231" s="10">
        <v>91</v>
      </c>
      <c r="D231" s="10">
        <f>C231*B231</f>
        <v>2639</v>
      </c>
      <c r="E231" s="38" t="s">
        <v>17</v>
      </c>
      <c r="F231" s="9"/>
      <c r="G231" s="10">
        <v>91.06</v>
      </c>
      <c r="H231" s="10">
        <f>(B231*G231)-D231</f>
        <v>1.7400000000002365</v>
      </c>
      <c r="I231" s="9" t="s">
        <v>134</v>
      </c>
      <c r="J231" s="38">
        <f>G231*B231</f>
        <v>2640.7400000000002</v>
      </c>
      <c r="K231" s="9" t="str">
        <f t="shared" ref="K231:K232" si="8">IF(B231&lt;&gt;0,"sell "&amp;B231&amp;" "&amp;A231&amp;" @ $"&amp;G231,"")</f>
        <v>sell 29 HWKN @ $91.06</v>
      </c>
      <c r="L231" s="50">
        <f>L230+(G231*B231)</f>
        <v>31010.65</v>
      </c>
      <c r="M231" s="9"/>
      <c r="N231" s="9"/>
      <c r="O231" s="9"/>
      <c r="P231" s="9"/>
      <c r="Q231" s="11"/>
    </row>
    <row r="232" spans="1:17" x14ac:dyDescent="0.45">
      <c r="A232" s="14"/>
      <c r="B232" s="9"/>
      <c r="C232" s="10">
        <v>0</v>
      </c>
      <c r="D232" s="10">
        <f>C232*B232</f>
        <v>0</v>
      </c>
      <c r="E232" s="38" t="s">
        <v>17</v>
      </c>
      <c r="F232" s="9"/>
      <c r="G232" s="10">
        <v>0</v>
      </c>
      <c r="H232" s="10">
        <f>(B232*G232)-D232</f>
        <v>0</v>
      </c>
      <c r="I232" s="9" t="s">
        <v>134</v>
      </c>
      <c r="J232" s="38">
        <f>G232*B232</f>
        <v>0</v>
      </c>
      <c r="K232" s="9" t="str">
        <f t="shared" si="8"/>
        <v/>
      </c>
      <c r="L232" s="10">
        <f>L231+(G232*B232)</f>
        <v>31010.65</v>
      </c>
      <c r="M232" s="9" t="s">
        <v>44</v>
      </c>
      <c r="N232" s="9"/>
      <c r="O232" s="9"/>
      <c r="P232" s="9"/>
      <c r="Q232" s="11"/>
    </row>
    <row r="233" spans="1:17" x14ac:dyDescent="0.45">
      <c r="A233" s="14"/>
      <c r="B233" s="9"/>
      <c r="C233" s="10" t="s">
        <v>20</v>
      </c>
      <c r="D233" s="10">
        <f>SUM(D230:D232)</f>
        <v>4430.4399999999996</v>
      </c>
      <c r="E233" s="9"/>
      <c r="F233" s="9"/>
      <c r="G233" s="41"/>
      <c r="H233" s="10">
        <f>SUM(H230:H232)</f>
        <v>12.940000000000282</v>
      </c>
      <c r="I233" s="9"/>
      <c r="J233" s="38">
        <f>SUM(J230:J232)</f>
        <v>4443.38</v>
      </c>
      <c r="K233" s="9"/>
      <c r="L233" s="10"/>
      <c r="M233" s="9"/>
      <c r="N233" s="9"/>
      <c r="O233" s="9"/>
      <c r="P233" s="9"/>
      <c r="Q233" s="11"/>
    </row>
    <row r="234" spans="1:17" x14ac:dyDescent="0.45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51"/>
      <c r="E235" s="42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 x14ac:dyDescent="0.45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 x14ac:dyDescent="0.45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26567.27</v>
      </c>
      <c r="N237" s="9"/>
      <c r="O237" s="9"/>
      <c r="P237" s="9"/>
      <c r="Q237" s="11"/>
    </row>
    <row r="238" spans="1:17" x14ac:dyDescent="0.45">
      <c r="A238" s="14" t="s">
        <v>230</v>
      </c>
      <c r="B238" s="9">
        <v>92</v>
      </c>
      <c r="C238" s="10">
        <v>30.42</v>
      </c>
      <c r="D238" s="10">
        <f>C238*B238</f>
        <v>2798.6400000000003</v>
      </c>
      <c r="E238" s="38" t="s">
        <v>17</v>
      </c>
      <c r="F238" s="9"/>
      <c r="G238" s="10">
        <v>30.68</v>
      </c>
      <c r="H238" s="10">
        <f>(B238*G238)-D238</f>
        <v>23.919999999999618</v>
      </c>
      <c r="I238" s="9" t="s">
        <v>134</v>
      </c>
      <c r="J238" s="9"/>
      <c r="K238" s="9" t="str">
        <f>IF(B238&lt;&gt;0,"buy "&amp;B238&amp;" "&amp;A238&amp;" @ $"&amp;G238,"")</f>
        <v>buy 92 GCT @ $30.68</v>
      </c>
      <c r="L238" s="10">
        <f>L232-(G238*B238)</f>
        <v>28188.09</v>
      </c>
      <c r="M238" s="38">
        <f>L229-(G238*B238)</f>
        <v>23744.71</v>
      </c>
      <c r="N238" s="9"/>
      <c r="O238" s="9"/>
      <c r="P238" s="9"/>
      <c r="Q238" s="11"/>
    </row>
    <row r="239" spans="1:17" x14ac:dyDescent="0.45">
      <c r="A239" s="14" t="s">
        <v>231</v>
      </c>
      <c r="B239" s="9">
        <v>9</v>
      </c>
      <c r="C239" s="10">
        <v>293.77999999999997</v>
      </c>
      <c r="D239" s="10">
        <f>C239*B239</f>
        <v>2644.0199999999995</v>
      </c>
      <c r="E239" s="38" t="s">
        <v>17</v>
      </c>
      <c r="F239" s="9"/>
      <c r="G239" s="10">
        <v>295.17</v>
      </c>
      <c r="H239" s="10">
        <f>(B239*G239)-D239</f>
        <v>12.510000000000673</v>
      </c>
      <c r="I239" s="9" t="s">
        <v>134</v>
      </c>
      <c r="J239" s="9"/>
      <c r="K239" s="9" t="str">
        <f>IF(B239&lt;&gt;0,"buy "&amp;B239&amp;" "&amp;A239&amp;" @ $"&amp;G239,"")</f>
        <v>buy 9 KAI @ $295.17</v>
      </c>
      <c r="L239" s="10">
        <f>L238-(G239*B239)</f>
        <v>25531.56</v>
      </c>
      <c r="M239" s="38">
        <f>M238-(G239*B239)</f>
        <v>21088.18</v>
      </c>
      <c r="N239" s="9"/>
      <c r="O239" s="9"/>
      <c r="P239" s="9"/>
      <c r="Q239" s="11"/>
    </row>
    <row r="240" spans="1:17" x14ac:dyDescent="0.45">
      <c r="A240" s="28" t="s">
        <v>232</v>
      </c>
      <c r="B240" s="29">
        <v>61</v>
      </c>
      <c r="C240" s="30">
        <v>45.63</v>
      </c>
      <c r="D240" s="30">
        <f>C240*B240</f>
        <v>2783.4300000000003</v>
      </c>
      <c r="E240" s="38" t="s">
        <v>17</v>
      </c>
      <c r="F240" s="29"/>
      <c r="G240" s="30">
        <v>46.24</v>
      </c>
      <c r="H240" s="30">
        <f>(B240*G240)-D240</f>
        <v>37.210000000000036</v>
      </c>
      <c r="I240" s="9" t="s">
        <v>134</v>
      </c>
      <c r="J240" s="9"/>
      <c r="K240" s="9" t="str">
        <f>IF(B240&lt;&gt;0,"buy "&amp;B240&amp;" "&amp;A240&amp;" @ $"&amp;G240,"")</f>
        <v>buy 61 GLP @ $46.24</v>
      </c>
      <c r="L240" s="10">
        <f>L239-(G240*B240)</f>
        <v>22710.920000000002</v>
      </c>
      <c r="M240" s="46">
        <f>M239-(G240*B240)</f>
        <v>18267.54</v>
      </c>
      <c r="N240" s="47"/>
      <c r="O240" s="47"/>
      <c r="P240" s="47"/>
      <c r="Q240" s="48"/>
    </row>
    <row r="241" spans="1:17" x14ac:dyDescent="0.45">
      <c r="A241" s="14"/>
      <c r="B241" s="9"/>
      <c r="C241" s="10" t="s">
        <v>20</v>
      </c>
      <c r="D241" s="10">
        <f>SUM(D238:D240)</f>
        <v>8226.09</v>
      </c>
      <c r="E241" s="9"/>
      <c r="F241" s="9"/>
      <c r="G241" s="10"/>
      <c r="H241" s="10">
        <f>SUM(H238:H240)</f>
        <v>73.640000000000327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 x14ac:dyDescent="0.45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 x14ac:dyDescent="0.45">
      <c r="A245" s="14" t="s">
        <v>23</v>
      </c>
      <c r="B245" s="9"/>
      <c r="C245" s="10"/>
      <c r="D245" s="22">
        <v>1553.15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24</v>
      </c>
      <c r="B246" s="9"/>
      <c r="C246" s="10"/>
      <c r="D246" s="49">
        <f>H233</f>
        <v>12.940000000000282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25</v>
      </c>
      <c r="B247" s="9"/>
      <c r="C247" s="10"/>
      <c r="D247" s="10">
        <f>D245+D246</f>
        <v>1566.0900000000004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27</v>
      </c>
      <c r="B248" s="9"/>
      <c r="C248" s="10"/>
      <c r="D248" s="10">
        <f>H241</f>
        <v>73.640000000000327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25</v>
      </c>
      <c r="B249" s="9"/>
      <c r="C249" s="10"/>
      <c r="D249" s="32">
        <f>D247-D248</f>
        <v>1492.45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 x14ac:dyDescent="0.5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 x14ac:dyDescent="0.45"/>
    <row r="254" spans="1:17" ht="14.65" thickBot="1" x14ac:dyDescent="0.5"/>
    <row r="255" spans="1:17" ht="14.65" thickTop="1" x14ac:dyDescent="0.45">
      <c r="A255" s="3"/>
      <c r="B255" s="4"/>
      <c r="C255" s="5">
        <v>45444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 x14ac:dyDescent="0.45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27624.63</v>
      </c>
      <c r="M257" s="9" t="s">
        <v>135</v>
      </c>
      <c r="N257" s="9"/>
      <c r="O257" s="9"/>
      <c r="P257" s="9"/>
      <c r="Q257" s="11"/>
    </row>
    <row r="258" spans="1:17" x14ac:dyDescent="0.45">
      <c r="A258" s="14" t="s">
        <v>218</v>
      </c>
      <c r="B258" s="9">
        <v>60</v>
      </c>
      <c r="C258" s="10">
        <v>48.45</v>
      </c>
      <c r="D258" s="10">
        <f>C258*B258</f>
        <v>2907</v>
      </c>
      <c r="E258" s="38" t="s">
        <v>17</v>
      </c>
      <c r="F258" s="9"/>
      <c r="G258" s="10">
        <v>48.82</v>
      </c>
      <c r="H258" s="10">
        <f>(B258*G258)-D258</f>
        <v>22.199999999999818</v>
      </c>
      <c r="I258" s="9" t="s">
        <v>134</v>
      </c>
      <c r="J258" s="38">
        <f>G258*B258</f>
        <v>2929.2</v>
      </c>
      <c r="K258" s="9" t="str">
        <f>IF(B258&lt;&gt;0,"sell "&amp;B258&amp;" "&amp;A258&amp;" @ $"&amp;G258,"")</f>
        <v>sell 60 VIST @ $48.82</v>
      </c>
      <c r="L258" s="50">
        <f>L257+(G258*B258)</f>
        <v>30553.83</v>
      </c>
      <c r="M258" s="9"/>
      <c r="N258" s="9"/>
      <c r="O258" s="9"/>
      <c r="P258" s="9"/>
      <c r="Q258" s="11"/>
    </row>
    <row r="259" spans="1:17" x14ac:dyDescent="0.45">
      <c r="A259" s="14" t="s">
        <v>219</v>
      </c>
      <c r="B259" s="9">
        <v>121</v>
      </c>
      <c r="C259" s="10">
        <v>20.239999999999998</v>
      </c>
      <c r="D259" s="10">
        <f>C259*B259</f>
        <v>2449.04</v>
      </c>
      <c r="E259" s="38" t="s">
        <v>17</v>
      </c>
      <c r="F259" s="9"/>
      <c r="G259" s="10">
        <v>20.55</v>
      </c>
      <c r="H259" s="10">
        <f>(B259*G259)-D259</f>
        <v>37.510000000000218</v>
      </c>
      <c r="I259" s="9" t="s">
        <v>134</v>
      </c>
      <c r="J259" s="38">
        <f>G259*B259</f>
        <v>2486.5500000000002</v>
      </c>
      <c r="K259" s="9" t="str">
        <f t="shared" ref="K259:K260" si="9">IF(B259&lt;&gt;0,"sell "&amp;B259&amp;" "&amp;A259&amp;" @ $"&amp;G259,"")</f>
        <v>sell 121 AROC @ $20.55</v>
      </c>
      <c r="L259" s="50">
        <f>L258+(G259*B259)</f>
        <v>33040.380000000005</v>
      </c>
      <c r="M259" s="9"/>
      <c r="N259" s="9"/>
      <c r="O259" s="9"/>
      <c r="P259" s="9"/>
      <c r="Q259" s="11"/>
    </row>
    <row r="260" spans="1:17" x14ac:dyDescent="0.45">
      <c r="A260" s="14" t="s">
        <v>220</v>
      </c>
      <c r="B260" s="9">
        <v>161</v>
      </c>
      <c r="C260" s="10">
        <v>13.66</v>
      </c>
      <c r="D260" s="10">
        <f>C260*B260</f>
        <v>2199.2600000000002</v>
      </c>
      <c r="E260" s="38" t="s">
        <v>17</v>
      </c>
      <c r="F260" s="9"/>
      <c r="G260" s="10">
        <v>13.77</v>
      </c>
      <c r="H260" s="10">
        <f>(B260*G260)-D260</f>
        <v>17.709999999999582</v>
      </c>
      <c r="I260" s="9" t="s">
        <v>134</v>
      </c>
      <c r="J260" s="38">
        <f>G260*B260</f>
        <v>2216.9699999999998</v>
      </c>
      <c r="K260" s="9" t="str">
        <f t="shared" si="9"/>
        <v>sell 161 SCS @ $13.77</v>
      </c>
      <c r="L260" s="10">
        <f>L259+(G260*B260)</f>
        <v>35257.350000000006</v>
      </c>
      <c r="M260" s="9" t="s">
        <v>44</v>
      </c>
      <c r="N260" s="9"/>
      <c r="O260" s="9"/>
      <c r="P260" s="9"/>
      <c r="Q260" s="11"/>
    </row>
    <row r="261" spans="1:17" x14ac:dyDescent="0.45">
      <c r="A261" s="14"/>
      <c r="B261" s="9"/>
      <c r="C261" s="10" t="s">
        <v>20</v>
      </c>
      <c r="D261" s="10">
        <f>SUM(D258:D260)</f>
        <v>7555.3</v>
      </c>
      <c r="E261" s="9"/>
      <c r="F261" s="9"/>
      <c r="G261" s="41"/>
      <c r="H261" s="10">
        <f>SUM(H258:H260)</f>
        <v>77.419999999999618</v>
      </c>
      <c r="I261" s="9"/>
      <c r="J261" s="38">
        <f>SUM(J258:J260)</f>
        <v>7632.7199999999993</v>
      </c>
      <c r="K261" s="9"/>
      <c r="L261" s="10"/>
      <c r="M261" s="9"/>
      <c r="N261" s="9"/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51"/>
      <c r="E263" s="42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 x14ac:dyDescent="0.45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 x14ac:dyDescent="0.45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27624.63</v>
      </c>
      <c r="N265" s="9"/>
      <c r="O265" s="9"/>
      <c r="P265" s="9"/>
      <c r="Q265" s="11"/>
    </row>
    <row r="266" spans="1:17" x14ac:dyDescent="0.45">
      <c r="A266" s="14" t="s">
        <v>227</v>
      </c>
      <c r="B266" s="9">
        <v>93</v>
      </c>
      <c r="C266" s="10">
        <v>29.92</v>
      </c>
      <c r="D266" s="10">
        <f>C266*B266</f>
        <v>2782.56</v>
      </c>
      <c r="E266" s="38" t="s">
        <v>17</v>
      </c>
      <c r="F266" s="9"/>
      <c r="G266" s="10">
        <v>30.69</v>
      </c>
      <c r="H266" s="10">
        <f>(B266*G266)-D266</f>
        <v>71.610000000000127</v>
      </c>
      <c r="I266" s="9" t="s">
        <v>134</v>
      </c>
      <c r="J266" s="9"/>
      <c r="K266" s="9" t="str">
        <f>IF(B266&lt;&gt;0,"buy "&amp;B266&amp;" "&amp;A266&amp;" @ $"&amp;G266,"")</f>
        <v>buy 93 ASPN @ $30.69</v>
      </c>
      <c r="L266" s="10">
        <f>L260-(G266*B266)</f>
        <v>32403.180000000008</v>
      </c>
      <c r="M266" s="38">
        <f>L257-(G266*B266)</f>
        <v>24770.46</v>
      </c>
      <c r="N266" s="9"/>
      <c r="O266" s="9"/>
      <c r="P266" s="9"/>
      <c r="Q266" s="11"/>
    </row>
    <row r="267" spans="1:17" x14ac:dyDescent="0.45">
      <c r="A267" s="14" t="s">
        <v>228</v>
      </c>
      <c r="B267" s="9">
        <v>175</v>
      </c>
      <c r="C267" s="10">
        <v>16.05</v>
      </c>
      <c r="D267" s="10">
        <f>C267*B267</f>
        <v>2808.75</v>
      </c>
      <c r="E267" s="38" t="s">
        <v>17</v>
      </c>
      <c r="F267" s="9"/>
      <c r="G267" s="10">
        <v>16.170000000000002</v>
      </c>
      <c r="H267" s="10">
        <f>(B267*G267)-D267</f>
        <v>21.000000000000455</v>
      </c>
      <c r="I267" s="9" t="s">
        <v>134</v>
      </c>
      <c r="J267" s="9"/>
      <c r="K267" s="9" t="str">
        <f>IF(B267&lt;&gt;0,"buy "&amp;B267&amp;" "&amp;A267&amp;" @ $"&amp;G267,"")</f>
        <v>buy 175 CXW @ $16.17</v>
      </c>
      <c r="L267" s="10">
        <f>L266-(G267*B267)</f>
        <v>29573.430000000008</v>
      </c>
      <c r="M267" s="38">
        <f>M266-(G267*B267)</f>
        <v>21940.71</v>
      </c>
      <c r="N267" s="9"/>
      <c r="O267" s="9"/>
      <c r="P267" s="9"/>
      <c r="Q267" s="11"/>
    </row>
    <row r="268" spans="1:17" x14ac:dyDescent="0.45">
      <c r="A268" s="28" t="s">
        <v>229</v>
      </c>
      <c r="B268" s="29">
        <v>102</v>
      </c>
      <c r="C268" s="30">
        <v>27.41</v>
      </c>
      <c r="D268" s="30">
        <f>C268*B268</f>
        <v>2795.82</v>
      </c>
      <c r="E268" s="38" t="s">
        <v>17</v>
      </c>
      <c r="F268" s="29"/>
      <c r="G268" s="30">
        <v>27.5</v>
      </c>
      <c r="H268" s="30">
        <f>(B268*G268)-D268</f>
        <v>9.1799999999998363</v>
      </c>
      <c r="I268" s="9" t="s">
        <v>134</v>
      </c>
      <c r="J268" s="9"/>
      <c r="K268" s="9" t="str">
        <f>IF(B268&lt;&gt;0,"buy "&amp;B268&amp;" "&amp;A268&amp;" @ $"&amp;G268,"")</f>
        <v>buy 102 REVG @ $27.5</v>
      </c>
      <c r="L268" s="10">
        <f>L267-(G268*B268)</f>
        <v>26768.430000000008</v>
      </c>
      <c r="M268" s="46">
        <f>M267-(G268*B268)</f>
        <v>19135.71</v>
      </c>
      <c r="N268" s="47"/>
      <c r="O268" s="47"/>
      <c r="P268" s="47"/>
      <c r="Q268" s="48"/>
    </row>
    <row r="269" spans="1:17" x14ac:dyDescent="0.45">
      <c r="A269" s="14"/>
      <c r="B269" s="9"/>
      <c r="C269" s="10" t="s">
        <v>20</v>
      </c>
      <c r="D269" s="10">
        <f>SUM(D266:D268)</f>
        <v>8387.1299999999992</v>
      </c>
      <c r="E269" s="9"/>
      <c r="F269" s="9"/>
      <c r="G269" s="10" t="s">
        <v>28</v>
      </c>
      <c r="H269" s="10">
        <f>SUM(H266:H268)</f>
        <v>101.79000000000042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 x14ac:dyDescent="0.45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 x14ac:dyDescent="0.45">
      <c r="A273" s="14" t="s">
        <v>23</v>
      </c>
      <c r="B273" s="9"/>
      <c r="C273" s="10"/>
      <c r="D273" s="22">
        <v>5373.17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24</v>
      </c>
      <c r="B274" s="9"/>
      <c r="C274" s="10"/>
      <c r="D274" s="49">
        <f>H261</f>
        <v>77.419999999999618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25</v>
      </c>
      <c r="B275" s="9"/>
      <c r="C275" s="10"/>
      <c r="D275" s="10">
        <f>D273+D274</f>
        <v>5450.59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27</v>
      </c>
      <c r="B276" s="9"/>
      <c r="C276" s="10"/>
      <c r="D276" s="10">
        <f>H269</f>
        <v>101.79000000000042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25</v>
      </c>
      <c r="B277" s="9"/>
      <c r="C277" s="10"/>
      <c r="D277" s="32">
        <f>D275-D276</f>
        <v>5348.7999999999993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 x14ac:dyDescent="0.5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 x14ac:dyDescent="0.45"/>
    <row r="282" spans="1:17" ht="14.65" thickBot="1" x14ac:dyDescent="0.5"/>
    <row r="283" spans="1:17" ht="14.65" thickTop="1" x14ac:dyDescent="0.45">
      <c r="A283" s="3"/>
      <c r="B283" s="4"/>
      <c r="C283" s="5">
        <v>45412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 x14ac:dyDescent="0.45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 x14ac:dyDescent="0.45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23505.35</v>
      </c>
      <c r="M285" s="9" t="s">
        <v>135</v>
      </c>
      <c r="N285" s="9"/>
      <c r="O285" s="9"/>
      <c r="P285" s="9"/>
      <c r="Q285" s="11"/>
    </row>
    <row r="286" spans="1:17" x14ac:dyDescent="0.45">
      <c r="A286" s="14" t="s">
        <v>215</v>
      </c>
      <c r="B286" s="9">
        <v>32</v>
      </c>
      <c r="C286" s="10">
        <v>92.63</v>
      </c>
      <c r="D286" s="10">
        <f>C286*B286</f>
        <v>2964.16</v>
      </c>
      <c r="E286" s="38" t="s">
        <v>17</v>
      </c>
      <c r="F286" s="9"/>
      <c r="G286" s="10">
        <v>92.54</v>
      </c>
      <c r="H286" s="10">
        <f>(B286*G286)-D286</f>
        <v>-2.8799999999996544</v>
      </c>
      <c r="I286" s="9" t="s">
        <v>134</v>
      </c>
      <c r="J286" s="38">
        <f>G286*B286</f>
        <v>2961.28</v>
      </c>
      <c r="K286" s="9" t="str">
        <f>IF(B286&lt;&gt;0,"sell "&amp;B286&amp;" "&amp;A286&amp;" @ $"&amp;G286,"")</f>
        <v>sell 32 MOD @ $92.54</v>
      </c>
      <c r="L286" s="50">
        <f>L285+(G286*B286)</f>
        <v>26466.629999999997</v>
      </c>
      <c r="M286" s="9"/>
      <c r="N286" s="9"/>
      <c r="O286" s="9"/>
      <c r="P286" s="9"/>
      <c r="Q286" s="11"/>
    </row>
    <row r="287" spans="1:17" x14ac:dyDescent="0.45">
      <c r="A287" s="14" t="s">
        <v>216</v>
      </c>
      <c r="B287" s="9">
        <v>4</v>
      </c>
      <c r="C287" s="10">
        <v>537.21</v>
      </c>
      <c r="D287" s="10">
        <f>C287*B287</f>
        <v>2148.84</v>
      </c>
      <c r="E287" s="38" t="s">
        <v>17</v>
      </c>
      <c r="F287" s="9"/>
      <c r="G287" s="10">
        <v>532.29999999999995</v>
      </c>
      <c r="H287" s="10">
        <f>(B287*G287)-D287</f>
        <v>-19.640000000000327</v>
      </c>
      <c r="I287" s="9" t="s">
        <v>134</v>
      </c>
      <c r="J287" s="38">
        <f>G287*B287</f>
        <v>2129.1999999999998</v>
      </c>
      <c r="K287" s="9" t="str">
        <f t="shared" ref="K287:K288" si="10">IF(B287&lt;&gt;0,"sell "&amp;B287&amp;" "&amp;A287&amp;" @ $"&amp;G287,"")</f>
        <v>sell 4 MCK @ $532.3</v>
      </c>
      <c r="L287" s="50">
        <f>L286+(G287*B287)</f>
        <v>28595.829999999998</v>
      </c>
      <c r="M287" s="9"/>
      <c r="N287" s="9"/>
      <c r="O287" s="9"/>
      <c r="P287" s="9"/>
      <c r="Q287" s="11"/>
    </row>
    <row r="288" spans="1:17" x14ac:dyDescent="0.45">
      <c r="A288" s="14" t="s">
        <v>217</v>
      </c>
      <c r="B288" s="9">
        <v>6</v>
      </c>
      <c r="C288" s="10">
        <v>342.1</v>
      </c>
      <c r="D288" s="10">
        <f>C288*B288</f>
        <v>2052.6000000000004</v>
      </c>
      <c r="E288" s="38" t="s">
        <v>17</v>
      </c>
      <c r="F288" s="9"/>
      <c r="G288" s="10">
        <v>341.44</v>
      </c>
      <c r="H288" s="10">
        <f>(B288*G288)-D288</f>
        <v>-3.9600000000004911</v>
      </c>
      <c r="I288" s="9" t="s">
        <v>134</v>
      </c>
      <c r="J288" s="38">
        <f>G288*B288</f>
        <v>2048.64</v>
      </c>
      <c r="K288" s="9" t="str">
        <f t="shared" si="10"/>
        <v>sell 6 MOH @ $341.44</v>
      </c>
      <c r="L288" s="10">
        <f>L287+(G288*B288)</f>
        <v>30644.469999999998</v>
      </c>
      <c r="M288" s="9" t="s">
        <v>44</v>
      </c>
      <c r="N288" s="9"/>
      <c r="O288" s="9"/>
      <c r="P288" s="9"/>
      <c r="Q288" s="11"/>
    </row>
    <row r="289" spans="1:17" x14ac:dyDescent="0.45">
      <c r="A289" s="14"/>
      <c r="B289" s="9"/>
      <c r="C289" s="10" t="s">
        <v>20</v>
      </c>
      <c r="D289" s="10">
        <f>SUM(D286:D288)</f>
        <v>7165.6</v>
      </c>
      <c r="E289" s="9"/>
      <c r="F289" s="9"/>
      <c r="G289" s="41"/>
      <c r="H289" s="10">
        <f>SUM(H286:H288)</f>
        <v>-26.480000000000473</v>
      </c>
      <c r="I289" s="9"/>
      <c r="J289" s="38">
        <f>SUM(J286:J288)</f>
        <v>7139.119999999999</v>
      </c>
      <c r="K289" s="9"/>
      <c r="L289" s="10"/>
      <c r="M289" s="9"/>
      <c r="N289" s="9"/>
      <c r="O289" s="9"/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51"/>
      <c r="E291" s="42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 x14ac:dyDescent="0.45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 x14ac:dyDescent="0.45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23505.35</v>
      </c>
      <c r="N293" s="9"/>
      <c r="O293" s="9"/>
      <c r="P293" s="9"/>
      <c r="Q293" s="11"/>
    </row>
    <row r="294" spans="1:17" x14ac:dyDescent="0.45">
      <c r="A294" s="14" t="s">
        <v>224</v>
      </c>
      <c r="B294" s="9">
        <v>159</v>
      </c>
      <c r="C294" s="10">
        <v>14.86</v>
      </c>
      <c r="D294" s="10">
        <f>C294*B294</f>
        <v>2362.7399999999998</v>
      </c>
      <c r="E294" s="38" t="s">
        <v>17</v>
      </c>
      <c r="F294" s="9"/>
      <c r="G294" s="10">
        <v>14.83</v>
      </c>
      <c r="H294" s="10">
        <f>(B294*G294)-D294</f>
        <v>-4.7699999999999818</v>
      </c>
      <c r="I294" s="9" t="s">
        <v>134</v>
      </c>
      <c r="J294" s="9"/>
      <c r="K294" s="9" t="str">
        <f>IF(B294&lt;&gt;0,"buy "&amp;B294&amp;" "&amp;A294&amp;" @ $"&amp;G294,"")</f>
        <v>buy 159 GEO @ $14.83</v>
      </c>
      <c r="L294" s="10">
        <f>L288-(G294*B294)</f>
        <v>28286.499999999996</v>
      </c>
      <c r="M294" s="38">
        <f>L285-(G294*B294)</f>
        <v>21147.379999999997</v>
      </c>
      <c r="N294" s="9"/>
      <c r="O294" s="9"/>
      <c r="P294" s="9"/>
      <c r="Q294" s="11"/>
    </row>
    <row r="295" spans="1:17" x14ac:dyDescent="0.45">
      <c r="A295" s="14" t="s">
        <v>225</v>
      </c>
      <c r="B295" s="9">
        <v>28</v>
      </c>
      <c r="C295" s="10">
        <v>83.38</v>
      </c>
      <c r="D295" s="10">
        <f>C295*B295</f>
        <v>2334.64</v>
      </c>
      <c r="E295" s="38" t="s">
        <v>17</v>
      </c>
      <c r="F295" s="9"/>
      <c r="G295" s="10">
        <v>82.83</v>
      </c>
      <c r="H295" s="10">
        <f>(B295*G295)-D295</f>
        <v>-15.400000000000091</v>
      </c>
      <c r="I295" s="9" t="s">
        <v>134</v>
      </c>
      <c r="J295" s="9"/>
      <c r="K295" s="9" t="str">
        <f>IF(B295&lt;&gt;0,"buy "&amp;B295&amp;" "&amp;A295&amp;" @ $"&amp;G295,"")</f>
        <v>buy 28 EHC @ $82.83</v>
      </c>
      <c r="L295" s="10">
        <f>L294-(G295*B295)</f>
        <v>25967.259999999995</v>
      </c>
      <c r="M295" s="38">
        <f>M294-(G295*B295)</f>
        <v>18828.14</v>
      </c>
      <c r="N295" s="9"/>
      <c r="O295" s="9"/>
      <c r="P295" s="9"/>
      <c r="Q295" s="11"/>
    </row>
    <row r="296" spans="1:17" x14ac:dyDescent="0.45">
      <c r="A296" s="28" t="s">
        <v>226</v>
      </c>
      <c r="B296" s="29">
        <v>73</v>
      </c>
      <c r="C296" s="30">
        <v>32.5</v>
      </c>
      <c r="D296" s="30">
        <f>C296*B296</f>
        <v>2372.5</v>
      </c>
      <c r="E296" s="38" t="s">
        <v>17</v>
      </c>
      <c r="F296" s="29"/>
      <c r="G296" s="30">
        <v>32.53</v>
      </c>
      <c r="H296" s="30">
        <f>(B296*G296)-D296</f>
        <v>2.1900000000000546</v>
      </c>
      <c r="I296" s="9" t="s">
        <v>134</v>
      </c>
      <c r="J296" s="9"/>
      <c r="K296" s="9" t="str">
        <f>IF(B296&lt;&gt;0,"buy "&amp;B296&amp;" "&amp;A296&amp;" @ $"&amp;G296,"")</f>
        <v>buy 73 AGIO @ $32.53</v>
      </c>
      <c r="L296" s="10">
        <f>L295-(G296*B296)</f>
        <v>23592.569999999996</v>
      </c>
      <c r="M296" s="46">
        <f>M295-(G296*B296)</f>
        <v>16453.45</v>
      </c>
      <c r="N296" s="47"/>
      <c r="O296" s="47"/>
      <c r="P296" s="47"/>
      <c r="Q296" s="48"/>
    </row>
    <row r="297" spans="1:17" x14ac:dyDescent="0.45">
      <c r="A297" s="14"/>
      <c r="B297" s="9"/>
      <c r="C297" s="10" t="s">
        <v>20</v>
      </c>
      <c r="D297" s="10">
        <f>SUM(D294:D296)</f>
        <v>7069.8799999999992</v>
      </c>
      <c r="E297" s="9"/>
      <c r="F297" s="9"/>
      <c r="G297" s="10" t="s">
        <v>28</v>
      </c>
      <c r="H297" s="10">
        <f>SUM(H294:H296)</f>
        <v>-17.980000000000018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 x14ac:dyDescent="0.45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 x14ac:dyDescent="0.45">
      <c r="A301" s="14" t="s">
        <v>23</v>
      </c>
      <c r="B301" s="9"/>
      <c r="C301" s="10"/>
      <c r="D301" s="22">
        <v>883.87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24</v>
      </c>
      <c r="B302" s="9"/>
      <c r="C302" s="10"/>
      <c r="D302" s="49">
        <f>H289</f>
        <v>-26.480000000000473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25</v>
      </c>
      <c r="B303" s="9"/>
      <c r="C303" s="10"/>
      <c r="D303" s="10">
        <f>D301+D302</f>
        <v>857.38999999999953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27</v>
      </c>
      <c r="B304" s="9"/>
      <c r="C304" s="10"/>
      <c r="D304" s="10">
        <f>H297</f>
        <v>-17.980000000000018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25</v>
      </c>
      <c r="B305" s="9"/>
      <c r="C305" s="10"/>
      <c r="D305" s="32">
        <f>D303-D304</f>
        <v>875.36999999999955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 x14ac:dyDescent="0.5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 x14ac:dyDescent="0.45"/>
    <row r="309" spans="1:17" ht="14.65" thickBot="1" x14ac:dyDescent="0.5"/>
    <row r="310" spans="1:17" ht="14.65" thickTop="1" x14ac:dyDescent="0.45">
      <c r="A310" s="3"/>
      <c r="B310" s="4"/>
      <c r="C310" s="5">
        <v>45382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 x14ac:dyDescent="0.45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 x14ac:dyDescent="0.45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22915.87</v>
      </c>
      <c r="M312" s="9" t="s">
        <v>135</v>
      </c>
      <c r="N312" s="9"/>
      <c r="O312" s="9"/>
      <c r="P312" s="9"/>
      <c r="Q312" s="11"/>
    </row>
    <row r="313" spans="1:17" x14ac:dyDescent="0.45">
      <c r="A313" s="14" t="s">
        <v>212</v>
      </c>
      <c r="B313" s="9">
        <v>8</v>
      </c>
      <c r="C313" s="10">
        <v>289.74</v>
      </c>
      <c r="D313" s="10">
        <f>C313*B313</f>
        <v>2317.92</v>
      </c>
      <c r="E313" s="38" t="s">
        <v>17</v>
      </c>
      <c r="F313" s="9"/>
      <c r="G313" s="10">
        <v>284.25</v>
      </c>
      <c r="H313" s="10">
        <f>(B313*G313)-D313</f>
        <v>-43.920000000000073</v>
      </c>
      <c r="I313" s="9" t="s">
        <v>134</v>
      </c>
      <c r="J313" s="38">
        <f>G313*B313</f>
        <v>2274</v>
      </c>
      <c r="K313" s="9" t="str">
        <f>IF(B313&lt;&gt;0,"sell "&amp;B313&amp;" "&amp;A313&amp;" @ $"&amp;G313,"")</f>
        <v>sell 8 FDX @ $284.25</v>
      </c>
      <c r="L313" s="50">
        <f>L312+(G313*B313)</f>
        <v>25189.87</v>
      </c>
      <c r="M313" s="9"/>
      <c r="N313" s="9"/>
      <c r="O313" s="9"/>
      <c r="P313" s="9"/>
      <c r="Q313" s="11"/>
    </row>
    <row r="314" spans="1:17" x14ac:dyDescent="0.45">
      <c r="A314" s="14" t="s">
        <v>213</v>
      </c>
      <c r="B314" s="9">
        <v>120</v>
      </c>
      <c r="C314" s="10">
        <v>16.55</v>
      </c>
      <c r="D314" s="10">
        <f>C314*B314</f>
        <v>1986</v>
      </c>
      <c r="E314" s="38" t="s">
        <v>17</v>
      </c>
      <c r="F314" s="9"/>
      <c r="G314" s="10">
        <v>16.88</v>
      </c>
      <c r="H314" s="10">
        <f>(B314*G314)-D314</f>
        <v>39.599999999999909</v>
      </c>
      <c r="I314" s="9" t="s">
        <v>134</v>
      </c>
      <c r="J314" s="38">
        <f>G314*B314</f>
        <v>2025.6</v>
      </c>
      <c r="K314" s="9" t="str">
        <f t="shared" ref="K314:K315" si="11">IF(B314&lt;&gt;0,"sell "&amp;B314&amp;" "&amp;A314&amp;" @ $"&amp;G314,"")</f>
        <v>sell 120 VIPS @ $16.88</v>
      </c>
      <c r="L314" s="50">
        <f>L313+(G314*B314)</f>
        <v>27215.469999999998</v>
      </c>
      <c r="M314" s="9"/>
      <c r="N314" s="9"/>
      <c r="O314" s="9"/>
      <c r="P314" s="9"/>
      <c r="Q314" s="11"/>
    </row>
    <row r="315" spans="1:17" x14ac:dyDescent="0.45">
      <c r="A315" s="14" t="s">
        <v>214</v>
      </c>
      <c r="B315" s="9">
        <v>94</v>
      </c>
      <c r="C315" s="10">
        <v>26.31</v>
      </c>
      <c r="D315" s="10">
        <f>C315*B315</f>
        <v>2473.14</v>
      </c>
      <c r="E315" s="38" t="s">
        <v>17</v>
      </c>
      <c r="F315" s="9"/>
      <c r="G315" s="10">
        <v>26.31</v>
      </c>
      <c r="H315" s="10">
        <f>(B315*G315)-D315</f>
        <v>0</v>
      </c>
      <c r="I315" s="9" t="s">
        <v>134</v>
      </c>
      <c r="J315" s="38">
        <f>G315*B315</f>
        <v>2473.14</v>
      </c>
      <c r="K315" s="9" t="str">
        <f t="shared" si="11"/>
        <v>sell 94 BASE @ $26.31</v>
      </c>
      <c r="L315" s="10">
        <f>L314+(G315*B315)</f>
        <v>29688.609999999997</v>
      </c>
      <c r="M315" s="9" t="s">
        <v>44</v>
      </c>
      <c r="N315" s="9"/>
      <c r="O315" s="9"/>
      <c r="P315" s="9"/>
      <c r="Q315" s="11"/>
    </row>
    <row r="316" spans="1:17" x14ac:dyDescent="0.45">
      <c r="A316" s="14"/>
      <c r="B316" s="9"/>
      <c r="C316" s="10" t="s">
        <v>20</v>
      </c>
      <c r="D316" s="10">
        <f>SUM(D313:D315)</f>
        <v>6777.0599999999995</v>
      </c>
      <c r="E316" s="9"/>
      <c r="F316" s="9"/>
      <c r="G316" s="41"/>
      <c r="H316" s="10">
        <f>SUM(H313:H315)</f>
        <v>-4.3200000000001637</v>
      </c>
      <c r="I316" s="9"/>
      <c r="J316" s="38">
        <f>SUM(J313:J315)</f>
        <v>6772.74</v>
      </c>
      <c r="K316" s="9"/>
      <c r="L316" s="10"/>
      <c r="M316" s="9"/>
      <c r="N316" s="9"/>
      <c r="O316" s="9"/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51"/>
      <c r="E318" s="42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 x14ac:dyDescent="0.45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 x14ac:dyDescent="0.45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22915.87</v>
      </c>
      <c r="N320" s="9"/>
      <c r="O320" s="9"/>
      <c r="P320" s="9"/>
      <c r="Q320" s="11"/>
    </row>
    <row r="321" spans="1:17" x14ac:dyDescent="0.45">
      <c r="A321" s="14" t="s">
        <v>221</v>
      </c>
      <c r="B321" s="9">
        <v>56</v>
      </c>
      <c r="C321" s="10">
        <v>40.19</v>
      </c>
      <c r="D321" s="10">
        <f>C321*B321</f>
        <v>2250.64</v>
      </c>
      <c r="E321" s="38" t="s">
        <v>17</v>
      </c>
      <c r="F321" s="9"/>
      <c r="G321" s="10">
        <v>40.33</v>
      </c>
      <c r="H321" s="10">
        <f>(B321*G321)-D321</f>
        <v>7.8400000000001455</v>
      </c>
      <c r="I321" s="9" t="s">
        <v>134</v>
      </c>
      <c r="J321" s="9"/>
      <c r="K321" s="9" t="str">
        <f>IF(B321&lt;&gt;0,"buy "&amp;B321&amp;" "&amp;A321&amp;" @ $"&amp;G321,"")</f>
        <v>buy 56 FOR @ $40.33</v>
      </c>
      <c r="L321" s="10">
        <f>L315-(G321*B321)</f>
        <v>27430.129999999997</v>
      </c>
      <c r="M321" s="38">
        <f>L312-(G321*B321)</f>
        <v>20657.39</v>
      </c>
      <c r="N321" s="9"/>
      <c r="O321" s="9"/>
      <c r="P321" s="9"/>
      <c r="Q321" s="11"/>
    </row>
    <row r="322" spans="1:17" x14ac:dyDescent="0.45">
      <c r="A322" s="14" t="s">
        <v>222</v>
      </c>
      <c r="B322" s="9">
        <v>57</v>
      </c>
      <c r="C322" s="10">
        <v>39.64</v>
      </c>
      <c r="D322" s="10">
        <f>C322*B322</f>
        <v>2259.48</v>
      </c>
      <c r="E322" s="38" t="s">
        <v>17</v>
      </c>
      <c r="F322" s="9"/>
      <c r="G322" s="10">
        <v>39.31</v>
      </c>
      <c r="H322" s="10">
        <f>(B322*G322)-D322</f>
        <v>-18.809999999999945</v>
      </c>
      <c r="I322" s="9" t="s">
        <v>134</v>
      </c>
      <c r="J322" s="9"/>
      <c r="K322" s="9" t="str">
        <f>IF(B322&lt;&gt;0,"buy "&amp;B322&amp;" "&amp;A322&amp;" @ $"&amp;G322,"")</f>
        <v>buy 57 ALPN @ $39.31</v>
      </c>
      <c r="L322" s="10">
        <f>L321-(G322*B322)</f>
        <v>25189.46</v>
      </c>
      <c r="M322" s="38">
        <f>M321-(G322*B322)</f>
        <v>18416.72</v>
      </c>
      <c r="N322" s="9"/>
      <c r="O322" s="9"/>
      <c r="P322" s="9"/>
      <c r="Q322" s="11"/>
    </row>
    <row r="323" spans="1:17" x14ac:dyDescent="0.45">
      <c r="A323" s="28" t="s">
        <v>223</v>
      </c>
      <c r="B323" s="29">
        <v>29</v>
      </c>
      <c r="C323" s="30">
        <v>76.8</v>
      </c>
      <c r="D323" s="30">
        <f>C323*B323</f>
        <v>2227.1999999999998</v>
      </c>
      <c r="E323" s="38" t="s">
        <v>17</v>
      </c>
      <c r="F323" s="29"/>
      <c r="G323" s="30">
        <v>77.09</v>
      </c>
      <c r="H323" s="30">
        <f>(B323*G323)-D323</f>
        <v>8.4100000000003092</v>
      </c>
      <c r="I323" s="9" t="s">
        <v>134</v>
      </c>
      <c r="J323" s="9"/>
      <c r="K323" s="9" t="str">
        <f>IF(B323&lt;&gt;0,"buy "&amp;B323&amp;" "&amp;A323&amp;" @ $"&amp;G323,"")</f>
        <v>buy 29 HWKN @ $77.09</v>
      </c>
      <c r="L323" s="10">
        <f>L322-(G323*B323)</f>
        <v>22953.85</v>
      </c>
      <c r="M323" s="46">
        <f>M322-(G323*B323)</f>
        <v>16181.11</v>
      </c>
      <c r="N323" s="47"/>
      <c r="O323" s="47"/>
      <c r="P323" s="47"/>
      <c r="Q323" s="48"/>
    </row>
    <row r="324" spans="1:17" x14ac:dyDescent="0.45">
      <c r="A324" s="14"/>
      <c r="B324" s="9"/>
      <c r="C324" s="10" t="s">
        <v>20</v>
      </c>
      <c r="D324" s="10">
        <f>SUM(D321:D323)</f>
        <v>6737.32</v>
      </c>
      <c r="E324" s="9"/>
      <c r="F324" s="9"/>
      <c r="G324" s="10" t="s">
        <v>28</v>
      </c>
      <c r="H324" s="10">
        <f>SUM(H321:H323)</f>
        <v>-2.5599999999994907</v>
      </c>
      <c r="I324" s="9"/>
      <c r="J324" s="9"/>
      <c r="K324" s="9"/>
      <c r="L324" s="10"/>
      <c r="M324" s="9"/>
      <c r="N324" s="9"/>
      <c r="O324" s="9"/>
      <c r="P324" s="9"/>
      <c r="Q324" s="11"/>
    </row>
    <row r="325" spans="1:17" x14ac:dyDescent="0.45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 x14ac:dyDescent="0.45">
      <c r="A328" s="14" t="s">
        <v>23</v>
      </c>
      <c r="B328" s="9"/>
      <c r="C328" s="10"/>
      <c r="D328" s="22">
        <v>789.91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24</v>
      </c>
      <c r="B329" s="9"/>
      <c r="C329" s="10"/>
      <c r="D329" s="49">
        <f>H316</f>
        <v>-4.3200000000001637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25</v>
      </c>
      <c r="B330" s="9"/>
      <c r="C330" s="10"/>
      <c r="D330" s="10">
        <f>D328+D329</f>
        <v>785.5899999999998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27</v>
      </c>
      <c r="B331" s="9"/>
      <c r="C331" s="10"/>
      <c r="D331" s="10">
        <f>H324</f>
        <v>-2.5599999999994907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25</v>
      </c>
      <c r="B332" s="9"/>
      <c r="C332" s="10"/>
      <c r="D332" s="32">
        <f>D330-D331</f>
        <v>788.1499999999993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65" thickBot="1" x14ac:dyDescent="0.5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65" thickTop="1" x14ac:dyDescent="0.45"/>
    <row r="337" spans="1:17" ht="14.65" thickBot="1" x14ac:dyDescent="0.5"/>
    <row r="338" spans="1:17" ht="14.65" thickTop="1" x14ac:dyDescent="0.45">
      <c r="A338" s="3"/>
      <c r="B338" s="4"/>
      <c r="C338" s="5">
        <v>45351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 x14ac:dyDescent="0.45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 x14ac:dyDescent="0.45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24190.880000000001</v>
      </c>
      <c r="M340" s="9" t="s">
        <v>135</v>
      </c>
      <c r="N340" s="9"/>
      <c r="O340" s="9"/>
      <c r="P340" s="9"/>
      <c r="Q340" s="11"/>
    </row>
    <row r="341" spans="1:17" x14ac:dyDescent="0.45">
      <c r="A341" s="14" t="s">
        <v>209</v>
      </c>
      <c r="B341" s="9">
        <v>129</v>
      </c>
      <c r="C341" s="10">
        <v>15.86</v>
      </c>
      <c r="D341" s="10">
        <f>C341*B341</f>
        <v>2045.9399999999998</v>
      </c>
      <c r="E341" s="38" t="s">
        <v>17</v>
      </c>
      <c r="F341" s="9"/>
      <c r="G341" s="10">
        <v>15.97</v>
      </c>
      <c r="H341" s="10">
        <f>(B341*G341)-D341</f>
        <v>14.190000000000282</v>
      </c>
      <c r="I341" s="9" t="s">
        <v>134</v>
      </c>
      <c r="J341" s="38">
        <f>G341*B341</f>
        <v>2060.13</v>
      </c>
      <c r="K341" s="9" t="str">
        <f>IF(B341&lt;&gt;0,"sell "&amp;B341&amp;" "&amp;A341&amp;" @ $"&amp;G341,"")</f>
        <v>sell 129 CCL @ $15.97</v>
      </c>
      <c r="L341" s="50">
        <f>L340+(G341*B341)</f>
        <v>26251.010000000002</v>
      </c>
      <c r="M341" s="9"/>
      <c r="N341" s="9"/>
      <c r="O341" s="9"/>
      <c r="P341" s="9"/>
      <c r="Q341" s="11"/>
    </row>
    <row r="342" spans="1:17" x14ac:dyDescent="0.45">
      <c r="A342" s="14" t="s">
        <v>210</v>
      </c>
      <c r="B342" s="9">
        <v>152</v>
      </c>
      <c r="C342" s="10">
        <v>11.09</v>
      </c>
      <c r="D342" s="10">
        <f t="shared" ref="D342:D343" si="12">C342*B342</f>
        <v>1685.68</v>
      </c>
      <c r="E342" s="38" t="s">
        <v>17</v>
      </c>
      <c r="F342" s="9"/>
      <c r="G342" s="10">
        <v>11.3</v>
      </c>
      <c r="H342" s="10">
        <f>(B342*G342)-D342</f>
        <v>31.920000000000073</v>
      </c>
      <c r="I342" s="9" t="s">
        <v>134</v>
      </c>
      <c r="J342" s="38">
        <f>G342*B342</f>
        <v>1717.6000000000001</v>
      </c>
      <c r="K342" s="9" t="str">
        <f t="shared" ref="K342:K343" si="13">IF(B342&lt;&gt;0,"sell "&amp;B342&amp;" "&amp;A342&amp;" @ $"&amp;G342,"")</f>
        <v>sell 152 DO @ $11.3</v>
      </c>
      <c r="L342" s="50">
        <f>L341+(G342*B342)</f>
        <v>27968.61</v>
      </c>
      <c r="M342" s="9"/>
      <c r="N342" s="9"/>
      <c r="O342" s="9"/>
      <c r="P342" s="9"/>
      <c r="Q342" s="11"/>
    </row>
    <row r="343" spans="1:17" x14ac:dyDescent="0.45">
      <c r="A343" s="14" t="s">
        <v>211</v>
      </c>
      <c r="B343" s="9">
        <v>6</v>
      </c>
      <c r="C343" s="10">
        <v>270.64999999999998</v>
      </c>
      <c r="D343" s="10">
        <f t="shared" si="12"/>
        <v>1623.8999999999999</v>
      </c>
      <c r="E343" s="38" t="s">
        <v>17</v>
      </c>
      <c r="F343" s="9"/>
      <c r="G343" s="10">
        <v>268.88</v>
      </c>
      <c r="H343" s="10">
        <f>(B343*G343)-D343</f>
        <v>-10.619999999999891</v>
      </c>
      <c r="I343" s="9" t="s">
        <v>134</v>
      </c>
      <c r="J343" s="38">
        <f>G343*B343</f>
        <v>1613.28</v>
      </c>
      <c r="K343" s="9" t="str">
        <f t="shared" si="13"/>
        <v>sell 6 GPI @ $268.88</v>
      </c>
      <c r="L343" s="10">
        <f>L342+(G343*B343)</f>
        <v>29581.89</v>
      </c>
      <c r="M343" s="9" t="s">
        <v>44</v>
      </c>
      <c r="N343" s="9"/>
      <c r="O343" s="9"/>
      <c r="P343" s="9"/>
      <c r="Q343" s="11"/>
    </row>
    <row r="344" spans="1:17" x14ac:dyDescent="0.45">
      <c r="A344" s="14"/>
      <c r="B344" s="9"/>
      <c r="C344" s="10" t="s">
        <v>20</v>
      </c>
      <c r="D344" s="10">
        <f>SUM(D341:D343)</f>
        <v>5355.5199999999995</v>
      </c>
      <c r="E344" s="9"/>
      <c r="F344" s="9"/>
      <c r="G344" s="41"/>
      <c r="H344" s="10">
        <f>SUM(H341:H343)</f>
        <v>35.490000000000464</v>
      </c>
      <c r="I344" s="9"/>
      <c r="J344" s="38">
        <f>SUM(J341:J343)</f>
        <v>5391.01</v>
      </c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51"/>
      <c r="E346" s="42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 x14ac:dyDescent="0.45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 x14ac:dyDescent="0.45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24190.880000000001</v>
      </c>
      <c r="N348" s="9"/>
      <c r="O348" s="9"/>
      <c r="P348" s="9"/>
      <c r="Q348" s="11"/>
    </row>
    <row r="349" spans="1:17" x14ac:dyDescent="0.45">
      <c r="A349" s="14" t="s">
        <v>218</v>
      </c>
      <c r="B349" s="9">
        <v>60</v>
      </c>
      <c r="C349" s="10">
        <v>36.799999999999997</v>
      </c>
      <c r="D349" s="10">
        <f>C349*B349</f>
        <v>2208</v>
      </c>
      <c r="E349" s="38" t="s">
        <v>17</v>
      </c>
      <c r="F349" s="9"/>
      <c r="G349" s="10">
        <v>37.28</v>
      </c>
      <c r="H349" s="10">
        <f>(B349*G349)-D349</f>
        <v>28.800000000000182</v>
      </c>
      <c r="I349" s="9" t="s">
        <v>134</v>
      </c>
      <c r="J349" s="9"/>
      <c r="K349" s="9" t="str">
        <f>IF(B349&lt;&gt;0,"buy "&amp;B349&amp;" "&amp;A349&amp;" @ $"&amp;G349,"")</f>
        <v>buy 60 VIST @ $37.28</v>
      </c>
      <c r="L349" s="10">
        <f>L343-(G349*B349)</f>
        <v>27345.09</v>
      </c>
      <c r="M349" s="38">
        <f>L340-(G349*B349)</f>
        <v>21954.080000000002</v>
      </c>
      <c r="N349" s="9"/>
      <c r="O349" s="9"/>
      <c r="P349" s="9"/>
      <c r="Q349" s="11"/>
    </row>
    <row r="350" spans="1:17" x14ac:dyDescent="0.45">
      <c r="A350" s="14" t="s">
        <v>219</v>
      </c>
      <c r="B350" s="9">
        <v>121</v>
      </c>
      <c r="C350" s="10">
        <v>18.27</v>
      </c>
      <c r="D350" s="10">
        <f>C350*B350</f>
        <v>2210.67</v>
      </c>
      <c r="E350" s="38" t="s">
        <v>17</v>
      </c>
      <c r="F350" s="9"/>
      <c r="G350" s="10">
        <v>18.420000000000002</v>
      </c>
      <c r="H350" s="10">
        <f>(B350*G350)-D350</f>
        <v>18.150000000000091</v>
      </c>
      <c r="I350" s="9" t="s">
        <v>134</v>
      </c>
      <c r="J350" s="9"/>
      <c r="K350" s="9" t="str">
        <f>IF(B350&lt;&gt;0,"buy "&amp;B350&amp;" "&amp;A350&amp;" @ $"&amp;G350,"")</f>
        <v>buy 121 AROC @ $18.42</v>
      </c>
      <c r="L350" s="10">
        <f>L349-(G350*B350)</f>
        <v>25116.27</v>
      </c>
      <c r="M350" s="38">
        <f>M349-(G350*B350)</f>
        <v>19725.260000000002</v>
      </c>
      <c r="N350" s="9"/>
      <c r="O350" s="9"/>
      <c r="P350" s="9"/>
      <c r="Q350" s="11"/>
    </row>
    <row r="351" spans="1:17" x14ac:dyDescent="0.45">
      <c r="A351" s="28" t="s">
        <v>220</v>
      </c>
      <c r="B351" s="29">
        <v>161</v>
      </c>
      <c r="C351" s="30">
        <v>13.74</v>
      </c>
      <c r="D351" s="30">
        <f>C351*B351</f>
        <v>2212.14</v>
      </c>
      <c r="E351" s="38" t="s">
        <v>17</v>
      </c>
      <c r="F351" s="29"/>
      <c r="G351" s="30">
        <v>13.71</v>
      </c>
      <c r="H351" s="30">
        <f>(B351*G351)-D351</f>
        <v>-4.8299999999999272</v>
      </c>
      <c r="I351" s="9" t="s">
        <v>134</v>
      </c>
      <c r="J351" s="9"/>
      <c r="K351" s="9" t="str">
        <f>IF(B351&lt;&gt;0,"buy "&amp;B351&amp;" "&amp;A351&amp;" @ $"&amp;G351,"")</f>
        <v>buy 161 SCS @ $13.71</v>
      </c>
      <c r="L351" s="10">
        <f>L350-(G351*B351)</f>
        <v>22908.959999999999</v>
      </c>
      <c r="M351" s="46">
        <f>M350-(G351*B351)</f>
        <v>17517.95</v>
      </c>
      <c r="N351" s="47"/>
      <c r="O351" s="47"/>
      <c r="P351" s="47"/>
      <c r="Q351" s="48"/>
    </row>
    <row r="352" spans="1:17" x14ac:dyDescent="0.45">
      <c r="A352" s="14"/>
      <c r="B352" s="9"/>
      <c r="C352" s="10" t="s">
        <v>20</v>
      </c>
      <c r="D352" s="10">
        <f>SUM(D349:D351)</f>
        <v>6630.8099999999995</v>
      </c>
      <c r="E352" s="9"/>
      <c r="F352" s="9"/>
      <c r="G352" s="10" t="s">
        <v>28</v>
      </c>
      <c r="H352" s="10">
        <f>SUM(H349:H351)</f>
        <v>42.120000000000346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 x14ac:dyDescent="0.45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 x14ac:dyDescent="0.45">
      <c r="A356" s="14" t="s">
        <v>23</v>
      </c>
      <c r="B356" s="9"/>
      <c r="C356" s="10"/>
      <c r="D356" s="22">
        <v>756.8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24</v>
      </c>
      <c r="B357" s="9"/>
      <c r="C357" s="10"/>
      <c r="D357" s="49">
        <f>H344</f>
        <v>35.490000000000464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25</v>
      </c>
      <c r="B358" s="9"/>
      <c r="C358" s="10"/>
      <c r="D358" s="10">
        <f>D356+D357</f>
        <v>792.29000000000042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27</v>
      </c>
      <c r="B359" s="9"/>
      <c r="C359" s="10"/>
      <c r="D359" s="10">
        <f>H352</f>
        <v>42.120000000000346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25</v>
      </c>
      <c r="B360" s="9"/>
      <c r="C360" s="10"/>
      <c r="D360" s="32">
        <f>D358-D359</f>
        <v>750.17000000000007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 x14ac:dyDescent="0.5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 x14ac:dyDescent="0.45"/>
    <row r="365" spans="1:17" ht="14.65" thickBot="1" x14ac:dyDescent="0.5"/>
    <row r="366" spans="1:17" ht="14.65" thickTop="1" x14ac:dyDescent="0.45">
      <c r="A366" s="3"/>
      <c r="B366" s="4"/>
      <c r="C366" s="5">
        <v>45322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 x14ac:dyDescent="0.45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 x14ac:dyDescent="0.45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23003.71</v>
      </c>
      <c r="M368" s="9" t="s">
        <v>135</v>
      </c>
      <c r="N368" s="9"/>
      <c r="O368" s="9"/>
      <c r="P368" s="9"/>
      <c r="Q368" s="11"/>
    </row>
    <row r="369" spans="1:17" x14ac:dyDescent="0.45">
      <c r="A369" s="14" t="s">
        <v>207</v>
      </c>
      <c r="B369" s="9">
        <v>20</v>
      </c>
      <c r="C369" s="10">
        <v>98.68</v>
      </c>
      <c r="D369" s="10">
        <f>C369*B369</f>
        <v>1973.6000000000001</v>
      </c>
      <c r="E369" s="38" t="s">
        <v>46</v>
      </c>
      <c r="F369" s="9"/>
      <c r="G369" s="10">
        <v>98.95</v>
      </c>
      <c r="H369" s="10">
        <f>(B369*G369)-D369</f>
        <v>5.3999999999998636</v>
      </c>
      <c r="I369" s="9" t="s">
        <v>134</v>
      </c>
      <c r="J369" s="38">
        <f>G369*B369</f>
        <v>1979</v>
      </c>
      <c r="K369" s="9" t="str">
        <f>IF(B369&lt;&gt;0,"sell "&amp;B369&amp;" "&amp;A369&amp;" @ $"&amp;G369,"")</f>
        <v>sell 20 MSM @ $98.95</v>
      </c>
      <c r="L369" s="50">
        <f>L368+(G369*B369)</f>
        <v>24982.71</v>
      </c>
      <c r="M369" s="9"/>
      <c r="N369" s="9"/>
      <c r="O369" s="9"/>
      <c r="P369" s="9"/>
      <c r="Q369" s="11"/>
    </row>
    <row r="370" spans="1:17" x14ac:dyDescent="0.45">
      <c r="A370" s="14" t="s">
        <v>99</v>
      </c>
      <c r="B370" s="9">
        <v>36</v>
      </c>
      <c r="C370" s="10">
        <v>56.81</v>
      </c>
      <c r="D370" s="10">
        <f t="shared" ref="D370:D371" si="14">C370*B370</f>
        <v>2045.16</v>
      </c>
      <c r="E370" s="38" t="s">
        <v>46</v>
      </c>
      <c r="F370" s="9"/>
      <c r="G370" s="10">
        <v>56.81</v>
      </c>
      <c r="H370" s="10">
        <f>(B370*G370)-D370</f>
        <v>0</v>
      </c>
      <c r="I370" s="9" t="s">
        <v>134</v>
      </c>
      <c r="J370" s="38">
        <f>G370*B370</f>
        <v>2045.16</v>
      </c>
      <c r="K370" s="9" t="str">
        <f t="shared" ref="K370:K371" si="15">IF(B370&lt;&gt;0,"sell "&amp;B370&amp;" "&amp;A370&amp;" @ $"&amp;G370,"")</f>
        <v>sell 36 PRGS @ $56.81</v>
      </c>
      <c r="L370" s="50">
        <f>L369+(G370*B370)</f>
        <v>27027.87</v>
      </c>
      <c r="M370" s="9"/>
      <c r="N370" s="9"/>
      <c r="O370" s="9"/>
      <c r="P370" s="9"/>
      <c r="Q370" s="11"/>
    </row>
    <row r="371" spans="1:17" x14ac:dyDescent="0.45">
      <c r="A371" s="14" t="s">
        <v>208</v>
      </c>
      <c r="B371" s="9">
        <v>63</v>
      </c>
      <c r="C371" s="10">
        <v>41.31</v>
      </c>
      <c r="D371" s="10">
        <f t="shared" si="14"/>
        <v>2602.5300000000002</v>
      </c>
      <c r="E371" s="38" t="s">
        <v>46</v>
      </c>
      <c r="F371" s="9"/>
      <c r="G371" s="10">
        <v>41.67</v>
      </c>
      <c r="H371" s="10">
        <f>(B371*G371)-D371</f>
        <v>22.679999999999836</v>
      </c>
      <c r="I371" s="9" t="s">
        <v>134</v>
      </c>
      <c r="J371" s="38">
        <f>G371*B371</f>
        <v>2625.21</v>
      </c>
      <c r="K371" s="9" t="str">
        <f t="shared" si="15"/>
        <v>sell 63 CNM @ $41.67</v>
      </c>
      <c r="L371" s="10">
        <f>L370+(G371*B371)</f>
        <v>29653.079999999998</v>
      </c>
      <c r="M371" s="9" t="s">
        <v>44</v>
      </c>
      <c r="N371" s="9"/>
      <c r="O371" s="9"/>
      <c r="P371" s="9"/>
      <c r="Q371" s="11"/>
    </row>
    <row r="372" spans="1:17" x14ac:dyDescent="0.45">
      <c r="A372" s="14"/>
      <c r="B372" s="9"/>
      <c r="C372" s="10" t="s">
        <v>20</v>
      </c>
      <c r="D372" s="10">
        <f>SUM(D369:D371)</f>
        <v>6621.2900000000009</v>
      </c>
      <c r="E372" s="9"/>
      <c r="F372" s="9"/>
      <c r="G372" s="41"/>
      <c r="H372" s="10">
        <f>SUM(H369:H371)</f>
        <v>28.0799999999997</v>
      </c>
      <c r="I372" s="9"/>
      <c r="J372" s="38">
        <f>SUM(J369:J371)</f>
        <v>6649.37</v>
      </c>
      <c r="K372" s="9"/>
      <c r="L372" s="10"/>
      <c r="M372" s="9"/>
      <c r="N372" s="9"/>
      <c r="O372" s="9"/>
      <c r="P372" s="9"/>
      <c r="Q372" s="11"/>
    </row>
    <row r="373" spans="1:17" x14ac:dyDescent="0.45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51"/>
      <c r="E374" s="42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 x14ac:dyDescent="0.45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 x14ac:dyDescent="0.45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23003.71</v>
      </c>
      <c r="N376" s="9"/>
      <c r="O376" s="9"/>
      <c r="P376" s="9"/>
      <c r="Q376" s="11"/>
    </row>
    <row r="377" spans="1:17" x14ac:dyDescent="0.45">
      <c r="A377" s="14" t="s">
        <v>215</v>
      </c>
      <c r="B377" s="9">
        <v>32</v>
      </c>
      <c r="C377" s="10">
        <v>69.09</v>
      </c>
      <c r="D377" s="10">
        <f>C377*B377</f>
        <v>2210.88</v>
      </c>
      <c r="E377" s="38" t="s">
        <v>46</v>
      </c>
      <c r="F377" s="9"/>
      <c r="G377" s="10">
        <v>70</v>
      </c>
      <c r="H377" s="10">
        <f>(B377*G377)-D377</f>
        <v>29.119999999999891</v>
      </c>
      <c r="I377" s="9" t="s">
        <v>134</v>
      </c>
      <c r="J377" s="9"/>
      <c r="K377" s="9" t="str">
        <f>IF(B377&lt;&gt;0,"buy "&amp;B377&amp;" "&amp;A377&amp;" @ $"&amp;G377,"")</f>
        <v>buy 32 MOD @ $70</v>
      </c>
      <c r="L377" s="10">
        <f>L371-(G377*B377)</f>
        <v>27413.079999999998</v>
      </c>
      <c r="M377" s="38">
        <f>L368-(G377*B377)</f>
        <v>20763.71</v>
      </c>
      <c r="N377" s="9"/>
      <c r="O377" s="9"/>
      <c r="P377" s="9"/>
      <c r="Q377" s="11"/>
    </row>
    <row r="378" spans="1:17" x14ac:dyDescent="0.45">
      <c r="A378" s="14" t="s">
        <v>216</v>
      </c>
      <c r="B378" s="9">
        <v>4</v>
      </c>
      <c r="C378" s="10">
        <v>499.89</v>
      </c>
      <c r="D378" s="10">
        <f>C378*B378</f>
        <v>1999.56</v>
      </c>
      <c r="E378" s="38" t="s">
        <v>46</v>
      </c>
      <c r="F378" s="9"/>
      <c r="G378" s="10">
        <v>495</v>
      </c>
      <c r="H378" s="10">
        <f>(B378*G378)-D378</f>
        <v>-19.559999999999945</v>
      </c>
      <c r="I378" s="9" t="s">
        <v>134</v>
      </c>
      <c r="J378" s="9"/>
      <c r="K378" s="9" t="str">
        <f>IF(B378&lt;&gt;0,"buy "&amp;B378&amp;" "&amp;A378&amp;" @ $"&amp;G378,"")</f>
        <v>buy 4 MCK @ $495</v>
      </c>
      <c r="L378" s="10">
        <f>L377-(G378*B378)</f>
        <v>25433.079999999998</v>
      </c>
      <c r="M378" s="38">
        <f>M377-(G378*B378)</f>
        <v>18783.71</v>
      </c>
      <c r="N378" s="9"/>
      <c r="O378" s="9"/>
      <c r="P378" s="9"/>
      <c r="Q378" s="11"/>
    </row>
    <row r="379" spans="1:17" x14ac:dyDescent="0.45">
      <c r="A379" s="28" t="s">
        <v>217</v>
      </c>
      <c r="B379" s="29">
        <v>6</v>
      </c>
      <c r="C379" s="30">
        <v>356.44</v>
      </c>
      <c r="D379" s="30">
        <f>C379*B379</f>
        <v>2138.64</v>
      </c>
      <c r="E379" s="38" t="s">
        <v>46</v>
      </c>
      <c r="F379" s="29"/>
      <c r="G379" s="30">
        <v>354.67</v>
      </c>
      <c r="H379" s="30">
        <f>(B379*G379)-D379</f>
        <v>-10.619999999999891</v>
      </c>
      <c r="I379" s="9" t="s">
        <v>134</v>
      </c>
      <c r="J379" s="9"/>
      <c r="K379" s="9" t="str">
        <f>IF(B379&lt;&gt;0,"buy "&amp;B379&amp;" "&amp;A379&amp;" @ $"&amp;G379,"")</f>
        <v>buy 6 MOH @ $354.67</v>
      </c>
      <c r="L379" s="10">
        <f>L378-(G379*B379)</f>
        <v>23305.059999999998</v>
      </c>
      <c r="M379" s="46">
        <f>M378-(G379*B379)</f>
        <v>16655.689999999999</v>
      </c>
      <c r="N379" s="47"/>
      <c r="O379" s="47"/>
      <c r="P379" s="47"/>
      <c r="Q379" s="48"/>
    </row>
    <row r="380" spans="1:17" x14ac:dyDescent="0.45">
      <c r="A380" s="14"/>
      <c r="B380" s="9"/>
      <c r="C380" s="10" t="s">
        <v>20</v>
      </c>
      <c r="D380" s="10">
        <f>SUM(D377:D379)</f>
        <v>6349.08</v>
      </c>
      <c r="E380" s="9"/>
      <c r="F380" s="9"/>
      <c r="G380" s="10" t="s">
        <v>28</v>
      </c>
      <c r="H380" s="10">
        <f>SUM(H377:H379)</f>
        <v>-1.0599999999999454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 x14ac:dyDescent="0.45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 x14ac:dyDescent="0.45">
      <c r="A384" s="14" t="s">
        <v>23</v>
      </c>
      <c r="B384" s="9"/>
      <c r="C384" s="10"/>
      <c r="D384" s="22">
        <v>2002.95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24</v>
      </c>
      <c r="B385" s="9"/>
      <c r="C385" s="10"/>
      <c r="D385" s="49">
        <f>H372</f>
        <v>28.0799999999997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25</v>
      </c>
      <c r="B386" s="9"/>
      <c r="C386" s="10"/>
      <c r="D386" s="10">
        <f>D384+D385</f>
        <v>2031.0299999999997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27</v>
      </c>
      <c r="B387" s="9"/>
      <c r="C387" s="10"/>
      <c r="D387" s="10">
        <f>H380</f>
        <v>-1.0599999999999454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32">
        <f>D386-D387</f>
        <v>2032.0899999999997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 x14ac:dyDescent="0.5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45290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23026.27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204</v>
      </c>
      <c r="B397" s="9">
        <v>26</v>
      </c>
      <c r="C397" s="10">
        <v>76.73</v>
      </c>
      <c r="D397" s="10">
        <f>C397*B397</f>
        <v>1994.98</v>
      </c>
      <c r="E397" s="38" t="s">
        <v>46</v>
      </c>
      <c r="F397" s="9"/>
      <c r="G397" s="10">
        <v>76.58</v>
      </c>
      <c r="H397" s="10">
        <f>(B397*G397)-D397</f>
        <v>-3.9000000000000909</v>
      </c>
      <c r="I397" s="9" t="s">
        <v>134</v>
      </c>
      <c r="J397" s="38">
        <f>G397*B397</f>
        <v>1991.08</v>
      </c>
      <c r="K397" s="9" t="str">
        <f>IF(B397&lt;&gt;0,"sell "&amp;B397&amp;" "&amp;A397&amp;" @ $"&amp;G397,"")</f>
        <v>sell 26 BWXT @ $76.58</v>
      </c>
      <c r="L397" s="50">
        <f>L396+(G397*B397)</f>
        <v>25017.35</v>
      </c>
      <c r="M397" s="9"/>
      <c r="N397" s="9"/>
      <c r="O397" s="9"/>
      <c r="P397" s="9"/>
      <c r="Q397" s="11"/>
    </row>
    <row r="398" spans="1:17" x14ac:dyDescent="0.45">
      <c r="A398" s="14" t="s">
        <v>205</v>
      </c>
      <c r="B398" s="9">
        <v>233</v>
      </c>
      <c r="C398" s="10">
        <v>15.24</v>
      </c>
      <c r="D398" s="10">
        <f t="shared" ref="D398:D399" si="16">C398*B398</f>
        <v>3550.92</v>
      </c>
      <c r="E398" s="38" t="s">
        <v>46</v>
      </c>
      <c r="F398" s="9"/>
      <c r="G398" s="10">
        <v>15.07</v>
      </c>
      <c r="H398" s="10">
        <f>(B398*G398)-D398</f>
        <v>-39.610000000000127</v>
      </c>
      <c r="I398" s="9" t="s">
        <v>134</v>
      </c>
      <c r="J398" s="38">
        <f>G398*B398</f>
        <v>3511.31</v>
      </c>
      <c r="K398" s="9" t="str">
        <f t="shared" ref="K398:K399" si="17">IF(B398&lt;&gt;0,"sell "&amp;B398&amp;" "&amp;A398&amp;" @ $"&amp;G398,"")</f>
        <v>sell 233 BVN @ $15.07</v>
      </c>
      <c r="L398" s="50">
        <f>L397+(G398*B398)</f>
        <v>28528.66</v>
      </c>
      <c r="M398" s="9"/>
      <c r="N398" s="9"/>
      <c r="O398" s="9"/>
      <c r="P398" s="9"/>
      <c r="Q398" s="11"/>
    </row>
    <row r="399" spans="1:17" x14ac:dyDescent="0.45">
      <c r="A399" s="14" t="s">
        <v>206</v>
      </c>
      <c r="B399" s="9">
        <v>282</v>
      </c>
      <c r="C399" s="10">
        <v>7.01</v>
      </c>
      <c r="D399" s="10">
        <f t="shared" si="16"/>
        <v>1976.82</v>
      </c>
      <c r="E399" s="38" t="s">
        <v>46</v>
      </c>
      <c r="F399" s="9"/>
      <c r="G399" s="10">
        <v>6.9</v>
      </c>
      <c r="H399" s="10">
        <f>(B399*G399)-D399</f>
        <v>-31.019999999999754</v>
      </c>
      <c r="I399" s="9" t="s">
        <v>134</v>
      </c>
      <c r="J399" s="38">
        <f>G399*B399</f>
        <v>1945.8000000000002</v>
      </c>
      <c r="K399" s="9" t="str">
        <f t="shared" si="17"/>
        <v>sell 282 YMM @ $6.9</v>
      </c>
      <c r="L399" s="10">
        <f>L398+(G399*B399)</f>
        <v>30474.46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7522.7199999999993</v>
      </c>
      <c r="E400" s="9"/>
      <c r="F400" s="9"/>
      <c r="G400" s="41"/>
      <c r="H400" s="10">
        <f>SUM(H397:H399)</f>
        <v>-74.529999999999973</v>
      </c>
      <c r="I400" s="9"/>
      <c r="J400" s="38">
        <f>SUM(J397:J399)</f>
        <v>7448.19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23026.27</v>
      </c>
      <c r="N404" s="9"/>
      <c r="O404" s="9"/>
      <c r="P404" s="9"/>
      <c r="Q404" s="11"/>
    </row>
    <row r="405" spans="1:17" x14ac:dyDescent="0.45">
      <c r="A405" s="14" t="s">
        <v>212</v>
      </c>
      <c r="B405" s="9">
        <v>8</v>
      </c>
      <c r="C405" s="10">
        <v>252.97</v>
      </c>
      <c r="D405" s="10">
        <f>C405*B405</f>
        <v>2023.76</v>
      </c>
      <c r="E405" s="38" t="s">
        <v>46</v>
      </c>
      <c r="F405" s="9"/>
      <c r="G405" s="10">
        <v>251.75</v>
      </c>
      <c r="H405" s="10">
        <f>(B405*G405)-D405</f>
        <v>-9.7599999999999909</v>
      </c>
      <c r="I405" s="9" t="s">
        <v>134</v>
      </c>
      <c r="J405" s="9"/>
      <c r="K405" s="9" t="str">
        <f>IF(B405&lt;&gt;0,"buy "&amp;B405&amp;" "&amp;A405&amp;" @ $"&amp;G405,"")</f>
        <v>buy 8 FDX @ $251.75</v>
      </c>
      <c r="L405" s="10">
        <f>L399-(G405*B405)</f>
        <v>28460.46</v>
      </c>
      <c r="M405" s="38">
        <f>L396-(G405*B405)</f>
        <v>21012.27</v>
      </c>
      <c r="N405" s="9"/>
      <c r="O405" s="9"/>
      <c r="P405" s="9"/>
      <c r="Q405" s="11"/>
    </row>
    <row r="406" spans="1:17" x14ac:dyDescent="0.45">
      <c r="A406" s="14" t="s">
        <v>213</v>
      </c>
      <c r="B406" s="9">
        <v>120</v>
      </c>
      <c r="C406" s="10">
        <v>17.760000000000002</v>
      </c>
      <c r="D406" s="10">
        <f>C406*B406</f>
        <v>2131.2000000000003</v>
      </c>
      <c r="E406" s="38" t="s">
        <v>46</v>
      </c>
      <c r="F406" s="9"/>
      <c r="G406" s="10">
        <v>17.36</v>
      </c>
      <c r="H406" s="10">
        <f>(B406*G406)-D406</f>
        <v>-48.000000000000455</v>
      </c>
      <c r="I406" s="9" t="s">
        <v>134</v>
      </c>
      <c r="J406" s="9"/>
      <c r="K406" s="9" t="str">
        <f>IF(B406&lt;&gt;0,"buy "&amp;B406&amp;" "&amp;A406&amp;" @ $"&amp;G406,"")</f>
        <v>buy 120 VIPS @ $17.36</v>
      </c>
      <c r="L406" s="10">
        <f>L405-(G406*B406)</f>
        <v>26377.26</v>
      </c>
      <c r="M406" s="38">
        <f>M405-(G406*B406)</f>
        <v>18929.07</v>
      </c>
      <c r="N406" s="9"/>
      <c r="O406" s="9"/>
      <c r="P406" s="9"/>
      <c r="Q406" s="11"/>
    </row>
    <row r="407" spans="1:17" x14ac:dyDescent="0.45">
      <c r="A407" s="28" t="s">
        <v>214</v>
      </c>
      <c r="B407" s="29">
        <v>94</v>
      </c>
      <c r="C407" s="30">
        <v>22.52</v>
      </c>
      <c r="D407" s="30">
        <f>C407*B407</f>
        <v>2116.88</v>
      </c>
      <c r="E407" s="38" t="s">
        <v>46</v>
      </c>
      <c r="F407" s="29"/>
      <c r="G407" s="30">
        <v>22.26</v>
      </c>
      <c r="H407" s="30">
        <f>(B407*G407)-D407</f>
        <v>-24.440000000000055</v>
      </c>
      <c r="I407" s="9" t="s">
        <v>134</v>
      </c>
      <c r="J407" s="9"/>
      <c r="K407" s="9" t="str">
        <f>IF(B407&lt;&gt;0,"buy "&amp;B407&amp;" "&amp;A407&amp;" @ $"&amp;G407,"")</f>
        <v>buy 94 BASE @ $22.26</v>
      </c>
      <c r="L407" s="10">
        <f>L406-(G407*B407)</f>
        <v>24284.82</v>
      </c>
      <c r="M407" s="46">
        <f>M406-(G407*B407)</f>
        <v>16836.63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6271.84</v>
      </c>
      <c r="E408" s="9"/>
      <c r="F408" s="9"/>
      <c r="G408" s="10" t="s">
        <v>28</v>
      </c>
      <c r="H408" s="10">
        <f>SUM(H405:H407)</f>
        <v>-82.2000000000005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1723.07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-74.529999999999973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1648.54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-82.2000000000005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1730.7400000000005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45260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24472.82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91</v>
      </c>
      <c r="B425" s="9">
        <v>2</v>
      </c>
      <c r="C425" s="10">
        <v>734.52</v>
      </c>
      <c r="D425" s="10">
        <f>C425*B425</f>
        <v>1469.04</v>
      </c>
      <c r="E425" s="38" t="s">
        <v>17</v>
      </c>
      <c r="F425" s="9"/>
      <c r="G425" s="10">
        <v>733.26</v>
      </c>
      <c r="H425" s="10">
        <f>(B425*G425)-D425</f>
        <v>-2.5199999999999818</v>
      </c>
      <c r="I425" s="9" t="s">
        <v>134</v>
      </c>
      <c r="J425" s="38">
        <f>G425*B425</f>
        <v>1466.52</v>
      </c>
      <c r="K425" s="9" t="str">
        <f>IF(B425&lt;&gt;0,"sell "&amp;B425&amp;" "&amp;A425&amp;" @ $"&amp;G425,"")</f>
        <v>sell 2 COKE @ $733.26</v>
      </c>
      <c r="L425" s="50">
        <f>L424+(G425*B425)</f>
        <v>25939.34</v>
      </c>
      <c r="M425" s="9"/>
      <c r="N425" s="9"/>
      <c r="O425" s="9"/>
      <c r="P425" s="9"/>
      <c r="Q425" s="11"/>
    </row>
    <row r="426" spans="1:17" x14ac:dyDescent="0.45">
      <c r="A426" s="14" t="s">
        <v>181</v>
      </c>
      <c r="B426" s="9">
        <v>11</v>
      </c>
      <c r="C426" s="10">
        <v>169.99</v>
      </c>
      <c r="D426" s="10">
        <f t="shared" ref="D426:D427" si="18">C426*B426</f>
        <v>1869.89</v>
      </c>
      <c r="E426" s="38" t="s">
        <v>69</v>
      </c>
      <c r="F426" s="9"/>
      <c r="G426" s="10">
        <v>170</v>
      </c>
      <c r="H426" s="10">
        <f>(B426*G426)-D426</f>
        <v>0.10999999999989996</v>
      </c>
      <c r="I426" s="9" t="s">
        <v>134</v>
      </c>
      <c r="J426" s="38">
        <f>G426*B426</f>
        <v>1870</v>
      </c>
      <c r="K426" s="9" t="str">
        <f t="shared" ref="K426:K427" si="19">IF(B426&lt;&gt;0,"sell "&amp;B426&amp;" "&amp;A426&amp;" @ $"&amp;G426,"")</f>
        <v>sell 11 VRTV @ $170</v>
      </c>
      <c r="L426" s="50">
        <f>L425+(G426*B426)</f>
        <v>27809.34</v>
      </c>
      <c r="M426" s="9"/>
      <c r="N426" s="9"/>
      <c r="O426" s="9"/>
      <c r="P426" s="9"/>
      <c r="Q426" s="11"/>
    </row>
    <row r="427" spans="1:17" x14ac:dyDescent="0.45">
      <c r="A427" s="14" t="s">
        <v>184</v>
      </c>
      <c r="B427" s="9">
        <v>23</v>
      </c>
      <c r="C427" s="10">
        <v>106.67</v>
      </c>
      <c r="D427" s="10">
        <f t="shared" si="18"/>
        <v>2453.41</v>
      </c>
      <c r="E427" s="38" t="s">
        <v>17</v>
      </c>
      <c r="F427" s="9"/>
      <c r="G427" s="10">
        <v>106.06</v>
      </c>
      <c r="H427" s="10">
        <f>(B427*G427)-D427</f>
        <v>-14.029999999999745</v>
      </c>
      <c r="I427" s="9" t="s">
        <v>134</v>
      </c>
      <c r="J427" s="38">
        <f>G427*B427</f>
        <v>2439.38</v>
      </c>
      <c r="K427" s="9" t="str">
        <f t="shared" si="19"/>
        <v>sell 23 CEIX @ $106.06</v>
      </c>
      <c r="L427" s="10">
        <f>L426+(G427*B427)</f>
        <v>30248.720000000001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5792.34</v>
      </c>
      <c r="E428" s="9"/>
      <c r="F428" s="9"/>
      <c r="G428" s="41"/>
      <c r="H428" s="10">
        <f>SUM(H425:H427)</f>
        <v>-16.439999999999827</v>
      </c>
      <c r="I428" s="9"/>
      <c r="J428" s="38">
        <f>SUM(J425:J427)</f>
        <v>5775.9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24472.82</v>
      </c>
      <c r="N432" s="9"/>
      <c r="O432" s="9"/>
      <c r="P432" s="9"/>
      <c r="Q432" s="11"/>
    </row>
    <row r="433" spans="1:17" x14ac:dyDescent="0.45">
      <c r="A433" s="14" t="s">
        <v>209</v>
      </c>
      <c r="B433" s="9">
        <v>129</v>
      </c>
      <c r="C433" s="10">
        <v>15.06</v>
      </c>
      <c r="D433" s="10">
        <f>C433*B433</f>
        <v>1942.74</v>
      </c>
      <c r="E433" s="38" t="s">
        <v>17</v>
      </c>
      <c r="F433" s="9"/>
      <c r="G433" s="10">
        <v>15.12</v>
      </c>
      <c r="H433" s="10">
        <f>(B433*G433)-D433</f>
        <v>7.7399999999997817</v>
      </c>
      <c r="I433" s="9" t="s">
        <v>134</v>
      </c>
      <c r="J433" s="9"/>
      <c r="K433" s="9" t="str">
        <f>IF(B433&lt;&gt;0,"buy "&amp;B433&amp;" "&amp;A433&amp;" @ $"&amp;G433,"")</f>
        <v>buy 129 CCL @ $15.12</v>
      </c>
      <c r="L433" s="10">
        <f>L427-(G433*B433)</f>
        <v>28298.240000000002</v>
      </c>
      <c r="M433" s="38">
        <f>L424-(G433*B433)</f>
        <v>22522.34</v>
      </c>
      <c r="N433" s="9"/>
      <c r="O433" s="9"/>
      <c r="P433" s="9"/>
      <c r="Q433" s="11"/>
    </row>
    <row r="434" spans="1:17" x14ac:dyDescent="0.45">
      <c r="A434" s="14" t="s">
        <v>210</v>
      </c>
      <c r="B434" s="9">
        <v>152</v>
      </c>
      <c r="C434" s="10">
        <v>12.87</v>
      </c>
      <c r="D434" s="10">
        <f>C434*B434</f>
        <v>1956.2399999999998</v>
      </c>
      <c r="E434" s="38" t="s">
        <v>17</v>
      </c>
      <c r="F434" s="9"/>
      <c r="G434" s="10">
        <v>12.87</v>
      </c>
      <c r="H434" s="10">
        <f>(B434*G434)-D434</f>
        <v>0</v>
      </c>
      <c r="I434" s="9" t="s">
        <v>134</v>
      </c>
      <c r="J434" s="9"/>
      <c r="K434" s="9" t="str">
        <f>IF(B434&lt;&gt;0,"buy "&amp;B434&amp;" "&amp;A434&amp;" @ $"&amp;G434,"")</f>
        <v>buy 152 DO @ $12.87</v>
      </c>
      <c r="L434" s="10">
        <f>L433-(G434*B434)</f>
        <v>26342</v>
      </c>
      <c r="M434" s="38">
        <f>M433-(G434*B434)</f>
        <v>20566.099999999999</v>
      </c>
      <c r="N434" s="9"/>
      <c r="O434" s="9"/>
      <c r="P434" s="9"/>
      <c r="Q434" s="11"/>
    </row>
    <row r="435" spans="1:17" x14ac:dyDescent="0.45">
      <c r="A435" s="28" t="s">
        <v>211</v>
      </c>
      <c r="B435" s="29">
        <v>6</v>
      </c>
      <c r="C435" s="30">
        <v>282.10000000000002</v>
      </c>
      <c r="D435" s="30">
        <f>C435*B435</f>
        <v>1692.6000000000001</v>
      </c>
      <c r="E435" s="38" t="s">
        <v>17</v>
      </c>
      <c r="F435" s="29"/>
      <c r="G435" s="30">
        <v>281.47000000000003</v>
      </c>
      <c r="H435" s="30">
        <f>(B435*G435)-D435</f>
        <v>-3.7799999999999727</v>
      </c>
      <c r="I435" s="9" t="s">
        <v>134</v>
      </c>
      <c r="J435" s="9"/>
      <c r="K435" s="9" t="str">
        <f>IF(B435&lt;&gt;0,"buy "&amp;B435&amp;" "&amp;A435&amp;" @ $"&amp;G435,"")</f>
        <v>buy 6 GPI @ $281.47</v>
      </c>
      <c r="L435" s="10">
        <f>L434-(G435*B435)</f>
        <v>24653.18</v>
      </c>
      <c r="M435" s="46">
        <f>M434-(G435*B435)</f>
        <v>18877.28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5591.58</v>
      </c>
      <c r="E436" s="9"/>
      <c r="F436" s="9"/>
      <c r="G436" s="10" t="s">
        <v>28</v>
      </c>
      <c r="H436" s="10">
        <f>SUM(H433:H435)</f>
        <v>3.959999999999809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492.59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-16.439999999999827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476.15000000000015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3.959999999999809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472.19000000000034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45230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26341.919999999998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194</v>
      </c>
      <c r="B453" s="9">
        <v>212</v>
      </c>
      <c r="C453" s="10">
        <v>6.13</v>
      </c>
      <c r="D453" s="10">
        <f>C453*B453</f>
        <v>1299.56</v>
      </c>
      <c r="E453" s="38" t="s">
        <v>46</v>
      </c>
      <c r="F453" s="9"/>
      <c r="G453" s="10">
        <v>6.17</v>
      </c>
      <c r="H453" s="10">
        <f>(B453*G453)-D453</f>
        <v>8.4800000000000182</v>
      </c>
      <c r="I453" s="9" t="s">
        <v>134</v>
      </c>
      <c r="J453" s="38">
        <f>G453*B453</f>
        <v>1308.04</v>
      </c>
      <c r="K453" s="9" t="str">
        <f>IF(B453&lt;&gt;0,"sell "&amp;B453&amp;" "&amp;A453&amp;" @ $"&amp;G453,"")</f>
        <v>sell 212 BORR @ $6.17</v>
      </c>
      <c r="L453" s="50">
        <f>L452+(G453*B453)</f>
        <v>27649.96</v>
      </c>
      <c r="M453" s="9"/>
      <c r="N453" s="9"/>
      <c r="O453" s="9"/>
      <c r="P453" s="9"/>
      <c r="Q453" s="11"/>
    </row>
    <row r="454" spans="1:17" x14ac:dyDescent="0.45">
      <c r="A454" s="14" t="s">
        <v>152</v>
      </c>
      <c r="B454" s="9">
        <v>11</v>
      </c>
      <c r="C454" s="10">
        <v>124.28</v>
      </c>
      <c r="D454" s="10">
        <f t="shared" ref="D454:D455" si="20">C454*B454</f>
        <v>1367.08</v>
      </c>
      <c r="E454" s="38" t="s">
        <v>46</v>
      </c>
      <c r="F454" s="9"/>
      <c r="G454" s="10">
        <v>123.77</v>
      </c>
      <c r="H454" s="10">
        <f>(B454*G454)-D454</f>
        <v>-5.6099999999999</v>
      </c>
      <c r="I454" s="9" t="s">
        <v>134</v>
      </c>
      <c r="J454" s="38">
        <f>G454*B454</f>
        <v>1361.47</v>
      </c>
      <c r="K454" s="9" t="str">
        <f t="shared" ref="K454:K455" si="21">IF(B454&lt;&gt;0,"sell "&amp;B454&amp;" "&amp;A454&amp;" @ $"&amp;G454,"")</f>
        <v>sell 11 ATKR @ $123.77</v>
      </c>
      <c r="L454" s="50">
        <f>L453+(G454*B454)</f>
        <v>29011.43</v>
      </c>
      <c r="M454" s="9"/>
      <c r="N454" s="9"/>
      <c r="O454" s="9"/>
      <c r="P454" s="9"/>
      <c r="Q454" s="11"/>
    </row>
    <row r="455" spans="1:17" x14ac:dyDescent="0.45">
      <c r="A455" s="14" t="s">
        <v>203</v>
      </c>
      <c r="B455" s="9">
        <v>4</v>
      </c>
      <c r="C455" s="10">
        <v>482.15</v>
      </c>
      <c r="D455" s="10">
        <f t="shared" si="20"/>
        <v>1928.6</v>
      </c>
      <c r="E455" s="38" t="s">
        <v>46</v>
      </c>
      <c r="F455" s="9"/>
      <c r="G455" s="10">
        <v>483</v>
      </c>
      <c r="H455" s="10">
        <f>(B455*G455)-D455</f>
        <v>3.4000000000000909</v>
      </c>
      <c r="I455" s="9" t="s">
        <v>134</v>
      </c>
      <c r="J455" s="38">
        <f>G455*B455</f>
        <v>1932</v>
      </c>
      <c r="K455" s="9" t="str">
        <f t="shared" si="21"/>
        <v>sell 4 NEU @ $483</v>
      </c>
      <c r="L455" s="10">
        <f>L454+(G455*B455)</f>
        <v>30943.43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4595.24</v>
      </c>
      <c r="E456" s="9"/>
      <c r="F456" s="9"/>
      <c r="G456" s="41"/>
      <c r="H456" s="10">
        <f>SUM(H453:H455)</f>
        <v>6.2700000000002092</v>
      </c>
      <c r="I456" s="9"/>
      <c r="J456" s="38">
        <f>SUM(J453:J455)</f>
        <v>4601.51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26341.919999999998</v>
      </c>
      <c r="N460" s="9"/>
      <c r="O460" s="9"/>
      <c r="P460" s="9"/>
      <c r="Q460" s="11"/>
    </row>
    <row r="461" spans="1:17" x14ac:dyDescent="0.45">
      <c r="A461" s="14" t="s">
        <v>207</v>
      </c>
      <c r="B461" s="9">
        <v>20</v>
      </c>
      <c r="C461" s="10">
        <v>94.75</v>
      </c>
      <c r="D461" s="10">
        <f>C461*B461</f>
        <v>1895</v>
      </c>
      <c r="E461" s="38" t="s">
        <v>46</v>
      </c>
      <c r="F461" s="9"/>
      <c r="G461" s="10">
        <v>94.57</v>
      </c>
      <c r="H461" s="10">
        <f>(B461*G461)-D461</f>
        <v>-3.6000000000001364</v>
      </c>
      <c r="I461" s="9" t="s">
        <v>134</v>
      </c>
      <c r="J461" s="9"/>
      <c r="K461" s="9" t="str">
        <f>IF(B461&lt;&gt;0,"buy "&amp;B461&amp;" "&amp;A461&amp;" @ $"&amp;G461,"")</f>
        <v>buy 20 MSM @ $94.57</v>
      </c>
      <c r="L461" s="10">
        <f>L455-(G461*B461)</f>
        <v>29052.03</v>
      </c>
      <c r="M461" s="38">
        <f>L452-(G461*B461)</f>
        <v>24450.519999999997</v>
      </c>
      <c r="N461" s="9"/>
      <c r="O461" s="9"/>
      <c r="P461" s="9"/>
      <c r="Q461" s="11"/>
    </row>
    <row r="462" spans="1:17" x14ac:dyDescent="0.45">
      <c r="A462" s="14" t="s">
        <v>99</v>
      </c>
      <c r="B462" s="9">
        <v>36</v>
      </c>
      <c r="C462" s="10">
        <v>51.38</v>
      </c>
      <c r="D462" s="10">
        <f>C462*B462</f>
        <v>1849.68</v>
      </c>
      <c r="E462" s="38" t="s">
        <v>46</v>
      </c>
      <c r="F462" s="9"/>
      <c r="G462" s="10">
        <v>51.16</v>
      </c>
      <c r="H462" s="10">
        <f>(B462*G462)-D462</f>
        <v>-7.9200000000003001</v>
      </c>
      <c r="I462" s="9" t="s">
        <v>134</v>
      </c>
      <c r="J462" s="9"/>
      <c r="K462" s="9" t="str">
        <f>IF(B462&lt;&gt;0,"buy "&amp;B462&amp;" "&amp;A462&amp;" @ $"&amp;G462,"")</f>
        <v>buy 36 PRGS @ $51.16</v>
      </c>
      <c r="L462" s="10">
        <f>L461-(G462*B462)</f>
        <v>27210.27</v>
      </c>
      <c r="M462" s="38">
        <f>M461-(G462*B462)</f>
        <v>22608.76</v>
      </c>
      <c r="N462" s="9"/>
      <c r="O462" s="9"/>
      <c r="P462" s="9"/>
      <c r="Q462" s="11"/>
    </row>
    <row r="463" spans="1:17" x14ac:dyDescent="0.45">
      <c r="A463" s="28" t="s">
        <v>208</v>
      </c>
      <c r="B463" s="29">
        <v>63</v>
      </c>
      <c r="C463" s="30">
        <v>30.08</v>
      </c>
      <c r="D463" s="30">
        <f>C463*B463</f>
        <v>1895.04</v>
      </c>
      <c r="E463" s="38" t="s">
        <v>46</v>
      </c>
      <c r="F463" s="29"/>
      <c r="G463" s="30">
        <v>30.2</v>
      </c>
      <c r="H463" s="30">
        <f>(B463*G463)-D463</f>
        <v>7.5599999999999454</v>
      </c>
      <c r="I463" s="9" t="s">
        <v>134</v>
      </c>
      <c r="J463" s="9"/>
      <c r="K463" s="9" t="str">
        <f>IF(B463&lt;&gt;0,"buy "&amp;B463&amp;" "&amp;A463&amp;" @ $"&amp;G463,"")</f>
        <v>buy 63 CNM @ $30.2</v>
      </c>
      <c r="L463" s="10">
        <f>L462-(G463*B463)</f>
        <v>25307.670000000002</v>
      </c>
      <c r="M463" s="46">
        <f>M462-(G463*B463)</f>
        <v>20706.16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5639.72</v>
      </c>
      <c r="E464" s="9"/>
      <c r="F464" s="9"/>
      <c r="G464" s="10" t="s">
        <v>28</v>
      </c>
      <c r="H464" s="10">
        <f>SUM(H461:H463)</f>
        <v>-3.9600000000004911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281.60000000000002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6.2700000000002092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287.87000000000023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-3.9600000000004911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291.83000000000072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45201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25935.17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160</v>
      </c>
      <c r="B481" s="9">
        <v>12</v>
      </c>
      <c r="C481" s="10">
        <v>134.34</v>
      </c>
      <c r="D481" s="10">
        <f>C481*B481</f>
        <v>1612.08</v>
      </c>
      <c r="E481" s="38" t="s">
        <v>46</v>
      </c>
      <c r="F481" s="9"/>
      <c r="G481" s="10">
        <v>133.53</v>
      </c>
      <c r="H481" s="10">
        <f>(B481*G481)-D481</f>
        <v>-9.7199999999997999</v>
      </c>
      <c r="I481" s="9" t="s">
        <v>134</v>
      </c>
      <c r="J481" s="38">
        <f>G481*B481</f>
        <v>1602.3600000000001</v>
      </c>
      <c r="K481" s="9" t="str">
        <f>IF(B481&lt;&gt;0,"sell "&amp;B481&amp;" "&amp;A481&amp;" @ $"&amp;G481,"")</f>
        <v>sell 12 IPAR @ $133.53</v>
      </c>
      <c r="L481" s="10">
        <f>L480+(G481*B481)</f>
        <v>27537.53</v>
      </c>
      <c r="M481" s="9"/>
      <c r="N481" s="9"/>
      <c r="O481" s="9"/>
      <c r="P481" s="9"/>
      <c r="Q481" s="11"/>
    </row>
    <row r="482" spans="1:17" x14ac:dyDescent="0.45">
      <c r="A482" s="14" t="s">
        <v>202</v>
      </c>
      <c r="B482" s="9">
        <v>15</v>
      </c>
      <c r="C482" s="10">
        <v>110.55</v>
      </c>
      <c r="D482" s="10">
        <f t="shared" ref="D482:D483" si="22">C482*B482</f>
        <v>1658.25</v>
      </c>
      <c r="E482" s="38" t="s">
        <v>46</v>
      </c>
      <c r="F482" s="9"/>
      <c r="G482" s="10">
        <v>110.45</v>
      </c>
      <c r="H482" s="10">
        <f>(B482*G482)-D482</f>
        <v>-1.5</v>
      </c>
      <c r="I482" s="9" t="s">
        <v>134</v>
      </c>
      <c r="J482" s="38">
        <f>G482*B482</f>
        <v>1656.75</v>
      </c>
      <c r="K482" s="9" t="str">
        <f t="shared" ref="K482:K483" si="23">IF(B482&lt;&gt;0,"sell "&amp;B482&amp;" "&amp;A482&amp;" @ $"&amp;G482,"")</f>
        <v>sell 15 GE @ $110.45</v>
      </c>
      <c r="L482" s="10">
        <f>L481+(G482*B482)</f>
        <v>29194.28</v>
      </c>
      <c r="M482" s="9"/>
      <c r="N482" s="9"/>
      <c r="O482" s="9"/>
      <c r="P482" s="9"/>
      <c r="Q482" s="11"/>
    </row>
    <row r="483" spans="1:17" x14ac:dyDescent="0.45">
      <c r="A483" s="14" t="s">
        <v>74</v>
      </c>
      <c r="B483" s="9">
        <v>17</v>
      </c>
      <c r="C483" s="10">
        <v>92.93</v>
      </c>
      <c r="D483" s="10">
        <f t="shared" si="22"/>
        <v>1579.8100000000002</v>
      </c>
      <c r="E483" s="38" t="s">
        <v>46</v>
      </c>
      <c r="F483" s="9"/>
      <c r="G483" s="10">
        <v>92.23</v>
      </c>
      <c r="H483" s="10">
        <f>(B483*G483)-D483</f>
        <v>-11.900000000000091</v>
      </c>
      <c r="I483" s="9" t="s">
        <v>134</v>
      </c>
      <c r="J483" s="38">
        <f>G483*B483</f>
        <v>1567.91</v>
      </c>
      <c r="K483" s="9" t="str">
        <f t="shared" si="23"/>
        <v>sell 17 ENSG @ $92.23</v>
      </c>
      <c r="L483" s="10">
        <f>L482+(G483*B483)</f>
        <v>30762.19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4850.1400000000003</v>
      </c>
      <c r="E484" s="9"/>
      <c r="F484" s="9"/>
      <c r="G484" s="41"/>
      <c r="H484" s="10">
        <f>SUM(H481:H483)</f>
        <v>-23.119999999999891</v>
      </c>
      <c r="I484" s="9"/>
      <c r="J484" s="38">
        <f>SUM(J481:J483)</f>
        <v>4827.0200000000004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25935.17</v>
      </c>
      <c r="N488" s="9"/>
      <c r="O488" s="9"/>
      <c r="P488" s="9"/>
      <c r="Q488" s="11"/>
    </row>
    <row r="489" spans="1:17" x14ac:dyDescent="0.45">
      <c r="A489" s="14" t="s">
        <v>204</v>
      </c>
      <c r="B489" s="9">
        <v>26</v>
      </c>
      <c r="C489" s="10">
        <v>74.98</v>
      </c>
      <c r="D489" s="10">
        <f>C489*B489</f>
        <v>1949.48</v>
      </c>
      <c r="E489" s="38" t="s">
        <v>46</v>
      </c>
      <c r="F489" s="9"/>
      <c r="G489" s="10">
        <v>74.91</v>
      </c>
      <c r="H489" s="10">
        <f>(B489*G489)-D489</f>
        <v>-1.8200000000001637</v>
      </c>
      <c r="I489" s="9" t="s">
        <v>134</v>
      </c>
      <c r="J489" s="9"/>
      <c r="K489" s="9" t="str">
        <f>IF(B489&lt;&gt;0,"buy "&amp;B489&amp;" "&amp;A489&amp;" @ $"&amp;G489,"")</f>
        <v>buy 26 BWXT @ $74.91</v>
      </c>
      <c r="L489" s="10">
        <f>L483-(G489*B489)</f>
        <v>28814.53</v>
      </c>
      <c r="M489" s="38">
        <f>L480-(G489*B489)</f>
        <v>23987.51</v>
      </c>
      <c r="N489" s="9"/>
      <c r="O489" s="9"/>
      <c r="P489" s="9"/>
      <c r="Q489" s="11"/>
    </row>
    <row r="490" spans="1:17" x14ac:dyDescent="0.45">
      <c r="A490" s="14" t="s">
        <v>205</v>
      </c>
      <c r="B490" s="9">
        <v>233</v>
      </c>
      <c r="C490" s="10">
        <v>8.52</v>
      </c>
      <c r="D490" s="10">
        <f>C490*B490</f>
        <v>1985.1599999999999</v>
      </c>
      <c r="E490" s="38" t="s">
        <v>46</v>
      </c>
      <c r="F490" s="9"/>
      <c r="G490" s="10">
        <v>8.49</v>
      </c>
      <c r="H490" s="10">
        <f>(B490*G490)-D490</f>
        <v>-6.9899999999997817</v>
      </c>
      <c r="I490" s="9" t="s">
        <v>134</v>
      </c>
      <c r="J490" s="9"/>
      <c r="K490" s="9" t="str">
        <f>IF(B490&lt;&gt;0,"buy "&amp;B490&amp;" "&amp;A490&amp;" @ $"&amp;G490,"")</f>
        <v>buy 233 BVN @ $8.49</v>
      </c>
      <c r="L490" s="10">
        <f>L489-(G490*B490)</f>
        <v>26836.36</v>
      </c>
      <c r="M490" s="38">
        <f>M489-(G490*B490)</f>
        <v>22009.339999999997</v>
      </c>
      <c r="N490" s="9"/>
      <c r="O490" s="9"/>
      <c r="P490" s="9"/>
      <c r="Q490" s="11"/>
    </row>
    <row r="491" spans="1:17" x14ac:dyDescent="0.45">
      <c r="A491" s="28" t="s">
        <v>206</v>
      </c>
      <c r="B491" s="29">
        <v>282</v>
      </c>
      <c r="C491" s="30">
        <v>7.04</v>
      </c>
      <c r="D491" s="30">
        <f>C491*B491</f>
        <v>1985.28</v>
      </c>
      <c r="E491" s="38" t="s">
        <v>46</v>
      </c>
      <c r="F491" s="29"/>
      <c r="G491" s="30">
        <v>6.97</v>
      </c>
      <c r="H491" s="30">
        <f>(B491*G491)-D491</f>
        <v>-19.740000000000009</v>
      </c>
      <c r="I491" s="9" t="s">
        <v>134</v>
      </c>
      <c r="J491" s="9"/>
      <c r="K491" s="9" t="str">
        <f>IF(B491&lt;&gt;0,"buy "&amp;B491&amp;" "&amp;A491&amp;" @ $"&amp;G491,"")</f>
        <v>buy 282 YMM @ $6.97</v>
      </c>
      <c r="L491" s="10">
        <f>L490-(G491*B491)</f>
        <v>24870.82</v>
      </c>
      <c r="M491" s="46">
        <f>M490-(G491*B491)</f>
        <v>20043.799999999996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5919.92</v>
      </c>
      <c r="E492" s="9"/>
      <c r="F492" s="9"/>
      <c r="G492" s="10" t="s">
        <v>28</v>
      </c>
      <c r="H492" s="10">
        <f>SUM(H489:H491)</f>
        <v>-28.549999999999955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1320.65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-23.119999999999891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1297.5300000000002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-28.549999999999955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1326.0800000000002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4" spans="1:17" ht="14.65" thickBot="1" x14ac:dyDescent="0.5"/>
    <row r="505" spans="1:17" ht="14.65" thickTop="1" x14ac:dyDescent="0.45">
      <c r="A505" s="3"/>
      <c r="B505" s="4"/>
      <c r="C505" s="5">
        <v>45169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 x14ac:dyDescent="0.45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 x14ac:dyDescent="0.45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46489.43</v>
      </c>
      <c r="M507" s="9" t="s">
        <v>135</v>
      </c>
      <c r="N507" s="9"/>
      <c r="O507" s="9"/>
      <c r="P507" s="9"/>
      <c r="Q507" s="11"/>
    </row>
    <row r="508" spans="1:17" x14ac:dyDescent="0.45">
      <c r="A508" s="14" t="s">
        <v>199</v>
      </c>
      <c r="B508" s="9">
        <v>16</v>
      </c>
      <c r="C508" s="10">
        <v>89.73</v>
      </c>
      <c r="D508" s="10">
        <f>C508*B508</f>
        <v>1435.68</v>
      </c>
      <c r="E508" s="38" t="s">
        <v>69</v>
      </c>
      <c r="F508" s="9"/>
      <c r="G508" s="10">
        <v>88</v>
      </c>
      <c r="H508" s="10">
        <f>(B508*G508)-D508</f>
        <v>-27.680000000000064</v>
      </c>
      <c r="I508" s="9" t="s">
        <v>134</v>
      </c>
      <c r="J508" s="38">
        <f>G508*B508</f>
        <v>1408</v>
      </c>
      <c r="K508" s="9" t="str">
        <f>IF(B508&lt;&gt;0,"sell "&amp;B508&amp;" "&amp;A508&amp;" @ $"&amp;G508,"")</f>
        <v>sell 16 HAE @ $88</v>
      </c>
      <c r="L508" s="10">
        <f>L507+(G508*B508)</f>
        <v>47897.43</v>
      </c>
      <c r="M508" s="9"/>
      <c r="N508" s="9"/>
      <c r="O508" s="9"/>
      <c r="P508" s="9"/>
      <c r="Q508" s="11"/>
    </row>
    <row r="509" spans="1:17" x14ac:dyDescent="0.45">
      <c r="A509" s="14" t="s">
        <v>200</v>
      </c>
      <c r="B509" s="9">
        <v>12</v>
      </c>
      <c r="C509" s="10">
        <v>135.06</v>
      </c>
      <c r="D509" s="10">
        <f>C509*B509</f>
        <v>1620.72</v>
      </c>
      <c r="E509" s="38" t="s">
        <v>69</v>
      </c>
      <c r="F509" s="9"/>
      <c r="G509" s="10">
        <v>134.66999999999999</v>
      </c>
      <c r="H509" s="10">
        <f>(B509*G509)-D509</f>
        <v>-4.6800000000000637</v>
      </c>
      <c r="I509" s="9" t="s">
        <v>134</v>
      </c>
      <c r="J509" s="38">
        <f>G509*B509</f>
        <v>1616.04</v>
      </c>
      <c r="K509" s="9" t="str">
        <f t="shared" ref="K509:K510" si="24">IF(B509&lt;&gt;0,"sell "&amp;B509&amp;" "&amp;A509&amp;" @ $"&amp;G509,"")</f>
        <v>sell 12 ICFI @ $134.67</v>
      </c>
      <c r="L509" s="10">
        <f>L508+(G509*B509)</f>
        <v>49513.47</v>
      </c>
      <c r="M509" s="9"/>
      <c r="N509" s="9"/>
      <c r="O509" s="9"/>
      <c r="P509" s="9"/>
      <c r="Q509" s="11"/>
    </row>
    <row r="510" spans="1:17" x14ac:dyDescent="0.45">
      <c r="A510" s="14" t="s">
        <v>201</v>
      </c>
      <c r="B510" s="9">
        <v>175</v>
      </c>
      <c r="C510" s="10">
        <v>7.61</v>
      </c>
      <c r="D510" s="10">
        <f>C510*B510</f>
        <v>1331.75</v>
      </c>
      <c r="E510" s="38" t="s">
        <v>69</v>
      </c>
      <c r="F510" s="9"/>
      <c r="G510" s="10">
        <v>7.51</v>
      </c>
      <c r="H510" s="10">
        <f>(B510*G510)-D510</f>
        <v>-17.5</v>
      </c>
      <c r="I510" s="9" t="s">
        <v>134</v>
      </c>
      <c r="J510" s="38">
        <f>G510*B510</f>
        <v>1314.25</v>
      </c>
      <c r="K510" s="9" t="str">
        <f t="shared" si="24"/>
        <v>sell 175 AIV @ $7.51</v>
      </c>
      <c r="L510" s="10">
        <f>L509+(G510*B510)</f>
        <v>50827.72</v>
      </c>
      <c r="M510" s="9" t="s">
        <v>44</v>
      </c>
      <c r="N510" s="9"/>
      <c r="O510" s="9"/>
      <c r="P510" s="9"/>
      <c r="Q510" s="11"/>
    </row>
    <row r="511" spans="1:17" x14ac:dyDescent="0.45">
      <c r="A511" s="14"/>
      <c r="B511" s="9"/>
      <c r="C511" s="10" t="s">
        <v>20</v>
      </c>
      <c r="D511" s="10">
        <f>SUM(D508:D510)</f>
        <v>4388.1499999999996</v>
      </c>
      <c r="E511" s="9"/>
      <c r="F511" s="9"/>
      <c r="G511" s="41"/>
      <c r="H511" s="10">
        <f>SUM(H508:H510)</f>
        <v>-49.860000000000127</v>
      </c>
      <c r="I511" s="9"/>
      <c r="J511" s="38">
        <f>SUM(J508:J510)</f>
        <v>4338.29</v>
      </c>
      <c r="K511" s="9"/>
      <c r="L511" s="10"/>
      <c r="M511" s="9"/>
      <c r="N511" s="9"/>
      <c r="O511" s="9"/>
      <c r="P511" s="9"/>
      <c r="Q511" s="11"/>
    </row>
    <row r="512" spans="1:17" x14ac:dyDescent="0.45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 x14ac:dyDescent="0.45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 x14ac:dyDescent="0.45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46489.43</v>
      </c>
      <c r="N515" s="9"/>
      <c r="O515" s="9"/>
      <c r="P515" s="9"/>
      <c r="Q515" s="11"/>
    </row>
    <row r="516" spans="1:17" x14ac:dyDescent="0.45">
      <c r="A516" s="14" t="s">
        <v>91</v>
      </c>
      <c r="B516" s="9">
        <v>2</v>
      </c>
      <c r="C516" s="10">
        <v>698.9</v>
      </c>
      <c r="D516" s="10">
        <f>C516*B516</f>
        <v>1397.8</v>
      </c>
      <c r="E516" s="38" t="s">
        <v>69</v>
      </c>
      <c r="F516" s="9"/>
      <c r="G516" s="10">
        <v>716.13</v>
      </c>
      <c r="H516" s="10">
        <f>(B516*G516)-D516</f>
        <v>34.460000000000036</v>
      </c>
      <c r="I516" s="9" t="s">
        <v>134</v>
      </c>
      <c r="J516" s="9"/>
      <c r="K516" s="9" t="str">
        <f>IF(B516&lt;&gt;0,"buy "&amp;B516&amp;" "&amp;A516&amp;" @ $"&amp;G516,"")</f>
        <v>buy 2 COKE @ $716.13</v>
      </c>
      <c r="L516" s="10">
        <f>L510-(G516*B516)</f>
        <v>49395.46</v>
      </c>
      <c r="M516" s="38">
        <f>L507-(G516*B516)</f>
        <v>45057.17</v>
      </c>
      <c r="N516" s="9"/>
      <c r="O516" s="9"/>
      <c r="P516" s="9"/>
      <c r="Q516" s="11"/>
    </row>
    <row r="517" spans="1:17" x14ac:dyDescent="0.45">
      <c r="A517" s="14" t="s">
        <v>181</v>
      </c>
      <c r="B517" s="9">
        <v>11</v>
      </c>
      <c r="C517" s="10">
        <v>168.33</v>
      </c>
      <c r="D517" s="10">
        <f>C517*B517</f>
        <v>1851.63</v>
      </c>
      <c r="E517" s="38" t="s">
        <v>69</v>
      </c>
      <c r="F517" s="9"/>
      <c r="G517" s="10">
        <v>168.97</v>
      </c>
      <c r="H517" s="10">
        <f>(B517*G517)-D517</f>
        <v>7.0399999999999636</v>
      </c>
      <c r="I517" s="9" t="s">
        <v>134</v>
      </c>
      <c r="J517" s="9"/>
      <c r="K517" s="9" t="str">
        <f>IF(B517&lt;&gt;0,"buy "&amp;B517&amp;" "&amp;A517&amp;" @ $"&amp;G517,"")</f>
        <v>buy 11 VRTV @ $168.97</v>
      </c>
      <c r="L517" s="10">
        <f>L516-(G517*B517)</f>
        <v>47536.79</v>
      </c>
      <c r="M517" s="38">
        <f>M516-(G517*B517)</f>
        <v>43198.5</v>
      </c>
      <c r="N517" s="9"/>
      <c r="O517" s="9"/>
      <c r="P517" s="9"/>
      <c r="Q517" s="11"/>
    </row>
    <row r="518" spans="1:17" x14ac:dyDescent="0.45">
      <c r="A518" s="28" t="s">
        <v>184</v>
      </c>
      <c r="B518" s="29">
        <v>23</v>
      </c>
      <c r="C518" s="30">
        <v>86.04</v>
      </c>
      <c r="D518" s="30">
        <f>C518*B518</f>
        <v>1978.92</v>
      </c>
      <c r="E518" s="38" t="s">
        <v>69</v>
      </c>
      <c r="F518" s="29"/>
      <c r="G518" s="30">
        <v>86.38</v>
      </c>
      <c r="H518" s="30">
        <f>(B518*G518)-D518</f>
        <v>7.819999999999709</v>
      </c>
      <c r="I518" s="9" t="s">
        <v>134</v>
      </c>
      <c r="J518" s="9"/>
      <c r="K518" s="9" t="str">
        <f>IF(B518&lt;&gt;0,"buy "&amp;B518&amp;" "&amp;A518&amp;" @ $"&amp;G518,"")</f>
        <v>buy 23 CEIX @ $86.38</v>
      </c>
      <c r="L518" s="10">
        <f>L517-(G518*B518)</f>
        <v>45550.05</v>
      </c>
      <c r="M518" s="46">
        <f>M517-(G518*B518)</f>
        <v>41211.760000000002</v>
      </c>
      <c r="N518" s="47"/>
      <c r="O518" s="47"/>
      <c r="P518" s="47"/>
      <c r="Q518" s="48"/>
    </row>
    <row r="519" spans="1:17" x14ac:dyDescent="0.45">
      <c r="A519" s="14"/>
      <c r="B519" s="9"/>
      <c r="C519" s="10" t="s">
        <v>20</v>
      </c>
      <c r="D519" s="10">
        <f>SUM(D516:D518)</f>
        <v>5228.3500000000004</v>
      </c>
      <c r="E519" s="9"/>
      <c r="F519" s="9"/>
      <c r="G519" s="10" t="s">
        <v>28</v>
      </c>
      <c r="H519" s="10">
        <f>SUM(H516:H518)</f>
        <v>49.319999999999709</v>
      </c>
      <c r="I519" s="9"/>
      <c r="J519" s="9"/>
      <c r="K519" s="9"/>
      <c r="L519" s="10"/>
      <c r="M519" s="9"/>
      <c r="N519" s="9"/>
      <c r="O519" s="9"/>
      <c r="P519" s="9"/>
      <c r="Q519" s="11"/>
    </row>
    <row r="520" spans="1:17" x14ac:dyDescent="0.45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 x14ac:dyDescent="0.45">
      <c r="A523" s="14" t="s">
        <v>23</v>
      </c>
      <c r="B523" s="9"/>
      <c r="C523" s="10"/>
      <c r="D523" s="22">
        <v>2489.61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24</v>
      </c>
      <c r="B524" s="9"/>
      <c r="C524" s="10"/>
      <c r="D524" s="49">
        <f>H511</f>
        <v>-49.860000000000127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25</v>
      </c>
      <c r="B525" s="9"/>
      <c r="C525" s="10"/>
      <c r="D525" s="10">
        <f>D523+D524</f>
        <v>2439.75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27</v>
      </c>
      <c r="B526" s="9"/>
      <c r="C526" s="10"/>
      <c r="D526" s="10">
        <f>H519</f>
        <v>49.319999999999709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25</v>
      </c>
      <c r="B527" s="9"/>
      <c r="C527" s="10"/>
      <c r="D527" s="32">
        <f>D525-D526</f>
        <v>2390.4300000000003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 x14ac:dyDescent="0.5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 x14ac:dyDescent="0.45"/>
    <row r="532" spans="1:17" ht="14.65" thickBot="1" x14ac:dyDescent="0.5"/>
    <row r="533" spans="1:17" ht="14.65" thickTop="1" x14ac:dyDescent="0.45">
      <c r="A533" s="3"/>
      <c r="B533" s="4"/>
      <c r="C533" s="5">
        <v>45138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 x14ac:dyDescent="0.45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 x14ac:dyDescent="0.45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20818.02</v>
      </c>
      <c r="M535" s="9" t="s">
        <v>135</v>
      </c>
      <c r="N535" s="9"/>
      <c r="O535" s="9"/>
      <c r="P535" s="9"/>
      <c r="Q535" s="11"/>
    </row>
    <row r="536" spans="1:17" x14ac:dyDescent="0.45">
      <c r="A536" s="14" t="s">
        <v>183</v>
      </c>
      <c r="B536" s="9">
        <v>128</v>
      </c>
      <c r="C536" s="10">
        <v>12.4</v>
      </c>
      <c r="D536" s="10">
        <f>C536*B536</f>
        <v>1587.2</v>
      </c>
      <c r="E536" s="38" t="s">
        <v>69</v>
      </c>
      <c r="F536" s="9"/>
      <c r="G536" s="10">
        <v>12.06</v>
      </c>
      <c r="H536" s="10">
        <f>(B536*G536)-D536</f>
        <v>-43.519999999999982</v>
      </c>
      <c r="I536" s="9" t="s">
        <v>134</v>
      </c>
      <c r="J536" s="38">
        <f>G536*B536</f>
        <v>1543.68</v>
      </c>
      <c r="K536" s="9" t="str">
        <f>IF(B536&lt;&gt;0,"sell "&amp;B536&amp;" "&amp;A536&amp;" @ $"&amp;G536,"")</f>
        <v>sell 128 TGS @ $12.06</v>
      </c>
      <c r="L536" s="10">
        <f>L535+(G536*B536)</f>
        <v>22361.7</v>
      </c>
      <c r="M536" s="9"/>
      <c r="N536" s="9"/>
      <c r="O536" s="9"/>
      <c r="P536" s="9"/>
      <c r="Q536" s="11"/>
    </row>
    <row r="537" spans="1:17" x14ac:dyDescent="0.45">
      <c r="A537" s="14" t="s">
        <v>85</v>
      </c>
      <c r="B537" s="9">
        <v>17</v>
      </c>
      <c r="C537" s="10">
        <v>94.57</v>
      </c>
      <c r="D537" s="10">
        <f>C537*B537</f>
        <v>1607.6899999999998</v>
      </c>
      <c r="E537" s="38" t="s">
        <v>69</v>
      </c>
      <c r="F537" s="9"/>
      <c r="G537" s="10">
        <v>93</v>
      </c>
      <c r="H537" s="10">
        <f>(B537*G537)-D537</f>
        <v>-26.689999999999827</v>
      </c>
      <c r="I537" s="9" t="s">
        <v>134</v>
      </c>
      <c r="J537" s="38">
        <f>G537*B537</f>
        <v>1581</v>
      </c>
      <c r="K537" s="9" t="str">
        <f t="shared" ref="K537:K538" si="25">IF(B537&lt;&gt;0,"sell "&amp;B537&amp;" "&amp;A537&amp;" @ $"&amp;G537,"")</f>
        <v>sell 17 HURN @ $93</v>
      </c>
      <c r="L537" s="10">
        <f>L536+(G537*B537)</f>
        <v>23942.7</v>
      </c>
      <c r="M537" s="9"/>
      <c r="N537" s="9"/>
      <c r="O537" s="9"/>
      <c r="P537" s="9"/>
      <c r="Q537" s="11"/>
    </row>
    <row r="538" spans="1:17" x14ac:dyDescent="0.45">
      <c r="A538" s="14" t="s">
        <v>117</v>
      </c>
      <c r="B538" s="9">
        <v>27</v>
      </c>
      <c r="C538" s="10">
        <v>52.89</v>
      </c>
      <c r="D538" s="10">
        <f>C538*B538</f>
        <v>1428.03</v>
      </c>
      <c r="E538" s="38" t="s">
        <v>69</v>
      </c>
      <c r="F538" s="9"/>
      <c r="G538" s="10">
        <v>52.72</v>
      </c>
      <c r="H538" s="10">
        <f>(B538*G538)-D538</f>
        <v>-4.5899999999999181</v>
      </c>
      <c r="I538" s="9" t="s">
        <v>134</v>
      </c>
      <c r="J538" s="38">
        <f>G538*B538</f>
        <v>1423.44</v>
      </c>
      <c r="K538" s="9" t="str">
        <f t="shared" si="25"/>
        <v>sell 27 CBZ @ $52.72</v>
      </c>
      <c r="L538" s="10">
        <f>L537+(G538*B538)</f>
        <v>25366.14</v>
      </c>
      <c r="M538" s="9" t="s">
        <v>44</v>
      </c>
      <c r="N538" s="9"/>
      <c r="O538" s="9"/>
      <c r="P538" s="9"/>
      <c r="Q538" s="11"/>
    </row>
    <row r="539" spans="1:17" x14ac:dyDescent="0.45">
      <c r="A539" s="14"/>
      <c r="B539" s="9"/>
      <c r="C539" s="10" t="s">
        <v>20</v>
      </c>
      <c r="D539" s="10">
        <f>SUM(D536:D538)</f>
        <v>4622.92</v>
      </c>
      <c r="E539" s="9"/>
      <c r="F539" s="9"/>
      <c r="G539" s="41"/>
      <c r="H539" s="10">
        <f>SUM(H536:H538)</f>
        <v>-74.799999999999727</v>
      </c>
      <c r="I539" s="9"/>
      <c r="J539" s="38">
        <f>SUM(J536:J538)</f>
        <v>4548.1200000000008</v>
      </c>
      <c r="K539" s="9"/>
      <c r="L539" s="10"/>
      <c r="M539" s="9"/>
      <c r="N539" s="9"/>
      <c r="O539" s="9"/>
      <c r="P539" s="9"/>
      <c r="Q539" s="11"/>
    </row>
    <row r="540" spans="1:17" x14ac:dyDescent="0.45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 x14ac:dyDescent="0.45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 x14ac:dyDescent="0.45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20818.02</v>
      </c>
      <c r="N543" s="9"/>
      <c r="O543" s="9"/>
      <c r="P543" s="9"/>
      <c r="Q543" s="11"/>
    </row>
    <row r="544" spans="1:17" x14ac:dyDescent="0.45">
      <c r="A544" s="14" t="s">
        <v>194</v>
      </c>
      <c r="B544" s="9">
        <v>212</v>
      </c>
      <c r="C544" s="10">
        <v>8.7799999999999994</v>
      </c>
      <c r="D544" s="10">
        <f>C544*B544</f>
        <v>1861.36</v>
      </c>
      <c r="E544" s="38" t="s">
        <v>69</v>
      </c>
      <c r="F544" s="9"/>
      <c r="G544" s="10">
        <v>8.68</v>
      </c>
      <c r="H544" s="10">
        <f>(B544*G544)-D544</f>
        <v>-21.200000000000045</v>
      </c>
      <c r="I544" s="9" t="s">
        <v>134</v>
      </c>
      <c r="J544" s="9"/>
      <c r="K544" s="9" t="str">
        <f>IF(B544&lt;&gt;0,"buy "&amp;B544&amp;" "&amp;A544&amp;" @ $"&amp;G544,"")</f>
        <v>buy 212 BORR @ $8.68</v>
      </c>
      <c r="L544" s="10">
        <f>L538-(G544*B544)</f>
        <v>23525.98</v>
      </c>
      <c r="M544" s="38">
        <f>L535-(G544*B544)</f>
        <v>18977.86</v>
      </c>
      <c r="N544" s="9"/>
      <c r="O544" s="9"/>
      <c r="P544" s="9"/>
      <c r="Q544" s="11"/>
    </row>
    <row r="545" spans="1:17" x14ac:dyDescent="0.45">
      <c r="A545" s="14" t="s">
        <v>152</v>
      </c>
      <c r="B545" s="9">
        <v>11</v>
      </c>
      <c r="C545" s="10">
        <v>158.66999999999999</v>
      </c>
      <c r="D545" s="10">
        <f>C545*B545</f>
        <v>1745.37</v>
      </c>
      <c r="E545" s="38" t="s">
        <v>69</v>
      </c>
      <c r="F545" s="9"/>
      <c r="G545" s="10">
        <v>157.43</v>
      </c>
      <c r="H545" s="10">
        <f>(B545*G545)-D545</f>
        <v>-13.639999999999873</v>
      </c>
      <c r="I545" s="9" t="s">
        <v>134</v>
      </c>
      <c r="J545" s="9"/>
      <c r="K545" s="9" t="str">
        <f>IF(B545&lt;&gt;0,"buy "&amp;B545&amp;" "&amp;A545&amp;" @ $"&amp;G545,"")</f>
        <v>buy 11 ATKR @ $157.43</v>
      </c>
      <c r="L545" s="10">
        <f>L544-(G545*B545)</f>
        <v>21794.25</v>
      </c>
      <c r="M545" s="38">
        <f>M544-(G545*B545)</f>
        <v>17246.13</v>
      </c>
      <c r="N545" s="9"/>
      <c r="O545" s="9"/>
      <c r="P545" s="9"/>
      <c r="Q545" s="11"/>
    </row>
    <row r="546" spans="1:17" x14ac:dyDescent="0.45">
      <c r="A546" s="28" t="s">
        <v>203</v>
      </c>
      <c r="B546" s="29">
        <v>4</v>
      </c>
      <c r="C546" s="30">
        <v>451.7</v>
      </c>
      <c r="D546" s="30">
        <f>C546*B546</f>
        <v>1806.8</v>
      </c>
      <c r="E546" s="38" t="s">
        <v>69</v>
      </c>
      <c r="F546" s="29"/>
      <c r="G546" s="30">
        <v>450.68</v>
      </c>
      <c r="H546" s="30">
        <f>(B546*G546)-D546</f>
        <v>-4.0799999999999272</v>
      </c>
      <c r="I546" s="9" t="s">
        <v>134</v>
      </c>
      <c r="J546" s="9"/>
      <c r="K546" s="9" t="str">
        <f>IF(B546&lt;&gt;0,"buy "&amp;B546&amp;" "&amp;A546&amp;" @ $"&amp;G546,"")</f>
        <v>buy 4 NEU @ $450.68</v>
      </c>
      <c r="L546" s="10">
        <f>L545-(G546*B546)</f>
        <v>19991.53</v>
      </c>
      <c r="M546" s="46">
        <f>M545-(G546*B546)</f>
        <v>15443.410000000002</v>
      </c>
      <c r="N546" s="47"/>
      <c r="O546" s="47"/>
      <c r="P546" s="47"/>
      <c r="Q546" s="48"/>
    </row>
    <row r="547" spans="1:17" x14ac:dyDescent="0.45">
      <c r="A547" s="14"/>
      <c r="B547" s="9"/>
      <c r="C547" s="10" t="s">
        <v>20</v>
      </c>
      <c r="D547" s="10">
        <f>SUM(D544:D546)</f>
        <v>5413.53</v>
      </c>
      <c r="E547" s="9"/>
      <c r="F547" s="9"/>
      <c r="G547" s="10" t="s">
        <v>28</v>
      </c>
      <c r="H547" s="10">
        <f>SUM(H544:H546)</f>
        <v>-38.919999999999845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 x14ac:dyDescent="0.45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x14ac:dyDescent="0.45">
      <c r="A551" s="14" t="s">
        <v>23</v>
      </c>
      <c r="B551" s="9"/>
      <c r="C551" s="10"/>
      <c r="D551" s="22">
        <v>2365.69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24</v>
      </c>
      <c r="B552" s="9"/>
      <c r="C552" s="10"/>
      <c r="D552" s="49">
        <f>H539</f>
        <v>-74.799999999999727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25</v>
      </c>
      <c r="B553" s="9"/>
      <c r="C553" s="10"/>
      <c r="D553" s="10">
        <f>D551+D552</f>
        <v>2290.8900000000003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27</v>
      </c>
      <c r="B554" s="9"/>
      <c r="C554" s="10"/>
      <c r="D554" s="10">
        <f>H547</f>
        <v>-38.919999999999845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25</v>
      </c>
      <c r="B555" s="9"/>
      <c r="C555" s="10"/>
      <c r="D555" s="32">
        <f>D553-D554</f>
        <v>2329.8100000000004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 x14ac:dyDescent="0.5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45107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19441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196</v>
      </c>
      <c r="B564" s="9">
        <v>7</v>
      </c>
      <c r="C564" s="10">
        <v>240.17</v>
      </c>
      <c r="D564" s="10">
        <f>C564*B564</f>
        <v>1681.1899999999998</v>
      </c>
      <c r="E564" s="38" t="s">
        <v>46</v>
      </c>
      <c r="F564" s="9"/>
      <c r="G564" s="10">
        <v>241.97</v>
      </c>
      <c r="H564" s="10">
        <f>(B564*G564)-D564</f>
        <v>12.600000000000136</v>
      </c>
      <c r="I564" s="9" t="s">
        <v>134</v>
      </c>
      <c r="J564" s="38">
        <f>G564*B564</f>
        <v>1693.79</v>
      </c>
      <c r="K564" s="9" t="str">
        <f>IF(B564&lt;&gt;0,"sell "&amp;B564&amp;" "&amp;A564&amp;" @ $"&amp;G564,"")</f>
        <v>sell 7 MEDP @ $241.97</v>
      </c>
      <c r="L564" s="10">
        <f>L563+(G564*B564)</f>
        <v>21134.79</v>
      </c>
      <c r="M564" s="9"/>
      <c r="N564" s="9"/>
      <c r="O564" s="9"/>
      <c r="P564" s="9"/>
      <c r="Q564" s="11"/>
    </row>
    <row r="565" spans="1:17" x14ac:dyDescent="0.45">
      <c r="A565" s="14" t="s">
        <v>197</v>
      </c>
      <c r="B565" s="9">
        <v>13</v>
      </c>
      <c r="C565" s="10">
        <v>110.77</v>
      </c>
      <c r="D565" s="10">
        <f>C565*B565</f>
        <v>1440.01</v>
      </c>
      <c r="E565" s="38" t="s">
        <v>46</v>
      </c>
      <c r="F565" s="9"/>
      <c r="G565" s="10">
        <v>109.73</v>
      </c>
      <c r="H565" s="10">
        <f>(B565*G565)-D565</f>
        <v>-13.519999999999982</v>
      </c>
      <c r="I565" s="9" t="s">
        <v>134</v>
      </c>
      <c r="J565" s="38">
        <f>G565*B565</f>
        <v>1426.49</v>
      </c>
      <c r="K565" s="9" t="str">
        <f t="shared" ref="K565:K566" si="26">IF(B565&lt;&gt;0,"sell "&amp;B565&amp;" "&amp;A565&amp;" @ $"&amp;G565,"")</f>
        <v>sell 13 NVEE @ $109.73</v>
      </c>
      <c r="L565" s="10">
        <f>L564+(G565*B565)</f>
        <v>22561.280000000002</v>
      </c>
      <c r="M565" s="9"/>
      <c r="N565" s="9"/>
      <c r="O565" s="9"/>
      <c r="P565" s="9"/>
      <c r="Q565" s="11"/>
    </row>
    <row r="566" spans="1:17" x14ac:dyDescent="0.45">
      <c r="A566" s="14" t="s">
        <v>198</v>
      </c>
      <c r="B566" s="9">
        <v>54</v>
      </c>
      <c r="C566" s="10">
        <v>29.75</v>
      </c>
      <c r="D566" s="10">
        <f>C566*B566</f>
        <v>1606.5</v>
      </c>
      <c r="E566" s="38" t="s">
        <v>46</v>
      </c>
      <c r="F566" s="9"/>
      <c r="G566" s="10">
        <v>29.86</v>
      </c>
      <c r="H566" s="10">
        <f>(B566*G566)-D566</f>
        <v>5.9400000000000546</v>
      </c>
      <c r="I566" s="9" t="s">
        <v>134</v>
      </c>
      <c r="J566" s="38">
        <f>G566*B566</f>
        <v>1612.44</v>
      </c>
      <c r="K566" s="9" t="str">
        <f t="shared" si="26"/>
        <v>sell 54 AMKR @ $29.86</v>
      </c>
      <c r="L566" s="10">
        <f>L565+(G566*B566)</f>
        <v>24173.72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4727.7</v>
      </c>
      <c r="E567" s="9"/>
      <c r="F567" s="9"/>
      <c r="G567" s="41"/>
      <c r="H567" s="10">
        <f>SUM(H564:H566)</f>
        <v>5.0200000000002092</v>
      </c>
      <c r="I567" s="9"/>
      <c r="J567" s="38">
        <f>SUM(J564:J566)</f>
        <v>4732.7199999999993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19441</v>
      </c>
      <c r="N571" s="9"/>
      <c r="O571" s="9"/>
      <c r="P571" s="9"/>
      <c r="Q571" s="11"/>
    </row>
    <row r="572" spans="1:17" x14ac:dyDescent="0.45">
      <c r="A572" s="14" t="s">
        <v>160</v>
      </c>
      <c r="B572" s="9">
        <v>12</v>
      </c>
      <c r="C572" s="10">
        <v>135.22999999999999</v>
      </c>
      <c r="D572" s="10">
        <f>C572*B572</f>
        <v>1622.7599999999998</v>
      </c>
      <c r="E572" s="38" t="s">
        <v>46</v>
      </c>
      <c r="F572" s="9"/>
      <c r="G572" s="10">
        <v>135.15</v>
      </c>
      <c r="H572" s="10">
        <f>(B572*G572)-D572</f>
        <v>-0.95999999999958163</v>
      </c>
      <c r="I572" s="9" t="s">
        <v>134</v>
      </c>
      <c r="J572" s="9"/>
      <c r="K572" s="9" t="str">
        <f>IF(B572&lt;&gt;0,"buy "&amp;B572&amp;" "&amp;A572&amp;" @ $"&amp;G572,"")</f>
        <v>buy 12 IPAR @ $135.15</v>
      </c>
      <c r="L572" s="10">
        <f>L566-(G572*B572)</f>
        <v>22551.920000000002</v>
      </c>
      <c r="M572" s="38">
        <f>L563-(G572*B572)</f>
        <v>17819.2</v>
      </c>
      <c r="N572" s="9"/>
      <c r="O572" s="9"/>
      <c r="P572" s="9"/>
      <c r="Q572" s="11"/>
    </row>
    <row r="573" spans="1:17" x14ac:dyDescent="0.45">
      <c r="A573" s="14" t="s">
        <v>202</v>
      </c>
      <c r="B573" s="9">
        <v>15</v>
      </c>
      <c r="C573" s="10">
        <v>109.85</v>
      </c>
      <c r="D573" s="10">
        <f>C573*B573</f>
        <v>1647.75</v>
      </c>
      <c r="E573" s="38" t="s">
        <v>46</v>
      </c>
      <c r="F573" s="9"/>
      <c r="G573" s="10">
        <v>109.01</v>
      </c>
      <c r="H573" s="10">
        <f>(B573*G573)-D573</f>
        <v>-12.599999999999909</v>
      </c>
      <c r="I573" s="9" t="s">
        <v>134</v>
      </c>
      <c r="J573" s="9"/>
      <c r="K573" s="9" t="str">
        <f>IF(B573&lt;&gt;0,"buy "&amp;B573&amp;" "&amp;A573&amp;" @ $"&amp;G573,"")</f>
        <v>buy 15 GE @ $109.01</v>
      </c>
      <c r="L573" s="10">
        <f>L572-(G573*B573)</f>
        <v>20916.77</v>
      </c>
      <c r="M573" s="38">
        <f>M572-(G573*B573)</f>
        <v>16184.050000000001</v>
      </c>
      <c r="N573" s="9"/>
      <c r="O573" s="9"/>
      <c r="P573" s="9"/>
      <c r="Q573" s="11"/>
    </row>
    <row r="574" spans="1:17" x14ac:dyDescent="0.45">
      <c r="A574" s="28" t="s">
        <v>74</v>
      </c>
      <c r="B574" s="29">
        <v>17</v>
      </c>
      <c r="C574" s="30">
        <v>95.46</v>
      </c>
      <c r="D574" s="30">
        <f>C574*B574</f>
        <v>1622.82</v>
      </c>
      <c r="E574" s="38" t="s">
        <v>46</v>
      </c>
      <c r="F574" s="29"/>
      <c r="G574" s="30">
        <v>94.86</v>
      </c>
      <c r="H574" s="30">
        <f>(B574*G574)-D574</f>
        <v>-10.200000000000045</v>
      </c>
      <c r="I574" s="9" t="s">
        <v>134</v>
      </c>
      <c r="J574" s="9"/>
      <c r="K574" s="9" t="str">
        <f>IF(B574&lt;&gt;0,"buy "&amp;B574&amp;" "&amp;A574&amp;" @ $"&amp;G574,"")</f>
        <v>buy 17 ENSG @ $94.86</v>
      </c>
      <c r="L574" s="10">
        <f>L573-(G574*B574)</f>
        <v>19304.150000000001</v>
      </c>
      <c r="M574" s="46">
        <f>M573-(G574*B574)</f>
        <v>14571.43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4893.33</v>
      </c>
      <c r="E575" s="9"/>
      <c r="F575" s="9"/>
      <c r="G575" s="10" t="s">
        <v>28</v>
      </c>
      <c r="H575" s="10">
        <f>SUM(H572:H574)</f>
        <v>-23.759999999999536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1627.52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5.0200000000002092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1632.5400000000002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-23.759999999999536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1656.2999999999997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45077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20976.03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194</v>
      </c>
      <c r="B592" s="9">
        <v>199</v>
      </c>
      <c r="C592" s="10">
        <v>6.85</v>
      </c>
      <c r="D592" s="10">
        <f>C592*B592</f>
        <v>1363.1499999999999</v>
      </c>
      <c r="E592" s="38" t="s">
        <v>46</v>
      </c>
      <c r="F592" s="9"/>
      <c r="G592" s="10">
        <v>6.95</v>
      </c>
      <c r="H592" s="10">
        <f>(B592*G592)-D592</f>
        <v>19.900000000000091</v>
      </c>
      <c r="I592" s="9" t="s">
        <v>134</v>
      </c>
      <c r="J592" s="38">
        <f>G592*B592</f>
        <v>1383.05</v>
      </c>
      <c r="K592" s="9" t="str">
        <f>IF(B592&lt;&gt;0,"sell "&amp;B592&amp;" "&amp;A592&amp;" @ $"&amp;G592,"")</f>
        <v>sell 199 BORR @ $6.95</v>
      </c>
      <c r="L592" s="10">
        <f>L591+(G592*B592)</f>
        <v>22359.079999999998</v>
      </c>
      <c r="M592" s="9"/>
      <c r="N592" s="9"/>
      <c r="O592" s="9"/>
      <c r="P592" s="9"/>
      <c r="Q592" s="11"/>
    </row>
    <row r="593" spans="1:17" x14ac:dyDescent="0.45">
      <c r="A593" s="14" t="s">
        <v>195</v>
      </c>
      <c r="B593" s="9">
        <v>22</v>
      </c>
      <c r="C593" s="10">
        <v>54.8</v>
      </c>
      <c r="D593" s="10">
        <f>C593*B593</f>
        <v>1205.5999999999999</v>
      </c>
      <c r="E593" s="38" t="s">
        <v>46</v>
      </c>
      <c r="F593" s="9"/>
      <c r="G593" s="10">
        <v>54.71</v>
      </c>
      <c r="H593" s="10">
        <f>(B593*G593)-D593</f>
        <v>-1.9799999999997908</v>
      </c>
      <c r="I593" s="9" t="s">
        <v>134</v>
      </c>
      <c r="J593" s="38">
        <f>G593*B593</f>
        <v>1203.6200000000001</v>
      </c>
      <c r="K593" s="9" t="str">
        <f t="shared" ref="K593:K594" si="27">IF(B593&lt;&gt;0,"sell "&amp;B593&amp;" "&amp;A593&amp;" @ $"&amp;G593,"")</f>
        <v>sell 22 HQY @ $54.71</v>
      </c>
      <c r="L593" s="10">
        <f>L592+(G593*B593)</f>
        <v>23562.699999999997</v>
      </c>
      <c r="M593" s="9"/>
      <c r="N593" s="9"/>
      <c r="O593" s="9"/>
      <c r="P593" s="9"/>
      <c r="Q593" s="11"/>
    </row>
    <row r="594" spans="1:17" x14ac:dyDescent="0.45">
      <c r="A594" s="14"/>
      <c r="B594" s="9"/>
      <c r="C594" s="10"/>
      <c r="D594" s="10">
        <f>C594*B594</f>
        <v>0</v>
      </c>
      <c r="E594" s="38" t="s">
        <v>46</v>
      </c>
      <c r="F594" s="9"/>
      <c r="G594" s="10"/>
      <c r="H594" s="10">
        <f>(B594*G594)-D594</f>
        <v>0</v>
      </c>
      <c r="I594" s="9" t="s">
        <v>134</v>
      </c>
      <c r="J594" s="38">
        <f>G594*B594</f>
        <v>0</v>
      </c>
      <c r="K594" s="9" t="str">
        <f t="shared" si="27"/>
        <v/>
      </c>
      <c r="L594" s="10">
        <f>L593+(G594*B594)</f>
        <v>23562.699999999997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2568.75</v>
      </c>
      <c r="E595" s="9"/>
      <c r="F595" s="9"/>
      <c r="G595" s="41"/>
      <c r="H595" s="10">
        <f>SUM(H592:H594)</f>
        <v>17.9200000000003</v>
      </c>
      <c r="I595" s="9"/>
      <c r="J595" s="38">
        <f>SUM(J592:J594)</f>
        <v>2586.67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20976.03</v>
      </c>
      <c r="N599" s="9"/>
      <c r="O599" s="9"/>
      <c r="P599" s="9"/>
      <c r="Q599" s="11"/>
    </row>
    <row r="600" spans="1:17" x14ac:dyDescent="0.45">
      <c r="A600" s="14" t="s">
        <v>199</v>
      </c>
      <c r="B600" s="9">
        <v>16</v>
      </c>
      <c r="C600" s="10">
        <v>84.6</v>
      </c>
      <c r="D600" s="10">
        <f>C600*B600</f>
        <v>1353.6</v>
      </c>
      <c r="E600" s="38" t="s">
        <v>46</v>
      </c>
      <c r="F600" s="9"/>
      <c r="G600" s="10">
        <v>84.96</v>
      </c>
      <c r="H600" s="10">
        <f>(B600*G600)-D600</f>
        <v>5.7599999999999909</v>
      </c>
      <c r="I600" s="9" t="s">
        <v>134</v>
      </c>
      <c r="J600" s="9"/>
      <c r="K600" s="9" t="str">
        <f>IF(B600&lt;&gt;0,"buy "&amp;B600&amp;" "&amp;A600&amp;" @ $"&amp;G600,"")</f>
        <v>buy 16 HAE @ $84.96</v>
      </c>
      <c r="L600" s="10">
        <f>L594-(G600*B600)</f>
        <v>22203.339999999997</v>
      </c>
      <c r="M600" s="38">
        <f>L591-(G600*B600)</f>
        <v>19616.669999999998</v>
      </c>
      <c r="N600" s="9"/>
      <c r="O600" s="9"/>
      <c r="P600" s="9"/>
      <c r="Q600" s="11"/>
    </row>
    <row r="601" spans="1:17" x14ac:dyDescent="0.45">
      <c r="A601" s="14" t="s">
        <v>200</v>
      </c>
      <c r="B601" s="9">
        <v>12</v>
      </c>
      <c r="C601" s="10">
        <v>111.99</v>
      </c>
      <c r="D601" s="10">
        <f>C601*B601</f>
        <v>1343.8799999999999</v>
      </c>
      <c r="E601" s="38" t="s">
        <v>46</v>
      </c>
      <c r="F601" s="9"/>
      <c r="G601" s="10">
        <v>112.24</v>
      </c>
      <c r="H601" s="10">
        <f>(B601*G601)-D601</f>
        <v>3</v>
      </c>
      <c r="I601" s="9" t="s">
        <v>134</v>
      </c>
      <c r="J601" s="9"/>
      <c r="K601" s="9" t="str">
        <f>IF(B601&lt;&gt;0,"buy "&amp;B601&amp;" "&amp;A601&amp;" @ $"&amp;G601,"")</f>
        <v>buy 12 ICFI @ $112.24</v>
      </c>
      <c r="L601" s="10">
        <f>L600-(G601*B601)</f>
        <v>20856.459999999995</v>
      </c>
      <c r="M601" s="38">
        <f>M600-(G601*B601)</f>
        <v>18269.789999999997</v>
      </c>
      <c r="N601" s="9"/>
      <c r="O601" s="9"/>
      <c r="P601" s="9"/>
      <c r="Q601" s="11"/>
    </row>
    <row r="602" spans="1:17" x14ac:dyDescent="0.45">
      <c r="A602" s="28" t="s">
        <v>201</v>
      </c>
      <c r="B602" s="29">
        <v>175</v>
      </c>
      <c r="C602" s="30">
        <v>8.11</v>
      </c>
      <c r="D602" s="30">
        <f>C602*B602</f>
        <v>1419.25</v>
      </c>
      <c r="E602" s="38" t="s">
        <v>46</v>
      </c>
      <c r="F602" s="29"/>
      <c r="G602" s="30">
        <v>8.14</v>
      </c>
      <c r="H602" s="30">
        <f>(B602*G602)-D602</f>
        <v>5.25</v>
      </c>
      <c r="I602" s="9" t="s">
        <v>134</v>
      </c>
      <c r="J602" s="9"/>
      <c r="K602" s="9" t="str">
        <f>IF(B602&lt;&gt;0,"buy "&amp;B602&amp;" "&amp;A602&amp;" @ $"&amp;G602,"")</f>
        <v>buy 175 AIV @ $8.14</v>
      </c>
      <c r="L602" s="10">
        <f>L601-(G602*B602)</f>
        <v>19431.959999999995</v>
      </c>
      <c r="M602" s="46">
        <f>M601-(G602*B602)</f>
        <v>16845.289999999997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4116.7299999999996</v>
      </c>
      <c r="E603" s="9"/>
      <c r="F603" s="9"/>
      <c r="G603" s="10" t="s">
        <v>28</v>
      </c>
      <c r="H603" s="10">
        <f>SUM(H600:H602)</f>
        <v>14.009999999999991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289.24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17.9200000000003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307.16000000000031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14.009999999999991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293.15000000000032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5" spans="1:17" ht="14.65" thickBot="1" x14ac:dyDescent="0.5"/>
    <row r="616" spans="1:17" ht="14.65" thickTop="1" x14ac:dyDescent="0.45">
      <c r="A616" s="3"/>
      <c r="B616" s="4"/>
      <c r="C616" s="5">
        <v>45046</v>
      </c>
      <c r="D616" s="6"/>
      <c r="E616" s="4"/>
      <c r="F616" s="4"/>
      <c r="G616" s="6"/>
      <c r="H616" s="6"/>
      <c r="I616" s="4"/>
      <c r="J616" s="4"/>
      <c r="K616" s="4"/>
      <c r="L616" s="21" t="s">
        <v>40</v>
      </c>
      <c r="M616" s="4"/>
      <c r="N616" s="4"/>
      <c r="O616" s="4"/>
      <c r="P616" s="4"/>
      <c r="Q616" s="7"/>
    </row>
    <row r="617" spans="1:17" x14ac:dyDescent="0.45">
      <c r="A617" s="8" t="s">
        <v>11</v>
      </c>
      <c r="B617" s="9"/>
      <c r="C617" s="10"/>
      <c r="D617" s="10"/>
      <c r="E617" s="9"/>
      <c r="F617" s="9"/>
      <c r="G617" s="10"/>
      <c r="H617" s="10"/>
      <c r="I617" s="9"/>
      <c r="J617" s="12" t="s">
        <v>68</v>
      </c>
      <c r="K617" s="9"/>
      <c r="L617" s="12" t="s">
        <v>21</v>
      </c>
      <c r="M617" s="12"/>
      <c r="N617" s="9"/>
      <c r="O617" s="9"/>
      <c r="P617" s="9"/>
      <c r="Q617" s="11"/>
    </row>
    <row r="618" spans="1:17" x14ac:dyDescent="0.45">
      <c r="A618" s="8" t="s">
        <v>3</v>
      </c>
      <c r="B618" s="12" t="s">
        <v>6</v>
      </c>
      <c r="C618" s="13" t="s">
        <v>4</v>
      </c>
      <c r="D618" s="13" t="s">
        <v>7</v>
      </c>
      <c r="E618" s="12" t="s">
        <v>16</v>
      </c>
      <c r="F618" s="9"/>
      <c r="G618" s="13" t="s">
        <v>18</v>
      </c>
      <c r="H618" s="13" t="s">
        <v>19</v>
      </c>
      <c r="I618" s="43" t="s">
        <v>133</v>
      </c>
      <c r="J618" s="12" t="s">
        <v>67</v>
      </c>
      <c r="K618" s="9"/>
      <c r="L618" s="22">
        <v>17417.12</v>
      </c>
      <c r="M618" s="9" t="s">
        <v>135</v>
      </c>
      <c r="N618" s="9"/>
      <c r="O618" s="9"/>
      <c r="P618" s="9"/>
      <c r="Q618" s="11"/>
    </row>
    <row r="619" spans="1:17" x14ac:dyDescent="0.45">
      <c r="A619" s="14" t="s">
        <v>191</v>
      </c>
      <c r="B619" s="9">
        <v>63</v>
      </c>
      <c r="C619" s="10">
        <v>22.7</v>
      </c>
      <c r="D619" s="10">
        <f>C619*B619</f>
        <v>1430.1</v>
      </c>
      <c r="E619" s="38" t="s">
        <v>69</v>
      </c>
      <c r="F619" s="9"/>
      <c r="G619" s="10">
        <v>22.51</v>
      </c>
      <c r="H619" s="10">
        <f>(B619*G619)-D619</f>
        <v>-11.9699999999998</v>
      </c>
      <c r="I619" s="9" t="s">
        <v>134</v>
      </c>
      <c r="J619" s="38">
        <f>G619*B619</f>
        <v>1418.13</v>
      </c>
      <c r="K619" s="9" t="str">
        <f>IF(B619&lt;&gt;0,"sell "&amp;B619&amp;" "&amp;A619&amp;" @ $"&amp;G619,"")</f>
        <v>sell 63 GLNG @ $22.51</v>
      </c>
      <c r="L619" s="10">
        <f>L618+(G619*B619)</f>
        <v>18835.25</v>
      </c>
      <c r="M619" s="9"/>
      <c r="N619" s="9"/>
      <c r="O619" s="9"/>
      <c r="P619" s="9"/>
      <c r="Q619" s="11"/>
    </row>
    <row r="620" spans="1:17" x14ac:dyDescent="0.45">
      <c r="A620" s="14" t="s">
        <v>192</v>
      </c>
      <c r="B620" s="9">
        <v>175</v>
      </c>
      <c r="C620" s="10">
        <v>9.49</v>
      </c>
      <c r="D620" s="10">
        <f>C620*B620</f>
        <v>1660.75</v>
      </c>
      <c r="E620" s="38" t="s">
        <v>69</v>
      </c>
      <c r="F620" s="9"/>
      <c r="G620" s="10">
        <v>9.52</v>
      </c>
      <c r="H620" s="10">
        <f>(B620*G620)-D620</f>
        <v>5.25</v>
      </c>
      <c r="I620" s="9" t="s">
        <v>134</v>
      </c>
      <c r="J620" s="38">
        <f>G620*B620</f>
        <v>1666</v>
      </c>
      <c r="K620" s="9" t="str">
        <f t="shared" ref="K620:K621" si="28">IF(B620&lt;&gt;0,"sell "&amp;B620&amp;" "&amp;A620&amp;" @ $"&amp;G620,"")</f>
        <v>sell 175 DHT @ $9.52</v>
      </c>
      <c r="L620" s="10">
        <f>L619+(G620*B620)</f>
        <v>20501.25</v>
      </c>
      <c r="M620" s="9"/>
      <c r="N620" s="9"/>
      <c r="O620" s="9"/>
      <c r="P620" s="9"/>
      <c r="Q620" s="11"/>
    </row>
    <row r="621" spans="1:17" x14ac:dyDescent="0.45">
      <c r="A621" s="14" t="s">
        <v>193</v>
      </c>
      <c r="B621" s="9">
        <v>14</v>
      </c>
      <c r="C621" s="10">
        <v>111.81</v>
      </c>
      <c r="D621" s="10">
        <f>C621*B621</f>
        <v>1565.3400000000001</v>
      </c>
      <c r="E621" s="38" t="s">
        <v>69</v>
      </c>
      <c r="F621" s="9"/>
      <c r="G621" s="10">
        <v>111.93</v>
      </c>
      <c r="H621" s="10">
        <f>(B621*G621)-D621</f>
        <v>1.6799999999998363</v>
      </c>
      <c r="I621" s="9" t="s">
        <v>134</v>
      </c>
      <c r="J621" s="38">
        <f>G621*B621</f>
        <v>1567.02</v>
      </c>
      <c r="K621" s="9" t="str">
        <f t="shared" si="28"/>
        <v>sell 14 LW @ $111.93</v>
      </c>
      <c r="L621" s="10">
        <f>L620+(G621*B621)</f>
        <v>22068.27</v>
      </c>
      <c r="M621" s="9" t="s">
        <v>44</v>
      </c>
      <c r="N621" s="9"/>
      <c r="O621" s="9"/>
      <c r="P621" s="9"/>
      <c r="Q621" s="11"/>
    </row>
    <row r="622" spans="1:17" x14ac:dyDescent="0.45">
      <c r="A622" s="14"/>
      <c r="B622" s="9"/>
      <c r="C622" s="10" t="s">
        <v>20</v>
      </c>
      <c r="D622" s="10">
        <f>SUM(D619:D621)</f>
        <v>4656.1900000000005</v>
      </c>
      <c r="E622" s="9"/>
      <c r="F622" s="9"/>
      <c r="G622" s="41"/>
      <c r="H622" s="10">
        <f>SUM(H619:H621)</f>
        <v>-5.0399999999999636</v>
      </c>
      <c r="I622" s="9"/>
      <c r="J622" s="38">
        <f>SUM(J619:J621)</f>
        <v>4651.1499999999996</v>
      </c>
      <c r="K622" s="9"/>
      <c r="L622" s="10"/>
      <c r="M622" s="9"/>
      <c r="N622" s="9"/>
      <c r="O622" s="9"/>
      <c r="P622" s="9"/>
      <c r="Q622" s="11"/>
    </row>
    <row r="623" spans="1:17" x14ac:dyDescent="0.45">
      <c r="A623" s="14"/>
      <c r="B623" s="9"/>
      <c r="C623" s="10"/>
      <c r="D623" s="10"/>
      <c r="E623" s="9"/>
      <c r="F623" s="9"/>
      <c r="G623" s="42"/>
      <c r="H623" s="39"/>
      <c r="I623" s="9"/>
      <c r="J623" s="9"/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20"/>
      <c r="F624" s="9"/>
      <c r="G624" s="41"/>
      <c r="H624" s="10"/>
      <c r="I624" s="9"/>
      <c r="J624" s="9"/>
      <c r="K624" s="9"/>
      <c r="L624" s="10"/>
      <c r="M624" s="12" t="s">
        <v>41</v>
      </c>
      <c r="N624" s="9"/>
      <c r="O624" s="9"/>
      <c r="P624" s="9"/>
      <c r="Q624" s="11"/>
    </row>
    <row r="625" spans="1:17" x14ac:dyDescent="0.45">
      <c r="A625" s="8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42</v>
      </c>
      <c r="N625" s="9"/>
      <c r="O625" s="9"/>
      <c r="P625" s="9"/>
      <c r="Q625" s="11"/>
    </row>
    <row r="626" spans="1:17" x14ac:dyDescent="0.45">
      <c r="A626" s="8"/>
      <c r="B626" s="12" t="s">
        <v>6</v>
      </c>
      <c r="C626" s="13" t="s">
        <v>4</v>
      </c>
      <c r="D626" s="13" t="s">
        <v>5</v>
      </c>
      <c r="E626" s="23" t="s">
        <v>16</v>
      </c>
      <c r="F626" s="9"/>
      <c r="G626" s="43" t="s">
        <v>18</v>
      </c>
      <c r="H626" s="13" t="s">
        <v>19</v>
      </c>
      <c r="I626" s="9"/>
      <c r="J626" s="9"/>
      <c r="K626" s="9"/>
      <c r="L626" s="10"/>
      <c r="M626" s="38">
        <f>L618</f>
        <v>17417.12</v>
      </c>
      <c r="N626" s="9" t="s">
        <v>45</v>
      </c>
      <c r="O626" s="9"/>
      <c r="P626" s="9"/>
      <c r="Q626" s="11"/>
    </row>
    <row r="627" spans="1:17" x14ac:dyDescent="0.45">
      <c r="A627" s="14" t="s">
        <v>183</v>
      </c>
      <c r="B627" s="9">
        <v>128</v>
      </c>
      <c r="C627" s="10">
        <v>11.38</v>
      </c>
      <c r="D627" s="10">
        <f>C627*B627</f>
        <v>1456.64</v>
      </c>
      <c r="E627" s="38" t="s">
        <v>69</v>
      </c>
      <c r="F627" s="9"/>
      <c r="G627" s="10">
        <v>11.6</v>
      </c>
      <c r="H627" s="10">
        <f>(B627*G627)-D627</f>
        <v>28.159999999999854</v>
      </c>
      <c r="I627" s="9" t="s">
        <v>134</v>
      </c>
      <c r="J627" s="9"/>
      <c r="K627" s="9" t="str">
        <f>IF(B627&lt;&gt;0,"buy "&amp;B627&amp;" "&amp;A627&amp;" @ $"&amp;G627,"")</f>
        <v>buy 128 TGS @ $11.6</v>
      </c>
      <c r="L627" s="10">
        <f>L621-(G627*B627)</f>
        <v>20583.47</v>
      </c>
      <c r="M627" s="38">
        <f>L618-(G627*B627)</f>
        <v>15932.32</v>
      </c>
      <c r="N627" s="9"/>
      <c r="O627" s="9"/>
      <c r="P627" s="9"/>
      <c r="Q627" s="11"/>
    </row>
    <row r="628" spans="1:17" x14ac:dyDescent="0.45">
      <c r="A628" s="14" t="s">
        <v>85</v>
      </c>
      <c r="B628" s="9">
        <v>17</v>
      </c>
      <c r="C628" s="10">
        <v>84.79</v>
      </c>
      <c r="D628" s="10">
        <f>C628*B628</f>
        <v>1441.43</v>
      </c>
      <c r="E628" s="38" t="s">
        <v>69</v>
      </c>
      <c r="F628" s="9"/>
      <c r="G628" s="10">
        <v>84.66</v>
      </c>
      <c r="H628" s="10">
        <f>(B628*G628)-D628</f>
        <v>-2.2100000000000364</v>
      </c>
      <c r="I628" s="9" t="s">
        <v>134</v>
      </c>
      <c r="J628" s="9"/>
      <c r="K628" s="9" t="str">
        <f>IF(B628&lt;&gt;0,"buy "&amp;B628&amp;" "&amp;A628&amp;" @ $"&amp;G628,"")</f>
        <v>buy 17 HURN @ $84.66</v>
      </c>
      <c r="L628" s="10">
        <f>L627-(G628*B628)</f>
        <v>19144.25</v>
      </c>
      <c r="M628" s="38">
        <f>M627-(G628*B628)</f>
        <v>14493.1</v>
      </c>
      <c r="N628" s="9"/>
      <c r="O628" s="9"/>
      <c r="P628" s="9"/>
      <c r="Q628" s="11"/>
    </row>
    <row r="629" spans="1:17" x14ac:dyDescent="0.45">
      <c r="A629" s="28" t="s">
        <v>117</v>
      </c>
      <c r="B629" s="29">
        <v>27</v>
      </c>
      <c r="C629" s="30">
        <v>52.69</v>
      </c>
      <c r="D629" s="30">
        <f>C629*B629</f>
        <v>1422.6299999999999</v>
      </c>
      <c r="E629" s="38" t="s">
        <v>69</v>
      </c>
      <c r="F629" s="29"/>
      <c r="G629" s="30">
        <v>52.48</v>
      </c>
      <c r="H629" s="30">
        <f>(B629*G629)-D629</f>
        <v>-5.6700000000000728</v>
      </c>
      <c r="I629" s="9" t="s">
        <v>134</v>
      </c>
      <c r="J629" s="9"/>
      <c r="K629" s="9" t="str">
        <f>IF(B629&lt;&gt;0,"buy "&amp;B629&amp;" "&amp;A629&amp;" @ $"&amp;G629,"")</f>
        <v>buy 27 CBZ @ $52.48</v>
      </c>
      <c r="L629" s="10">
        <f>L628-(G629*B629)</f>
        <v>17727.29</v>
      </c>
      <c r="M629" s="46">
        <f>M628-(G629*B629)</f>
        <v>13076.140000000001</v>
      </c>
      <c r="N629" s="47" t="str">
        <f>"$"&amp;TEXT(M629,"#,##0.00")&amp;" will be the balance in the account after purchases.  "</f>
        <v xml:space="preserve">$13,076.14 will be the balance in the account after purchases.  </v>
      </c>
      <c r="O629" s="47"/>
      <c r="P629" s="47"/>
      <c r="Q629" s="48"/>
    </row>
    <row r="630" spans="1:17" x14ac:dyDescent="0.45">
      <c r="A630" s="14"/>
      <c r="B630" s="9"/>
      <c r="C630" s="10" t="s">
        <v>20</v>
      </c>
      <c r="D630" s="10">
        <f>SUM(D627:D629)</f>
        <v>4320.7</v>
      </c>
      <c r="E630" s="9"/>
      <c r="F630" s="9"/>
      <c r="G630" s="10" t="s">
        <v>28</v>
      </c>
      <c r="H630" s="10">
        <f>SUM(H627:H629)</f>
        <v>20.279999999999745</v>
      </c>
      <c r="I630" s="9"/>
      <c r="J630" s="9"/>
      <c r="K630" s="9"/>
      <c r="L630" s="10"/>
      <c r="M630" s="9"/>
      <c r="N630" s="9" t="s">
        <v>84</v>
      </c>
      <c r="O630" s="9"/>
      <c r="P630" s="9"/>
      <c r="Q630" s="11"/>
    </row>
    <row r="631" spans="1:17" x14ac:dyDescent="0.45">
      <c r="A631" s="14"/>
      <c r="B631" s="9"/>
      <c r="C631" s="10"/>
      <c r="D631" s="10"/>
      <c r="E631" s="9"/>
      <c r="F631" s="9"/>
      <c r="G631" s="10"/>
      <c r="H631" s="10"/>
      <c r="I631" s="9"/>
      <c r="J631" s="9"/>
      <c r="K631" s="9"/>
      <c r="L631" s="10"/>
      <c r="M631" s="12" t="str">
        <f>IF(J622+M629&gt;0,"Credit Surplus","Credit Shortage")</f>
        <v>Credit Surplus</v>
      </c>
      <c r="N631" s="38">
        <f>J622+M629</f>
        <v>17727.29</v>
      </c>
      <c r="O631" s="9" t="s">
        <v>121</v>
      </c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9"/>
      <c r="N632" s="9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 x14ac:dyDescent="0.45">
      <c r="A634" s="14" t="s">
        <v>23</v>
      </c>
      <c r="B634" s="9"/>
      <c r="C634" s="10"/>
      <c r="D634" s="22">
        <v>1862.54</v>
      </c>
      <c r="E634" s="9" t="s">
        <v>111</v>
      </c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24</v>
      </c>
      <c r="B635" s="9"/>
      <c r="C635" s="10"/>
      <c r="D635" s="49">
        <f>H622</f>
        <v>-5.0399999999999636</v>
      </c>
      <c r="E635" s="9" t="s">
        <v>36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25</v>
      </c>
      <c r="B636" s="9"/>
      <c r="C636" s="10"/>
      <c r="D636" s="10">
        <f>D634+D635</f>
        <v>1857.5</v>
      </c>
      <c r="E636" s="9"/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27</v>
      </c>
      <c r="B637" s="9"/>
      <c r="C637" s="10"/>
      <c r="D637" s="10">
        <f>H630</f>
        <v>20.279999999999745</v>
      </c>
      <c r="E637" s="9" t="s">
        <v>37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25</v>
      </c>
      <c r="B638" s="9"/>
      <c r="C638" s="10"/>
      <c r="D638" s="32">
        <f>D636-D637</f>
        <v>1837.2200000000003</v>
      </c>
      <c r="E638" s="20" t="s">
        <v>38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ht="14.65" thickBot="1" x14ac:dyDescent="0.5">
      <c r="A639" s="16"/>
      <c r="B639" s="17"/>
      <c r="C639" s="18"/>
      <c r="D639" s="18"/>
      <c r="E639" s="17"/>
      <c r="F639" s="17"/>
      <c r="G639" s="18"/>
      <c r="H639" s="18"/>
      <c r="I639" s="17"/>
      <c r="J639" s="17"/>
      <c r="K639" s="17"/>
      <c r="L639" s="17"/>
      <c r="M639" s="17"/>
      <c r="N639" s="17"/>
      <c r="O639" s="17"/>
      <c r="P639" s="17"/>
      <c r="Q639" s="19"/>
    </row>
    <row r="640" spans="1:17" ht="14.65" thickTop="1" x14ac:dyDescent="0.45"/>
    <row r="643" spans="1:17" ht="14.65" thickBot="1" x14ac:dyDescent="0.5"/>
    <row r="644" spans="1:17" ht="14.65" thickTop="1" x14ac:dyDescent="0.45">
      <c r="A644" s="3"/>
      <c r="B644" s="4"/>
      <c r="C644" s="5">
        <v>45016</v>
      </c>
      <c r="D644" s="6"/>
      <c r="E644" s="4"/>
      <c r="F644" s="4"/>
      <c r="G644" s="6"/>
      <c r="H644" s="6"/>
      <c r="I644" s="4"/>
      <c r="J644" s="4"/>
      <c r="K644" s="4"/>
      <c r="L644" s="21" t="s">
        <v>40</v>
      </c>
      <c r="M644" s="4"/>
      <c r="N644" s="4"/>
      <c r="O644" s="4"/>
      <c r="P644" s="4"/>
      <c r="Q644" s="7"/>
    </row>
    <row r="645" spans="1:17" x14ac:dyDescent="0.45">
      <c r="A645" s="8" t="s">
        <v>11</v>
      </c>
      <c r="B645" s="9"/>
      <c r="C645" s="10"/>
      <c r="D645" s="10"/>
      <c r="E645" s="9"/>
      <c r="F645" s="9"/>
      <c r="G645" s="10"/>
      <c r="H645" s="10"/>
      <c r="I645" s="9"/>
      <c r="J645" s="12" t="s">
        <v>68</v>
      </c>
      <c r="K645" s="9"/>
      <c r="L645" s="12" t="s">
        <v>21</v>
      </c>
      <c r="M645" s="12"/>
      <c r="N645" s="9"/>
      <c r="O645" s="9"/>
      <c r="P645" s="9"/>
      <c r="Q645" s="11"/>
    </row>
    <row r="646" spans="1:17" x14ac:dyDescent="0.45">
      <c r="A646" s="8" t="s">
        <v>3</v>
      </c>
      <c r="B646" s="12" t="s">
        <v>6</v>
      </c>
      <c r="C646" s="13" t="s">
        <v>4</v>
      </c>
      <c r="D646" s="13" t="s">
        <v>7</v>
      </c>
      <c r="E646" s="12" t="s">
        <v>16</v>
      </c>
      <c r="F646" s="9"/>
      <c r="G646" s="13" t="s">
        <v>18</v>
      </c>
      <c r="H646" s="13" t="s">
        <v>19</v>
      </c>
      <c r="I646" s="43" t="s">
        <v>133</v>
      </c>
      <c r="J646" s="12" t="s">
        <v>67</v>
      </c>
      <c r="K646" s="9"/>
      <c r="L646" s="22">
        <v>26257.46</v>
      </c>
      <c r="M646" s="9" t="s">
        <v>135</v>
      </c>
      <c r="N646" s="9"/>
      <c r="O646" s="9"/>
      <c r="P646" s="9"/>
      <c r="Q646" s="11"/>
    </row>
    <row r="647" spans="1:17" x14ac:dyDescent="0.45">
      <c r="A647" s="14" t="s">
        <v>190</v>
      </c>
      <c r="B647" s="9">
        <v>14</v>
      </c>
      <c r="C647" s="10">
        <v>97.24</v>
      </c>
      <c r="D647" s="10">
        <f>C647*B647</f>
        <v>1361.36</v>
      </c>
      <c r="E647" s="38" t="s">
        <v>69</v>
      </c>
      <c r="F647" s="9"/>
      <c r="G647" s="10">
        <v>97.09</v>
      </c>
      <c r="H647" s="10">
        <f>(B647*G647)-D647</f>
        <v>-2.0999999999999091</v>
      </c>
      <c r="I647" s="9" t="s">
        <v>134</v>
      </c>
      <c r="J647" s="38">
        <f>G647*B647</f>
        <v>1359.26</v>
      </c>
      <c r="K647" s="9" t="str">
        <f>IF(B647&lt;&gt;0,"sell "&amp;B647&amp;" "&amp;A647&amp;" @ $"&amp;G647,"")</f>
        <v>sell 14 BMRN @ $97.09</v>
      </c>
      <c r="L647" s="10">
        <f>L646+(G647*B647)</f>
        <v>27616.719999999998</v>
      </c>
      <c r="M647" s="9"/>
      <c r="N647" s="9"/>
      <c r="O647" s="9"/>
      <c r="P647" s="9"/>
      <c r="Q647" s="11"/>
    </row>
    <row r="648" spans="1:17" x14ac:dyDescent="0.45">
      <c r="A648" s="14"/>
      <c r="B648" s="9"/>
      <c r="C648" s="10"/>
      <c r="D648" s="10">
        <f>C648*B648</f>
        <v>0</v>
      </c>
      <c r="E648" s="38"/>
      <c r="F648" s="9"/>
      <c r="G648" s="10"/>
      <c r="H648" s="10">
        <f>(B648*G648)-D648</f>
        <v>0</v>
      </c>
      <c r="I648" s="9" t="s">
        <v>134</v>
      </c>
      <c r="J648" s="38">
        <f>G648*B648</f>
        <v>0</v>
      </c>
      <c r="K648" s="9" t="str">
        <f t="shared" ref="K648:K649" si="29">IF(B648&lt;&gt;0,"sell "&amp;B648&amp;" "&amp;A648&amp;" @ $"&amp;G648,"")</f>
        <v/>
      </c>
      <c r="L648" s="10">
        <f>L647+(G648*B648)</f>
        <v>27616.719999999998</v>
      </c>
      <c r="M648" s="9"/>
      <c r="N648" s="9"/>
      <c r="O648" s="9"/>
      <c r="P648" s="9"/>
      <c r="Q648" s="11"/>
    </row>
    <row r="649" spans="1:17" x14ac:dyDescent="0.45">
      <c r="A649" s="14"/>
      <c r="B649" s="9"/>
      <c r="C649" s="10"/>
      <c r="D649" s="10">
        <f>C649*B649</f>
        <v>0</v>
      </c>
      <c r="E649" s="38"/>
      <c r="F649" s="9"/>
      <c r="G649" s="10"/>
      <c r="H649" s="10">
        <f>(B649*G649)-D649</f>
        <v>0</v>
      </c>
      <c r="I649" s="9" t="s">
        <v>134</v>
      </c>
      <c r="J649" s="38">
        <f>G649*B649</f>
        <v>0</v>
      </c>
      <c r="K649" s="9" t="str">
        <f t="shared" si="29"/>
        <v/>
      </c>
      <c r="L649" s="10">
        <f>L648+(G649*B649)</f>
        <v>27616.719999999998</v>
      </c>
      <c r="M649" s="9" t="s">
        <v>44</v>
      </c>
      <c r="N649" s="9"/>
      <c r="O649" s="9"/>
      <c r="P649" s="9"/>
      <c r="Q649" s="11"/>
    </row>
    <row r="650" spans="1:17" x14ac:dyDescent="0.45">
      <c r="A650" s="14"/>
      <c r="B650" s="9"/>
      <c r="C650" s="10" t="s">
        <v>20</v>
      </c>
      <c r="D650" s="10">
        <f>SUM(D647:D649)</f>
        <v>1361.36</v>
      </c>
      <c r="E650" s="9"/>
      <c r="F650" s="9"/>
      <c r="G650" s="41"/>
      <c r="H650" s="10">
        <f>SUM(H647:H649)</f>
        <v>-2.0999999999999091</v>
      </c>
      <c r="I650" s="9"/>
      <c r="J650" s="38">
        <f>SUM(J647:J649)</f>
        <v>1359.26</v>
      </c>
      <c r="K650" s="9"/>
      <c r="L650" s="10"/>
      <c r="M650" s="9"/>
      <c r="N650" s="9"/>
      <c r="O650" s="9"/>
      <c r="P650" s="9"/>
      <c r="Q650" s="11"/>
    </row>
    <row r="651" spans="1:17" x14ac:dyDescent="0.45">
      <c r="A651" s="14"/>
      <c r="B651" s="9"/>
      <c r="C651" s="10"/>
      <c r="D651" s="10"/>
      <c r="E651" s="9"/>
      <c r="F651" s="9"/>
      <c r="G651" s="42"/>
      <c r="H651" s="39"/>
      <c r="I651" s="9"/>
      <c r="J651" s="9"/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20"/>
      <c r="F652" s="9"/>
      <c r="G652" s="41"/>
      <c r="H652" s="10"/>
      <c r="I652" s="9"/>
      <c r="J652" s="9"/>
      <c r="K652" s="9"/>
      <c r="L652" s="10"/>
      <c r="M652" s="12" t="s">
        <v>41</v>
      </c>
      <c r="N652" s="9"/>
      <c r="O652" s="9"/>
      <c r="P652" s="9"/>
      <c r="Q652" s="11"/>
    </row>
    <row r="653" spans="1:17" x14ac:dyDescent="0.45">
      <c r="A653" s="8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42</v>
      </c>
      <c r="N653" s="9"/>
      <c r="O653" s="9"/>
      <c r="P653" s="9"/>
      <c r="Q653" s="11"/>
    </row>
    <row r="654" spans="1:17" x14ac:dyDescent="0.45">
      <c r="A654" s="8"/>
      <c r="B654" s="12" t="s">
        <v>6</v>
      </c>
      <c r="C654" s="13" t="s">
        <v>4</v>
      </c>
      <c r="D654" s="13" t="s">
        <v>5</v>
      </c>
      <c r="E654" s="23" t="s">
        <v>16</v>
      </c>
      <c r="F654" s="9"/>
      <c r="G654" s="43" t="s">
        <v>18</v>
      </c>
      <c r="H654" s="13" t="s">
        <v>19</v>
      </c>
      <c r="I654" s="9"/>
      <c r="J654" s="9"/>
      <c r="K654" s="9"/>
      <c r="L654" s="10"/>
      <c r="M654" s="38">
        <f>L646</f>
        <v>26257.46</v>
      </c>
      <c r="N654" s="9" t="s">
        <v>45</v>
      </c>
      <c r="O654" s="9"/>
      <c r="P654" s="9"/>
      <c r="Q654" s="11"/>
    </row>
    <row r="655" spans="1:17" x14ac:dyDescent="0.45">
      <c r="A655" s="14" t="s">
        <v>196</v>
      </c>
      <c r="B655" s="9">
        <v>7</v>
      </c>
      <c r="C655" s="10">
        <v>188.05</v>
      </c>
      <c r="D655" s="10">
        <f>C655*B655</f>
        <v>1316.3500000000001</v>
      </c>
      <c r="E655" s="38" t="s">
        <v>69</v>
      </c>
      <c r="F655" s="9"/>
      <c r="G655" s="10">
        <v>187.26</v>
      </c>
      <c r="H655" s="10">
        <f>(B655*G655)-D655</f>
        <v>-5.5300000000002001</v>
      </c>
      <c r="I655" s="9" t="s">
        <v>134</v>
      </c>
      <c r="J655" s="9"/>
      <c r="K655" s="9" t="str">
        <f>IF(B655&lt;&gt;0,"buy "&amp;B655&amp;" "&amp;A655&amp;" @ $"&amp;G655,"")</f>
        <v>buy 7 MEDP @ $187.26</v>
      </c>
      <c r="L655" s="10">
        <f>L649-(G655*B655)</f>
        <v>26305.899999999998</v>
      </c>
      <c r="M655" s="38">
        <f>L646-(G655*B655)</f>
        <v>24946.639999999999</v>
      </c>
      <c r="N655" s="9"/>
      <c r="O655" s="9"/>
      <c r="P655" s="9"/>
      <c r="Q655" s="11"/>
    </row>
    <row r="656" spans="1:17" x14ac:dyDescent="0.45">
      <c r="A656" s="14" t="s">
        <v>197</v>
      </c>
      <c r="B656" s="9">
        <v>13</v>
      </c>
      <c r="C656" s="10">
        <v>103.97</v>
      </c>
      <c r="D656" s="10">
        <f>C656*B656</f>
        <v>1351.61</v>
      </c>
      <c r="E656" s="38" t="s">
        <v>69</v>
      </c>
      <c r="F656" s="9"/>
      <c r="G656" s="10">
        <v>104.12</v>
      </c>
      <c r="H656" s="10">
        <f>(B656*G656)-D656</f>
        <v>1.9500000000000455</v>
      </c>
      <c r="I656" s="9" t="s">
        <v>134</v>
      </c>
      <c r="J656" s="9"/>
      <c r="K656" s="9" t="str">
        <f>IF(B656&lt;&gt;0,"buy "&amp;B656&amp;" "&amp;A656&amp;" @ $"&amp;G656,"")</f>
        <v>buy 13 NVEE @ $104.12</v>
      </c>
      <c r="L656" s="10">
        <f>L655-(G656*B656)</f>
        <v>24952.339999999997</v>
      </c>
      <c r="M656" s="38">
        <f>M655-(G656*B656)</f>
        <v>23593.079999999998</v>
      </c>
      <c r="N656" s="9"/>
      <c r="O656" s="9"/>
      <c r="P656" s="9"/>
      <c r="Q656" s="11"/>
    </row>
    <row r="657" spans="1:17" x14ac:dyDescent="0.45">
      <c r="A657" s="28" t="s">
        <v>198</v>
      </c>
      <c r="B657" s="29">
        <v>54</v>
      </c>
      <c r="C657" s="30">
        <v>26.02</v>
      </c>
      <c r="D657" s="30">
        <f>C657*B657</f>
        <v>1405.08</v>
      </c>
      <c r="E657" s="38" t="s">
        <v>69</v>
      </c>
      <c r="F657" s="29"/>
      <c r="G657" s="30">
        <v>25.82</v>
      </c>
      <c r="H657" s="30">
        <f>(B657*G657)-D657</f>
        <v>-10.799999999999955</v>
      </c>
      <c r="I657" s="9" t="s">
        <v>134</v>
      </c>
      <c r="J657" s="9"/>
      <c r="K657" s="9" t="str">
        <f>IF(B657&lt;&gt;0,"buy "&amp;B657&amp;" "&amp;A657&amp;" @ $"&amp;G657,"")</f>
        <v>buy 54 AMKR @ $25.82</v>
      </c>
      <c r="L657" s="10">
        <f>L656-(G657*B657)</f>
        <v>23558.059999999998</v>
      </c>
      <c r="M657" s="46">
        <f>M656-(G657*B657)</f>
        <v>22198.799999999999</v>
      </c>
      <c r="N657" s="47" t="str">
        <f>"$"&amp;TEXT(M657,"#,##0.00")&amp;" will be the balance in the account after purchases.  "</f>
        <v xml:space="preserve">$22,198.80 will be the balance in the account after purchases.  </v>
      </c>
      <c r="O657" s="47"/>
      <c r="P657" s="47"/>
      <c r="Q657" s="48"/>
    </row>
    <row r="658" spans="1:17" x14ac:dyDescent="0.45">
      <c r="A658" s="14"/>
      <c r="B658" s="9"/>
      <c r="C658" s="10" t="s">
        <v>20</v>
      </c>
      <c r="D658" s="10">
        <f>SUM(D655:D657)</f>
        <v>4073.04</v>
      </c>
      <c r="E658" s="9"/>
      <c r="F658" s="9"/>
      <c r="G658" s="10" t="s">
        <v>28</v>
      </c>
      <c r="H658" s="10">
        <f>SUM(H655:H657)</f>
        <v>-14.380000000000109</v>
      </c>
      <c r="I658" s="9"/>
      <c r="J658" s="9"/>
      <c r="K658" s="9"/>
      <c r="L658" s="10"/>
      <c r="M658" s="9"/>
      <c r="N658" s="9" t="s">
        <v>84</v>
      </c>
      <c r="O658" s="9"/>
      <c r="P658" s="9"/>
      <c r="Q658" s="11"/>
    </row>
    <row r="659" spans="1:17" x14ac:dyDescent="0.45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10"/>
      <c r="M659" s="12" t="str">
        <f>IF(J650+M657&gt;0,"Credit Surplus","Credit Shortage")</f>
        <v>Credit Surplus</v>
      </c>
      <c r="N659" s="38">
        <f>J650+M657</f>
        <v>23558.059999999998</v>
      </c>
      <c r="O659" s="9" t="s">
        <v>121</v>
      </c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9"/>
      <c r="N660" s="9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 x14ac:dyDescent="0.45">
      <c r="A662" s="14" t="s">
        <v>23</v>
      </c>
      <c r="B662" s="9"/>
      <c r="C662" s="10"/>
      <c r="D662" s="22">
        <v>1531.99</v>
      </c>
      <c r="E662" s="9" t="s">
        <v>111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24</v>
      </c>
      <c r="B663" s="9"/>
      <c r="C663" s="10"/>
      <c r="D663" s="49">
        <f>H650</f>
        <v>-2.0999999999999091</v>
      </c>
      <c r="E663" s="9" t="s">
        <v>36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25</v>
      </c>
      <c r="B664" s="9"/>
      <c r="C664" s="10"/>
      <c r="D664" s="10">
        <f>D662+D663</f>
        <v>1529.89</v>
      </c>
      <c r="E664" s="9"/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27</v>
      </c>
      <c r="B665" s="9"/>
      <c r="C665" s="10"/>
      <c r="D665" s="10">
        <f>H658</f>
        <v>-14.380000000000109</v>
      </c>
      <c r="E665" s="9" t="s">
        <v>37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25</v>
      </c>
      <c r="B666" s="9"/>
      <c r="C666" s="10"/>
      <c r="D666" s="32">
        <f>D664-D665</f>
        <v>1544.2700000000002</v>
      </c>
      <c r="E666" s="20" t="s">
        <v>38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ht="14.65" thickBot="1" x14ac:dyDescent="0.5">
      <c r="A667" s="16"/>
      <c r="B667" s="17"/>
      <c r="C667" s="18"/>
      <c r="D667" s="18"/>
      <c r="E667" s="17"/>
      <c r="F667" s="17"/>
      <c r="G667" s="18"/>
      <c r="H667" s="18"/>
      <c r="I667" s="17"/>
      <c r="J667" s="17"/>
      <c r="K667" s="17"/>
      <c r="L667" s="17"/>
      <c r="M667" s="17"/>
      <c r="N667" s="17"/>
      <c r="O667" s="17"/>
      <c r="P667" s="17"/>
      <c r="Q667" s="19"/>
    </row>
    <row r="668" spans="1:17" ht="14.65" thickTop="1" x14ac:dyDescent="0.45"/>
    <row r="670" spans="1:17" ht="14.65" thickBot="1" x14ac:dyDescent="0.5"/>
    <row r="671" spans="1:17" ht="14.65" thickTop="1" x14ac:dyDescent="0.45">
      <c r="A671" s="3"/>
      <c r="B671" s="4"/>
      <c r="C671" s="5">
        <v>44985</v>
      </c>
      <c r="D671" s="6"/>
      <c r="E671" s="4"/>
      <c r="F671" s="4"/>
      <c r="G671" s="6"/>
      <c r="H671" s="6"/>
      <c r="I671" s="4"/>
      <c r="J671" s="4"/>
      <c r="K671" s="4"/>
      <c r="L671" s="21" t="s">
        <v>40</v>
      </c>
      <c r="M671" s="4"/>
      <c r="N671" s="4"/>
      <c r="O671" s="4"/>
      <c r="P671" s="4"/>
      <c r="Q671" s="7"/>
    </row>
    <row r="672" spans="1:17" x14ac:dyDescent="0.45">
      <c r="A672" s="8" t="s">
        <v>11</v>
      </c>
      <c r="B672" s="9"/>
      <c r="C672" s="10"/>
      <c r="D672" s="10"/>
      <c r="E672" s="9"/>
      <c r="F672" s="9"/>
      <c r="G672" s="10"/>
      <c r="H672" s="10"/>
      <c r="I672" s="9"/>
      <c r="J672" s="12" t="s">
        <v>68</v>
      </c>
      <c r="K672" s="9"/>
      <c r="L672" s="12" t="s">
        <v>21</v>
      </c>
      <c r="M672" s="12"/>
      <c r="N672" s="9"/>
      <c r="O672" s="9"/>
      <c r="P672" s="9"/>
      <c r="Q672" s="11"/>
    </row>
    <row r="673" spans="1:17" x14ac:dyDescent="0.45">
      <c r="A673" s="8" t="s">
        <v>3</v>
      </c>
      <c r="B673" s="12" t="s">
        <v>6</v>
      </c>
      <c r="C673" s="13" t="s">
        <v>4</v>
      </c>
      <c r="D673" s="13" t="s">
        <v>7</v>
      </c>
      <c r="E673" s="12" t="s">
        <v>16</v>
      </c>
      <c r="F673" s="9"/>
      <c r="G673" s="13" t="s">
        <v>18</v>
      </c>
      <c r="H673" s="13" t="s">
        <v>19</v>
      </c>
      <c r="I673" s="43" t="s">
        <v>133</v>
      </c>
      <c r="J673" s="12" t="s">
        <v>67</v>
      </c>
      <c r="K673" s="9"/>
      <c r="L673" s="22">
        <v>18338.580000000002</v>
      </c>
      <c r="M673" s="9" t="s">
        <v>135</v>
      </c>
      <c r="N673" s="9"/>
      <c r="O673" s="9"/>
      <c r="P673" s="9"/>
      <c r="Q673" s="11"/>
    </row>
    <row r="674" spans="1:17" x14ac:dyDescent="0.45">
      <c r="A674" s="14" t="s">
        <v>187</v>
      </c>
      <c r="B674" s="9">
        <v>97</v>
      </c>
      <c r="C674" s="10">
        <v>14.83</v>
      </c>
      <c r="D674" s="10">
        <f>C674*B674</f>
        <v>1438.51</v>
      </c>
      <c r="E674" s="38" t="s">
        <v>69</v>
      </c>
      <c r="F674" s="9"/>
      <c r="G674" s="10">
        <v>14.74</v>
      </c>
      <c r="H674" s="10">
        <f>(B674*G674)-D674</f>
        <v>-8.7300000000000182</v>
      </c>
      <c r="I674" s="9" t="s">
        <v>134</v>
      </c>
      <c r="J674" s="38">
        <f>G674*B674</f>
        <v>1429.78</v>
      </c>
      <c r="K674" s="9" t="str">
        <f>IF(B674&lt;&gt;0,"sell "&amp;B674&amp;" "&amp;A674&amp;" @ $"&amp;G674,"")</f>
        <v>sell 97 TH @ $14.74</v>
      </c>
      <c r="L674" s="10">
        <f>L673+(G674*B674)</f>
        <v>19768.36</v>
      </c>
      <c r="M674" s="9"/>
      <c r="N674" s="9"/>
      <c r="O674" s="9"/>
      <c r="P674" s="9"/>
      <c r="Q674" s="11"/>
    </row>
    <row r="675" spans="1:17" x14ac:dyDescent="0.45">
      <c r="A675" s="14" t="s">
        <v>85</v>
      </c>
      <c r="B675" s="9">
        <v>18</v>
      </c>
      <c r="C675" s="10">
        <v>70.19</v>
      </c>
      <c r="D675" s="10">
        <f>C675*B675</f>
        <v>1263.42</v>
      </c>
      <c r="E675" s="38" t="s">
        <v>69</v>
      </c>
      <c r="F675" s="9"/>
      <c r="G675" s="10">
        <v>70.56</v>
      </c>
      <c r="H675" s="10">
        <f>(B675*G675)-D675</f>
        <v>6.6599999999998545</v>
      </c>
      <c r="I675" s="9" t="s">
        <v>134</v>
      </c>
      <c r="J675" s="38">
        <f>G675*B675</f>
        <v>1270.08</v>
      </c>
      <c r="K675" s="9" t="str">
        <f t="shared" ref="K675:K676" si="30">IF(B675&lt;&gt;0,"sell "&amp;B675&amp;" "&amp;A675&amp;" @ $"&amp;G675,"")</f>
        <v>sell 18 HURN @ $70.56</v>
      </c>
      <c r="L675" s="10">
        <f>L674+(G675*B675)</f>
        <v>21038.440000000002</v>
      </c>
      <c r="M675" s="9"/>
      <c r="N675" s="9"/>
      <c r="O675" s="9"/>
      <c r="P675" s="9"/>
      <c r="Q675" s="11"/>
    </row>
    <row r="676" spans="1:17" x14ac:dyDescent="0.45">
      <c r="A676" s="14" t="s">
        <v>188</v>
      </c>
      <c r="B676" s="9">
        <v>32</v>
      </c>
      <c r="C676" s="10">
        <v>35.85</v>
      </c>
      <c r="D676" s="10">
        <f>C676*B676</f>
        <v>1147.2</v>
      </c>
      <c r="E676" s="38" t="s">
        <v>69</v>
      </c>
      <c r="F676" s="9"/>
      <c r="G676" s="10">
        <v>35.78</v>
      </c>
      <c r="H676" s="10">
        <f>(B676*G676)-D676</f>
        <v>-2.2400000000000091</v>
      </c>
      <c r="I676" s="9" t="s">
        <v>134</v>
      </c>
      <c r="J676" s="38">
        <f>G676*B676</f>
        <v>1144.96</v>
      </c>
      <c r="K676" s="9" t="str">
        <f t="shared" si="30"/>
        <v>sell 32 RPRX @ $35.78</v>
      </c>
      <c r="L676" s="10">
        <f>L675+(G676*B676)</f>
        <v>22183.4</v>
      </c>
      <c r="M676" s="9" t="s">
        <v>44</v>
      </c>
      <c r="N676" s="9"/>
      <c r="O676" s="9"/>
      <c r="P676" s="9"/>
      <c r="Q676" s="11"/>
    </row>
    <row r="677" spans="1:17" x14ac:dyDescent="0.45">
      <c r="A677" s="14"/>
      <c r="B677" s="9"/>
      <c r="C677" s="10" t="s">
        <v>20</v>
      </c>
      <c r="D677" s="10">
        <f>SUM(D674:D676)</f>
        <v>3849.13</v>
      </c>
      <c r="E677" s="9"/>
      <c r="F677" s="9"/>
      <c r="G677" s="41"/>
      <c r="H677" s="10">
        <f>SUM(H674:H676)</f>
        <v>-4.3100000000001728</v>
      </c>
      <c r="I677" s="9"/>
      <c r="J677" s="38">
        <f>SUM(J674:J676)</f>
        <v>3844.8199999999997</v>
      </c>
      <c r="K677" s="9"/>
      <c r="L677" s="10"/>
      <c r="M677" s="9"/>
      <c r="N677" s="9"/>
      <c r="O677" s="9"/>
      <c r="P677" s="9"/>
      <c r="Q677" s="11"/>
    </row>
    <row r="678" spans="1:17" x14ac:dyDescent="0.45">
      <c r="A678" s="14"/>
      <c r="B678" s="9"/>
      <c r="C678" s="10"/>
      <c r="D678" s="10"/>
      <c r="E678" s="9"/>
      <c r="F678" s="9"/>
      <c r="G678" s="42"/>
      <c r="H678" s="39"/>
      <c r="I678" s="9"/>
      <c r="J678" s="9"/>
      <c r="K678" s="9"/>
      <c r="L678" s="10"/>
      <c r="M678" s="9"/>
      <c r="N678" s="9"/>
      <c r="O678" s="9"/>
      <c r="P678" s="9"/>
      <c r="Q678" s="11"/>
    </row>
    <row r="679" spans="1:17" x14ac:dyDescent="0.45">
      <c r="A679" s="14"/>
      <c r="B679" s="9"/>
      <c r="C679" s="10"/>
      <c r="D679" s="10"/>
      <c r="E679" s="20"/>
      <c r="F679" s="9"/>
      <c r="G679" s="41"/>
      <c r="H679" s="10"/>
      <c r="I679" s="9"/>
      <c r="J679" s="9"/>
      <c r="K679" s="9"/>
      <c r="L679" s="10"/>
      <c r="M679" s="12" t="s">
        <v>41</v>
      </c>
      <c r="N679" s="9"/>
      <c r="O679" s="9"/>
      <c r="P679" s="9"/>
      <c r="Q679" s="11"/>
    </row>
    <row r="680" spans="1:17" x14ac:dyDescent="0.45">
      <c r="A680" s="8"/>
      <c r="B680" s="9"/>
      <c r="C680" s="10"/>
      <c r="D680" s="10"/>
      <c r="E680" s="20"/>
      <c r="F680" s="9"/>
      <c r="G680" s="41"/>
      <c r="H680" s="10"/>
      <c r="I680" s="9"/>
      <c r="J680" s="9"/>
      <c r="K680" s="9"/>
      <c r="L680" s="10"/>
      <c r="M680" s="12" t="s">
        <v>42</v>
      </c>
      <c r="N680" s="9"/>
      <c r="O680" s="9"/>
      <c r="P680" s="9"/>
      <c r="Q680" s="11"/>
    </row>
    <row r="681" spans="1:17" x14ac:dyDescent="0.45">
      <c r="A681" s="8"/>
      <c r="B681" s="12" t="s">
        <v>6</v>
      </c>
      <c r="C681" s="13" t="s">
        <v>4</v>
      </c>
      <c r="D681" s="13" t="s">
        <v>5</v>
      </c>
      <c r="E681" s="23" t="s">
        <v>16</v>
      </c>
      <c r="F681" s="9"/>
      <c r="G681" s="43" t="s">
        <v>18</v>
      </c>
      <c r="H681" s="13" t="s">
        <v>19</v>
      </c>
      <c r="I681" s="9"/>
      <c r="J681" s="9"/>
      <c r="K681" s="9"/>
      <c r="L681" s="10"/>
      <c r="M681" s="38">
        <f>L673</f>
        <v>18338.580000000002</v>
      </c>
      <c r="N681" s="9" t="s">
        <v>45</v>
      </c>
      <c r="O681" s="9"/>
      <c r="P681" s="9"/>
      <c r="Q681" s="11"/>
    </row>
    <row r="682" spans="1:17" x14ac:dyDescent="0.45">
      <c r="A682" s="14" t="s">
        <v>194</v>
      </c>
      <c r="B682" s="9">
        <v>199</v>
      </c>
      <c r="C682" s="10">
        <v>7.23</v>
      </c>
      <c r="D682" s="10">
        <f>C682*B682</f>
        <v>1438.77</v>
      </c>
      <c r="E682" s="38" t="s">
        <v>69</v>
      </c>
      <c r="F682" s="9"/>
      <c r="G682" s="10">
        <v>7.29</v>
      </c>
      <c r="H682" s="10">
        <f>(B682*G682)-D682</f>
        <v>11.940000000000055</v>
      </c>
      <c r="I682" s="9" t="s">
        <v>134</v>
      </c>
      <c r="J682" s="9"/>
      <c r="K682" s="9" t="str">
        <f>IF(B682&lt;&gt;0,"buy "&amp;B682&amp;" "&amp;A682&amp;" @ $"&amp;G682,"")</f>
        <v>buy 199 BORR @ $7.29</v>
      </c>
      <c r="L682" s="10">
        <f>L676-(G682*B682)</f>
        <v>20732.690000000002</v>
      </c>
      <c r="M682" s="38">
        <f>L673-(G682*B682)</f>
        <v>16887.870000000003</v>
      </c>
      <c r="N682" s="9"/>
      <c r="O682" s="9"/>
      <c r="P682" s="9"/>
      <c r="Q682" s="11"/>
    </row>
    <row r="683" spans="1:17" x14ac:dyDescent="0.45">
      <c r="A683" s="14" t="s">
        <v>195</v>
      </c>
      <c r="B683" s="9">
        <v>22</v>
      </c>
      <c r="C683" s="10">
        <v>65.17</v>
      </c>
      <c r="D683" s="10">
        <f>C683*B683</f>
        <v>1433.74</v>
      </c>
      <c r="E683" s="38" t="s">
        <v>69</v>
      </c>
      <c r="F683" s="9"/>
      <c r="G683" s="10">
        <v>64.91</v>
      </c>
      <c r="H683" s="10">
        <f>(B683*G683)-D683</f>
        <v>-5.7200000000000273</v>
      </c>
      <c r="I683" s="9" t="s">
        <v>134</v>
      </c>
      <c r="J683" s="9"/>
      <c r="K683" s="9" t="str">
        <f>IF(B683&lt;&gt;0,"buy "&amp;B683&amp;" "&amp;A683&amp;" @ $"&amp;G683,"")</f>
        <v>buy 22 HQY @ $64.91</v>
      </c>
      <c r="L683" s="10">
        <f>L682-(G683*B683)</f>
        <v>19304.670000000002</v>
      </c>
      <c r="M683" s="38">
        <f>M682-(G683*B683)</f>
        <v>15459.850000000002</v>
      </c>
      <c r="N683" s="9"/>
      <c r="O683" s="9"/>
      <c r="P683" s="9"/>
      <c r="Q683" s="11"/>
    </row>
    <row r="684" spans="1:17" x14ac:dyDescent="0.45">
      <c r="A684" s="28"/>
      <c r="B684" s="29"/>
      <c r="C684" s="30"/>
      <c r="D684" s="30">
        <f>C684*B684</f>
        <v>0</v>
      </c>
      <c r="E684" s="38"/>
      <c r="F684" s="29"/>
      <c r="G684" s="30"/>
      <c r="H684" s="30">
        <f>(B684*G684)-D684</f>
        <v>0</v>
      </c>
      <c r="I684" s="9" t="s">
        <v>134</v>
      </c>
      <c r="J684" s="9"/>
      <c r="K684" s="9" t="str">
        <f>IF(B684&lt;&gt;0,"buy "&amp;B684&amp;" "&amp;A684&amp;" @ $"&amp;G684,"")</f>
        <v/>
      </c>
      <c r="L684" s="10">
        <f>L683-(G684*B684)</f>
        <v>19304.670000000002</v>
      </c>
      <c r="M684" s="46">
        <f>M683-(G684*B684)</f>
        <v>15459.850000000002</v>
      </c>
      <c r="N684" s="47" t="str">
        <f>"$"&amp;TEXT(M684,"#,##0.00")&amp;" will be the balance in the account after purchases.  "</f>
        <v xml:space="preserve">$15,459.85 will be the balance in the account after purchases.  </v>
      </c>
      <c r="O684" s="47"/>
      <c r="P684" s="47"/>
      <c r="Q684" s="48"/>
    </row>
    <row r="685" spans="1:17" x14ac:dyDescent="0.45">
      <c r="A685" s="14"/>
      <c r="B685" s="9"/>
      <c r="C685" s="10" t="s">
        <v>20</v>
      </c>
      <c r="D685" s="10">
        <f>SUM(D682:D684)</f>
        <v>2872.51</v>
      </c>
      <c r="E685" s="9"/>
      <c r="F685" s="9"/>
      <c r="G685" s="10" t="s">
        <v>28</v>
      </c>
      <c r="H685" s="10">
        <f>SUM(H682:H684)</f>
        <v>6.2200000000000273</v>
      </c>
      <c r="I685" s="9"/>
      <c r="J685" s="9"/>
      <c r="K685" s="9"/>
      <c r="L685" s="10"/>
      <c r="M685" s="9"/>
      <c r="N685" s="9" t="s">
        <v>84</v>
      </c>
      <c r="O685" s="9"/>
      <c r="P685" s="9"/>
      <c r="Q685" s="11"/>
    </row>
    <row r="686" spans="1:17" x14ac:dyDescent="0.45">
      <c r="A686" s="14"/>
      <c r="B686" s="9"/>
      <c r="C686" s="10"/>
      <c r="D686" s="10"/>
      <c r="E686" s="9"/>
      <c r="F686" s="9"/>
      <c r="G686" s="10"/>
      <c r="H686" s="10"/>
      <c r="I686" s="9"/>
      <c r="J686" s="9"/>
      <c r="K686" s="9"/>
      <c r="L686" s="10"/>
      <c r="M686" s="12" t="str">
        <f>IF(J677+M684&gt;0,"Credit Surplus","Credit Shortage")</f>
        <v>Credit Surplus</v>
      </c>
      <c r="N686" s="38">
        <f>J677+M684</f>
        <v>19304.670000000002</v>
      </c>
      <c r="O686" s="9" t="s">
        <v>121</v>
      </c>
      <c r="P686" s="9"/>
      <c r="Q686" s="11"/>
    </row>
    <row r="687" spans="1:17" x14ac:dyDescent="0.45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10"/>
      <c r="M687" s="9"/>
      <c r="N687" s="9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9"/>
      <c r="M688" s="9"/>
      <c r="N688" s="9"/>
      <c r="O688" s="9"/>
      <c r="P688" s="9"/>
      <c r="Q688" s="11"/>
    </row>
    <row r="689" spans="1:17" x14ac:dyDescent="0.45">
      <c r="A689" s="14" t="s">
        <v>23</v>
      </c>
      <c r="B689" s="9"/>
      <c r="C689" s="10"/>
      <c r="D689" s="22">
        <v>2735.63</v>
      </c>
      <c r="E689" s="9" t="s">
        <v>111</v>
      </c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 x14ac:dyDescent="0.45">
      <c r="A690" s="14" t="s">
        <v>24</v>
      </c>
      <c r="B690" s="9"/>
      <c r="C690" s="10"/>
      <c r="D690" s="49">
        <f>H677</f>
        <v>-4.3100000000001728</v>
      </c>
      <c r="E690" s="9" t="s">
        <v>36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25</v>
      </c>
      <c r="B691" s="9"/>
      <c r="C691" s="10"/>
      <c r="D691" s="10">
        <f>D689+D690</f>
        <v>2731.3199999999997</v>
      </c>
      <c r="E691" s="9"/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27</v>
      </c>
      <c r="B692" s="9"/>
      <c r="C692" s="10"/>
      <c r="D692" s="10">
        <f>H685</f>
        <v>6.2200000000000273</v>
      </c>
      <c r="E692" s="9" t="s">
        <v>37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25</v>
      </c>
      <c r="B693" s="9"/>
      <c r="C693" s="10"/>
      <c r="D693" s="32">
        <f>D691-D692</f>
        <v>2725.0999999999995</v>
      </c>
      <c r="E693" s="20" t="s">
        <v>38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ht="14.65" thickBot="1" x14ac:dyDescent="0.5">
      <c r="A694" s="16"/>
      <c r="B694" s="17"/>
      <c r="C694" s="18"/>
      <c r="D694" s="18"/>
      <c r="E694" s="17"/>
      <c r="F694" s="17"/>
      <c r="G694" s="18"/>
      <c r="H694" s="18"/>
      <c r="I694" s="17"/>
      <c r="J694" s="17"/>
      <c r="K694" s="17"/>
      <c r="L694" s="17"/>
      <c r="M694" s="17"/>
      <c r="N694" s="17"/>
      <c r="O694" s="17"/>
      <c r="P694" s="17"/>
      <c r="Q694" s="19"/>
    </row>
    <row r="695" spans="1:17" ht="14.65" thickTop="1" x14ac:dyDescent="0.45"/>
    <row r="697" spans="1:17" ht="14.65" thickBot="1" x14ac:dyDescent="0.5">
      <c r="C697" s="1"/>
      <c r="D697" s="1"/>
      <c r="G697" s="1"/>
      <c r="H697" s="1"/>
    </row>
    <row r="698" spans="1:17" ht="14.65" thickTop="1" x14ac:dyDescent="0.45">
      <c r="A698" s="3"/>
      <c r="B698" s="4"/>
      <c r="C698" s="5">
        <v>44957</v>
      </c>
      <c r="D698" s="6"/>
      <c r="E698" s="4"/>
      <c r="F698" s="4"/>
      <c r="G698" s="6"/>
      <c r="H698" s="6"/>
      <c r="I698" s="4"/>
      <c r="J698" s="4"/>
      <c r="K698" s="4"/>
      <c r="L698" s="21" t="s">
        <v>40</v>
      </c>
      <c r="M698" s="4"/>
      <c r="N698" s="4"/>
      <c r="O698" s="4"/>
      <c r="P698" s="4"/>
      <c r="Q698" s="7"/>
    </row>
    <row r="699" spans="1:17" x14ac:dyDescent="0.45">
      <c r="A699" s="8" t="s">
        <v>11</v>
      </c>
      <c r="B699" s="9"/>
      <c r="C699" s="10"/>
      <c r="D699" s="10"/>
      <c r="E699" s="9"/>
      <c r="F699" s="9"/>
      <c r="G699" s="10"/>
      <c r="H699" s="10"/>
      <c r="I699" s="9"/>
      <c r="J699" s="12" t="s">
        <v>68</v>
      </c>
      <c r="K699" s="9"/>
      <c r="L699" s="12" t="s">
        <v>21</v>
      </c>
      <c r="M699" s="12"/>
      <c r="N699" s="9"/>
      <c r="O699" s="9"/>
      <c r="P699" s="9"/>
      <c r="Q699" s="11"/>
    </row>
    <row r="700" spans="1:17" x14ac:dyDescent="0.45">
      <c r="A700" s="8" t="s">
        <v>3</v>
      </c>
      <c r="B700" s="12" t="s">
        <v>6</v>
      </c>
      <c r="C700" s="13" t="s">
        <v>4</v>
      </c>
      <c r="D700" s="13" t="s">
        <v>7</v>
      </c>
      <c r="E700" s="12" t="s">
        <v>16</v>
      </c>
      <c r="F700" s="9"/>
      <c r="G700" s="13" t="s">
        <v>18</v>
      </c>
      <c r="H700" s="13" t="s">
        <v>19</v>
      </c>
      <c r="I700" s="43" t="s">
        <v>133</v>
      </c>
      <c r="J700" s="12" t="s">
        <v>67</v>
      </c>
      <c r="K700" s="9"/>
      <c r="L700" s="22">
        <v>18314.939999999999</v>
      </c>
      <c r="M700" s="9" t="s">
        <v>135</v>
      </c>
      <c r="N700" s="9"/>
      <c r="O700" s="9"/>
      <c r="P700" s="9"/>
      <c r="Q700" s="11"/>
    </row>
    <row r="701" spans="1:17" x14ac:dyDescent="0.45">
      <c r="A701" s="14" t="s">
        <v>184</v>
      </c>
      <c r="B701" s="9">
        <v>22</v>
      </c>
      <c r="C701" s="10">
        <v>57.83</v>
      </c>
      <c r="D701" s="10">
        <f>C701*B701</f>
        <v>1272.26</v>
      </c>
      <c r="E701" s="38" t="s">
        <v>17</v>
      </c>
      <c r="F701" s="9"/>
      <c r="G701" s="10">
        <v>57.82</v>
      </c>
      <c r="H701" s="10">
        <f>(B701*G701)-D701</f>
        <v>-0.22000000000002728</v>
      </c>
      <c r="I701" s="9" t="s">
        <v>134</v>
      </c>
      <c r="J701" s="38">
        <f>G701*B701</f>
        <v>1272.04</v>
      </c>
      <c r="K701" s="9" t="str">
        <f>IF(B701&lt;&gt;0,"sell "&amp;B701&amp;" "&amp;A701&amp;" @ $"&amp;G701,"")</f>
        <v>sell 22 CEIX @ $57.82</v>
      </c>
      <c r="L701" s="10">
        <f>L700+(G701*B701)</f>
        <v>19586.98</v>
      </c>
      <c r="M701" s="9"/>
      <c r="N701" s="9"/>
      <c r="O701" s="9"/>
      <c r="P701" s="9"/>
      <c r="Q701" s="11"/>
    </row>
    <row r="702" spans="1:17" x14ac:dyDescent="0.45">
      <c r="A702" s="14" t="s">
        <v>185</v>
      </c>
      <c r="B702" s="9">
        <v>18</v>
      </c>
      <c r="C702" s="10">
        <v>75.33</v>
      </c>
      <c r="D702" s="10">
        <f>C702*B702</f>
        <v>1355.94</v>
      </c>
      <c r="E702" s="38" t="s">
        <v>17</v>
      </c>
      <c r="F702" s="9"/>
      <c r="G702" s="10">
        <v>75.150000000000006</v>
      </c>
      <c r="H702" s="10">
        <f>(B702*G702)-D702</f>
        <v>-3.2400000000000091</v>
      </c>
      <c r="I702" s="9" t="s">
        <v>134</v>
      </c>
      <c r="J702" s="38">
        <f>G702*B702</f>
        <v>1352.7</v>
      </c>
      <c r="K702" s="9" t="str">
        <f t="shared" ref="K702:K703" si="31">IF(B702&lt;&gt;0,"sell "&amp;B702&amp;" "&amp;A702&amp;" @ $"&amp;G702,"")</f>
        <v>sell 18 CBT @ $75.15</v>
      </c>
      <c r="L702" s="10">
        <f>L701+(G702*B702)</f>
        <v>20939.68</v>
      </c>
      <c r="M702" s="9"/>
      <c r="N702" s="9"/>
      <c r="O702" s="9"/>
      <c r="P702" s="9"/>
      <c r="Q702" s="11"/>
    </row>
    <row r="703" spans="1:17" x14ac:dyDescent="0.45">
      <c r="A703" s="14" t="s">
        <v>186</v>
      </c>
      <c r="B703" s="9">
        <v>75</v>
      </c>
      <c r="C703" s="10">
        <v>16.28</v>
      </c>
      <c r="D703" s="10">
        <f>C703*B703</f>
        <v>1221</v>
      </c>
      <c r="E703" s="38" t="s">
        <v>17</v>
      </c>
      <c r="F703" s="9"/>
      <c r="G703" s="10">
        <v>16.2</v>
      </c>
      <c r="H703" s="10">
        <f>(B703*G703)-D703</f>
        <v>-6</v>
      </c>
      <c r="I703" s="9" t="s">
        <v>134</v>
      </c>
      <c r="J703" s="38">
        <f>G703*B703</f>
        <v>1215</v>
      </c>
      <c r="K703" s="9" t="str">
        <f t="shared" si="31"/>
        <v>sell 75 BSM @ $16.2</v>
      </c>
      <c r="L703" s="10">
        <f>L702+(G703*B703)</f>
        <v>22154.68</v>
      </c>
      <c r="M703" s="9" t="s">
        <v>44</v>
      </c>
      <c r="N703" s="9"/>
      <c r="O703" s="9"/>
      <c r="P703" s="9"/>
      <c r="Q703" s="11"/>
    </row>
    <row r="704" spans="1:17" x14ac:dyDescent="0.45">
      <c r="A704" s="14"/>
      <c r="B704" s="9"/>
      <c r="C704" s="10" t="s">
        <v>20</v>
      </c>
      <c r="D704" s="10">
        <f>SUM(D701:D703)</f>
        <v>3849.2</v>
      </c>
      <c r="E704" s="9"/>
      <c r="F704" s="9"/>
      <c r="G704" s="41"/>
      <c r="H704" s="10">
        <f>SUM(H701:H703)</f>
        <v>-9.4600000000000364</v>
      </c>
      <c r="I704" s="9"/>
      <c r="J704" s="38">
        <f>SUM(J701:J703)</f>
        <v>3839.74</v>
      </c>
      <c r="K704" s="9"/>
      <c r="L704" s="10"/>
      <c r="M704" s="9"/>
      <c r="N704" s="9"/>
      <c r="O704" s="9"/>
      <c r="P704" s="9"/>
      <c r="Q704" s="11"/>
    </row>
    <row r="705" spans="1:17" x14ac:dyDescent="0.45">
      <c r="A705" s="14"/>
      <c r="B705" s="9"/>
      <c r="C705" s="10"/>
      <c r="D705" s="10"/>
      <c r="E705" s="9"/>
      <c r="F705" s="9"/>
      <c r="G705" s="42"/>
      <c r="H705" s="39"/>
      <c r="I705" s="9"/>
      <c r="J705" s="9"/>
      <c r="K705" s="9"/>
      <c r="L705" s="10"/>
      <c r="M705" s="9"/>
      <c r="N705" s="9"/>
      <c r="O705" s="9"/>
      <c r="P705" s="9"/>
      <c r="Q705" s="11"/>
    </row>
    <row r="706" spans="1:17" x14ac:dyDescent="0.45">
      <c r="A706" s="14"/>
      <c r="B706" s="9"/>
      <c r="C706" s="10"/>
      <c r="D706" s="10"/>
      <c r="E706" s="20"/>
      <c r="F706" s="9"/>
      <c r="G706" s="41"/>
      <c r="H706" s="10"/>
      <c r="I706" s="9"/>
      <c r="J706" s="9"/>
      <c r="K706" s="9"/>
      <c r="L706" s="10"/>
      <c r="M706" s="12" t="s">
        <v>41</v>
      </c>
      <c r="N706" s="9"/>
      <c r="O706" s="9"/>
      <c r="P706" s="9"/>
      <c r="Q706" s="11"/>
    </row>
    <row r="707" spans="1:17" x14ac:dyDescent="0.45">
      <c r="A707" s="8"/>
      <c r="B707" s="9"/>
      <c r="C707" s="10"/>
      <c r="D707" s="10"/>
      <c r="E707" s="20"/>
      <c r="F707" s="9"/>
      <c r="G707" s="41"/>
      <c r="H707" s="10"/>
      <c r="I707" s="9"/>
      <c r="J707" s="9"/>
      <c r="K707" s="9"/>
      <c r="L707" s="10"/>
      <c r="M707" s="12" t="s">
        <v>42</v>
      </c>
      <c r="N707" s="9"/>
      <c r="O707" s="9"/>
      <c r="P707" s="9"/>
      <c r="Q707" s="11"/>
    </row>
    <row r="708" spans="1:17" x14ac:dyDescent="0.45">
      <c r="A708" s="8"/>
      <c r="B708" s="12" t="s">
        <v>6</v>
      </c>
      <c r="C708" s="13" t="s">
        <v>4</v>
      </c>
      <c r="D708" s="13" t="s">
        <v>5</v>
      </c>
      <c r="E708" s="23" t="s">
        <v>16</v>
      </c>
      <c r="F708" s="9"/>
      <c r="G708" s="43" t="s">
        <v>18</v>
      </c>
      <c r="H708" s="13" t="s">
        <v>19</v>
      </c>
      <c r="I708" s="9"/>
      <c r="J708" s="9"/>
      <c r="K708" s="9"/>
      <c r="L708" s="10"/>
      <c r="M708" s="38">
        <f>L700</f>
        <v>18314.939999999999</v>
      </c>
      <c r="N708" s="9" t="s">
        <v>45</v>
      </c>
      <c r="O708" s="9"/>
      <c r="P708" s="9"/>
      <c r="Q708" s="11"/>
    </row>
    <row r="709" spans="1:17" x14ac:dyDescent="0.45">
      <c r="A709" s="14" t="s">
        <v>191</v>
      </c>
      <c r="B709" s="9">
        <v>63</v>
      </c>
      <c r="C709" s="10">
        <v>23.44</v>
      </c>
      <c r="D709" s="10">
        <f>C709*B709</f>
        <v>1476.72</v>
      </c>
      <c r="E709" s="38" t="s">
        <v>17</v>
      </c>
      <c r="F709" s="9"/>
      <c r="G709" s="10">
        <v>23.5</v>
      </c>
      <c r="H709" s="10">
        <f>(B709*G709)-D709</f>
        <v>3.7799999999999727</v>
      </c>
      <c r="I709" s="9" t="s">
        <v>134</v>
      </c>
      <c r="J709" s="9"/>
      <c r="K709" s="9" t="str">
        <f>IF(B709&lt;&gt;0,"buy "&amp;B709&amp;" "&amp;A709&amp;" @ $"&amp;G709,"")</f>
        <v>buy 63 GLNG @ $23.5</v>
      </c>
      <c r="L709" s="10">
        <f>L703-(G709*B709)</f>
        <v>20674.18</v>
      </c>
      <c r="M709" s="38">
        <f>L700-(G709*B709)</f>
        <v>16834.439999999999</v>
      </c>
      <c r="N709" s="9"/>
      <c r="O709" s="9"/>
      <c r="P709" s="9"/>
      <c r="Q709" s="11"/>
    </row>
    <row r="710" spans="1:17" x14ac:dyDescent="0.45">
      <c r="A710" s="14" t="s">
        <v>192</v>
      </c>
      <c r="B710" s="9">
        <v>173</v>
      </c>
      <c r="C710" s="10">
        <v>8.57</v>
      </c>
      <c r="D710" s="10">
        <f>C710*B710</f>
        <v>1482.6100000000001</v>
      </c>
      <c r="E710" s="38" t="s">
        <v>17</v>
      </c>
      <c r="F710" s="9"/>
      <c r="G710" s="10">
        <v>8.61</v>
      </c>
      <c r="H710" s="10">
        <f>(B710*G710)-D710</f>
        <v>6.9199999999998454</v>
      </c>
      <c r="I710" s="9" t="s">
        <v>134</v>
      </c>
      <c r="J710" s="9"/>
      <c r="K710" s="9" t="str">
        <f>IF(B710&lt;&gt;0,"buy "&amp;B710&amp;" "&amp;A710&amp;" @ $"&amp;G710,"")</f>
        <v>buy 173 DHT @ $8.61</v>
      </c>
      <c r="L710" s="10">
        <f>L709-(G710*B710)</f>
        <v>19184.650000000001</v>
      </c>
      <c r="M710" s="38">
        <f>M709-(G710*B710)</f>
        <v>15344.909999999998</v>
      </c>
      <c r="N710" s="9"/>
      <c r="O710" s="9"/>
      <c r="P710" s="9"/>
      <c r="Q710" s="11"/>
    </row>
    <row r="711" spans="1:17" x14ac:dyDescent="0.45">
      <c r="A711" s="28" t="s">
        <v>193</v>
      </c>
      <c r="B711" s="29">
        <v>14</v>
      </c>
      <c r="C711" s="30">
        <v>99.89</v>
      </c>
      <c r="D711" s="30">
        <f>C711*B711</f>
        <v>1398.46</v>
      </c>
      <c r="E711" s="38" t="s">
        <v>17</v>
      </c>
      <c r="F711" s="29"/>
      <c r="G711" s="30">
        <v>99.51</v>
      </c>
      <c r="H711" s="30">
        <f>(B711*G711)-D711</f>
        <v>-5.3199999999999363</v>
      </c>
      <c r="I711" s="9" t="s">
        <v>134</v>
      </c>
      <c r="J711" s="9"/>
      <c r="K711" s="9" t="str">
        <f>IF(B711&lt;&gt;0,"buy "&amp;B711&amp;" "&amp;A711&amp;" @ $"&amp;G711,"")</f>
        <v>buy 14 LW @ $99.51</v>
      </c>
      <c r="L711" s="10">
        <f>L710-(G711*B711)</f>
        <v>17791.510000000002</v>
      </c>
      <c r="M711" s="46">
        <f>M710-(G711*B711)</f>
        <v>13951.769999999999</v>
      </c>
      <c r="N711" s="47" t="str">
        <f>"$"&amp;TEXT(M711,"#,##0.00")&amp;" will be the balance in the account after purchases.  "</f>
        <v xml:space="preserve">$13,951.77 will be the balance in the account after purchases.  </v>
      </c>
      <c r="O711" s="47"/>
      <c r="P711" s="47"/>
      <c r="Q711" s="48"/>
    </row>
    <row r="712" spans="1:17" x14ac:dyDescent="0.45">
      <c r="A712" s="14"/>
      <c r="B712" s="9"/>
      <c r="C712" s="10" t="s">
        <v>20</v>
      </c>
      <c r="D712" s="10">
        <f>SUM(D709:D711)</f>
        <v>4357.79</v>
      </c>
      <c r="E712" s="9"/>
      <c r="F712" s="9"/>
      <c r="G712" s="10" t="s">
        <v>28</v>
      </c>
      <c r="H712" s="10">
        <f>SUM(H709:H711)</f>
        <v>5.3799999999998818</v>
      </c>
      <c r="I712" s="9"/>
      <c r="J712" s="9"/>
      <c r="K712" s="9"/>
      <c r="L712" s="10"/>
      <c r="M712" s="9"/>
      <c r="N712" s="9" t="s">
        <v>84</v>
      </c>
      <c r="O712" s="9"/>
      <c r="P712" s="9"/>
      <c r="Q712" s="11"/>
    </row>
    <row r="713" spans="1:17" x14ac:dyDescent="0.45">
      <c r="A713" s="14"/>
      <c r="B713" s="9"/>
      <c r="C713" s="10"/>
      <c r="D713" s="10"/>
      <c r="E713" s="9"/>
      <c r="F713" s="9"/>
      <c r="G713" s="10"/>
      <c r="H713" s="10"/>
      <c r="I713" s="9"/>
      <c r="J713" s="9"/>
      <c r="K713" s="9"/>
      <c r="L713" s="10"/>
      <c r="M713" s="12" t="str">
        <f>IF(J704+M711&gt;0,"Credit Surplus","Credit Shortage")</f>
        <v>Credit Surplus</v>
      </c>
      <c r="N713" s="38">
        <f>J704+M711</f>
        <v>17791.509999999998</v>
      </c>
      <c r="O713" s="9" t="s">
        <v>121</v>
      </c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10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9"/>
      <c r="M715" s="9"/>
      <c r="N715" s="9"/>
      <c r="O715" s="9"/>
      <c r="P715" s="9"/>
      <c r="Q715" s="11"/>
    </row>
    <row r="716" spans="1:17" x14ac:dyDescent="0.45">
      <c r="A716" s="14" t="s">
        <v>23</v>
      </c>
      <c r="B716" s="9"/>
      <c r="C716" s="10"/>
      <c r="D716" s="22">
        <v>1773.85</v>
      </c>
      <c r="E716" s="9" t="s">
        <v>111</v>
      </c>
      <c r="F716" s="9"/>
      <c r="G716" s="10"/>
      <c r="H716" s="10"/>
      <c r="I716" s="9"/>
      <c r="J716" s="9"/>
      <c r="K716" s="9"/>
      <c r="L716" s="9"/>
      <c r="M716" s="9"/>
      <c r="N716" s="9"/>
      <c r="O716" s="9"/>
      <c r="P716" s="9"/>
      <c r="Q716" s="11"/>
    </row>
    <row r="717" spans="1:17" x14ac:dyDescent="0.45">
      <c r="A717" s="14" t="s">
        <v>24</v>
      </c>
      <c r="B717" s="9"/>
      <c r="C717" s="10"/>
      <c r="D717" s="49">
        <f>H704</f>
        <v>-9.4600000000000364</v>
      </c>
      <c r="E717" s="9" t="s">
        <v>36</v>
      </c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25</v>
      </c>
      <c r="B718" s="9"/>
      <c r="C718" s="10"/>
      <c r="D718" s="10">
        <f>D716+D717</f>
        <v>1764.3899999999999</v>
      </c>
      <c r="E718" s="9"/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27</v>
      </c>
      <c r="B719" s="9"/>
      <c r="C719" s="10"/>
      <c r="D719" s="10">
        <f>H712</f>
        <v>5.3799999999998818</v>
      </c>
      <c r="E719" s="9" t="s">
        <v>37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25</v>
      </c>
      <c r="B720" s="9"/>
      <c r="C720" s="10"/>
      <c r="D720" s="32">
        <f>D718-D719</f>
        <v>1759.01</v>
      </c>
      <c r="E720" s="20" t="s">
        <v>38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ht="14.65" thickBot="1" x14ac:dyDescent="0.5">
      <c r="A721" s="16"/>
      <c r="B721" s="17"/>
      <c r="C721" s="18"/>
      <c r="D721" s="18"/>
      <c r="E721" s="17"/>
      <c r="F721" s="17"/>
      <c r="G721" s="18"/>
      <c r="H721" s="18"/>
      <c r="I721" s="17"/>
      <c r="J721" s="17"/>
      <c r="K721" s="17"/>
      <c r="L721" s="17"/>
      <c r="M721" s="17"/>
      <c r="N721" s="17"/>
      <c r="O721" s="17"/>
      <c r="P721" s="17"/>
      <c r="Q721" s="19"/>
    </row>
    <row r="722" spans="1:17" ht="14.65" thickTop="1" x14ac:dyDescent="0.45"/>
    <row r="723" spans="1:17" ht="14.65" thickBot="1" x14ac:dyDescent="0.5"/>
    <row r="724" spans="1:17" ht="14.65" thickTop="1" x14ac:dyDescent="0.45">
      <c r="A724" s="3"/>
      <c r="B724" s="4"/>
      <c r="C724" s="5">
        <v>44925</v>
      </c>
      <c r="D724" s="6"/>
      <c r="E724" s="4"/>
      <c r="F724" s="4"/>
      <c r="G724" s="6"/>
      <c r="H724" s="6"/>
      <c r="I724" s="4"/>
      <c r="J724" s="4"/>
      <c r="K724" s="4"/>
      <c r="L724" s="21" t="s">
        <v>40</v>
      </c>
      <c r="M724" s="4"/>
      <c r="N724" s="4"/>
      <c r="O724" s="4"/>
      <c r="P724" s="4"/>
      <c r="Q724" s="7"/>
    </row>
    <row r="725" spans="1:17" x14ac:dyDescent="0.45">
      <c r="A725" s="8" t="s">
        <v>11</v>
      </c>
      <c r="B725" s="9"/>
      <c r="C725" s="10"/>
      <c r="D725" s="10"/>
      <c r="E725" s="9"/>
      <c r="F725" s="9"/>
      <c r="G725" s="10"/>
      <c r="H725" s="10"/>
      <c r="I725" s="9"/>
      <c r="J725" s="12" t="s">
        <v>68</v>
      </c>
      <c r="K725" s="9"/>
      <c r="L725" s="12" t="s">
        <v>21</v>
      </c>
      <c r="M725" s="12"/>
      <c r="N725" s="9"/>
      <c r="O725" s="9"/>
      <c r="P725" s="9"/>
      <c r="Q725" s="11"/>
    </row>
    <row r="726" spans="1:17" x14ac:dyDescent="0.45">
      <c r="A726" s="8" t="s">
        <v>3</v>
      </c>
      <c r="B726" s="12" t="s">
        <v>6</v>
      </c>
      <c r="C726" s="13" t="s">
        <v>4</v>
      </c>
      <c r="D726" s="13" t="s">
        <v>7</v>
      </c>
      <c r="E726" s="12" t="s">
        <v>16</v>
      </c>
      <c r="F726" s="9"/>
      <c r="G726" s="13" t="s">
        <v>18</v>
      </c>
      <c r="H726" s="13" t="s">
        <v>19</v>
      </c>
      <c r="I726" s="43" t="s">
        <v>133</v>
      </c>
      <c r="J726" s="12" t="s">
        <v>67</v>
      </c>
      <c r="K726" s="9"/>
      <c r="L726" s="22">
        <v>25506.89</v>
      </c>
      <c r="M726" s="9" t="s">
        <v>135</v>
      </c>
      <c r="N726" s="9"/>
      <c r="O726" s="9"/>
      <c r="P726" s="9"/>
      <c r="Q726" s="11"/>
    </row>
    <row r="727" spans="1:17" x14ac:dyDescent="0.45">
      <c r="A727" s="14" t="s">
        <v>182</v>
      </c>
      <c r="B727" s="9">
        <v>52</v>
      </c>
      <c r="C727" s="10">
        <v>28.25</v>
      </c>
      <c r="D727" s="10">
        <f>C727*B727</f>
        <v>1469</v>
      </c>
      <c r="E727" s="38" t="s">
        <v>17</v>
      </c>
      <c r="F727" s="9"/>
      <c r="G727" s="10">
        <v>28.12</v>
      </c>
      <c r="H727" s="10">
        <f>(B727*G727)-D727</f>
        <v>-6.7599999999999909</v>
      </c>
      <c r="I727" s="9" t="s">
        <v>134</v>
      </c>
      <c r="J727" s="38">
        <f>G727*B727</f>
        <v>1462.24</v>
      </c>
      <c r="K727" s="9" t="str">
        <f>IF(B727&lt;&gt;0,"sell "&amp;B727&amp;" "&amp;A727&amp;" @ $"&amp;G727,"")</f>
        <v>sell 52 NTTYY @ $28.12</v>
      </c>
      <c r="L727" s="10">
        <f>L726+(G727*B727)</f>
        <v>26969.13</v>
      </c>
      <c r="M727" s="9"/>
      <c r="N727" s="9"/>
      <c r="O727" s="9"/>
      <c r="P727" s="9"/>
      <c r="Q727" s="11"/>
    </row>
    <row r="728" spans="1:17" x14ac:dyDescent="0.45">
      <c r="A728" s="14" t="s">
        <v>183</v>
      </c>
      <c r="B728" s="9">
        <v>191</v>
      </c>
      <c r="C728" s="10">
        <v>11.8</v>
      </c>
      <c r="D728" s="10">
        <f>C728*B728</f>
        <v>2253.8000000000002</v>
      </c>
      <c r="E728" s="38" t="s">
        <v>17</v>
      </c>
      <c r="F728" s="9"/>
      <c r="G728" s="10">
        <v>11.95</v>
      </c>
      <c r="H728" s="10">
        <f>(B728*G728)-D728</f>
        <v>28.649999999999636</v>
      </c>
      <c r="I728" s="9" t="s">
        <v>134</v>
      </c>
      <c r="J728" s="38">
        <f>G728*B728</f>
        <v>2282.4499999999998</v>
      </c>
      <c r="K728" s="9" t="str">
        <f t="shared" ref="K728:K729" si="32">IF(B728&lt;&gt;0,"sell "&amp;B728&amp;" "&amp;A728&amp;" @ $"&amp;G728,"")</f>
        <v>sell 191 TGS @ $11.95</v>
      </c>
      <c r="L728" s="10">
        <f>L727+(G728*B728)</f>
        <v>29251.58</v>
      </c>
      <c r="M728" s="9"/>
      <c r="N728" s="9"/>
      <c r="O728" s="9"/>
      <c r="P728" s="9"/>
      <c r="Q728" s="11"/>
    </row>
    <row r="729" spans="1:17" x14ac:dyDescent="0.45">
      <c r="A729" s="14"/>
      <c r="B729" s="9"/>
      <c r="C729" s="10"/>
      <c r="D729" s="10">
        <f>C729*B729</f>
        <v>0</v>
      </c>
      <c r="E729" s="38"/>
      <c r="F729" s="9"/>
      <c r="G729" s="10"/>
      <c r="H729" s="10">
        <f>(B729*G729)-D729</f>
        <v>0</v>
      </c>
      <c r="I729" s="9"/>
      <c r="J729" s="38">
        <f>G729*B729</f>
        <v>0</v>
      </c>
      <c r="K729" s="9" t="str">
        <f t="shared" si="32"/>
        <v/>
      </c>
      <c r="L729" s="10">
        <f>L728+(G729*B729)</f>
        <v>29251.58</v>
      </c>
      <c r="M729" s="9" t="s">
        <v>44</v>
      </c>
      <c r="N729" s="9"/>
      <c r="O729" s="9"/>
      <c r="P729" s="9"/>
      <c r="Q729" s="11"/>
    </row>
    <row r="730" spans="1:17" x14ac:dyDescent="0.45">
      <c r="A730" s="14"/>
      <c r="B730" s="9"/>
      <c r="C730" s="10" t="s">
        <v>20</v>
      </c>
      <c r="D730" s="10">
        <f>SUM(D727:D729)</f>
        <v>3722.8</v>
      </c>
      <c r="E730" s="9"/>
      <c r="F730" s="9"/>
      <c r="G730" s="41"/>
      <c r="H730" s="10">
        <f>SUM(H727:H729)</f>
        <v>21.889999999999645</v>
      </c>
      <c r="I730" s="9"/>
      <c r="J730" s="38">
        <f>SUM(J727:J729)</f>
        <v>3744.6899999999996</v>
      </c>
      <c r="K730" s="9"/>
      <c r="L730" s="10"/>
      <c r="M730" s="9"/>
      <c r="N730" s="9"/>
      <c r="O730" s="9"/>
      <c r="P730" s="9"/>
      <c r="Q730" s="11"/>
    </row>
    <row r="731" spans="1:17" x14ac:dyDescent="0.45">
      <c r="A731" s="14"/>
      <c r="B731" s="9"/>
      <c r="C731" s="10"/>
      <c r="D731" s="10"/>
      <c r="E731" s="9"/>
      <c r="F731" s="9"/>
      <c r="G731" s="42"/>
      <c r="H731" s="39"/>
      <c r="I731" s="9"/>
      <c r="J731" s="9"/>
      <c r="K731" s="9"/>
      <c r="L731" s="10"/>
      <c r="M731" s="9"/>
      <c r="N731" s="9"/>
      <c r="O731" s="9"/>
      <c r="P731" s="9"/>
      <c r="Q731" s="11"/>
    </row>
    <row r="732" spans="1:17" x14ac:dyDescent="0.45">
      <c r="A732" s="14"/>
      <c r="B732" s="9"/>
      <c r="C732" s="10"/>
      <c r="D732" s="10"/>
      <c r="E732" s="20"/>
      <c r="F732" s="9"/>
      <c r="G732" s="41"/>
      <c r="H732" s="10"/>
      <c r="I732" s="9"/>
      <c r="J732" s="9"/>
      <c r="K732" s="9"/>
      <c r="L732" s="10"/>
      <c r="M732" s="12" t="s">
        <v>41</v>
      </c>
      <c r="N732" s="9"/>
      <c r="O732" s="9"/>
      <c r="P732" s="9"/>
      <c r="Q732" s="11"/>
    </row>
    <row r="733" spans="1:17" x14ac:dyDescent="0.45">
      <c r="A733" s="8"/>
      <c r="B733" s="9"/>
      <c r="C733" s="10"/>
      <c r="D733" s="10"/>
      <c r="E733" s="20"/>
      <c r="F733" s="9"/>
      <c r="G733" s="41"/>
      <c r="H733" s="10"/>
      <c r="I733" s="9"/>
      <c r="J733" s="9"/>
      <c r="K733" s="9"/>
      <c r="L733" s="10"/>
      <c r="M733" s="12" t="s">
        <v>42</v>
      </c>
      <c r="N733" s="9"/>
      <c r="O733" s="9"/>
      <c r="P733" s="9"/>
      <c r="Q733" s="11"/>
    </row>
    <row r="734" spans="1:17" x14ac:dyDescent="0.45">
      <c r="A734" s="8"/>
      <c r="B734" s="12" t="s">
        <v>6</v>
      </c>
      <c r="C734" s="13" t="s">
        <v>4</v>
      </c>
      <c r="D734" s="13" t="s">
        <v>5</v>
      </c>
      <c r="E734" s="23" t="s">
        <v>16</v>
      </c>
      <c r="F734" s="9"/>
      <c r="G734" s="43" t="s">
        <v>18</v>
      </c>
      <c r="H734" s="13" t="s">
        <v>19</v>
      </c>
      <c r="I734" s="9"/>
      <c r="J734" s="9"/>
      <c r="K734" s="9"/>
      <c r="L734" s="10"/>
      <c r="M734" s="38">
        <f>L726</f>
        <v>25506.89</v>
      </c>
      <c r="N734" s="9" t="s">
        <v>45</v>
      </c>
      <c r="O734" s="9"/>
      <c r="P734" s="9"/>
      <c r="Q734" s="11"/>
    </row>
    <row r="735" spans="1:17" x14ac:dyDescent="0.45">
      <c r="A735" s="14" t="s">
        <v>189</v>
      </c>
      <c r="B735" s="9">
        <v>141</v>
      </c>
      <c r="C735" s="10">
        <v>10.73</v>
      </c>
      <c r="D735" s="10">
        <f>C735*B735</f>
        <v>1512.93</v>
      </c>
      <c r="E735" s="38" t="s">
        <v>17</v>
      </c>
      <c r="F735" s="9"/>
      <c r="G735" s="10">
        <v>10.9</v>
      </c>
      <c r="H735" s="10">
        <f>(B735*G735)-D735</f>
        <v>23.970000000000027</v>
      </c>
      <c r="I735" s="9" t="s">
        <v>134</v>
      </c>
      <c r="J735" s="9"/>
      <c r="K735" s="9" t="str">
        <f>IF(B735&lt;&gt;0,"buy "&amp;B735&amp;" "&amp;A735&amp;" @ $"&amp;G735,"")</f>
        <v>buy 141 SWMAY @ $10.9</v>
      </c>
      <c r="L735" s="10">
        <f>L729-(G735*B735)</f>
        <v>27714.68</v>
      </c>
      <c r="M735" s="38">
        <f>L726-(G735*B735)</f>
        <v>23969.989999999998</v>
      </c>
      <c r="N735" s="9"/>
      <c r="O735" s="9"/>
      <c r="P735" s="9"/>
      <c r="Q735" s="11"/>
    </row>
    <row r="736" spans="1:17" x14ac:dyDescent="0.45">
      <c r="A736" s="14" t="s">
        <v>190</v>
      </c>
      <c r="B736" s="9">
        <v>14</v>
      </c>
      <c r="C736" s="10">
        <v>103.49</v>
      </c>
      <c r="D736" s="10">
        <f>C736*B736</f>
        <v>1448.86</v>
      </c>
      <c r="E736" s="38" t="s">
        <v>17</v>
      </c>
      <c r="F736" s="9"/>
      <c r="G736" s="10">
        <v>103</v>
      </c>
      <c r="H736" s="10">
        <f>(B736*G736)-D736</f>
        <v>-6.8599999999999</v>
      </c>
      <c r="I736" s="9" t="s">
        <v>134</v>
      </c>
      <c r="J736" s="9"/>
      <c r="K736" s="9" t="str">
        <f>IF(B736&lt;&gt;0,"buy "&amp;B736&amp;" "&amp;A736&amp;" @ $"&amp;G736,"")</f>
        <v>buy 14 BMRN @ $103</v>
      </c>
      <c r="L736" s="10">
        <f>L735-(G736*B736)</f>
        <v>26272.68</v>
      </c>
      <c r="M736" s="38">
        <f>M735-(G736*B736)</f>
        <v>22527.989999999998</v>
      </c>
      <c r="N736" s="9"/>
      <c r="O736" s="9"/>
      <c r="P736" s="9"/>
      <c r="Q736" s="11"/>
    </row>
    <row r="737" spans="1:17" x14ac:dyDescent="0.45">
      <c r="A737" s="28"/>
      <c r="B737" s="29"/>
      <c r="C737" s="30">
        <v>0</v>
      </c>
      <c r="D737" s="30">
        <f>C737*B737</f>
        <v>0</v>
      </c>
      <c r="E737" s="38"/>
      <c r="F737" s="29"/>
      <c r="G737" s="30">
        <v>0</v>
      </c>
      <c r="H737" s="30">
        <f>(B737*G737)-D737</f>
        <v>0</v>
      </c>
      <c r="I737" s="9"/>
      <c r="J737" s="9"/>
      <c r="K737" s="9" t="str">
        <f>IF(B737&lt;&gt;0,"buy "&amp;B737&amp;" "&amp;A737&amp;" @ $"&amp;G737,"")</f>
        <v/>
      </c>
      <c r="L737" s="10">
        <f>L736-(G737*B737)</f>
        <v>26272.68</v>
      </c>
      <c r="M737" s="46">
        <f>M736-(G737*B737)</f>
        <v>22527.989999999998</v>
      </c>
      <c r="N737" s="47" t="str">
        <f>"$"&amp;TEXT(M737,"#,##0.00")&amp;" will be the balance in the account after purchases.  "</f>
        <v xml:space="preserve">$22,527.99 will be the balance in the account after purchases.  </v>
      </c>
      <c r="O737" s="47"/>
      <c r="P737" s="47"/>
      <c r="Q737" s="48"/>
    </row>
    <row r="738" spans="1:17" x14ac:dyDescent="0.45">
      <c r="A738" s="14"/>
      <c r="B738" s="9"/>
      <c r="C738" s="10" t="s">
        <v>20</v>
      </c>
      <c r="D738" s="10">
        <f>SUM(D735:D737)</f>
        <v>2961.79</v>
      </c>
      <c r="E738" s="9"/>
      <c r="F738" s="9"/>
      <c r="G738" s="10" t="s">
        <v>28</v>
      </c>
      <c r="H738" s="10">
        <f>SUM(H735:H737)</f>
        <v>17.110000000000127</v>
      </c>
      <c r="I738" s="9"/>
      <c r="J738" s="9"/>
      <c r="K738" s="9"/>
      <c r="L738" s="10"/>
      <c r="M738" s="9"/>
      <c r="N738" s="9" t="s">
        <v>84</v>
      </c>
      <c r="O738" s="9"/>
      <c r="P738" s="9"/>
      <c r="Q738" s="11"/>
    </row>
    <row r="739" spans="1:17" x14ac:dyDescent="0.45">
      <c r="A739" s="14"/>
      <c r="B739" s="9"/>
      <c r="C739" s="10"/>
      <c r="D739" s="10"/>
      <c r="E739" s="9"/>
      <c r="F739" s="9"/>
      <c r="G739" s="10"/>
      <c r="H739" s="10"/>
      <c r="I739" s="9"/>
      <c r="J739" s="9"/>
      <c r="K739" s="9"/>
      <c r="L739" s="10"/>
      <c r="M739" s="12" t="str">
        <f>IF(J730+M737&gt;0,"Credit Surplus","Credit Shortage")</f>
        <v>Credit Surplus</v>
      </c>
      <c r="N739" s="38">
        <f>J730+M737</f>
        <v>26272.679999999997</v>
      </c>
      <c r="O739" s="9" t="s">
        <v>121</v>
      </c>
      <c r="P739" s="9"/>
      <c r="Q739" s="11"/>
    </row>
    <row r="740" spans="1:17" x14ac:dyDescent="0.45">
      <c r="A740" s="14"/>
      <c r="B740" s="9"/>
      <c r="C740" s="10"/>
      <c r="D740" s="10"/>
      <c r="E740" s="9"/>
      <c r="F740" s="9"/>
      <c r="G740" s="10"/>
      <c r="H740" s="10"/>
      <c r="I740" s="9"/>
      <c r="J740" s="9"/>
      <c r="K740" s="9"/>
      <c r="L740" s="10"/>
      <c r="M740" s="9"/>
      <c r="N740" s="9"/>
      <c r="O740" s="9"/>
      <c r="P740" s="9"/>
      <c r="Q740" s="11"/>
    </row>
    <row r="741" spans="1:17" x14ac:dyDescent="0.45">
      <c r="A741" s="14"/>
      <c r="B741" s="9"/>
      <c r="C741" s="10"/>
      <c r="D741" s="10"/>
      <c r="E741" s="9"/>
      <c r="F741" s="9"/>
      <c r="G741" s="10"/>
      <c r="H741" s="10"/>
      <c r="I741" s="9"/>
      <c r="J741" s="9"/>
      <c r="K741" s="9"/>
      <c r="L741" s="9"/>
      <c r="M741" s="9"/>
      <c r="N741" s="9"/>
      <c r="O741" s="9"/>
      <c r="P741" s="9"/>
      <c r="Q741" s="11"/>
    </row>
    <row r="742" spans="1:17" x14ac:dyDescent="0.45">
      <c r="A742" s="14" t="s">
        <v>23</v>
      </c>
      <c r="B742" s="9"/>
      <c r="C742" s="10"/>
      <c r="D742" s="22">
        <v>2277.66</v>
      </c>
      <c r="E742" s="9" t="s">
        <v>111</v>
      </c>
      <c r="F742" s="9"/>
      <c r="G742" s="10"/>
      <c r="H742" s="10"/>
      <c r="I742" s="9"/>
      <c r="J742" s="9"/>
      <c r="K742" s="9"/>
      <c r="L742" s="9"/>
      <c r="M742" s="9"/>
      <c r="N742" s="9"/>
      <c r="O742" s="9"/>
      <c r="P742" s="9"/>
      <c r="Q742" s="11"/>
    </row>
    <row r="743" spans="1:17" x14ac:dyDescent="0.45">
      <c r="A743" s="14" t="s">
        <v>24</v>
      </c>
      <c r="B743" s="9"/>
      <c r="C743" s="10"/>
      <c r="D743" s="49">
        <f>H730</f>
        <v>21.889999999999645</v>
      </c>
      <c r="E743" s="9" t="s">
        <v>36</v>
      </c>
      <c r="F743" s="9"/>
      <c r="G743" s="10"/>
      <c r="H743" s="10"/>
      <c r="I743" s="9"/>
      <c r="J743" s="9"/>
      <c r="K743" s="9"/>
      <c r="L743" s="9"/>
      <c r="M743" s="9"/>
      <c r="N743" s="9"/>
      <c r="O743" s="9"/>
      <c r="P743" s="9"/>
      <c r="Q743" s="11"/>
    </row>
    <row r="744" spans="1:17" x14ac:dyDescent="0.45">
      <c r="A744" s="14" t="s">
        <v>25</v>
      </c>
      <c r="B744" s="9"/>
      <c r="C744" s="10"/>
      <c r="D744" s="10">
        <f>D742+D743</f>
        <v>2299.5499999999993</v>
      </c>
      <c r="E744" s="9"/>
      <c r="F744" s="9"/>
      <c r="G744" s="10"/>
      <c r="H744" s="10"/>
      <c r="I744" s="9"/>
      <c r="J744" s="9"/>
      <c r="K744" s="9"/>
      <c r="L744" s="9"/>
      <c r="M744" s="9"/>
      <c r="N744" s="9"/>
      <c r="O744" s="9"/>
      <c r="P744" s="9"/>
      <c r="Q744" s="11"/>
    </row>
    <row r="745" spans="1:17" x14ac:dyDescent="0.45">
      <c r="A745" s="14" t="s">
        <v>27</v>
      </c>
      <c r="B745" s="9"/>
      <c r="C745" s="10"/>
      <c r="D745" s="10">
        <f>H738</f>
        <v>17.110000000000127</v>
      </c>
      <c r="E745" s="9" t="s">
        <v>37</v>
      </c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25</v>
      </c>
      <c r="B746" s="9"/>
      <c r="C746" s="10"/>
      <c r="D746" s="32">
        <f>D744-D745</f>
        <v>2282.4399999999991</v>
      </c>
      <c r="E746" s="20" t="s">
        <v>38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ht="14.65" thickBot="1" x14ac:dyDescent="0.5">
      <c r="A747" s="16"/>
      <c r="B747" s="17"/>
      <c r="C747" s="18"/>
      <c r="D747" s="18"/>
      <c r="E747" s="17"/>
      <c r="F747" s="17"/>
      <c r="G747" s="18"/>
      <c r="H747" s="18"/>
      <c r="I747" s="17"/>
      <c r="J747" s="17"/>
      <c r="K747" s="17"/>
      <c r="L747" s="17"/>
      <c r="M747" s="17"/>
      <c r="N747" s="17"/>
      <c r="O747" s="17"/>
      <c r="P747" s="17"/>
      <c r="Q747" s="19"/>
    </row>
    <row r="748" spans="1:17" ht="14.65" thickTop="1" x14ac:dyDescent="0.45"/>
    <row r="749" spans="1:17" ht="14.65" thickBot="1" x14ac:dyDescent="0.5"/>
    <row r="750" spans="1:17" ht="14.65" thickTop="1" x14ac:dyDescent="0.45">
      <c r="A750" s="3"/>
      <c r="B750" s="4"/>
      <c r="C750" s="5">
        <v>44895</v>
      </c>
      <c r="D750" s="6"/>
      <c r="E750" s="4"/>
      <c r="F750" s="4"/>
      <c r="G750" s="6"/>
      <c r="H750" s="6"/>
      <c r="I750" s="4"/>
      <c r="J750" s="4"/>
      <c r="K750" s="4"/>
      <c r="L750" s="21" t="s">
        <v>40</v>
      </c>
      <c r="M750" s="4"/>
      <c r="N750" s="4"/>
      <c r="O750" s="4"/>
      <c r="P750" s="4"/>
      <c r="Q750" s="7"/>
    </row>
    <row r="751" spans="1:17" x14ac:dyDescent="0.45">
      <c r="A751" s="8" t="s">
        <v>11</v>
      </c>
      <c r="B751" s="9"/>
      <c r="C751" s="10"/>
      <c r="D751" s="10"/>
      <c r="E751" s="9"/>
      <c r="F751" s="9"/>
      <c r="G751" s="10"/>
      <c r="H751" s="10"/>
      <c r="I751" s="9"/>
      <c r="J751" s="12" t="s">
        <v>68</v>
      </c>
      <c r="K751" s="9"/>
      <c r="L751" s="12" t="s">
        <v>21</v>
      </c>
      <c r="M751" s="12"/>
      <c r="N751" s="9"/>
      <c r="O751" s="9"/>
      <c r="P751" s="9"/>
      <c r="Q751" s="11"/>
    </row>
    <row r="752" spans="1:17" x14ac:dyDescent="0.45">
      <c r="A752" s="8" t="s">
        <v>3</v>
      </c>
      <c r="B752" s="12" t="s">
        <v>6</v>
      </c>
      <c r="C752" s="13" t="s">
        <v>4</v>
      </c>
      <c r="D752" s="13" t="s">
        <v>7</v>
      </c>
      <c r="E752" s="12" t="s">
        <v>16</v>
      </c>
      <c r="F752" s="9"/>
      <c r="G752" s="13" t="s">
        <v>18</v>
      </c>
      <c r="H752" s="13" t="s">
        <v>19</v>
      </c>
      <c r="I752" s="43" t="s">
        <v>133</v>
      </c>
      <c r="J752" s="12" t="s">
        <v>67</v>
      </c>
      <c r="K752" s="9"/>
      <c r="L752" s="22">
        <v>28146.19</v>
      </c>
      <c r="M752" s="9" t="s">
        <v>135</v>
      </c>
      <c r="N752" s="9"/>
      <c r="O752" s="9"/>
      <c r="P752" s="9"/>
      <c r="Q752" s="11"/>
    </row>
    <row r="753" spans="1:17" x14ac:dyDescent="0.45">
      <c r="A753" s="14" t="s">
        <v>117</v>
      </c>
      <c r="B753" s="9">
        <v>32</v>
      </c>
      <c r="C753" s="10">
        <v>49.65</v>
      </c>
      <c r="D753" s="10">
        <f>C753*B753</f>
        <v>1588.8</v>
      </c>
      <c r="E753" s="38" t="s">
        <v>17</v>
      </c>
      <c r="F753" s="9"/>
      <c r="G753" s="10">
        <v>50</v>
      </c>
      <c r="H753" s="10">
        <f>(B753*G753)-D753</f>
        <v>11.200000000000045</v>
      </c>
      <c r="I753" s="9" t="s">
        <v>134</v>
      </c>
      <c r="J753" s="38">
        <f>G753*B753</f>
        <v>1600</v>
      </c>
      <c r="K753" s="9" t="str">
        <f>IF(B753&lt;&gt;0,"sell "&amp;B753&amp;" "&amp;A753&amp;" @ $"&amp;G753,"")</f>
        <v>sell 32 CBZ @ $50</v>
      </c>
      <c r="L753" s="10">
        <f>L752+(G753*B753)</f>
        <v>29746.19</v>
      </c>
      <c r="M753" s="9"/>
      <c r="N753" s="9"/>
      <c r="O753" s="9"/>
      <c r="P753" s="9"/>
      <c r="Q753" s="11"/>
    </row>
    <row r="754" spans="1:17" x14ac:dyDescent="0.45">
      <c r="A754" s="14"/>
      <c r="B754" s="9"/>
      <c r="C754" s="10"/>
      <c r="D754" s="10">
        <f>C754*B754</f>
        <v>0</v>
      </c>
      <c r="E754" s="38"/>
      <c r="F754" s="9"/>
      <c r="G754" s="10"/>
      <c r="H754" s="10">
        <f>(B754*G754)-D754</f>
        <v>0</v>
      </c>
      <c r="I754" s="9" t="s">
        <v>134</v>
      </c>
      <c r="J754" s="38">
        <f>G754*B754</f>
        <v>0</v>
      </c>
      <c r="K754" s="9" t="str">
        <f t="shared" ref="K754:K755" si="33">IF(B754&lt;&gt;0,"sell "&amp;B754&amp;" "&amp;A754&amp;" @ $"&amp;G754,"")</f>
        <v/>
      </c>
      <c r="L754" s="10">
        <f>L753+(G754*B754)</f>
        <v>29746.19</v>
      </c>
      <c r="M754" s="9"/>
      <c r="N754" s="9"/>
      <c r="O754" s="9"/>
      <c r="P754" s="9"/>
      <c r="Q754" s="11"/>
    </row>
    <row r="755" spans="1:17" x14ac:dyDescent="0.45">
      <c r="A755" s="14"/>
      <c r="B755" s="9"/>
      <c r="C755" s="10"/>
      <c r="D755" s="10">
        <f>C755*B755</f>
        <v>0</v>
      </c>
      <c r="E755" s="38"/>
      <c r="F755" s="9"/>
      <c r="G755" s="10"/>
      <c r="H755" s="10">
        <f>(B755*G755)-D755</f>
        <v>0</v>
      </c>
      <c r="I755" s="9" t="s">
        <v>134</v>
      </c>
      <c r="J755" s="38">
        <f>G755*B755</f>
        <v>0</v>
      </c>
      <c r="K755" s="9" t="str">
        <f t="shared" si="33"/>
        <v/>
      </c>
      <c r="L755" s="10">
        <f>L754+(G755*B755)</f>
        <v>29746.19</v>
      </c>
      <c r="M755" s="9" t="s">
        <v>44</v>
      </c>
      <c r="N755" s="9"/>
      <c r="O755" s="9"/>
      <c r="P755" s="9"/>
      <c r="Q755" s="11"/>
    </row>
    <row r="756" spans="1:17" x14ac:dyDescent="0.45">
      <c r="A756" s="14"/>
      <c r="B756" s="9"/>
      <c r="C756" s="10" t="s">
        <v>20</v>
      </c>
      <c r="D756" s="10">
        <f>SUM(D753:D755)</f>
        <v>1588.8</v>
      </c>
      <c r="E756" s="9"/>
      <c r="F756" s="9"/>
      <c r="G756" s="41"/>
      <c r="H756" s="10">
        <f>SUM(H753:H755)</f>
        <v>11.200000000000045</v>
      </c>
      <c r="I756" s="9"/>
      <c r="J756" s="38">
        <f>SUM(J753:J755)</f>
        <v>1600</v>
      </c>
      <c r="K756" s="9"/>
      <c r="L756" s="10"/>
      <c r="M756" s="9"/>
      <c r="N756" s="9"/>
      <c r="O756" s="9"/>
      <c r="P756" s="9"/>
      <c r="Q756" s="11"/>
    </row>
    <row r="757" spans="1:17" x14ac:dyDescent="0.45">
      <c r="A757" s="14"/>
      <c r="B757" s="9"/>
      <c r="C757" s="10"/>
      <c r="D757" s="10"/>
      <c r="E757" s="9"/>
      <c r="F757" s="9"/>
      <c r="G757" s="42"/>
      <c r="H757" s="39"/>
      <c r="I757" s="9"/>
      <c r="J757" s="9"/>
      <c r="K757" s="9"/>
      <c r="L757" s="10"/>
      <c r="M757" s="9"/>
      <c r="N757" s="9"/>
      <c r="O757" s="9"/>
      <c r="P757" s="9"/>
      <c r="Q757" s="11"/>
    </row>
    <row r="758" spans="1:17" x14ac:dyDescent="0.45">
      <c r="A758" s="14"/>
      <c r="B758" s="9"/>
      <c r="C758" s="10"/>
      <c r="D758" s="10"/>
      <c r="E758" s="20"/>
      <c r="F758" s="9"/>
      <c r="G758" s="41"/>
      <c r="H758" s="10"/>
      <c r="I758" s="9"/>
      <c r="J758" s="9"/>
      <c r="K758" s="9"/>
      <c r="L758" s="10"/>
      <c r="M758" s="12" t="s">
        <v>41</v>
      </c>
      <c r="N758" s="9"/>
      <c r="O758" s="9"/>
      <c r="P758" s="9"/>
      <c r="Q758" s="11"/>
    </row>
    <row r="759" spans="1:17" x14ac:dyDescent="0.45">
      <c r="A759" s="8"/>
      <c r="B759" s="9"/>
      <c r="C759" s="10"/>
      <c r="D759" s="10"/>
      <c r="E759" s="20"/>
      <c r="F759" s="9"/>
      <c r="G759" s="41"/>
      <c r="H759" s="10"/>
      <c r="I759" s="9"/>
      <c r="J759" s="9"/>
      <c r="K759" s="9"/>
      <c r="L759" s="10"/>
      <c r="M759" s="12" t="s">
        <v>42</v>
      </c>
      <c r="N759" s="9"/>
      <c r="O759" s="9"/>
      <c r="P759" s="9"/>
      <c r="Q759" s="11"/>
    </row>
    <row r="760" spans="1:17" x14ac:dyDescent="0.45">
      <c r="A760" s="8"/>
      <c r="B760" s="12" t="s">
        <v>6</v>
      </c>
      <c r="C760" s="13" t="s">
        <v>4</v>
      </c>
      <c r="D760" s="13" t="s">
        <v>5</v>
      </c>
      <c r="E760" s="23" t="s">
        <v>16</v>
      </c>
      <c r="F760" s="9"/>
      <c r="G760" s="43" t="s">
        <v>18</v>
      </c>
      <c r="H760" s="13" t="s">
        <v>19</v>
      </c>
      <c r="I760" s="9"/>
      <c r="J760" s="9"/>
      <c r="K760" s="9"/>
      <c r="L760" s="10"/>
      <c r="M760" s="38">
        <f>L752</f>
        <v>28146.19</v>
      </c>
      <c r="N760" s="9" t="s">
        <v>45</v>
      </c>
      <c r="O760" s="9"/>
      <c r="P760" s="9"/>
      <c r="Q760" s="11"/>
    </row>
    <row r="761" spans="1:17" x14ac:dyDescent="0.45">
      <c r="A761" s="14" t="s">
        <v>187</v>
      </c>
      <c r="B761" s="9">
        <v>97</v>
      </c>
      <c r="C761" s="10">
        <v>14.46</v>
      </c>
      <c r="D761" s="10">
        <f>C761*B761</f>
        <v>1402.6200000000001</v>
      </c>
      <c r="E761" s="38" t="s">
        <v>17</v>
      </c>
      <c r="F761" s="9"/>
      <c r="G761" s="10">
        <v>14.82</v>
      </c>
      <c r="H761" s="10">
        <f>(B761*G761)-D761</f>
        <v>34.919999999999845</v>
      </c>
      <c r="I761" s="9" t="s">
        <v>134</v>
      </c>
      <c r="J761" s="9"/>
      <c r="K761" s="9" t="str">
        <f>IF(B761&lt;&gt;0,"buy "&amp;B761&amp;" "&amp;A761&amp;" @ $"&amp;G761,"")</f>
        <v>buy 97 TH @ $14.82</v>
      </c>
      <c r="L761" s="10">
        <f>L755-(G761*B761)</f>
        <v>28308.649999999998</v>
      </c>
      <c r="M761" s="38">
        <f>L752-(G761*B761)</f>
        <v>26708.649999999998</v>
      </c>
      <c r="N761" s="9"/>
      <c r="O761" s="9"/>
      <c r="P761" s="9"/>
      <c r="Q761" s="11"/>
    </row>
    <row r="762" spans="1:17" x14ac:dyDescent="0.45">
      <c r="A762" s="14" t="s">
        <v>85</v>
      </c>
      <c r="B762" s="9">
        <v>18</v>
      </c>
      <c r="C762" s="10">
        <v>77.86</v>
      </c>
      <c r="D762" s="10">
        <f>C762*B762</f>
        <v>1401.48</v>
      </c>
      <c r="E762" s="38" t="s">
        <v>69</v>
      </c>
      <c r="F762" s="9"/>
      <c r="G762" s="10">
        <v>77.959999999999994</v>
      </c>
      <c r="H762" s="10">
        <f>(B762*G762)-D762</f>
        <v>1.7999999999999545</v>
      </c>
      <c r="I762" s="9" t="s">
        <v>134</v>
      </c>
      <c r="J762" s="9"/>
      <c r="K762" s="9" t="str">
        <f>IF(B762&lt;&gt;0,"buy "&amp;B762&amp;" "&amp;A762&amp;" @ $"&amp;G762,"")</f>
        <v>buy 18 HURN @ $77.96</v>
      </c>
      <c r="L762" s="10">
        <f>L761-(G762*B762)</f>
        <v>26905.37</v>
      </c>
      <c r="M762" s="38">
        <f>M761-(G762*B762)</f>
        <v>25305.37</v>
      </c>
      <c r="N762" s="9"/>
      <c r="O762" s="9"/>
      <c r="P762" s="9"/>
      <c r="Q762" s="11"/>
    </row>
    <row r="763" spans="1:17" x14ac:dyDescent="0.45">
      <c r="A763" s="28" t="s">
        <v>188</v>
      </c>
      <c r="B763" s="29">
        <v>32</v>
      </c>
      <c r="C763" s="30">
        <v>43.97</v>
      </c>
      <c r="D763" s="30">
        <f>C763*B763</f>
        <v>1407.04</v>
      </c>
      <c r="E763" s="38" t="s">
        <v>69</v>
      </c>
      <c r="F763" s="29"/>
      <c r="G763" s="30">
        <v>43.91</v>
      </c>
      <c r="H763" s="30">
        <f>(B763*G763)-D763</f>
        <v>-1.9200000000000728</v>
      </c>
      <c r="I763" s="9" t="s">
        <v>134</v>
      </c>
      <c r="J763" s="9"/>
      <c r="K763" s="9" t="str">
        <f>IF(B763&lt;&gt;0,"buy "&amp;B763&amp;" "&amp;A763&amp;" @ $"&amp;G763,"")</f>
        <v>buy 32 RPRX @ $43.91</v>
      </c>
      <c r="L763" s="10">
        <f>L762-(G763*B763)</f>
        <v>25500.25</v>
      </c>
      <c r="M763" s="46">
        <f>M762-(G763*B763)</f>
        <v>23900.25</v>
      </c>
      <c r="N763" s="47" t="str">
        <f>"$"&amp;TEXT(M763,"#,##0.00")&amp;" will be the balance in the account after purchases.  "</f>
        <v xml:space="preserve">$23,900.25 will be the balance in the account after purchases.  </v>
      </c>
      <c r="O763" s="47"/>
      <c r="P763" s="47"/>
      <c r="Q763" s="48"/>
    </row>
    <row r="764" spans="1:17" x14ac:dyDescent="0.45">
      <c r="A764" s="14"/>
      <c r="B764" s="9"/>
      <c r="C764" s="10" t="s">
        <v>20</v>
      </c>
      <c r="D764" s="10">
        <f>SUM(D761:D763)</f>
        <v>4211.1400000000003</v>
      </c>
      <c r="E764" s="9"/>
      <c r="F764" s="9"/>
      <c r="G764" s="10" t="s">
        <v>28</v>
      </c>
      <c r="H764" s="10">
        <f>SUM(H761:H763)</f>
        <v>34.799999999999727</v>
      </c>
      <c r="I764" s="9"/>
      <c r="J764" s="9"/>
      <c r="K764" s="9"/>
      <c r="L764" s="10"/>
      <c r="M764" s="9"/>
      <c r="N764" s="9" t="s">
        <v>84</v>
      </c>
      <c r="O764" s="9"/>
      <c r="P764" s="9"/>
      <c r="Q764" s="11"/>
    </row>
    <row r="765" spans="1:17" x14ac:dyDescent="0.45">
      <c r="A765" s="14"/>
      <c r="B765" s="9"/>
      <c r="C765" s="10"/>
      <c r="D765" s="10"/>
      <c r="E765" s="9"/>
      <c r="F765" s="9"/>
      <c r="G765" s="10"/>
      <c r="H765" s="10"/>
      <c r="I765" s="9"/>
      <c r="J765" s="9"/>
      <c r="K765" s="9"/>
      <c r="L765" s="10"/>
      <c r="M765" s="12" t="str">
        <f>IF(J756+M763&gt;0,"Credit Surplus","Credit Shortage")</f>
        <v>Credit Surplus</v>
      </c>
      <c r="N765" s="38">
        <f>J756+M763</f>
        <v>25500.25</v>
      </c>
      <c r="O765" s="9" t="s">
        <v>121</v>
      </c>
      <c r="P765" s="9"/>
      <c r="Q765" s="11"/>
    </row>
    <row r="766" spans="1:17" x14ac:dyDescent="0.45">
      <c r="A766" s="14"/>
      <c r="B766" s="9"/>
      <c r="C766" s="10"/>
      <c r="D766" s="10"/>
      <c r="E766" s="9"/>
      <c r="F766" s="9"/>
      <c r="G766" s="10"/>
      <c r="H766" s="10"/>
      <c r="I766" s="9"/>
      <c r="J766" s="9"/>
      <c r="K766" s="9"/>
      <c r="L766" s="10"/>
      <c r="M766" s="9"/>
      <c r="N766" s="9"/>
      <c r="O766" s="9"/>
      <c r="P766" s="9"/>
      <c r="Q766" s="11"/>
    </row>
    <row r="767" spans="1:17" x14ac:dyDescent="0.45">
      <c r="A767" s="14"/>
      <c r="B767" s="9"/>
      <c r="C767" s="10"/>
      <c r="D767" s="10"/>
      <c r="E767" s="9"/>
      <c r="F767" s="9"/>
      <c r="G767" s="10"/>
      <c r="H767" s="10"/>
      <c r="I767" s="9"/>
      <c r="J767" s="9"/>
      <c r="K767" s="9"/>
      <c r="L767" s="9"/>
      <c r="M767" s="9"/>
      <c r="N767" s="9"/>
      <c r="O767" s="9"/>
      <c r="P767" s="9"/>
      <c r="Q767" s="11"/>
    </row>
    <row r="768" spans="1:17" x14ac:dyDescent="0.45">
      <c r="A768" s="14" t="s">
        <v>23</v>
      </c>
      <c r="B768" s="9"/>
      <c r="C768" s="10"/>
      <c r="D768" s="22">
        <v>1516.65</v>
      </c>
      <c r="E768" s="9" t="s">
        <v>111</v>
      </c>
      <c r="F768" s="9"/>
      <c r="G768" s="10"/>
      <c r="H768" s="10"/>
      <c r="I768" s="9"/>
      <c r="J768" s="9"/>
      <c r="K768" s="9"/>
      <c r="L768" s="9"/>
      <c r="M768" s="9"/>
      <c r="N768" s="9"/>
      <c r="O768" s="9"/>
      <c r="P768" s="9"/>
      <c r="Q768" s="11"/>
    </row>
    <row r="769" spans="1:17" x14ac:dyDescent="0.45">
      <c r="A769" s="14" t="s">
        <v>24</v>
      </c>
      <c r="B769" s="9"/>
      <c r="C769" s="10"/>
      <c r="D769" s="49">
        <f>H756</f>
        <v>11.200000000000045</v>
      </c>
      <c r="E769" s="9" t="s">
        <v>36</v>
      </c>
      <c r="F769" s="9"/>
      <c r="G769" s="10"/>
      <c r="H769" s="10"/>
      <c r="I769" s="9"/>
      <c r="J769" s="9"/>
      <c r="K769" s="9"/>
      <c r="L769" s="9"/>
      <c r="M769" s="9"/>
      <c r="N769" s="9"/>
      <c r="O769" s="9"/>
      <c r="P769" s="9"/>
      <c r="Q769" s="11"/>
    </row>
    <row r="770" spans="1:17" x14ac:dyDescent="0.45">
      <c r="A770" s="14" t="s">
        <v>25</v>
      </c>
      <c r="B770" s="9"/>
      <c r="C770" s="10"/>
      <c r="D770" s="10">
        <f>D768+D769</f>
        <v>1527.8500000000001</v>
      </c>
      <c r="E770" s="9"/>
      <c r="F770" s="9"/>
      <c r="G770" s="10"/>
      <c r="H770" s="10"/>
      <c r="I770" s="9"/>
      <c r="J770" s="9"/>
      <c r="K770" s="9"/>
      <c r="L770" s="9"/>
      <c r="M770" s="9"/>
      <c r="N770" s="9"/>
      <c r="O770" s="9"/>
      <c r="P770" s="9"/>
      <c r="Q770" s="11"/>
    </row>
    <row r="771" spans="1:17" x14ac:dyDescent="0.45">
      <c r="A771" s="14" t="s">
        <v>27</v>
      </c>
      <c r="B771" s="9"/>
      <c r="C771" s="10"/>
      <c r="D771" s="10">
        <f>H764</f>
        <v>34.799999999999727</v>
      </c>
      <c r="E771" s="9" t="s">
        <v>37</v>
      </c>
      <c r="F771" s="9"/>
      <c r="G771" s="10"/>
      <c r="H771" s="10"/>
      <c r="I771" s="9"/>
      <c r="J771" s="9"/>
      <c r="K771" s="9"/>
      <c r="L771" s="9"/>
      <c r="M771" s="9"/>
      <c r="N771" s="9"/>
      <c r="O771" s="9"/>
      <c r="P771" s="9"/>
      <c r="Q771" s="11"/>
    </row>
    <row r="772" spans="1:17" x14ac:dyDescent="0.45">
      <c r="A772" s="14" t="s">
        <v>25</v>
      </c>
      <c r="B772" s="9"/>
      <c r="C772" s="10"/>
      <c r="D772" s="32">
        <f>D770-D771</f>
        <v>1493.0500000000004</v>
      </c>
      <c r="E772" s="20" t="s">
        <v>38</v>
      </c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ht="14.65" thickBot="1" x14ac:dyDescent="0.5">
      <c r="A773" s="16"/>
      <c r="B773" s="17"/>
      <c r="C773" s="18"/>
      <c r="D773" s="18"/>
      <c r="E773" s="17"/>
      <c r="F773" s="17"/>
      <c r="G773" s="18"/>
      <c r="H773" s="18"/>
      <c r="I773" s="17"/>
      <c r="J773" s="17"/>
      <c r="K773" s="17"/>
      <c r="L773" s="17"/>
      <c r="M773" s="17"/>
      <c r="N773" s="17"/>
      <c r="O773" s="17"/>
      <c r="P773" s="17"/>
      <c r="Q773" s="19"/>
    </row>
    <row r="774" spans="1:17" ht="14.65" thickTop="1" x14ac:dyDescent="0.45"/>
    <row r="775" spans="1:17" ht="14.65" thickBot="1" x14ac:dyDescent="0.5"/>
    <row r="776" spans="1:17" ht="14.65" thickTop="1" x14ac:dyDescent="0.45">
      <c r="A776" s="3"/>
      <c r="B776" s="4"/>
      <c r="C776" s="5">
        <v>44865</v>
      </c>
      <c r="D776" s="6"/>
      <c r="E776" s="4"/>
      <c r="F776" s="4"/>
      <c r="G776" s="6"/>
      <c r="H776" s="6"/>
      <c r="I776" s="4"/>
      <c r="J776" s="4"/>
      <c r="K776" s="4"/>
      <c r="L776" s="21" t="s">
        <v>40</v>
      </c>
      <c r="M776" s="4"/>
      <c r="N776" s="4"/>
      <c r="O776" s="4"/>
      <c r="P776" s="4"/>
      <c r="Q776" s="7"/>
    </row>
    <row r="777" spans="1:17" x14ac:dyDescent="0.45">
      <c r="A777" s="8" t="s">
        <v>11</v>
      </c>
      <c r="B777" s="9"/>
      <c r="C777" s="10"/>
      <c r="D777" s="10"/>
      <c r="E777" s="9"/>
      <c r="F777" s="9"/>
      <c r="G777" s="10"/>
      <c r="H777" s="10"/>
      <c r="I777" s="9"/>
      <c r="J777" s="12" t="s">
        <v>68</v>
      </c>
      <c r="K777" s="9"/>
      <c r="L777" s="12" t="s">
        <v>21</v>
      </c>
      <c r="M777" s="12"/>
      <c r="N777" s="9"/>
      <c r="O777" s="9"/>
      <c r="P777" s="9"/>
      <c r="Q777" s="11"/>
    </row>
    <row r="778" spans="1:17" x14ac:dyDescent="0.45">
      <c r="A778" s="8" t="s">
        <v>3</v>
      </c>
      <c r="B778" s="12" t="s">
        <v>6</v>
      </c>
      <c r="C778" s="13" t="s">
        <v>4</v>
      </c>
      <c r="D778" s="13" t="s">
        <v>7</v>
      </c>
      <c r="E778" s="12" t="s">
        <v>16</v>
      </c>
      <c r="F778" s="9"/>
      <c r="G778" s="13" t="s">
        <v>18</v>
      </c>
      <c r="H778" s="13" t="s">
        <v>19</v>
      </c>
      <c r="I778" s="43" t="s">
        <v>133</v>
      </c>
      <c r="J778" s="12" t="s">
        <v>67</v>
      </c>
      <c r="K778" s="9"/>
      <c r="L778" s="22">
        <v>28369.95</v>
      </c>
      <c r="M778" s="9" t="s">
        <v>135</v>
      </c>
      <c r="N778" s="9"/>
      <c r="O778" s="9"/>
      <c r="P778" s="9"/>
      <c r="Q778" s="11"/>
    </row>
    <row r="779" spans="1:17" x14ac:dyDescent="0.45">
      <c r="A779" s="14" t="s">
        <v>180</v>
      </c>
      <c r="B779" s="9">
        <v>37</v>
      </c>
      <c r="C779" s="10">
        <v>30.9</v>
      </c>
      <c r="D779" s="10">
        <f>C779*B779</f>
        <v>1143.3</v>
      </c>
      <c r="E779" s="38" t="s">
        <v>46</v>
      </c>
      <c r="F779" s="9"/>
      <c r="G779" s="10">
        <v>30.99</v>
      </c>
      <c r="H779" s="10">
        <f>(B779*G779)-D779</f>
        <v>3.3299999999999272</v>
      </c>
      <c r="I779" s="9" t="s">
        <v>134</v>
      </c>
      <c r="J779" s="38">
        <f>G779*B779</f>
        <v>1146.6299999999999</v>
      </c>
      <c r="K779" s="9" t="str">
        <f>IF(B779&lt;&gt;0,"sell "&amp;B779&amp;" "&amp;A779&amp;" @ $"&amp;G779,"")</f>
        <v>sell 37 AMPH @ $30.99</v>
      </c>
      <c r="L779" s="10">
        <f>L778+(G779*B779)</f>
        <v>29516.58</v>
      </c>
      <c r="M779" s="9"/>
      <c r="N779" s="9"/>
      <c r="O779" s="9"/>
      <c r="P779" s="9"/>
      <c r="Q779" s="11"/>
    </row>
    <row r="780" spans="1:17" x14ac:dyDescent="0.45">
      <c r="A780" s="14" t="s">
        <v>181</v>
      </c>
      <c r="B780" s="9">
        <v>11</v>
      </c>
      <c r="C780" s="10">
        <v>116.26</v>
      </c>
      <c r="D780" s="10">
        <f>C780*B780</f>
        <v>1278.8600000000001</v>
      </c>
      <c r="E780" s="38" t="s">
        <v>46</v>
      </c>
      <c r="F780" s="9"/>
      <c r="G780" s="10">
        <v>117.83</v>
      </c>
      <c r="H780" s="10">
        <f>(B780*G780)-D780</f>
        <v>17.269999999999754</v>
      </c>
      <c r="I780" s="9" t="s">
        <v>134</v>
      </c>
      <c r="J780" s="38">
        <f>G780*B780</f>
        <v>1296.1299999999999</v>
      </c>
      <c r="K780" s="9" t="str">
        <f t="shared" ref="K780:K781" si="34">IF(B780&lt;&gt;0,"sell "&amp;B780&amp;" "&amp;A780&amp;" @ $"&amp;G780,"")</f>
        <v>sell 11 VRTV @ $117.83</v>
      </c>
      <c r="L780" s="10">
        <f>L779+(G780*B780)</f>
        <v>30812.710000000003</v>
      </c>
      <c r="M780" s="9"/>
      <c r="N780" s="9"/>
      <c r="O780" s="9"/>
      <c r="P780" s="9"/>
      <c r="Q780" s="11"/>
    </row>
    <row r="781" spans="1:17" x14ac:dyDescent="0.45">
      <c r="A781" s="14" t="s">
        <v>48</v>
      </c>
      <c r="B781" s="9">
        <v>13</v>
      </c>
      <c r="C781" s="10">
        <v>112.05</v>
      </c>
      <c r="D781" s="10">
        <f>C781*B781</f>
        <v>1456.6499999999999</v>
      </c>
      <c r="E781" s="38" t="s">
        <v>46</v>
      </c>
      <c r="F781" s="9"/>
      <c r="G781" s="10">
        <v>112.52</v>
      </c>
      <c r="H781" s="10">
        <f>(B781*G781)-D781</f>
        <v>6.1100000000001273</v>
      </c>
      <c r="I781" s="9" t="s">
        <v>134</v>
      </c>
      <c r="J781" s="38">
        <f>G781*B781</f>
        <v>1462.76</v>
      </c>
      <c r="K781" s="9" t="str">
        <f t="shared" si="34"/>
        <v>sell 13 MGPI @ $112.52</v>
      </c>
      <c r="L781" s="10">
        <f>L780+(G781*B781)</f>
        <v>32275.47</v>
      </c>
      <c r="M781" s="9" t="s">
        <v>44</v>
      </c>
      <c r="N781" s="9"/>
      <c r="O781" s="9"/>
      <c r="P781" s="9"/>
      <c r="Q781" s="11"/>
    </row>
    <row r="782" spans="1:17" x14ac:dyDescent="0.45">
      <c r="A782" s="14"/>
      <c r="B782" s="9"/>
      <c r="C782" s="10" t="s">
        <v>20</v>
      </c>
      <c r="D782" s="10">
        <f>SUM(D779:D781)</f>
        <v>3878.8099999999995</v>
      </c>
      <c r="E782" s="9"/>
      <c r="F782" s="9"/>
      <c r="G782" s="41"/>
      <c r="H782" s="10">
        <f>SUM(H779:H781)</f>
        <v>26.709999999999809</v>
      </c>
      <c r="I782" s="9"/>
      <c r="J782" s="38">
        <f>SUM(J779:J781)</f>
        <v>3905.5199999999995</v>
      </c>
      <c r="K782" s="9"/>
      <c r="L782" s="10"/>
      <c r="M782" s="9"/>
      <c r="N782" s="9"/>
      <c r="O782" s="9"/>
      <c r="P782" s="9"/>
      <c r="Q782" s="11"/>
    </row>
    <row r="783" spans="1:17" x14ac:dyDescent="0.45">
      <c r="A783" s="14"/>
      <c r="B783" s="9"/>
      <c r="C783" s="10"/>
      <c r="D783" s="10"/>
      <c r="E783" s="9"/>
      <c r="F783" s="9"/>
      <c r="G783" s="42"/>
      <c r="H783" s="39"/>
      <c r="I783" s="9"/>
      <c r="J783" s="9"/>
      <c r="K783" s="9"/>
      <c r="L783" s="10"/>
      <c r="M783" s="9"/>
      <c r="N783" s="9"/>
      <c r="O783" s="9"/>
      <c r="P783" s="9"/>
      <c r="Q783" s="11"/>
    </row>
    <row r="784" spans="1:17" x14ac:dyDescent="0.45">
      <c r="A784" s="14"/>
      <c r="B784" s="9"/>
      <c r="C784" s="10"/>
      <c r="D784" s="10"/>
      <c r="E784" s="20"/>
      <c r="F784" s="9"/>
      <c r="G784" s="41"/>
      <c r="H784" s="10"/>
      <c r="I784" s="9"/>
      <c r="J784" s="9"/>
      <c r="K784" s="9"/>
      <c r="L784" s="10"/>
      <c r="M784" s="12" t="s">
        <v>41</v>
      </c>
      <c r="N784" s="9"/>
      <c r="O784" s="9"/>
      <c r="P784" s="9"/>
      <c r="Q784" s="11"/>
    </row>
    <row r="785" spans="1:17" x14ac:dyDescent="0.45">
      <c r="A785" s="8"/>
      <c r="B785" s="9"/>
      <c r="C785" s="10"/>
      <c r="D785" s="10"/>
      <c r="E785" s="20"/>
      <c r="F785" s="9"/>
      <c r="G785" s="41"/>
      <c r="H785" s="10"/>
      <c r="I785" s="9"/>
      <c r="J785" s="9"/>
      <c r="K785" s="9"/>
      <c r="L785" s="10"/>
      <c r="M785" s="12" t="s">
        <v>42</v>
      </c>
      <c r="N785" s="9"/>
      <c r="O785" s="9"/>
      <c r="P785" s="9"/>
      <c r="Q785" s="11"/>
    </row>
    <row r="786" spans="1:17" x14ac:dyDescent="0.45">
      <c r="A786" s="8"/>
      <c r="B786" s="12" t="s">
        <v>6</v>
      </c>
      <c r="C786" s="13" t="s">
        <v>4</v>
      </c>
      <c r="D786" s="13" t="s">
        <v>5</v>
      </c>
      <c r="E786" s="23" t="s">
        <v>16</v>
      </c>
      <c r="F786" s="9"/>
      <c r="G786" s="43" t="s">
        <v>18</v>
      </c>
      <c r="H786" s="13" t="s">
        <v>19</v>
      </c>
      <c r="I786" s="9"/>
      <c r="J786" s="9"/>
      <c r="K786" s="9"/>
      <c r="L786" s="10"/>
      <c r="M786" s="38">
        <f>L778</f>
        <v>28369.95</v>
      </c>
      <c r="N786" s="9" t="s">
        <v>45</v>
      </c>
      <c r="O786" s="9"/>
      <c r="P786" s="9"/>
      <c r="Q786" s="11"/>
    </row>
    <row r="787" spans="1:17" x14ac:dyDescent="0.45">
      <c r="A787" s="14" t="s">
        <v>184</v>
      </c>
      <c r="B787" s="9">
        <v>22</v>
      </c>
      <c r="C787" s="10">
        <v>63.02</v>
      </c>
      <c r="D787" s="10">
        <f>C787*B787</f>
        <v>1386.44</v>
      </c>
      <c r="E787" s="38" t="s">
        <v>46</v>
      </c>
      <c r="F787" s="9"/>
      <c r="G787" s="10">
        <v>63.37</v>
      </c>
      <c r="H787" s="10">
        <f>(B787*G787)-D787</f>
        <v>7.6999999999998181</v>
      </c>
      <c r="I787" s="9" t="s">
        <v>134</v>
      </c>
      <c r="J787" s="9"/>
      <c r="K787" s="9" t="str">
        <f>IF(B787&lt;&gt;0,"buy "&amp;B787&amp;" "&amp;A787&amp;" @ $"&amp;G787,"")</f>
        <v>buy 22 CEIX @ $63.37</v>
      </c>
      <c r="L787" s="10">
        <f>L781-(G787*B787)</f>
        <v>30881.33</v>
      </c>
      <c r="M787" s="38">
        <f>L778-(G787*B787)</f>
        <v>26975.81</v>
      </c>
      <c r="N787" s="9"/>
      <c r="O787" s="9"/>
      <c r="P787" s="9"/>
      <c r="Q787" s="11"/>
    </row>
    <row r="788" spans="1:17" x14ac:dyDescent="0.45">
      <c r="A788" s="14" t="s">
        <v>185</v>
      </c>
      <c r="B788" s="9">
        <v>18</v>
      </c>
      <c r="C788" s="10">
        <v>73.48</v>
      </c>
      <c r="D788" s="10">
        <f>C788*B788</f>
        <v>1322.64</v>
      </c>
      <c r="E788" s="38" t="s">
        <v>46</v>
      </c>
      <c r="F788" s="9"/>
      <c r="G788" s="10">
        <v>74.23</v>
      </c>
      <c r="H788" s="10">
        <f>(B788*G788)-D788</f>
        <v>13.5</v>
      </c>
      <c r="I788" s="9" t="s">
        <v>134</v>
      </c>
      <c r="J788" s="9"/>
      <c r="K788" s="9" t="str">
        <f>IF(B788&lt;&gt;0,"buy "&amp;B788&amp;" "&amp;A788&amp;" @ $"&amp;G788,"")</f>
        <v>buy 18 CBT @ $74.23</v>
      </c>
      <c r="L788" s="10">
        <f>L787-(G788*B788)</f>
        <v>29545.190000000002</v>
      </c>
      <c r="M788" s="38">
        <f>M787-(G788*B788)</f>
        <v>25639.670000000002</v>
      </c>
      <c r="N788" s="9"/>
      <c r="O788" s="9"/>
      <c r="P788" s="9"/>
      <c r="Q788" s="11"/>
    </row>
    <row r="789" spans="1:17" x14ac:dyDescent="0.45">
      <c r="A789" s="28" t="s">
        <v>186</v>
      </c>
      <c r="B789" s="29">
        <v>75</v>
      </c>
      <c r="C789" s="30">
        <v>18.37</v>
      </c>
      <c r="D789" s="30">
        <f>C789*B789</f>
        <v>1377.75</v>
      </c>
      <c r="E789" s="38" t="s">
        <v>46</v>
      </c>
      <c r="F789" s="29"/>
      <c r="G789" s="30">
        <v>19.41</v>
      </c>
      <c r="H789" s="30">
        <f>(B789*G789)-D789</f>
        <v>78</v>
      </c>
      <c r="I789" s="9" t="s">
        <v>134</v>
      </c>
      <c r="J789" s="9"/>
      <c r="K789" s="9" t="str">
        <f>IF(B789&lt;&gt;0,"buy "&amp;B789&amp;" "&amp;A789&amp;" @ $"&amp;G789,"")</f>
        <v>buy 75 BSM @ $19.41</v>
      </c>
      <c r="L789" s="10">
        <f>L788-(G789*B789)</f>
        <v>28089.440000000002</v>
      </c>
      <c r="M789" s="46">
        <f>M788-(G789*B789)</f>
        <v>24183.920000000002</v>
      </c>
      <c r="N789" s="47" t="str">
        <f>"$"&amp;TEXT(M789,"#,##0.00")&amp;" will be the balance in the account after purchases.  "</f>
        <v xml:space="preserve">$24,183.92 will be the balance in the account after purchases.  </v>
      </c>
      <c r="O789" s="47"/>
      <c r="P789" s="47"/>
      <c r="Q789" s="48"/>
    </row>
    <row r="790" spans="1:17" x14ac:dyDescent="0.45">
      <c r="A790" s="14"/>
      <c r="B790" s="9"/>
      <c r="C790" s="10" t="s">
        <v>20</v>
      </c>
      <c r="D790" s="10">
        <f>SUM(D787:D789)</f>
        <v>4086.83</v>
      </c>
      <c r="E790" s="9"/>
      <c r="F790" s="9"/>
      <c r="G790" s="10" t="s">
        <v>28</v>
      </c>
      <c r="H790" s="10">
        <f>SUM(H787:H789)</f>
        <v>99.199999999999818</v>
      </c>
      <c r="I790" s="9"/>
      <c r="J790" s="9"/>
      <c r="K790" s="9"/>
      <c r="L790" s="10"/>
      <c r="M790" s="9"/>
      <c r="N790" s="9" t="s">
        <v>84</v>
      </c>
      <c r="O790" s="9"/>
      <c r="P790" s="9"/>
      <c r="Q790" s="11"/>
    </row>
    <row r="791" spans="1:17" x14ac:dyDescent="0.45">
      <c r="A791" s="14"/>
      <c r="B791" s="9"/>
      <c r="C791" s="10"/>
      <c r="D791" s="10"/>
      <c r="E791" s="9"/>
      <c r="F791" s="9"/>
      <c r="G791" s="10"/>
      <c r="H791" s="10"/>
      <c r="I791" s="9"/>
      <c r="J791" s="9"/>
      <c r="K791" s="9"/>
      <c r="L791" s="10"/>
      <c r="M791" s="12" t="str">
        <f>IF(J782+M789&gt;0,"Credit Surplus","Credit Shortage")</f>
        <v>Credit Surplus</v>
      </c>
      <c r="N791" s="38">
        <f>J782+M789</f>
        <v>28089.440000000002</v>
      </c>
      <c r="O791" s="9" t="s">
        <v>121</v>
      </c>
      <c r="P791" s="9"/>
      <c r="Q791" s="11"/>
    </row>
    <row r="792" spans="1:17" x14ac:dyDescent="0.45">
      <c r="A792" s="14"/>
      <c r="B792" s="9"/>
      <c r="C792" s="10"/>
      <c r="D792" s="10"/>
      <c r="E792" s="9"/>
      <c r="F792" s="9"/>
      <c r="G792" s="10"/>
      <c r="H792" s="10"/>
      <c r="I792" s="9"/>
      <c r="J792" s="9"/>
      <c r="K792" s="9"/>
      <c r="L792" s="10"/>
      <c r="M792" s="9"/>
      <c r="N792" s="9"/>
      <c r="O792" s="9"/>
      <c r="P792" s="9"/>
      <c r="Q792" s="11"/>
    </row>
    <row r="793" spans="1:17" x14ac:dyDescent="0.45">
      <c r="A793" s="14"/>
      <c r="B793" s="9"/>
      <c r="C793" s="10"/>
      <c r="D793" s="10"/>
      <c r="E793" s="9"/>
      <c r="F793" s="9"/>
      <c r="G793" s="10"/>
      <c r="H793" s="10"/>
      <c r="I793" s="9"/>
      <c r="J793" s="9"/>
      <c r="K793" s="9"/>
      <c r="L793" s="9"/>
      <c r="M793" s="9"/>
      <c r="N793" s="9"/>
      <c r="O793" s="9"/>
      <c r="P793" s="9"/>
      <c r="Q793" s="11"/>
    </row>
    <row r="794" spans="1:17" x14ac:dyDescent="0.45">
      <c r="A794" s="14" t="s">
        <v>23</v>
      </c>
      <c r="B794" s="9"/>
      <c r="C794" s="10"/>
      <c r="D794" s="22">
        <v>4211.4799999999996</v>
      </c>
      <c r="E794" s="9" t="s">
        <v>111</v>
      </c>
      <c r="F794" s="9"/>
      <c r="G794" s="10"/>
      <c r="H794" s="10"/>
      <c r="I794" s="9"/>
      <c r="J794" s="9"/>
      <c r="K794" s="9"/>
      <c r="L794" s="9"/>
      <c r="M794" s="9"/>
      <c r="N794" s="9"/>
      <c r="O794" s="9"/>
      <c r="P794" s="9"/>
      <c r="Q794" s="11"/>
    </row>
    <row r="795" spans="1:17" x14ac:dyDescent="0.45">
      <c r="A795" s="14" t="s">
        <v>24</v>
      </c>
      <c r="B795" s="9"/>
      <c r="C795" s="10"/>
      <c r="D795" s="49">
        <f>H782</f>
        <v>26.709999999999809</v>
      </c>
      <c r="E795" s="9" t="s">
        <v>36</v>
      </c>
      <c r="F795" s="9"/>
      <c r="G795" s="10"/>
      <c r="H795" s="10"/>
      <c r="I795" s="9"/>
      <c r="J795" s="9"/>
      <c r="K795" s="9"/>
      <c r="L795" s="9"/>
      <c r="M795" s="9"/>
      <c r="N795" s="9"/>
      <c r="O795" s="9"/>
      <c r="P795" s="9"/>
      <c r="Q795" s="11"/>
    </row>
    <row r="796" spans="1:17" x14ac:dyDescent="0.45">
      <c r="A796" s="14" t="s">
        <v>25</v>
      </c>
      <c r="B796" s="9"/>
      <c r="C796" s="10"/>
      <c r="D796" s="10">
        <f>D794+D795</f>
        <v>4238.1899999999996</v>
      </c>
      <c r="E796" s="9"/>
      <c r="F796" s="9"/>
      <c r="G796" s="10"/>
      <c r="H796" s="10"/>
      <c r="I796" s="9"/>
      <c r="J796" s="9"/>
      <c r="K796" s="9"/>
      <c r="L796" s="9"/>
      <c r="M796" s="9"/>
      <c r="N796" s="9"/>
      <c r="O796" s="9"/>
      <c r="P796" s="9"/>
      <c r="Q796" s="11"/>
    </row>
    <row r="797" spans="1:17" x14ac:dyDescent="0.45">
      <c r="A797" s="14" t="s">
        <v>27</v>
      </c>
      <c r="B797" s="9"/>
      <c r="C797" s="10"/>
      <c r="D797" s="10">
        <f>H790</f>
        <v>99.199999999999818</v>
      </c>
      <c r="E797" s="9" t="s">
        <v>37</v>
      </c>
      <c r="F797" s="9"/>
      <c r="G797" s="10"/>
      <c r="H797" s="10"/>
      <c r="I797" s="9"/>
      <c r="J797" s="9"/>
      <c r="K797" s="9"/>
      <c r="L797" s="9"/>
      <c r="M797" s="9"/>
      <c r="N797" s="9"/>
      <c r="O797" s="9"/>
      <c r="P797" s="9"/>
      <c r="Q797" s="11"/>
    </row>
    <row r="798" spans="1:17" x14ac:dyDescent="0.45">
      <c r="A798" s="14" t="s">
        <v>25</v>
      </c>
      <c r="B798" s="9"/>
      <c r="C798" s="10"/>
      <c r="D798" s="32">
        <f>D796-D797</f>
        <v>4138.99</v>
      </c>
      <c r="E798" s="20" t="s">
        <v>38</v>
      </c>
      <c r="F798" s="9"/>
      <c r="G798" s="10"/>
      <c r="H798" s="10"/>
      <c r="I798" s="9"/>
      <c r="J798" s="9"/>
      <c r="K798" s="9"/>
      <c r="L798" s="9"/>
      <c r="M798" s="9"/>
      <c r="N798" s="9"/>
      <c r="O798" s="9"/>
      <c r="P798" s="9"/>
      <c r="Q798" s="11"/>
    </row>
    <row r="799" spans="1:17" ht="14.65" thickBot="1" x14ac:dyDescent="0.5">
      <c r="A799" s="16"/>
      <c r="B799" s="17"/>
      <c r="C799" s="18"/>
      <c r="D799" s="18"/>
      <c r="E799" s="17"/>
      <c r="F799" s="17"/>
      <c r="G799" s="18"/>
      <c r="H799" s="18"/>
      <c r="I799" s="17"/>
      <c r="J799" s="17"/>
      <c r="K799" s="17"/>
      <c r="L799" s="17"/>
      <c r="M799" s="17"/>
      <c r="N799" s="17"/>
      <c r="O799" s="17"/>
      <c r="P799" s="17"/>
      <c r="Q799" s="19"/>
    </row>
    <row r="800" spans="1:17" ht="14.65" thickTop="1" x14ac:dyDescent="0.45"/>
    <row r="801" spans="1:17" ht="14.65" thickBot="1" x14ac:dyDescent="0.5"/>
    <row r="802" spans="1:17" ht="14.65" thickTop="1" x14ac:dyDescent="0.45">
      <c r="A802" s="3"/>
      <c r="B802" s="4"/>
      <c r="C802" s="5">
        <v>44834</v>
      </c>
      <c r="D802" s="6"/>
      <c r="E802" s="4"/>
      <c r="F802" s="4"/>
      <c r="G802" s="6"/>
      <c r="H802" s="6"/>
      <c r="I802" s="4"/>
      <c r="J802" s="4"/>
      <c r="K802" s="4"/>
      <c r="L802" s="21" t="s">
        <v>40</v>
      </c>
      <c r="M802" s="4"/>
      <c r="N802" s="4"/>
      <c r="O802" s="4"/>
      <c r="P802" s="4"/>
      <c r="Q802" s="7"/>
    </row>
    <row r="803" spans="1:17" x14ac:dyDescent="0.45">
      <c r="A803" s="8" t="s">
        <v>11</v>
      </c>
      <c r="B803" s="9"/>
      <c r="C803" s="10"/>
      <c r="D803" s="10"/>
      <c r="E803" s="9"/>
      <c r="F803" s="9"/>
      <c r="G803" s="10"/>
      <c r="H803" s="10"/>
      <c r="I803" s="9"/>
      <c r="J803" s="12" t="s">
        <v>68</v>
      </c>
      <c r="K803" s="9"/>
      <c r="L803" s="12" t="s">
        <v>21</v>
      </c>
      <c r="M803" s="12"/>
      <c r="N803" s="9"/>
      <c r="O803" s="9"/>
      <c r="P803" s="9"/>
      <c r="Q803" s="11"/>
    </row>
    <row r="804" spans="1:17" x14ac:dyDescent="0.45">
      <c r="A804" s="8" t="s">
        <v>3</v>
      </c>
      <c r="B804" s="12" t="s">
        <v>6</v>
      </c>
      <c r="C804" s="13" t="s">
        <v>4</v>
      </c>
      <c r="D804" s="13" t="s">
        <v>7</v>
      </c>
      <c r="E804" s="12" t="s">
        <v>16</v>
      </c>
      <c r="F804" s="9"/>
      <c r="G804" s="13" t="s">
        <v>18</v>
      </c>
      <c r="H804" s="13" t="s">
        <v>19</v>
      </c>
      <c r="I804" s="43" t="s">
        <v>133</v>
      </c>
      <c r="J804" s="12" t="s">
        <v>67</v>
      </c>
      <c r="K804" s="9"/>
      <c r="L804" s="22">
        <v>27228.01</v>
      </c>
      <c r="M804" s="9" t="s">
        <v>135</v>
      </c>
      <c r="N804" s="9"/>
      <c r="O804" s="9"/>
      <c r="P804" s="9"/>
      <c r="Q804" s="11"/>
    </row>
    <row r="805" spans="1:17" x14ac:dyDescent="0.45">
      <c r="A805" s="14" t="s">
        <v>179</v>
      </c>
      <c r="B805" s="9">
        <v>43</v>
      </c>
      <c r="C805" s="10">
        <v>91.6</v>
      </c>
      <c r="D805" s="10">
        <f>C805*B805</f>
        <v>3938.7999999999997</v>
      </c>
      <c r="E805" s="38" t="s">
        <v>46</v>
      </c>
      <c r="F805" s="9"/>
      <c r="G805" s="10">
        <v>91.45</v>
      </c>
      <c r="H805" s="10">
        <f>(B805*G805)-D805</f>
        <v>-6.4499999999998181</v>
      </c>
      <c r="I805" s="9" t="s">
        <v>134</v>
      </c>
      <c r="J805" s="38">
        <f>G805*B805</f>
        <v>3932.35</v>
      </c>
      <c r="K805" s="9" t="str">
        <f>IF(B805&lt;&gt;0,"sell "&amp;B805&amp;" "&amp;A805&amp;" @ $"&amp;G805,"")</f>
        <v>sell 43 BIL @ $91.45</v>
      </c>
      <c r="L805" s="10">
        <f>L804+(G805*B805)</f>
        <v>31160.359999999997</v>
      </c>
      <c r="M805" s="9"/>
      <c r="N805" s="9"/>
      <c r="O805" s="9"/>
      <c r="P805" s="9"/>
      <c r="Q805" s="11"/>
    </row>
    <row r="806" spans="1:17" x14ac:dyDescent="0.45">
      <c r="A806" s="14"/>
      <c r="B806" s="9"/>
      <c r="C806" s="10"/>
      <c r="D806" s="10">
        <f>C806*B806</f>
        <v>0</v>
      </c>
      <c r="E806" s="38" t="s">
        <v>46</v>
      </c>
      <c r="F806" s="9"/>
      <c r="G806" s="10"/>
      <c r="H806" s="10">
        <f>(B806*G806)-D806</f>
        <v>0</v>
      </c>
      <c r="I806" s="9" t="s">
        <v>134</v>
      </c>
      <c r="J806" s="38">
        <f>G806*B806</f>
        <v>0</v>
      </c>
      <c r="K806" s="9" t="str">
        <f t="shared" ref="K806:K807" si="35">IF(B806&lt;&gt;0,"sell "&amp;B806&amp;" "&amp;A806&amp;" @ $"&amp;G806,"")</f>
        <v/>
      </c>
      <c r="L806" s="10">
        <f>L805+(G806*B806)</f>
        <v>31160.359999999997</v>
      </c>
      <c r="M806" s="9"/>
      <c r="N806" s="9"/>
      <c r="O806" s="9"/>
      <c r="P806" s="9"/>
      <c r="Q806" s="11"/>
    </row>
    <row r="807" spans="1:17" x14ac:dyDescent="0.45">
      <c r="A807" s="14"/>
      <c r="B807" s="9"/>
      <c r="C807" s="10"/>
      <c r="D807" s="10">
        <f>C807*B807</f>
        <v>0</v>
      </c>
      <c r="E807" s="38" t="s">
        <v>46</v>
      </c>
      <c r="F807" s="9"/>
      <c r="G807" s="10"/>
      <c r="H807" s="10">
        <f>(B807*G807)-D807</f>
        <v>0</v>
      </c>
      <c r="I807" s="9" t="s">
        <v>134</v>
      </c>
      <c r="J807" s="38">
        <f>G807*B807</f>
        <v>0</v>
      </c>
      <c r="K807" s="9" t="str">
        <f t="shared" si="35"/>
        <v/>
      </c>
      <c r="L807" s="10">
        <f>L806+(G807*B807)</f>
        <v>31160.359999999997</v>
      </c>
      <c r="M807" s="9" t="s">
        <v>44</v>
      </c>
      <c r="N807" s="9"/>
      <c r="O807" s="9"/>
      <c r="P807" s="9"/>
      <c r="Q807" s="11"/>
    </row>
    <row r="808" spans="1:17" x14ac:dyDescent="0.45">
      <c r="A808" s="14"/>
      <c r="B808" s="9"/>
      <c r="C808" s="10" t="s">
        <v>20</v>
      </c>
      <c r="D808" s="10">
        <f>SUM(D805:D807)</f>
        <v>3938.7999999999997</v>
      </c>
      <c r="E808" s="9"/>
      <c r="F808" s="9"/>
      <c r="G808" s="41"/>
      <c r="H808" s="10">
        <f>SUM(H805:H807)</f>
        <v>-6.4499999999998181</v>
      </c>
      <c r="I808" s="9"/>
      <c r="J808" s="38">
        <f>SUM(J805:J807)</f>
        <v>3932.35</v>
      </c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42"/>
      <c r="H809" s="39"/>
      <c r="I809" s="9"/>
      <c r="J809" s="9"/>
      <c r="K809" s="9"/>
      <c r="L809" s="10"/>
      <c r="M809" s="9"/>
      <c r="N809" s="9"/>
      <c r="O809" s="9"/>
      <c r="P809" s="9"/>
      <c r="Q809" s="11"/>
    </row>
    <row r="810" spans="1:17" x14ac:dyDescent="0.45">
      <c r="A810" s="14"/>
      <c r="B810" s="9"/>
      <c r="C810" s="10"/>
      <c r="D810" s="10"/>
      <c r="E810" s="20"/>
      <c r="F810" s="9"/>
      <c r="G810" s="41"/>
      <c r="H810" s="10"/>
      <c r="I810" s="9"/>
      <c r="J810" s="9"/>
      <c r="K810" s="9"/>
      <c r="L810" s="10"/>
      <c r="M810" s="12" t="s">
        <v>41</v>
      </c>
      <c r="N810" s="9"/>
      <c r="O810" s="9"/>
      <c r="P810" s="9"/>
      <c r="Q810" s="11"/>
    </row>
    <row r="811" spans="1:17" x14ac:dyDescent="0.45">
      <c r="A811" s="8"/>
      <c r="B811" s="9"/>
      <c r="C811" s="10"/>
      <c r="D811" s="10"/>
      <c r="E811" s="20"/>
      <c r="F811" s="9"/>
      <c r="G811" s="41"/>
      <c r="H811" s="10"/>
      <c r="I811" s="9"/>
      <c r="J811" s="9"/>
      <c r="K811" s="9"/>
      <c r="L811" s="10"/>
      <c r="M811" s="12" t="s">
        <v>42</v>
      </c>
      <c r="N811" s="9"/>
      <c r="O811" s="9"/>
      <c r="P811" s="9"/>
      <c r="Q811" s="11"/>
    </row>
    <row r="812" spans="1:17" x14ac:dyDescent="0.45">
      <c r="A812" s="8"/>
      <c r="B812" s="12" t="s">
        <v>6</v>
      </c>
      <c r="C812" s="13" t="s">
        <v>4</v>
      </c>
      <c r="D812" s="13" t="s">
        <v>5</v>
      </c>
      <c r="E812" s="23" t="s">
        <v>16</v>
      </c>
      <c r="F812" s="9"/>
      <c r="G812" s="43" t="s">
        <v>18</v>
      </c>
      <c r="H812" s="13" t="s">
        <v>19</v>
      </c>
      <c r="I812" s="9"/>
      <c r="J812" s="9"/>
      <c r="K812" s="9"/>
      <c r="L812" s="10"/>
      <c r="M812" s="38">
        <f>L804</f>
        <v>27228.01</v>
      </c>
      <c r="N812" s="9" t="s">
        <v>45</v>
      </c>
      <c r="O812" s="9"/>
      <c r="P812" s="9"/>
      <c r="Q812" s="11"/>
    </row>
    <row r="813" spans="1:17" x14ac:dyDescent="0.45">
      <c r="A813" s="14" t="s">
        <v>182</v>
      </c>
      <c r="B813" s="9">
        <v>52</v>
      </c>
      <c r="C813" s="10">
        <v>27.1</v>
      </c>
      <c r="D813" s="10">
        <f>C813*B813</f>
        <v>1409.2</v>
      </c>
      <c r="E813" s="38" t="s">
        <v>46</v>
      </c>
      <c r="F813" s="9"/>
      <c r="G813" s="10">
        <v>26.86</v>
      </c>
      <c r="H813" s="10">
        <f>(B813*G813)-D813</f>
        <v>-12.480000000000018</v>
      </c>
      <c r="I813" s="9" t="s">
        <v>134</v>
      </c>
      <c r="J813" s="9"/>
      <c r="K813" s="9" t="str">
        <f>IF(B813&lt;&gt;0,"buy "&amp;B813&amp;" "&amp;A813&amp;" @ $"&amp;G813,"")</f>
        <v>buy 52 NTTYY @ $26.86</v>
      </c>
      <c r="L813" s="10">
        <f>L807-(G813*B813)</f>
        <v>29763.639999999996</v>
      </c>
      <c r="M813" s="38">
        <f>L804-(G813*B813)</f>
        <v>25831.289999999997</v>
      </c>
      <c r="N813" s="9"/>
      <c r="O813" s="9"/>
      <c r="P813" s="9"/>
      <c r="Q813" s="11"/>
    </row>
    <row r="814" spans="1:17" x14ac:dyDescent="0.45">
      <c r="A814" s="14" t="s">
        <v>183</v>
      </c>
      <c r="B814" s="9">
        <v>191</v>
      </c>
      <c r="C814" s="10">
        <v>7.38</v>
      </c>
      <c r="D814" s="10">
        <f>C814*B814</f>
        <v>1409.58</v>
      </c>
      <c r="E814" s="38" t="s">
        <v>46</v>
      </c>
      <c r="F814" s="9"/>
      <c r="G814" s="10">
        <v>7.47</v>
      </c>
      <c r="H814" s="10">
        <f>(B814*G814)-D814</f>
        <v>17.190000000000055</v>
      </c>
      <c r="I814" s="9" t="s">
        <v>134</v>
      </c>
      <c r="J814" s="9"/>
      <c r="K814" s="9" t="str">
        <f>IF(B814&lt;&gt;0,"buy "&amp;B814&amp;" "&amp;A814&amp;" @ $"&amp;G814,"")</f>
        <v>buy 191 TGS @ $7.47</v>
      </c>
      <c r="L814" s="10">
        <f>L813-(G814*B814)</f>
        <v>28336.869999999995</v>
      </c>
      <c r="M814" s="38">
        <f>M813-(G814*B814)</f>
        <v>24404.519999999997</v>
      </c>
      <c r="N814" s="9"/>
      <c r="O814" s="9"/>
      <c r="P814" s="9"/>
      <c r="Q814" s="11"/>
    </row>
    <row r="815" spans="1:17" x14ac:dyDescent="0.45">
      <c r="A815" s="28"/>
      <c r="B815" s="29">
        <v>0</v>
      </c>
      <c r="C815" s="30">
        <v>0</v>
      </c>
      <c r="D815" s="30">
        <f>C815*B815</f>
        <v>0</v>
      </c>
      <c r="E815" s="38" t="s">
        <v>46</v>
      </c>
      <c r="F815" s="29"/>
      <c r="G815" s="30">
        <v>0</v>
      </c>
      <c r="H815" s="30">
        <f>(B815*G815)-D815</f>
        <v>0</v>
      </c>
      <c r="I815" s="9" t="s">
        <v>134</v>
      </c>
      <c r="J815" s="9"/>
      <c r="K815" s="9" t="str">
        <f>IF(B815&lt;&gt;0,"buy "&amp;B815&amp;" "&amp;A815&amp;" @ $"&amp;G815,"")</f>
        <v/>
      </c>
      <c r="L815" s="10">
        <f>L814-(G815*B815)</f>
        <v>28336.869999999995</v>
      </c>
      <c r="M815" s="46">
        <f>M814-(G815*B815)</f>
        <v>24404.519999999997</v>
      </c>
      <c r="N815" s="47" t="str">
        <f>"$"&amp;TEXT(M815,"#,##0.00")&amp;" will be the balance in the account after purchases.  "</f>
        <v xml:space="preserve">$24,404.52 will be the balance in the account after purchases.  </v>
      </c>
      <c r="O815" s="47"/>
      <c r="P815" s="47"/>
      <c r="Q815" s="48"/>
    </row>
    <row r="816" spans="1:17" x14ac:dyDescent="0.45">
      <c r="A816" s="14"/>
      <c r="B816" s="9"/>
      <c r="C816" s="10" t="s">
        <v>20</v>
      </c>
      <c r="D816" s="10">
        <f>SUM(D813:D815)</f>
        <v>2818.7799999999997</v>
      </c>
      <c r="E816" s="9"/>
      <c r="F816" s="9"/>
      <c r="G816" s="10" t="s">
        <v>28</v>
      </c>
      <c r="H816" s="10">
        <f>SUM(H813:H815)</f>
        <v>4.7100000000000364</v>
      </c>
      <c r="I816" s="9"/>
      <c r="J816" s="9"/>
      <c r="K816" s="9"/>
      <c r="L816" s="10"/>
      <c r="M816" s="9"/>
      <c r="N816" s="9" t="s">
        <v>84</v>
      </c>
      <c r="O816" s="9"/>
      <c r="P816" s="9"/>
      <c r="Q816" s="11"/>
    </row>
    <row r="817" spans="1:17" x14ac:dyDescent="0.45">
      <c r="A817" s="14"/>
      <c r="B817" s="9"/>
      <c r="C817" s="10"/>
      <c r="D817" s="10"/>
      <c r="E817" s="9"/>
      <c r="F817" s="9"/>
      <c r="G817" s="10"/>
      <c r="H817" s="10"/>
      <c r="I817" s="9"/>
      <c r="J817" s="9"/>
      <c r="K817" s="9"/>
      <c r="L817" s="10"/>
      <c r="M817" s="12" t="str">
        <f>IF(J808+M815&gt;0,"Credit Surplus","Credit Shortage")</f>
        <v>Credit Surplus</v>
      </c>
      <c r="N817" s="38">
        <f>J808+M815</f>
        <v>28336.869999999995</v>
      </c>
      <c r="O817" s="9" t="s">
        <v>121</v>
      </c>
      <c r="P817" s="9"/>
      <c r="Q817" s="11"/>
    </row>
    <row r="818" spans="1:17" x14ac:dyDescent="0.45">
      <c r="A818" s="14"/>
      <c r="B818" s="9"/>
      <c r="C818" s="10"/>
      <c r="D818" s="10"/>
      <c r="E818" s="9"/>
      <c r="F818" s="9"/>
      <c r="G818" s="10"/>
      <c r="H818" s="10"/>
      <c r="I818" s="9"/>
      <c r="J818" s="9"/>
      <c r="K818" s="9"/>
      <c r="L818" s="10"/>
      <c r="M818" s="9"/>
      <c r="N818" s="9"/>
      <c r="O818" s="9"/>
      <c r="P818" s="9"/>
      <c r="Q818" s="11"/>
    </row>
    <row r="819" spans="1:17" x14ac:dyDescent="0.45">
      <c r="A819" s="14"/>
      <c r="B819" s="9"/>
      <c r="C819" s="10"/>
      <c r="D819" s="10"/>
      <c r="E819" s="9"/>
      <c r="F819" s="9"/>
      <c r="G819" s="10"/>
      <c r="H819" s="10"/>
      <c r="I819" s="9"/>
      <c r="J819" s="9"/>
      <c r="K819" s="9"/>
      <c r="L819" s="9"/>
      <c r="M819" s="9"/>
      <c r="N819" s="9"/>
      <c r="O819" s="9"/>
      <c r="P819" s="9"/>
      <c r="Q819" s="11"/>
    </row>
    <row r="820" spans="1:17" x14ac:dyDescent="0.45">
      <c r="A820" s="14" t="s">
        <v>23</v>
      </c>
      <c r="B820" s="9"/>
      <c r="C820" s="10"/>
      <c r="D820" s="22">
        <v>4430.66</v>
      </c>
      <c r="E820" s="9" t="s">
        <v>111</v>
      </c>
      <c r="F820" s="9"/>
      <c r="G820" s="10"/>
      <c r="H820" s="10"/>
      <c r="I820" s="9"/>
      <c r="J820" s="9"/>
      <c r="K820" s="9"/>
      <c r="L820" s="9"/>
      <c r="M820" s="9"/>
      <c r="N820" s="9"/>
      <c r="O820" s="9"/>
      <c r="P820" s="9"/>
      <c r="Q820" s="11"/>
    </row>
    <row r="821" spans="1:17" x14ac:dyDescent="0.45">
      <c r="A821" s="14" t="s">
        <v>24</v>
      </c>
      <c r="B821" s="9"/>
      <c r="C821" s="10"/>
      <c r="D821" s="49">
        <f>H808</f>
        <v>-6.4499999999998181</v>
      </c>
      <c r="E821" s="9" t="s">
        <v>36</v>
      </c>
      <c r="F821" s="9"/>
      <c r="G821" s="10"/>
      <c r="H821" s="10"/>
      <c r="I821" s="9"/>
      <c r="J821" s="9"/>
      <c r="K821" s="9"/>
      <c r="L821" s="9"/>
      <c r="M821" s="9"/>
      <c r="N821" s="9"/>
      <c r="O821" s="9"/>
      <c r="P821" s="9"/>
      <c r="Q821" s="11"/>
    </row>
    <row r="822" spans="1:17" x14ac:dyDescent="0.45">
      <c r="A822" s="14" t="s">
        <v>25</v>
      </c>
      <c r="B822" s="9"/>
      <c r="C822" s="10"/>
      <c r="D822" s="10">
        <f>D820+D821</f>
        <v>4424.21</v>
      </c>
      <c r="E822" s="9"/>
      <c r="F822" s="9"/>
      <c r="G822" s="10"/>
      <c r="H822" s="10"/>
      <c r="I822" s="9"/>
      <c r="J822" s="9"/>
      <c r="K822" s="9"/>
      <c r="L822" s="9"/>
      <c r="M822" s="9"/>
      <c r="N822" s="9"/>
      <c r="O822" s="9"/>
      <c r="P822" s="9"/>
      <c r="Q822" s="11"/>
    </row>
    <row r="823" spans="1:17" x14ac:dyDescent="0.45">
      <c r="A823" s="14" t="s">
        <v>27</v>
      </c>
      <c r="B823" s="9"/>
      <c r="C823" s="10"/>
      <c r="D823" s="10">
        <f>H816</f>
        <v>4.7100000000000364</v>
      </c>
      <c r="E823" s="9" t="s">
        <v>37</v>
      </c>
      <c r="F823" s="9"/>
      <c r="G823" s="10"/>
      <c r="H823" s="10"/>
      <c r="I823" s="9"/>
      <c r="J823" s="9"/>
      <c r="K823" s="9"/>
      <c r="L823" s="9"/>
      <c r="M823" s="9"/>
      <c r="N823" s="9"/>
      <c r="O823" s="9"/>
      <c r="P823" s="9"/>
      <c r="Q823" s="11"/>
    </row>
    <row r="824" spans="1:17" x14ac:dyDescent="0.45">
      <c r="A824" s="14" t="s">
        <v>25</v>
      </c>
      <c r="B824" s="9"/>
      <c r="C824" s="10"/>
      <c r="D824" s="32">
        <f>D822-D823</f>
        <v>4419.5</v>
      </c>
      <c r="E824" s="20" t="s">
        <v>38</v>
      </c>
      <c r="F824" s="9"/>
      <c r="G824" s="10"/>
      <c r="H824" s="10"/>
      <c r="I824" s="9"/>
      <c r="J824" s="9"/>
      <c r="K824" s="9"/>
      <c r="L824" s="9"/>
      <c r="M824" s="9"/>
      <c r="N824" s="9"/>
      <c r="O824" s="9"/>
      <c r="P824" s="9"/>
      <c r="Q824" s="11"/>
    </row>
    <row r="825" spans="1:17" ht="14.65" thickBot="1" x14ac:dyDescent="0.5">
      <c r="A825" s="16"/>
      <c r="B825" s="17"/>
      <c r="C825" s="18"/>
      <c r="D825" s="18"/>
      <c r="E825" s="17"/>
      <c r="F825" s="17"/>
      <c r="G825" s="18"/>
      <c r="H825" s="18"/>
      <c r="I825" s="17"/>
      <c r="J825" s="17"/>
      <c r="K825" s="17"/>
      <c r="L825" s="17"/>
      <c r="M825" s="17"/>
      <c r="N825" s="17"/>
      <c r="O825" s="17"/>
      <c r="P825" s="17"/>
      <c r="Q825" s="19"/>
    </row>
    <row r="826" spans="1:17" ht="14.65" thickTop="1" x14ac:dyDescent="0.45"/>
    <row r="827" spans="1:17" ht="14.65" thickBot="1" x14ac:dyDescent="0.5"/>
    <row r="828" spans="1:17" ht="14.65" thickTop="1" x14ac:dyDescent="0.45">
      <c r="A828" s="3"/>
      <c r="B828" s="4"/>
      <c r="C828" s="5">
        <v>44804</v>
      </c>
      <c r="D828" s="6"/>
      <c r="E828" s="4"/>
      <c r="F828" s="4"/>
      <c r="G828" s="6"/>
      <c r="H828" s="6"/>
      <c r="I828" s="4"/>
      <c r="J828" s="4"/>
      <c r="K828" s="4"/>
      <c r="L828" s="21" t="s">
        <v>40</v>
      </c>
      <c r="M828" s="4"/>
      <c r="N828" s="4"/>
      <c r="O828" s="4"/>
      <c r="P828" s="4"/>
      <c r="Q828" s="7"/>
    </row>
    <row r="829" spans="1:17" x14ac:dyDescent="0.45">
      <c r="A829" s="8" t="s">
        <v>11</v>
      </c>
      <c r="B829" s="9"/>
      <c r="C829" s="10"/>
      <c r="D829" s="10"/>
      <c r="E829" s="9"/>
      <c r="F829" s="9"/>
      <c r="G829" s="10"/>
      <c r="H829" s="10"/>
      <c r="I829" s="9"/>
      <c r="J829" s="12" t="s">
        <v>68</v>
      </c>
      <c r="K829" s="9"/>
      <c r="L829" s="12" t="s">
        <v>21</v>
      </c>
      <c r="M829" s="12"/>
      <c r="N829" s="9"/>
      <c r="O829" s="9"/>
      <c r="P829" s="9"/>
      <c r="Q829" s="11"/>
    </row>
    <row r="830" spans="1:17" x14ac:dyDescent="0.45">
      <c r="A830" s="8" t="s">
        <v>3</v>
      </c>
      <c r="B830" s="12" t="s">
        <v>6</v>
      </c>
      <c r="C830" s="13" t="s">
        <v>4</v>
      </c>
      <c r="D830" s="13" t="s">
        <v>7</v>
      </c>
      <c r="E830" s="12" t="s">
        <v>16</v>
      </c>
      <c r="F830" s="9"/>
      <c r="G830" s="13" t="s">
        <v>18</v>
      </c>
      <c r="H830" s="13" t="s">
        <v>19</v>
      </c>
      <c r="I830" s="43" t="s">
        <v>133</v>
      </c>
      <c r="J830" s="12" t="s">
        <v>67</v>
      </c>
      <c r="K830" s="9"/>
      <c r="L830" s="22">
        <v>27228.01</v>
      </c>
      <c r="M830" s="9" t="s">
        <v>135</v>
      </c>
      <c r="N830" s="9"/>
      <c r="O830" s="9"/>
      <c r="P830" s="9"/>
      <c r="Q830" s="11"/>
    </row>
    <row r="831" spans="1:17" x14ac:dyDescent="0.45">
      <c r="A831" s="14" t="s">
        <v>177</v>
      </c>
      <c r="B831" s="9">
        <v>59</v>
      </c>
      <c r="C831" s="10">
        <v>26.34</v>
      </c>
      <c r="D831" s="10">
        <f>C831*B831</f>
        <v>1554.06</v>
      </c>
      <c r="E831" s="38" t="s">
        <v>46</v>
      </c>
      <c r="F831" s="9"/>
      <c r="G831" s="10">
        <v>26.01</v>
      </c>
      <c r="H831" s="10">
        <f>(B831*G831)-D831</f>
        <v>-19.4699999999998</v>
      </c>
      <c r="I831" s="9" t="s">
        <v>134</v>
      </c>
      <c r="J831" s="38">
        <f>G831*B831</f>
        <v>1534.5900000000001</v>
      </c>
      <c r="K831" s="9" t="str">
        <f>IF(B831&lt;&gt;0,"sell "&amp;B831&amp;" "&amp;A831&amp;" @ $"&amp;G831,"")</f>
        <v>sell 59 ARLP @ $26.01</v>
      </c>
      <c r="L831" s="10">
        <f>L830+(G831*B831)</f>
        <v>28762.6</v>
      </c>
      <c r="M831" s="9"/>
      <c r="N831" s="9"/>
      <c r="O831" s="9"/>
      <c r="P831" s="9"/>
      <c r="Q831" s="11"/>
    </row>
    <row r="832" spans="1:17" x14ac:dyDescent="0.45">
      <c r="A832" s="14" t="s">
        <v>10</v>
      </c>
      <c r="B832" s="9">
        <v>25</v>
      </c>
      <c r="C832" s="10">
        <v>36.26</v>
      </c>
      <c r="D832" s="10">
        <f>C832*B832</f>
        <v>906.5</v>
      </c>
      <c r="E832" s="38" t="s">
        <v>46</v>
      </c>
      <c r="F832" s="9"/>
      <c r="G832" s="10">
        <v>35.6</v>
      </c>
      <c r="H832" s="10">
        <f>(B832*G832)-D832</f>
        <v>-16.5</v>
      </c>
      <c r="I832" s="9" t="s">
        <v>134</v>
      </c>
      <c r="J832" s="38">
        <f>G832*B832</f>
        <v>890</v>
      </c>
      <c r="K832" s="9" t="str">
        <f t="shared" ref="K832:K833" si="36">IF(B832&lt;&gt;0,"sell "&amp;B832&amp;" "&amp;A832&amp;" @ $"&amp;G832,"")</f>
        <v>sell 25 ASIX @ $35.6</v>
      </c>
      <c r="L832" s="10">
        <f>L831+(G832*B832)</f>
        <v>29652.6</v>
      </c>
      <c r="M832" s="9"/>
      <c r="N832" s="9"/>
      <c r="O832" s="9"/>
      <c r="P832" s="9"/>
      <c r="Q832" s="11"/>
    </row>
    <row r="833" spans="1:17" x14ac:dyDescent="0.45">
      <c r="A833" s="14" t="s">
        <v>178</v>
      </c>
      <c r="B833" s="9">
        <v>4</v>
      </c>
      <c r="C833" s="10">
        <v>290.17</v>
      </c>
      <c r="D833" s="10">
        <f>C833*B833</f>
        <v>1160.68</v>
      </c>
      <c r="E833" s="38" t="s">
        <v>46</v>
      </c>
      <c r="F833" s="9"/>
      <c r="G833" s="10">
        <v>289.24</v>
      </c>
      <c r="H833" s="10">
        <f>(B833*G833)-D833</f>
        <v>-3.7200000000000273</v>
      </c>
      <c r="I833" s="9" t="s">
        <v>134</v>
      </c>
      <c r="J833" s="38">
        <f>G833*B833</f>
        <v>1156.96</v>
      </c>
      <c r="K833" s="9" t="str">
        <f t="shared" si="36"/>
        <v>sell 4 MUSA @ $289.24</v>
      </c>
      <c r="L833" s="10">
        <f>L832+(G833*B833)</f>
        <v>30809.559999999998</v>
      </c>
      <c r="M833" s="9" t="s">
        <v>44</v>
      </c>
      <c r="N833" s="9"/>
      <c r="O833" s="9"/>
      <c r="P833" s="9"/>
      <c r="Q833" s="11"/>
    </row>
    <row r="834" spans="1:17" x14ac:dyDescent="0.45">
      <c r="A834" s="14"/>
      <c r="B834" s="9"/>
      <c r="C834" s="10" t="s">
        <v>20</v>
      </c>
      <c r="D834" s="10">
        <f>SUM(D831:D833)</f>
        <v>3621.24</v>
      </c>
      <c r="E834" s="9"/>
      <c r="F834" s="9"/>
      <c r="G834" s="41"/>
      <c r="H834" s="10">
        <f>SUM(H831:H833)</f>
        <v>-39.689999999999827</v>
      </c>
      <c r="I834" s="9"/>
      <c r="J834" s="38">
        <f>SUM(J831:J833)</f>
        <v>3581.55</v>
      </c>
      <c r="K834" s="9"/>
      <c r="L834" s="10"/>
      <c r="M834" s="9"/>
      <c r="N834" s="9"/>
      <c r="O834" s="9"/>
      <c r="P834" s="9"/>
      <c r="Q834" s="11"/>
    </row>
    <row r="835" spans="1:17" x14ac:dyDescent="0.45">
      <c r="A835" s="14"/>
      <c r="B835" s="9"/>
      <c r="C835" s="10"/>
      <c r="D835" s="10"/>
      <c r="E835" s="9"/>
      <c r="F835" s="9"/>
      <c r="G835" s="42"/>
      <c r="H835" s="39"/>
      <c r="I835" s="9"/>
      <c r="J835" s="9"/>
      <c r="K835" s="9"/>
      <c r="L835" s="10"/>
      <c r="M835" s="9"/>
      <c r="N835" s="9"/>
      <c r="O835" s="9"/>
      <c r="P835" s="9"/>
      <c r="Q835" s="11"/>
    </row>
    <row r="836" spans="1:17" x14ac:dyDescent="0.45">
      <c r="A836" s="14"/>
      <c r="B836" s="9"/>
      <c r="C836" s="10"/>
      <c r="D836" s="10"/>
      <c r="E836" s="20"/>
      <c r="F836" s="9"/>
      <c r="G836" s="41"/>
      <c r="H836" s="10"/>
      <c r="I836" s="9"/>
      <c r="J836" s="9"/>
      <c r="K836" s="9"/>
      <c r="L836" s="10"/>
      <c r="M836" s="12" t="s">
        <v>41</v>
      </c>
      <c r="N836" s="9"/>
      <c r="O836" s="9"/>
      <c r="P836" s="9"/>
      <c r="Q836" s="11"/>
    </row>
    <row r="837" spans="1:17" x14ac:dyDescent="0.45">
      <c r="A837" s="8"/>
      <c r="B837" s="9"/>
      <c r="C837" s="10"/>
      <c r="D837" s="10"/>
      <c r="E837" s="20"/>
      <c r="F837" s="9"/>
      <c r="G837" s="41"/>
      <c r="H837" s="10"/>
      <c r="I837" s="9"/>
      <c r="J837" s="9"/>
      <c r="K837" s="9"/>
      <c r="L837" s="10"/>
      <c r="M837" s="12" t="s">
        <v>42</v>
      </c>
      <c r="N837" s="9"/>
      <c r="O837" s="9"/>
      <c r="P837" s="9"/>
      <c r="Q837" s="11"/>
    </row>
    <row r="838" spans="1:17" x14ac:dyDescent="0.45">
      <c r="A838" s="8"/>
      <c r="B838" s="12" t="s">
        <v>6</v>
      </c>
      <c r="C838" s="13" t="s">
        <v>4</v>
      </c>
      <c r="D838" s="13" t="s">
        <v>5</v>
      </c>
      <c r="E838" s="23" t="s">
        <v>16</v>
      </c>
      <c r="F838" s="9"/>
      <c r="G838" s="43" t="s">
        <v>18</v>
      </c>
      <c r="H838" s="13" t="s">
        <v>19</v>
      </c>
      <c r="I838" s="9"/>
      <c r="J838" s="9"/>
      <c r="K838" s="9"/>
      <c r="L838" s="10"/>
      <c r="M838" s="38">
        <f>L830</f>
        <v>27228.01</v>
      </c>
      <c r="N838" s="9" t="s">
        <v>45</v>
      </c>
      <c r="O838" s="9"/>
      <c r="P838" s="9"/>
      <c r="Q838" s="11"/>
    </row>
    <row r="839" spans="1:17" x14ac:dyDescent="0.45">
      <c r="A839" s="14" t="s">
        <v>117</v>
      </c>
      <c r="B839" s="9">
        <v>32</v>
      </c>
      <c r="C839" s="10">
        <v>43.66</v>
      </c>
      <c r="D839" s="10">
        <f>C839*B839</f>
        <v>1397.12</v>
      </c>
      <c r="E839" s="38" t="s">
        <v>46</v>
      </c>
      <c r="F839" s="9"/>
      <c r="G839" s="10">
        <v>43.22</v>
      </c>
      <c r="H839" s="10">
        <f>(B839*G839)-D839</f>
        <v>-14.079999999999927</v>
      </c>
      <c r="I839" s="9" t="s">
        <v>134</v>
      </c>
      <c r="J839" s="9"/>
      <c r="K839" s="9" t="str">
        <f>IF(B839&lt;&gt;0,"buy "&amp;B839&amp;" "&amp;A839&amp;" @ $"&amp;G839,"")</f>
        <v>buy 32 CBZ @ $43.22</v>
      </c>
      <c r="L839" s="10">
        <f>L833-(G839*B839)</f>
        <v>29426.519999999997</v>
      </c>
      <c r="M839" s="38">
        <f>L830-(G839*B839)</f>
        <v>25844.969999999998</v>
      </c>
      <c r="N839" s="9"/>
      <c r="O839" s="9"/>
      <c r="P839" s="9"/>
      <c r="Q839" s="11"/>
    </row>
    <row r="840" spans="1:17" x14ac:dyDescent="0.45">
      <c r="A840" s="14"/>
      <c r="B840" s="9">
        <v>0</v>
      </c>
      <c r="C840" s="10">
        <v>0</v>
      </c>
      <c r="D840" s="10">
        <f>C840*B840</f>
        <v>0</v>
      </c>
      <c r="E840" s="38" t="s">
        <v>46</v>
      </c>
      <c r="F840" s="9"/>
      <c r="G840" s="10">
        <v>0</v>
      </c>
      <c r="H840" s="10">
        <f>(B840*G840)-D840</f>
        <v>0</v>
      </c>
      <c r="I840" s="9" t="s">
        <v>134</v>
      </c>
      <c r="J840" s="9"/>
      <c r="K840" s="9" t="str">
        <f>IF(B840&lt;&gt;0,"buy "&amp;B840&amp;" "&amp;A840&amp;" @ $"&amp;G840,"")</f>
        <v/>
      </c>
      <c r="L840" s="10">
        <f>L839-(G840*B840)</f>
        <v>29426.519999999997</v>
      </c>
      <c r="M840" s="38">
        <f>M839-(G840*B840)</f>
        <v>25844.969999999998</v>
      </c>
      <c r="N840" s="9"/>
      <c r="O840" s="9"/>
      <c r="P840" s="9"/>
      <c r="Q840" s="11"/>
    </row>
    <row r="841" spans="1:17" x14ac:dyDescent="0.45">
      <c r="A841" s="28"/>
      <c r="B841" s="29">
        <v>0</v>
      </c>
      <c r="C841" s="30">
        <v>0</v>
      </c>
      <c r="D841" s="30">
        <f>C841*B841</f>
        <v>0</v>
      </c>
      <c r="E841" s="38" t="s">
        <v>46</v>
      </c>
      <c r="F841" s="29"/>
      <c r="G841" s="30">
        <v>0</v>
      </c>
      <c r="H841" s="30">
        <f>(B841*G841)-D841</f>
        <v>0</v>
      </c>
      <c r="I841" s="9" t="s">
        <v>134</v>
      </c>
      <c r="J841" s="9"/>
      <c r="K841" s="9" t="str">
        <f>IF(B841&lt;&gt;0,"buy "&amp;B841&amp;" "&amp;A841&amp;" @ $"&amp;G841,"")</f>
        <v/>
      </c>
      <c r="L841" s="10">
        <f>L840-(G841*B841)</f>
        <v>29426.519999999997</v>
      </c>
      <c r="M841" s="46">
        <f>M840-(G841*B841)</f>
        <v>25844.969999999998</v>
      </c>
      <c r="N841" s="47" t="str">
        <f>"$"&amp;TEXT(M841,"#,##0.00")&amp;" will be the balance in the account after purchases.  "</f>
        <v xml:space="preserve">$25,844.97 will be the balance in the account after purchases.  </v>
      </c>
      <c r="O841" s="47"/>
      <c r="P841" s="47"/>
      <c r="Q841" s="48"/>
    </row>
    <row r="842" spans="1:17" x14ac:dyDescent="0.45">
      <c r="A842" s="14"/>
      <c r="B842" s="9"/>
      <c r="C842" s="10" t="s">
        <v>20</v>
      </c>
      <c r="D842" s="10">
        <f>SUM(D839:D841)</f>
        <v>1397.12</v>
      </c>
      <c r="E842" s="9"/>
      <c r="F842" s="9"/>
      <c r="G842" s="10" t="s">
        <v>28</v>
      </c>
      <c r="H842" s="10">
        <f>SUM(H839:H841)</f>
        <v>-14.079999999999927</v>
      </c>
      <c r="I842" s="9"/>
      <c r="J842" s="9"/>
      <c r="K842" s="9"/>
      <c r="L842" s="10"/>
      <c r="M842" s="9"/>
      <c r="N842" s="9" t="s">
        <v>84</v>
      </c>
      <c r="O842" s="9"/>
      <c r="P842" s="9"/>
      <c r="Q842" s="11"/>
    </row>
    <row r="843" spans="1:17" x14ac:dyDescent="0.45">
      <c r="A843" s="14"/>
      <c r="B843" s="9"/>
      <c r="C843" s="10"/>
      <c r="D843" s="10"/>
      <c r="E843" s="9"/>
      <c r="F843" s="9"/>
      <c r="G843" s="10"/>
      <c r="H843" s="10"/>
      <c r="I843" s="9"/>
      <c r="J843" s="9"/>
      <c r="K843" s="9"/>
      <c r="L843" s="10"/>
      <c r="M843" s="12" t="str">
        <f>IF(J834+M841&gt;0,"Credit Surplus","Credit Shortage")</f>
        <v>Credit Surplus</v>
      </c>
      <c r="N843" s="38">
        <f>J834+M841</f>
        <v>29426.519999999997</v>
      </c>
      <c r="O843" s="9" t="s">
        <v>121</v>
      </c>
      <c r="P843" s="9"/>
      <c r="Q843" s="11"/>
    </row>
    <row r="844" spans="1:17" x14ac:dyDescent="0.45">
      <c r="A844" s="14"/>
      <c r="B844" s="9"/>
      <c r="C844" s="10"/>
      <c r="D844" s="10"/>
      <c r="E844" s="9"/>
      <c r="F844" s="9"/>
      <c r="G844" s="10"/>
      <c r="H844" s="10"/>
      <c r="I844" s="9"/>
      <c r="J844" s="9"/>
      <c r="K844" s="9"/>
      <c r="L844" s="10"/>
      <c r="M844" s="9"/>
      <c r="N844" s="9"/>
      <c r="O844" s="9"/>
      <c r="P844" s="9"/>
      <c r="Q844" s="11"/>
    </row>
    <row r="845" spans="1:17" x14ac:dyDescent="0.45">
      <c r="A845" s="14"/>
      <c r="B845" s="9"/>
      <c r="C845" s="10"/>
      <c r="D845" s="10"/>
      <c r="E845" s="9"/>
      <c r="F845" s="9"/>
      <c r="G845" s="10"/>
      <c r="H845" s="10"/>
      <c r="I845" s="9"/>
      <c r="J845" s="9"/>
      <c r="K845" s="9"/>
      <c r="L845" s="9"/>
      <c r="M845" s="9"/>
      <c r="N845" s="9"/>
      <c r="O845" s="9"/>
      <c r="P845" s="9"/>
      <c r="Q845" s="11"/>
    </row>
    <row r="846" spans="1:17" x14ac:dyDescent="0.45">
      <c r="A846" s="14" t="s">
        <v>23</v>
      </c>
      <c r="B846" s="9"/>
      <c r="C846" s="10"/>
      <c r="D846" s="22">
        <v>3336.25</v>
      </c>
      <c r="E846" s="9" t="s">
        <v>111</v>
      </c>
      <c r="F846" s="9"/>
      <c r="G846" s="10"/>
      <c r="H846" s="10"/>
      <c r="I846" s="9"/>
      <c r="J846" s="9"/>
      <c r="K846" s="9"/>
      <c r="L846" s="9"/>
      <c r="M846" s="9"/>
      <c r="N846" s="9"/>
      <c r="O846" s="9"/>
      <c r="P846" s="9"/>
      <c r="Q846" s="11"/>
    </row>
    <row r="847" spans="1:17" x14ac:dyDescent="0.45">
      <c r="A847" s="14" t="s">
        <v>24</v>
      </c>
      <c r="B847" s="9"/>
      <c r="C847" s="10"/>
      <c r="D847" s="49">
        <f>H834</f>
        <v>-39.689999999999827</v>
      </c>
      <c r="E847" s="9" t="s">
        <v>36</v>
      </c>
      <c r="F847" s="9"/>
      <c r="G847" s="10"/>
      <c r="H847" s="10"/>
      <c r="I847" s="9"/>
      <c r="J847" s="9"/>
      <c r="K847" s="9"/>
      <c r="L847" s="9"/>
      <c r="M847" s="9"/>
      <c r="N847" s="9"/>
      <c r="O847" s="9"/>
      <c r="P847" s="9"/>
      <c r="Q847" s="11"/>
    </row>
    <row r="848" spans="1:17" x14ac:dyDescent="0.45">
      <c r="A848" s="14" t="s">
        <v>25</v>
      </c>
      <c r="B848" s="9"/>
      <c r="C848" s="10"/>
      <c r="D848" s="10">
        <f>D846+D847</f>
        <v>3296.5600000000004</v>
      </c>
      <c r="E848" s="9"/>
      <c r="F848" s="9"/>
      <c r="G848" s="10"/>
      <c r="H848" s="10"/>
      <c r="I848" s="9"/>
      <c r="J848" s="9"/>
      <c r="K848" s="9"/>
      <c r="L848" s="9"/>
      <c r="M848" s="9"/>
      <c r="N848" s="9"/>
      <c r="O848" s="9"/>
      <c r="P848" s="9"/>
      <c r="Q848" s="11"/>
    </row>
    <row r="849" spans="1:17" x14ac:dyDescent="0.45">
      <c r="A849" s="14" t="s">
        <v>27</v>
      </c>
      <c r="B849" s="9"/>
      <c r="C849" s="10"/>
      <c r="D849" s="10">
        <f>H842</f>
        <v>-14.079999999999927</v>
      </c>
      <c r="E849" s="9" t="s">
        <v>37</v>
      </c>
      <c r="F849" s="9"/>
      <c r="G849" s="10"/>
      <c r="H849" s="10"/>
      <c r="I849" s="9"/>
      <c r="J849" s="9"/>
      <c r="K849" s="9"/>
      <c r="L849" s="9"/>
      <c r="M849" s="9"/>
      <c r="N849" s="9"/>
      <c r="O849" s="9"/>
      <c r="P849" s="9"/>
      <c r="Q849" s="11"/>
    </row>
    <row r="850" spans="1:17" x14ac:dyDescent="0.45">
      <c r="A850" s="14" t="s">
        <v>25</v>
      </c>
      <c r="B850" s="9"/>
      <c r="C850" s="10"/>
      <c r="D850" s="32">
        <f>D848-D849</f>
        <v>3310.6400000000003</v>
      </c>
      <c r="E850" s="20" t="s">
        <v>38</v>
      </c>
      <c r="F850" s="9"/>
      <c r="G850" s="10"/>
      <c r="H850" s="10"/>
      <c r="I850" s="9"/>
      <c r="J850" s="9"/>
      <c r="K850" s="9"/>
      <c r="L850" s="9"/>
      <c r="M850" s="9"/>
      <c r="N850" s="9"/>
      <c r="O850" s="9"/>
      <c r="P850" s="9"/>
      <c r="Q850" s="11"/>
    </row>
    <row r="851" spans="1:17" ht="14.65" thickBot="1" x14ac:dyDescent="0.5">
      <c r="A851" s="16"/>
      <c r="B851" s="17"/>
      <c r="C851" s="18"/>
      <c r="D851" s="18"/>
      <c r="E851" s="17"/>
      <c r="F851" s="17"/>
      <c r="G851" s="18"/>
      <c r="H851" s="18"/>
      <c r="I851" s="17"/>
      <c r="J851" s="17"/>
      <c r="K851" s="17"/>
      <c r="L851" s="17"/>
      <c r="M851" s="17"/>
      <c r="N851" s="17"/>
      <c r="O851" s="17"/>
      <c r="P851" s="17"/>
      <c r="Q851" s="19"/>
    </row>
    <row r="852" spans="1:17" ht="14.65" thickTop="1" x14ac:dyDescent="0.45"/>
    <row r="853" spans="1:17" ht="14.65" thickBot="1" x14ac:dyDescent="0.5"/>
    <row r="854" spans="1:17" ht="14.65" thickTop="1" x14ac:dyDescent="0.45">
      <c r="A854" s="3"/>
      <c r="B854" s="4"/>
      <c r="C854" s="5">
        <v>44771</v>
      </c>
      <c r="D854" s="6"/>
      <c r="E854" s="4"/>
      <c r="F854" s="4"/>
      <c r="G854" s="6"/>
      <c r="H854" s="6"/>
      <c r="I854" s="4"/>
      <c r="J854" s="4"/>
      <c r="K854" s="4"/>
      <c r="L854" s="21" t="s">
        <v>40</v>
      </c>
      <c r="M854" s="4"/>
      <c r="N854" s="4"/>
      <c r="O854" s="4"/>
      <c r="P854" s="4"/>
      <c r="Q854" s="7"/>
    </row>
    <row r="855" spans="1:17" x14ac:dyDescent="0.45">
      <c r="A855" s="8" t="s">
        <v>11</v>
      </c>
      <c r="B855" s="9"/>
      <c r="C855" s="10"/>
      <c r="D855" s="10"/>
      <c r="E855" s="9"/>
      <c r="F855" s="9"/>
      <c r="G855" s="10"/>
      <c r="H855" s="10"/>
      <c r="I855" s="9"/>
      <c r="J855" s="12" t="s">
        <v>68</v>
      </c>
      <c r="K855" s="9"/>
      <c r="L855" s="12" t="s">
        <v>21</v>
      </c>
      <c r="M855" s="12"/>
      <c r="N855" s="9"/>
      <c r="O855" s="9"/>
      <c r="P855" s="9"/>
      <c r="Q855" s="11"/>
    </row>
    <row r="856" spans="1:17" x14ac:dyDescent="0.45">
      <c r="A856" s="8" t="s">
        <v>3</v>
      </c>
      <c r="B856" s="12" t="s">
        <v>6</v>
      </c>
      <c r="C856" s="13" t="s">
        <v>4</v>
      </c>
      <c r="D856" s="13" t="s">
        <v>7</v>
      </c>
      <c r="E856" s="12" t="s">
        <v>16</v>
      </c>
      <c r="F856" s="9"/>
      <c r="G856" s="13" t="s">
        <v>18</v>
      </c>
      <c r="H856" s="13" t="s">
        <v>19</v>
      </c>
      <c r="I856" s="43" t="s">
        <v>133</v>
      </c>
      <c r="J856" s="12" t="s">
        <v>67</v>
      </c>
      <c r="K856" s="9"/>
      <c r="L856" s="22">
        <v>23908.35</v>
      </c>
      <c r="M856" s="9" t="s">
        <v>135</v>
      </c>
      <c r="N856" s="9"/>
      <c r="O856" s="9"/>
      <c r="P856" s="9"/>
      <c r="Q856" s="11"/>
    </row>
    <row r="857" spans="1:17" x14ac:dyDescent="0.45">
      <c r="A857" s="14" t="s">
        <v>174</v>
      </c>
      <c r="B857" s="9">
        <v>28</v>
      </c>
      <c r="C857" s="10">
        <v>60.31</v>
      </c>
      <c r="D857" s="10">
        <f>C857*B857</f>
        <v>1688.68</v>
      </c>
      <c r="E857" s="38" t="s">
        <v>46</v>
      </c>
      <c r="F857" s="9"/>
      <c r="G857" s="10">
        <v>60.08</v>
      </c>
      <c r="H857" s="10">
        <f>(B857*G857)-D857</f>
        <v>-6.4400000000000546</v>
      </c>
      <c r="I857" s="9" t="s">
        <v>134</v>
      </c>
      <c r="J857" s="38">
        <f>G857*B857</f>
        <v>1682.24</v>
      </c>
      <c r="K857" s="9" t="str">
        <f>IF(B857&lt;&gt;0,"sell "&amp;B857&amp;" "&amp;A857&amp;" @ $"&amp;G857,"")</f>
        <v>sell 28 PBH @ $60.08</v>
      </c>
      <c r="L857" s="10">
        <f>L856+(G857*B857)</f>
        <v>25590.59</v>
      </c>
      <c r="M857" s="9"/>
      <c r="N857" s="9"/>
      <c r="O857" s="9"/>
      <c r="P857" s="9"/>
      <c r="Q857" s="11"/>
    </row>
    <row r="858" spans="1:17" x14ac:dyDescent="0.45">
      <c r="A858" s="14" t="s">
        <v>175</v>
      </c>
      <c r="B858" s="9">
        <v>72</v>
      </c>
      <c r="C858" s="10">
        <v>21.99</v>
      </c>
      <c r="D858" s="10">
        <f>C858*B858</f>
        <v>1583.28</v>
      </c>
      <c r="E858" s="38" t="s">
        <v>46</v>
      </c>
      <c r="F858" s="9"/>
      <c r="G858" s="10">
        <v>22.18</v>
      </c>
      <c r="H858" s="10">
        <f>(B858*G858)-D858</f>
        <v>13.680000000000064</v>
      </c>
      <c r="I858" s="9" t="s">
        <v>134</v>
      </c>
      <c r="J858" s="38">
        <f>G858*B858</f>
        <v>1596.96</v>
      </c>
      <c r="K858" s="9" t="str">
        <f t="shared" ref="K858:K859" si="37">IF(B858&lt;&gt;0,"sell "&amp;B858&amp;" "&amp;A858&amp;" @ $"&amp;G858,"")</f>
        <v>sell 72 IMBBY @ $22.18</v>
      </c>
      <c r="L858" s="10">
        <f>L857+(G858*B858)</f>
        <v>27187.55</v>
      </c>
      <c r="M858" s="9"/>
      <c r="N858" s="9"/>
      <c r="O858" s="9"/>
      <c r="P858" s="9"/>
      <c r="Q858" s="11"/>
    </row>
    <row r="859" spans="1:17" x14ac:dyDescent="0.45">
      <c r="A859" s="14" t="s">
        <v>140</v>
      </c>
      <c r="B859" s="9">
        <v>60</v>
      </c>
      <c r="C859" s="10">
        <v>31.66</v>
      </c>
      <c r="D859" s="10">
        <f>C859*B859</f>
        <v>1899.6</v>
      </c>
      <c r="E859" s="38" t="s">
        <v>46</v>
      </c>
      <c r="F859" s="9"/>
      <c r="G859" s="10">
        <v>31.59</v>
      </c>
      <c r="H859" s="10">
        <f>(B859*G859)-D859</f>
        <v>-4.1999999999998181</v>
      </c>
      <c r="I859" s="9" t="s">
        <v>134</v>
      </c>
      <c r="J859" s="38">
        <f>G859*B859</f>
        <v>1895.4</v>
      </c>
      <c r="K859" s="9" t="str">
        <f t="shared" si="37"/>
        <v>sell 60 VIVO @ $31.59</v>
      </c>
      <c r="L859" s="10">
        <f>L858+(G859*B859)</f>
        <v>29082.95</v>
      </c>
      <c r="M859" s="9" t="s">
        <v>44</v>
      </c>
      <c r="N859" s="9"/>
      <c r="O859" s="9"/>
      <c r="P859" s="9"/>
      <c r="Q859" s="11"/>
    </row>
    <row r="860" spans="1:17" x14ac:dyDescent="0.45">
      <c r="A860" s="14"/>
      <c r="B860" s="9"/>
      <c r="C860" s="10" t="s">
        <v>20</v>
      </c>
      <c r="D860" s="10">
        <f>SUM(D857:D859)</f>
        <v>5171.5599999999995</v>
      </c>
      <c r="E860" s="9"/>
      <c r="F860" s="9"/>
      <c r="G860" s="41"/>
      <c r="H860" s="10">
        <f>SUM(H857:H859)</f>
        <v>3.040000000000191</v>
      </c>
      <c r="I860" s="9"/>
      <c r="J860" s="38">
        <f>SUM(J857:J859)</f>
        <v>5174.6000000000004</v>
      </c>
      <c r="K860" s="9"/>
      <c r="L860" s="10"/>
      <c r="M860" s="9"/>
      <c r="N860" s="9"/>
      <c r="O860" s="9"/>
      <c r="P860" s="9"/>
      <c r="Q860" s="11"/>
    </row>
    <row r="861" spans="1:17" x14ac:dyDescent="0.45">
      <c r="A861" s="14"/>
      <c r="B861" s="9"/>
      <c r="C861" s="10"/>
      <c r="D861" s="10"/>
      <c r="E861" s="9"/>
      <c r="F861" s="9"/>
      <c r="G861" s="42"/>
      <c r="H861" s="39"/>
      <c r="I861" s="9"/>
      <c r="J861" s="9"/>
      <c r="K861" s="9"/>
      <c r="L861" s="10"/>
      <c r="M861" s="9"/>
      <c r="N861" s="9"/>
      <c r="O861" s="9"/>
      <c r="P861" s="9"/>
      <c r="Q861" s="11"/>
    </row>
    <row r="862" spans="1:17" x14ac:dyDescent="0.45">
      <c r="A862" s="14"/>
      <c r="B862" s="9"/>
      <c r="C862" s="10"/>
      <c r="D862" s="10"/>
      <c r="E862" s="20"/>
      <c r="F862" s="9"/>
      <c r="G862" s="41"/>
      <c r="H862" s="10"/>
      <c r="I862" s="9"/>
      <c r="J862" s="9"/>
      <c r="K862" s="9"/>
      <c r="L862" s="10"/>
      <c r="M862" s="12" t="s">
        <v>41</v>
      </c>
      <c r="N862" s="9"/>
      <c r="O862" s="9"/>
      <c r="P862" s="9"/>
      <c r="Q862" s="11"/>
    </row>
    <row r="863" spans="1:17" x14ac:dyDescent="0.45">
      <c r="A863" s="8"/>
      <c r="B863" s="9"/>
      <c r="C863" s="10"/>
      <c r="D863" s="10"/>
      <c r="E863" s="20"/>
      <c r="F863" s="9"/>
      <c r="G863" s="41"/>
      <c r="H863" s="10"/>
      <c r="I863" s="9"/>
      <c r="J863" s="9"/>
      <c r="K863" s="9"/>
      <c r="L863" s="10"/>
      <c r="M863" s="12" t="s">
        <v>42</v>
      </c>
      <c r="N863" s="9"/>
      <c r="O863" s="9"/>
      <c r="P863" s="9"/>
      <c r="Q863" s="11"/>
    </row>
    <row r="864" spans="1:17" x14ac:dyDescent="0.45">
      <c r="A864" s="8"/>
      <c r="B864" s="12" t="s">
        <v>6</v>
      </c>
      <c r="C864" s="13" t="s">
        <v>4</v>
      </c>
      <c r="D864" s="13" t="s">
        <v>5</v>
      </c>
      <c r="E864" s="23" t="s">
        <v>16</v>
      </c>
      <c r="F864" s="9"/>
      <c r="G864" s="43" t="s">
        <v>18</v>
      </c>
      <c r="H864" s="13" t="s">
        <v>19</v>
      </c>
      <c r="I864" s="9"/>
      <c r="J864" s="9"/>
      <c r="K864" s="9"/>
      <c r="L864" s="10"/>
      <c r="M864" s="38">
        <f>L856</f>
        <v>23908.35</v>
      </c>
      <c r="N864" s="9" t="s">
        <v>45</v>
      </c>
      <c r="O864" s="9"/>
      <c r="P864" s="9"/>
      <c r="Q864" s="11"/>
    </row>
    <row r="865" spans="1:17" x14ac:dyDescent="0.45">
      <c r="A865" s="14" t="s">
        <v>180</v>
      </c>
      <c r="B865" s="9">
        <v>37</v>
      </c>
      <c r="C865" s="10">
        <v>37.39</v>
      </c>
      <c r="D865" s="10">
        <f>C865*B865</f>
        <v>1383.43</v>
      </c>
      <c r="E865" s="38" t="s">
        <v>46</v>
      </c>
      <c r="F865" s="9"/>
      <c r="G865" s="10">
        <v>37.18</v>
      </c>
      <c r="H865" s="10">
        <f>(B865*G865)-D865</f>
        <v>-7.7699999999999818</v>
      </c>
      <c r="I865" s="9" t="s">
        <v>134</v>
      </c>
      <c r="J865" s="9"/>
      <c r="K865" s="9" t="str">
        <f>IF(B865&lt;&gt;0,"buy "&amp;B865&amp;" "&amp;A865&amp;" @ $"&amp;G865,"")</f>
        <v>buy 37 AMPH @ $37.18</v>
      </c>
      <c r="L865" s="10">
        <f>L859-(G865*B865)</f>
        <v>27707.29</v>
      </c>
      <c r="M865" s="38">
        <f>L856-(G865*B865)</f>
        <v>22532.69</v>
      </c>
      <c r="N865" s="9"/>
      <c r="O865" s="9"/>
      <c r="P865" s="9"/>
      <c r="Q865" s="11"/>
    </row>
    <row r="866" spans="1:17" x14ac:dyDescent="0.45">
      <c r="A866" s="14" t="s">
        <v>181</v>
      </c>
      <c r="B866" s="9">
        <v>11</v>
      </c>
      <c r="C866" s="10">
        <v>124.02</v>
      </c>
      <c r="D866" s="10">
        <f>C866*B866</f>
        <v>1364.22</v>
      </c>
      <c r="E866" s="38" t="s">
        <v>46</v>
      </c>
      <c r="F866" s="9"/>
      <c r="G866" s="10">
        <v>122.36</v>
      </c>
      <c r="H866" s="10">
        <f>(B866*G866)-D866</f>
        <v>-18.259999999999991</v>
      </c>
      <c r="I866" s="9" t="s">
        <v>134</v>
      </c>
      <c r="J866" s="9"/>
      <c r="K866" s="9" t="str">
        <f>IF(B866&lt;&gt;0,"buy "&amp;B866&amp;" "&amp;A866&amp;" @ $"&amp;G866,"")</f>
        <v>buy 11 VRTV @ $122.36</v>
      </c>
      <c r="L866" s="10">
        <f>L865-(G866*B866)</f>
        <v>26361.33</v>
      </c>
      <c r="M866" s="38">
        <f>M865-(G866*B866)</f>
        <v>21186.73</v>
      </c>
      <c r="N866" s="9"/>
      <c r="O866" s="9"/>
      <c r="P866" s="9"/>
      <c r="Q866" s="11"/>
    </row>
    <row r="867" spans="1:17" x14ac:dyDescent="0.45">
      <c r="A867" s="28" t="s">
        <v>48</v>
      </c>
      <c r="B867" s="29">
        <v>13</v>
      </c>
      <c r="C867" s="30">
        <v>105.18</v>
      </c>
      <c r="D867" s="30">
        <f>C867*B867</f>
        <v>1367.3400000000001</v>
      </c>
      <c r="E867" s="38" t="s">
        <v>46</v>
      </c>
      <c r="F867" s="29"/>
      <c r="G867" s="30">
        <v>105.52</v>
      </c>
      <c r="H867" s="30">
        <f>(B867*G867)-D867</f>
        <v>4.4199999999998454</v>
      </c>
      <c r="I867" s="9" t="s">
        <v>134</v>
      </c>
      <c r="J867" s="9"/>
      <c r="K867" s="9" t="str">
        <f>IF(B867&lt;&gt;0,"buy "&amp;B867&amp;" "&amp;A867&amp;" @ $"&amp;G867,"")</f>
        <v>buy 13 MGPI @ $105.52</v>
      </c>
      <c r="L867" s="10">
        <f>L866-(G867*B867)</f>
        <v>24989.570000000003</v>
      </c>
      <c r="M867" s="46">
        <f>M866-(G867*B867)</f>
        <v>19814.97</v>
      </c>
      <c r="N867" s="47" t="str">
        <f>"$"&amp;TEXT(M867,"#,##0.00")&amp;" will be the balance in the account after purchases.  "</f>
        <v xml:space="preserve">$19,814.97 will be the balance in the account after purchases.  </v>
      </c>
      <c r="O867" s="47"/>
      <c r="P867" s="47"/>
      <c r="Q867" s="48"/>
    </row>
    <row r="868" spans="1:17" x14ac:dyDescent="0.45">
      <c r="A868" s="14"/>
      <c r="B868" s="9"/>
      <c r="C868" s="10" t="s">
        <v>20</v>
      </c>
      <c r="D868" s="10">
        <f>SUM(D865:D867)</f>
        <v>4114.99</v>
      </c>
      <c r="E868" s="9"/>
      <c r="F868" s="9"/>
      <c r="G868" s="10" t="s">
        <v>28</v>
      </c>
      <c r="H868" s="10">
        <f>SUM(H865:H867)</f>
        <v>-21.610000000000127</v>
      </c>
      <c r="I868" s="9"/>
      <c r="J868" s="9"/>
      <c r="K868" s="9"/>
      <c r="L868" s="10"/>
      <c r="M868" s="9"/>
      <c r="N868" s="9" t="s">
        <v>84</v>
      </c>
      <c r="O868" s="9"/>
      <c r="P868" s="9"/>
      <c r="Q868" s="11"/>
    </row>
    <row r="869" spans="1:17" x14ac:dyDescent="0.45">
      <c r="A869" s="14"/>
      <c r="B869" s="9"/>
      <c r="C869" s="10"/>
      <c r="D869" s="10"/>
      <c r="E869" s="9"/>
      <c r="F869" s="9"/>
      <c r="G869" s="10"/>
      <c r="H869" s="10"/>
      <c r="I869" s="9"/>
      <c r="J869" s="9"/>
      <c r="K869" s="9"/>
      <c r="L869" s="10"/>
      <c r="M869" s="12" t="str">
        <f>IF(J860+M867&gt;0,"Credit Surplus","Credit Shortage")</f>
        <v>Credit Surplus</v>
      </c>
      <c r="N869" s="38">
        <f>J860+M867</f>
        <v>24989.57</v>
      </c>
      <c r="O869" s="9" t="s">
        <v>121</v>
      </c>
      <c r="P869" s="9"/>
      <c r="Q869" s="11"/>
    </row>
    <row r="870" spans="1:17" x14ac:dyDescent="0.45">
      <c r="A870" s="14"/>
      <c r="B870" s="9"/>
      <c r="C870" s="10"/>
      <c r="D870" s="10"/>
      <c r="E870" s="9"/>
      <c r="F870" s="9"/>
      <c r="G870" s="10"/>
      <c r="H870" s="10"/>
      <c r="I870" s="9"/>
      <c r="J870" s="9"/>
      <c r="K870" s="9"/>
      <c r="L870" s="10"/>
      <c r="M870" s="9"/>
      <c r="N870" s="9"/>
      <c r="O870" s="9"/>
      <c r="P870" s="9"/>
      <c r="Q870" s="11"/>
    </row>
    <row r="871" spans="1:17" x14ac:dyDescent="0.45">
      <c r="A871" s="14"/>
      <c r="B871" s="9"/>
      <c r="C871" s="10"/>
      <c r="D871" s="10"/>
      <c r="E871" s="9"/>
      <c r="F871" s="9"/>
      <c r="G871" s="10"/>
      <c r="H871" s="10"/>
      <c r="I871" s="9"/>
      <c r="J871" s="9"/>
      <c r="K871" s="9"/>
      <c r="L871" s="9"/>
      <c r="M871" s="9"/>
      <c r="N871" s="9"/>
      <c r="O871" s="9"/>
      <c r="P871" s="9"/>
      <c r="Q871" s="11"/>
    </row>
    <row r="872" spans="1:17" x14ac:dyDescent="0.45">
      <c r="A872" s="14" t="s">
        <v>23</v>
      </c>
      <c r="B872" s="9"/>
      <c r="C872" s="10"/>
      <c r="D872" s="22">
        <v>1087.48</v>
      </c>
      <c r="E872" s="9" t="s">
        <v>111</v>
      </c>
      <c r="F872" s="9"/>
      <c r="G872" s="10"/>
      <c r="H872" s="10"/>
      <c r="I872" s="9"/>
      <c r="J872" s="9"/>
      <c r="K872" s="9"/>
      <c r="L872" s="9"/>
      <c r="M872" s="9"/>
      <c r="N872" s="9"/>
      <c r="O872" s="9"/>
      <c r="P872" s="9"/>
      <c r="Q872" s="11"/>
    </row>
    <row r="873" spans="1:17" x14ac:dyDescent="0.45">
      <c r="A873" s="14" t="s">
        <v>24</v>
      </c>
      <c r="B873" s="9"/>
      <c r="C873" s="10"/>
      <c r="D873" s="49">
        <f>H860</f>
        <v>3.040000000000191</v>
      </c>
      <c r="E873" s="9" t="s">
        <v>36</v>
      </c>
      <c r="F873" s="9"/>
      <c r="G873" s="10"/>
      <c r="H873" s="10"/>
      <c r="I873" s="9"/>
      <c r="J873" s="9"/>
      <c r="K873" s="9"/>
      <c r="L873" s="9"/>
      <c r="M873" s="9"/>
      <c r="N873" s="9"/>
      <c r="O873" s="9"/>
      <c r="P873" s="9"/>
      <c r="Q873" s="11"/>
    </row>
    <row r="874" spans="1:17" x14ac:dyDescent="0.45">
      <c r="A874" s="14" t="s">
        <v>25</v>
      </c>
      <c r="B874" s="9"/>
      <c r="C874" s="10"/>
      <c r="D874" s="10">
        <f>D872+D873</f>
        <v>1090.5200000000002</v>
      </c>
      <c r="E874" s="9"/>
      <c r="F874" s="9"/>
      <c r="G874" s="10"/>
      <c r="H874" s="10"/>
      <c r="I874" s="9"/>
      <c r="J874" s="9"/>
      <c r="K874" s="9"/>
      <c r="L874" s="9"/>
      <c r="M874" s="9"/>
      <c r="N874" s="9"/>
      <c r="O874" s="9"/>
      <c r="P874" s="9"/>
      <c r="Q874" s="11"/>
    </row>
    <row r="875" spans="1:17" x14ac:dyDescent="0.45">
      <c r="A875" s="14" t="s">
        <v>27</v>
      </c>
      <c r="B875" s="9"/>
      <c r="C875" s="10"/>
      <c r="D875" s="10">
        <f>H868</f>
        <v>-21.610000000000127</v>
      </c>
      <c r="E875" s="9" t="s">
        <v>37</v>
      </c>
      <c r="F875" s="9"/>
      <c r="G875" s="10"/>
      <c r="H875" s="10"/>
      <c r="I875" s="9"/>
      <c r="J875" s="9"/>
      <c r="K875" s="9"/>
      <c r="L875" s="9"/>
      <c r="M875" s="9"/>
      <c r="N875" s="9"/>
      <c r="O875" s="9"/>
      <c r="P875" s="9"/>
      <c r="Q875" s="11"/>
    </row>
    <row r="876" spans="1:17" x14ac:dyDescent="0.45">
      <c r="A876" s="14" t="s">
        <v>25</v>
      </c>
      <c r="B876" s="9"/>
      <c r="C876" s="10"/>
      <c r="D876" s="32">
        <f>D874-D875</f>
        <v>1112.1300000000003</v>
      </c>
      <c r="E876" s="20" t="s">
        <v>38</v>
      </c>
      <c r="F876" s="9"/>
      <c r="G876" s="10"/>
      <c r="H876" s="10"/>
      <c r="I876" s="9"/>
      <c r="J876" s="9"/>
      <c r="K876" s="9"/>
      <c r="L876" s="9"/>
      <c r="M876" s="9"/>
      <c r="N876" s="9"/>
      <c r="O876" s="9"/>
      <c r="P876" s="9"/>
      <c r="Q876" s="11"/>
    </row>
    <row r="877" spans="1:17" ht="14.65" thickBot="1" x14ac:dyDescent="0.5">
      <c r="A877" s="16"/>
      <c r="B877" s="17"/>
      <c r="C877" s="18"/>
      <c r="D877" s="18"/>
      <c r="E877" s="17"/>
      <c r="F877" s="17"/>
      <c r="G877" s="18"/>
      <c r="H877" s="18"/>
      <c r="I877" s="17"/>
      <c r="J877" s="17"/>
      <c r="K877" s="17"/>
      <c r="L877" s="17"/>
      <c r="M877" s="17"/>
      <c r="N877" s="17"/>
      <c r="O877" s="17"/>
      <c r="P877" s="17"/>
      <c r="Q877" s="19"/>
    </row>
    <row r="878" spans="1:17" ht="14.65" thickTop="1" x14ac:dyDescent="0.45">
      <c r="C878" s="1"/>
      <c r="D878" s="1"/>
      <c r="G878" s="1"/>
      <c r="H878" s="1"/>
    </row>
    <row r="879" spans="1:17" ht="14.65" thickBot="1" x14ac:dyDescent="0.5">
      <c r="C879" s="1"/>
      <c r="D879" s="1"/>
      <c r="G879" s="1"/>
      <c r="H879" s="1"/>
    </row>
    <row r="880" spans="1:17" ht="14.65" thickTop="1" x14ac:dyDescent="0.45">
      <c r="A880" s="3"/>
      <c r="B880" s="4"/>
      <c r="C880" s="5">
        <v>44742</v>
      </c>
      <c r="D880" s="6"/>
      <c r="E880" s="4"/>
      <c r="F880" s="4"/>
      <c r="G880" s="6"/>
      <c r="H880" s="6"/>
      <c r="I880" s="4"/>
      <c r="J880" s="4"/>
      <c r="K880" s="4"/>
      <c r="L880" s="21" t="s">
        <v>40</v>
      </c>
      <c r="M880" s="4"/>
      <c r="N880" s="4"/>
      <c r="O880" s="4"/>
      <c r="P880" s="4"/>
      <c r="Q880" s="7"/>
    </row>
    <row r="881" spans="1:17" x14ac:dyDescent="0.45">
      <c r="A881" s="8" t="s">
        <v>11</v>
      </c>
      <c r="B881" s="9"/>
      <c r="C881" s="10"/>
      <c r="D881" s="10"/>
      <c r="E881" s="9"/>
      <c r="F881" s="9"/>
      <c r="G881" s="10"/>
      <c r="H881" s="10"/>
      <c r="I881" s="9"/>
      <c r="J881" s="12" t="s">
        <v>68</v>
      </c>
      <c r="K881" s="9"/>
      <c r="L881" s="12" t="s">
        <v>21</v>
      </c>
      <c r="M881" s="12"/>
      <c r="N881" s="9"/>
      <c r="O881" s="9"/>
      <c r="P881" s="9"/>
      <c r="Q881" s="11"/>
    </row>
    <row r="882" spans="1:17" x14ac:dyDescent="0.45">
      <c r="A882" s="8" t="s">
        <v>3</v>
      </c>
      <c r="B882" s="12" t="s">
        <v>6</v>
      </c>
      <c r="C882" s="13" t="s">
        <v>4</v>
      </c>
      <c r="D882" s="13" t="s">
        <v>7</v>
      </c>
      <c r="E882" s="12" t="s">
        <v>16</v>
      </c>
      <c r="F882" s="9"/>
      <c r="G882" s="13" t="s">
        <v>18</v>
      </c>
      <c r="H882" s="13" t="s">
        <v>19</v>
      </c>
      <c r="I882" s="43" t="s">
        <v>133</v>
      </c>
      <c r="J882" s="12" t="s">
        <v>67</v>
      </c>
      <c r="K882" s="9"/>
      <c r="L882" s="22">
        <v>24137.85</v>
      </c>
      <c r="M882" s="9" t="s">
        <v>135</v>
      </c>
      <c r="N882" s="9"/>
      <c r="O882" s="9"/>
      <c r="P882" s="9"/>
      <c r="Q882" s="11"/>
    </row>
    <row r="883" spans="1:17" x14ac:dyDescent="0.45">
      <c r="A883" s="14" t="s">
        <v>117</v>
      </c>
      <c r="B883" s="9">
        <v>33</v>
      </c>
      <c r="C883" s="10">
        <v>39.96</v>
      </c>
      <c r="D883" s="10">
        <f>C883*B883</f>
        <v>1318.68</v>
      </c>
      <c r="E883" s="38" t="s">
        <v>46</v>
      </c>
      <c r="F883" s="9"/>
      <c r="G883" s="10">
        <v>39.78</v>
      </c>
      <c r="H883" s="10">
        <f>(B883*G883)-D883</f>
        <v>-5.9400000000000546</v>
      </c>
      <c r="I883" s="9" t="s">
        <v>134</v>
      </c>
      <c r="J883" s="38">
        <f>G883*B883</f>
        <v>1312.74</v>
      </c>
      <c r="K883" s="9" t="str">
        <f>IF(B883&lt;&gt;0,"sell "&amp;B883&amp;" "&amp;A883&amp;" @ $"&amp;G883,"")</f>
        <v>sell 33 CBZ @ $39.78</v>
      </c>
      <c r="L883" s="10">
        <f>L882+(G883*B883)</f>
        <v>25450.59</v>
      </c>
      <c r="M883" s="9"/>
      <c r="N883" s="9"/>
      <c r="O883" s="9"/>
      <c r="P883" s="9"/>
      <c r="Q883" s="11"/>
    </row>
    <row r="884" spans="1:17" x14ac:dyDescent="0.45">
      <c r="A884" s="14" t="s">
        <v>172</v>
      </c>
      <c r="B884" s="9">
        <v>13</v>
      </c>
      <c r="C884" s="10">
        <v>96.17</v>
      </c>
      <c r="D884" s="10">
        <f>C884*B884</f>
        <v>1250.21</v>
      </c>
      <c r="E884" s="38" t="s">
        <v>46</v>
      </c>
      <c r="F884" s="9"/>
      <c r="G884" s="10">
        <v>95.96</v>
      </c>
      <c r="H884" s="10">
        <f>(B884*G884)-D884</f>
        <v>-2.7300000000000182</v>
      </c>
      <c r="I884" s="9" t="s">
        <v>134</v>
      </c>
      <c r="J884" s="38">
        <f>G884*B884</f>
        <v>1247.48</v>
      </c>
      <c r="K884" s="9" t="str">
        <f t="shared" ref="K884:K885" si="38">IF(B884&lt;&gt;0,"sell "&amp;B884&amp;" "&amp;A884&amp;" @ $"&amp;G884,"")</f>
        <v>sell 13 AIT @ $95.96</v>
      </c>
      <c r="L884" s="10">
        <f>L883+(G884*B884)</f>
        <v>26698.07</v>
      </c>
      <c r="M884" s="9"/>
      <c r="N884" s="9"/>
      <c r="O884" s="9"/>
      <c r="P884" s="9"/>
      <c r="Q884" s="11"/>
    </row>
    <row r="885" spans="1:17" x14ac:dyDescent="0.45">
      <c r="A885" s="14" t="s">
        <v>173</v>
      </c>
      <c r="B885" s="9">
        <v>126</v>
      </c>
      <c r="C885" s="10">
        <v>9.06</v>
      </c>
      <c r="D885" s="10">
        <f>C885*B885</f>
        <v>1141.5600000000002</v>
      </c>
      <c r="E885" s="38" t="s">
        <v>46</v>
      </c>
      <c r="F885" s="9"/>
      <c r="G885" s="10">
        <v>8.92</v>
      </c>
      <c r="H885" s="10">
        <f>(B885*G885)-D885</f>
        <v>-17.6400000000001</v>
      </c>
      <c r="I885" s="9" t="s">
        <v>134</v>
      </c>
      <c r="J885" s="38">
        <f>G885*B885</f>
        <v>1123.92</v>
      </c>
      <c r="K885" s="9" t="str">
        <f t="shared" si="38"/>
        <v>sell 126 VIV @ $8.92</v>
      </c>
      <c r="L885" s="10">
        <f>L884+(G885*B885)</f>
        <v>27821.989999999998</v>
      </c>
      <c r="M885" s="9" t="s">
        <v>44</v>
      </c>
      <c r="N885" s="9"/>
      <c r="O885" s="9"/>
      <c r="P885" s="9"/>
      <c r="Q885" s="11"/>
    </row>
    <row r="886" spans="1:17" x14ac:dyDescent="0.45">
      <c r="A886" s="14"/>
      <c r="B886" s="9"/>
      <c r="C886" s="10" t="s">
        <v>20</v>
      </c>
      <c r="D886" s="10">
        <f>SUM(D883:D885)</f>
        <v>3710.4500000000007</v>
      </c>
      <c r="E886" s="9"/>
      <c r="F886" s="9"/>
      <c r="G886" s="41"/>
      <c r="H886" s="10">
        <f>SUM(H883:H885)</f>
        <v>-26.310000000000173</v>
      </c>
      <c r="I886" s="9"/>
      <c r="J886" s="38">
        <f>SUM(J883:J885)</f>
        <v>3684.1400000000003</v>
      </c>
      <c r="K886" s="9"/>
      <c r="L886" s="10"/>
      <c r="M886" s="9"/>
      <c r="N886" s="9"/>
      <c r="O886" s="9"/>
      <c r="P886" s="9"/>
      <c r="Q886" s="11"/>
    </row>
    <row r="887" spans="1:17" x14ac:dyDescent="0.45">
      <c r="A887" s="14"/>
      <c r="B887" s="9"/>
      <c r="C887" s="10"/>
      <c r="D887" s="10"/>
      <c r="E887" s="9"/>
      <c r="F887" s="9"/>
      <c r="G887" s="42"/>
      <c r="H887" s="39"/>
      <c r="I887" s="9"/>
      <c r="J887" s="9"/>
      <c r="K887" s="9"/>
      <c r="L887" s="10"/>
      <c r="M887" s="9"/>
      <c r="N887" s="9"/>
      <c r="O887" s="9"/>
      <c r="P887" s="9"/>
      <c r="Q887" s="11"/>
    </row>
    <row r="888" spans="1:17" x14ac:dyDescent="0.45">
      <c r="A888" s="14"/>
      <c r="B888" s="9"/>
      <c r="C888" s="10"/>
      <c r="D888" s="10"/>
      <c r="E888" s="20"/>
      <c r="F888" s="9"/>
      <c r="G888" s="41"/>
      <c r="H888" s="10"/>
      <c r="I888" s="9"/>
      <c r="J888" s="9"/>
      <c r="K888" s="9"/>
      <c r="L888" s="10"/>
      <c r="M888" s="12" t="s">
        <v>41</v>
      </c>
      <c r="N888" s="9"/>
      <c r="O888" s="9"/>
      <c r="P888" s="9"/>
      <c r="Q888" s="11"/>
    </row>
    <row r="889" spans="1:17" x14ac:dyDescent="0.45">
      <c r="A889" s="8"/>
      <c r="B889" s="9"/>
      <c r="C889" s="10"/>
      <c r="D889" s="10"/>
      <c r="E889" s="20"/>
      <c r="F889" s="9"/>
      <c r="G889" s="41"/>
      <c r="H889" s="10"/>
      <c r="I889" s="9"/>
      <c r="J889" s="9"/>
      <c r="K889" s="9"/>
      <c r="L889" s="10"/>
      <c r="M889" s="12" t="s">
        <v>42</v>
      </c>
      <c r="N889" s="9"/>
      <c r="O889" s="9"/>
      <c r="P889" s="9"/>
      <c r="Q889" s="11"/>
    </row>
    <row r="890" spans="1:17" x14ac:dyDescent="0.45">
      <c r="A890" s="8"/>
      <c r="B890" s="12" t="s">
        <v>6</v>
      </c>
      <c r="C890" s="13" t="s">
        <v>4</v>
      </c>
      <c r="D890" s="13" t="s">
        <v>5</v>
      </c>
      <c r="E890" s="23" t="s">
        <v>16</v>
      </c>
      <c r="F890" s="9"/>
      <c r="G890" s="43" t="s">
        <v>18</v>
      </c>
      <c r="H890" s="13" t="s">
        <v>19</v>
      </c>
      <c r="I890" s="9"/>
      <c r="J890" s="9"/>
      <c r="K890" s="9"/>
      <c r="L890" s="10"/>
      <c r="M890" s="38">
        <f>L882</f>
        <v>24137.85</v>
      </c>
      <c r="N890" s="9" t="s">
        <v>45</v>
      </c>
      <c r="O890" s="9"/>
      <c r="P890" s="9"/>
      <c r="Q890" s="11"/>
    </row>
    <row r="891" spans="1:17" x14ac:dyDescent="0.45">
      <c r="A891" s="14" t="s">
        <v>179</v>
      </c>
      <c r="B891" s="9">
        <v>43</v>
      </c>
      <c r="C891" s="10">
        <v>91.49</v>
      </c>
      <c r="D891" s="10">
        <f>C891*B891</f>
        <v>3934.0699999999997</v>
      </c>
      <c r="E891" s="38" t="s">
        <v>46</v>
      </c>
      <c r="F891" s="9"/>
      <c r="G891" s="10">
        <v>91.43</v>
      </c>
      <c r="H891" s="10">
        <f>(B891*G891)-D891</f>
        <v>-2.5799999999994725</v>
      </c>
      <c r="I891" s="9" t="s">
        <v>134</v>
      </c>
      <c r="J891" s="9"/>
      <c r="K891" s="9" t="str">
        <f>IF(B891&lt;&gt;0,"buy "&amp;B891&amp;" "&amp;A891&amp;" @ $"&amp;G891,"")</f>
        <v>buy 43 BIL @ $91.43</v>
      </c>
      <c r="L891" s="10">
        <f>L885-(G891*B891)</f>
        <v>23890.499999999996</v>
      </c>
      <c r="M891" s="38">
        <f>L882-(G891*B891)</f>
        <v>20206.359999999997</v>
      </c>
      <c r="N891" s="9"/>
      <c r="O891" s="9"/>
      <c r="P891" s="9"/>
      <c r="Q891" s="11"/>
    </row>
    <row r="892" spans="1:17" x14ac:dyDescent="0.45">
      <c r="A892" s="14"/>
      <c r="B892" s="9"/>
      <c r="C892" s="10"/>
      <c r="D892" s="10">
        <f>C892*B892</f>
        <v>0</v>
      </c>
      <c r="E892" s="38"/>
      <c r="F892" s="9"/>
      <c r="G892" s="10"/>
      <c r="H892" s="10">
        <f>(B892*G892)-D892</f>
        <v>0</v>
      </c>
      <c r="I892" s="9" t="s">
        <v>134</v>
      </c>
      <c r="J892" s="9"/>
      <c r="K892" s="9" t="str">
        <f>IF(B892&lt;&gt;0,"buy "&amp;B892&amp;" "&amp;A892&amp;" @ $"&amp;G892,"")</f>
        <v/>
      </c>
      <c r="L892" s="10">
        <f>L891-(G892*B892)</f>
        <v>23890.499999999996</v>
      </c>
      <c r="M892" s="38">
        <f>M891-(G892*B892)</f>
        <v>20206.359999999997</v>
      </c>
      <c r="N892" s="9"/>
      <c r="O892" s="9"/>
      <c r="P892" s="9"/>
      <c r="Q892" s="11"/>
    </row>
    <row r="893" spans="1:17" x14ac:dyDescent="0.45">
      <c r="A893" s="28"/>
      <c r="B893" s="29"/>
      <c r="C893" s="30"/>
      <c r="D893" s="30">
        <f>C893*B893</f>
        <v>0</v>
      </c>
      <c r="E893" s="38"/>
      <c r="F893" s="29"/>
      <c r="G893" s="30"/>
      <c r="H893" s="30">
        <f>(B893*G893)-D893</f>
        <v>0</v>
      </c>
      <c r="I893" s="9" t="s">
        <v>134</v>
      </c>
      <c r="J893" s="9"/>
      <c r="K893" s="9" t="str">
        <f>IF(B893&lt;&gt;0,"buy "&amp;B893&amp;" "&amp;A893&amp;" @ $"&amp;G893,"")</f>
        <v/>
      </c>
      <c r="L893" s="10">
        <f>L892-(G893*B893)</f>
        <v>23890.499999999996</v>
      </c>
      <c r="M893" s="46">
        <f>M892-(G893*B893)</f>
        <v>20206.359999999997</v>
      </c>
      <c r="N893" s="47" t="str">
        <f>"$"&amp;TEXT(M893,"#,##0.00")&amp;" will be the balance in the account after purchases.  "</f>
        <v xml:space="preserve">$20,206.36 will be the balance in the account after purchases.  </v>
      </c>
      <c r="O893" s="47"/>
      <c r="P893" s="47"/>
      <c r="Q893" s="48"/>
    </row>
    <row r="894" spans="1:17" x14ac:dyDescent="0.45">
      <c r="A894" s="14"/>
      <c r="B894" s="9"/>
      <c r="C894" s="10" t="s">
        <v>20</v>
      </c>
      <c r="D894" s="10">
        <f>SUM(D891:D893)</f>
        <v>3934.0699999999997</v>
      </c>
      <c r="E894" s="9"/>
      <c r="F894" s="9"/>
      <c r="G894" s="10" t="s">
        <v>28</v>
      </c>
      <c r="H894" s="10">
        <f>SUM(H891:H893)</f>
        <v>-2.5799999999994725</v>
      </c>
      <c r="I894" s="9"/>
      <c r="J894" s="9"/>
      <c r="K894" s="9"/>
      <c r="L894" s="10"/>
      <c r="M894" s="9"/>
      <c r="N894" s="9" t="s">
        <v>84</v>
      </c>
      <c r="O894" s="9"/>
      <c r="P894" s="9"/>
      <c r="Q894" s="11"/>
    </row>
    <row r="895" spans="1:17" x14ac:dyDescent="0.45">
      <c r="A895" s="14"/>
      <c r="B895" s="9"/>
      <c r="C895" s="10"/>
      <c r="D895" s="10"/>
      <c r="E895" s="9"/>
      <c r="F895" s="9"/>
      <c r="G895" s="10"/>
      <c r="H895" s="10"/>
      <c r="I895" s="9"/>
      <c r="J895" s="9"/>
      <c r="K895" s="9"/>
      <c r="L895" s="10"/>
      <c r="M895" s="12" t="str">
        <f>IF(J886+M893&gt;0,"Credit Surplus","Credit Shortage")</f>
        <v>Credit Surplus</v>
      </c>
      <c r="N895" s="38">
        <f>J886+M893</f>
        <v>23890.499999999996</v>
      </c>
      <c r="O895" s="9" t="s">
        <v>121</v>
      </c>
      <c r="P895" s="9"/>
      <c r="Q895" s="11"/>
    </row>
    <row r="896" spans="1:17" x14ac:dyDescent="0.45">
      <c r="A896" s="14"/>
      <c r="B896" s="9"/>
      <c r="C896" s="10"/>
      <c r="D896" s="10"/>
      <c r="E896" s="9"/>
      <c r="F896" s="9"/>
      <c r="G896" s="10"/>
      <c r="H896" s="10"/>
      <c r="I896" s="9"/>
      <c r="J896" s="9"/>
      <c r="K896" s="9"/>
      <c r="L896" s="10"/>
      <c r="M896" s="9"/>
      <c r="N896" s="9"/>
      <c r="O896" s="9"/>
      <c r="P896" s="9"/>
      <c r="Q896" s="11"/>
    </row>
    <row r="897" spans="1:17" x14ac:dyDescent="0.45">
      <c r="A897" s="14"/>
      <c r="B897" s="9"/>
      <c r="C897" s="10"/>
      <c r="D897" s="10"/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23</v>
      </c>
      <c r="B898" s="9"/>
      <c r="C898" s="10"/>
      <c r="D898" s="22">
        <v>54.64</v>
      </c>
      <c r="E898" s="9" t="s">
        <v>111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24</v>
      </c>
      <c r="B899" s="9"/>
      <c r="C899" s="10"/>
      <c r="D899" s="49">
        <f>H886</f>
        <v>-26.310000000000173</v>
      </c>
      <c r="E899" s="9" t="s">
        <v>36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x14ac:dyDescent="0.45">
      <c r="A900" s="14" t="s">
        <v>25</v>
      </c>
      <c r="B900" s="9"/>
      <c r="C900" s="10"/>
      <c r="D900" s="10">
        <f>D898+D899</f>
        <v>28.329999999999828</v>
      </c>
      <c r="E900" s="9"/>
      <c r="F900" s="9"/>
      <c r="G900" s="10"/>
      <c r="H900" s="10"/>
      <c r="I900" s="9"/>
      <c r="J900" s="9"/>
      <c r="K900" s="9"/>
      <c r="L900" s="9"/>
      <c r="M900" s="9"/>
      <c r="N900" s="9"/>
      <c r="O900" s="9"/>
      <c r="P900" s="9"/>
      <c r="Q900" s="11"/>
    </row>
    <row r="901" spans="1:17" x14ac:dyDescent="0.45">
      <c r="A901" s="14" t="s">
        <v>27</v>
      </c>
      <c r="B901" s="9"/>
      <c r="C901" s="10"/>
      <c r="D901" s="10">
        <f>H894</f>
        <v>-2.5799999999994725</v>
      </c>
      <c r="E901" s="9" t="s">
        <v>37</v>
      </c>
      <c r="F901" s="9"/>
      <c r="G901" s="10"/>
      <c r="H901" s="10"/>
      <c r="I901" s="9"/>
      <c r="J901" s="9"/>
      <c r="K901" s="9"/>
      <c r="L901" s="9"/>
      <c r="M901" s="9"/>
      <c r="N901" s="9"/>
      <c r="O901" s="9"/>
      <c r="P901" s="9"/>
      <c r="Q901" s="11"/>
    </row>
    <row r="902" spans="1:17" x14ac:dyDescent="0.45">
      <c r="A902" s="14" t="s">
        <v>25</v>
      </c>
      <c r="B902" s="9"/>
      <c r="C902" s="10"/>
      <c r="D902" s="32">
        <f>D900-D901</f>
        <v>30.9099999999993</v>
      </c>
      <c r="E902" s="20" t="s">
        <v>38</v>
      </c>
      <c r="F902" s="9"/>
      <c r="G902" s="10"/>
      <c r="H902" s="10"/>
      <c r="I902" s="9"/>
      <c r="J902" s="9"/>
      <c r="K902" s="9"/>
      <c r="L902" s="9"/>
      <c r="M902" s="9"/>
      <c r="N902" s="9"/>
      <c r="O902" s="9"/>
      <c r="P902" s="9"/>
      <c r="Q902" s="11"/>
    </row>
    <row r="903" spans="1:17" ht="14.65" thickBot="1" x14ac:dyDescent="0.5">
      <c r="A903" s="16"/>
      <c r="B903" s="17"/>
      <c r="C903" s="18"/>
      <c r="D903" s="18"/>
      <c r="E903" s="17"/>
      <c r="F903" s="17"/>
      <c r="G903" s="18"/>
      <c r="H903" s="18"/>
      <c r="I903" s="17"/>
      <c r="J903" s="17"/>
      <c r="K903" s="17"/>
      <c r="L903" s="17"/>
      <c r="M903" s="17"/>
      <c r="N903" s="17"/>
      <c r="O903" s="17"/>
      <c r="P903" s="17"/>
      <c r="Q903" s="19"/>
    </row>
    <row r="904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2025-03-01T01:30:20Z</cp:lastPrinted>
  <dcterms:created xsi:type="dcterms:W3CDTF">2018-06-30T02:06:06Z</dcterms:created>
  <dcterms:modified xsi:type="dcterms:W3CDTF">2025-03-03T14:55:04Z</dcterms:modified>
</cp:coreProperties>
</file>