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1" yWindow="408" windowWidth="20731" windowHeight="10922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D36" i="4"/>
  <c r="D39" s="1"/>
  <c r="J36"/>
  <c r="K36"/>
  <c r="L36"/>
  <c r="D37"/>
  <c r="H37"/>
  <c r="J37"/>
  <c r="K37"/>
  <c r="L37"/>
  <c r="L38" s="1"/>
  <c r="L44" s="1"/>
  <c r="L45" s="1"/>
  <c r="L46" s="1"/>
  <c r="D38"/>
  <c r="H38"/>
  <c r="J38"/>
  <c r="K38"/>
  <c r="J39"/>
  <c r="M48" s="1"/>
  <c r="M43"/>
  <c r="D44"/>
  <c r="H44" s="1"/>
  <c r="H47" s="1"/>
  <c r="D54" s="1"/>
  <c r="K44"/>
  <c r="M44"/>
  <c r="D45"/>
  <c r="H45" s="1"/>
  <c r="K45"/>
  <c r="M45"/>
  <c r="D46"/>
  <c r="H46" s="1"/>
  <c r="K46"/>
  <c r="M46"/>
  <c r="D64"/>
  <c r="H64"/>
  <c r="J64"/>
  <c r="J67" s="1"/>
  <c r="M76" s="1"/>
  <c r="K64"/>
  <c r="L64"/>
  <c r="L65" s="1"/>
  <c r="L66" s="1"/>
  <c r="L72" s="1"/>
  <c r="L73" s="1"/>
  <c r="L74" s="1"/>
  <c r="D65"/>
  <c r="H65"/>
  <c r="J65"/>
  <c r="K65"/>
  <c r="D66"/>
  <c r="H66" s="1"/>
  <c r="J66"/>
  <c r="K66"/>
  <c r="D67"/>
  <c r="M71"/>
  <c r="D72"/>
  <c r="H72"/>
  <c r="H75" s="1"/>
  <c r="D82" s="1"/>
  <c r="K72"/>
  <c r="M72"/>
  <c r="M73" s="1"/>
  <c r="M74" s="1"/>
  <c r="D73"/>
  <c r="H73"/>
  <c r="K73"/>
  <c r="D74"/>
  <c r="H74" s="1"/>
  <c r="K74"/>
  <c r="D75"/>
  <c r="D92"/>
  <c r="D95" s="1"/>
  <c r="H92"/>
  <c r="H95" s="1"/>
  <c r="D108" s="1"/>
  <c r="D109" s="1"/>
  <c r="J92"/>
  <c r="K92"/>
  <c r="L92"/>
  <c r="D93"/>
  <c r="H93"/>
  <c r="J93"/>
  <c r="K93"/>
  <c r="L93"/>
  <c r="D94"/>
  <c r="H94"/>
  <c r="J94"/>
  <c r="K94"/>
  <c r="L94"/>
  <c r="J95"/>
  <c r="M104" s="1"/>
  <c r="M99"/>
  <c r="D100"/>
  <c r="H100" s="1"/>
  <c r="H103" s="1"/>
  <c r="D110" s="1"/>
  <c r="K100"/>
  <c r="L100"/>
  <c r="L101" s="1"/>
  <c r="L102" s="1"/>
  <c r="M100"/>
  <c r="D101"/>
  <c r="H101"/>
  <c r="K101"/>
  <c r="M101"/>
  <c r="D102"/>
  <c r="H102"/>
  <c r="K102"/>
  <c r="M102"/>
  <c r="D120"/>
  <c r="H120" s="1"/>
  <c r="J120"/>
  <c r="J123" s="1"/>
  <c r="M132" s="1"/>
  <c r="K120"/>
  <c r="L120"/>
  <c r="L121" s="1"/>
  <c r="L122" s="1"/>
  <c r="L128" s="1"/>
  <c r="L129" s="1"/>
  <c r="L130" s="1"/>
  <c r="D121"/>
  <c r="H121" s="1"/>
  <c r="J121"/>
  <c r="K121"/>
  <c r="D122"/>
  <c r="H122" s="1"/>
  <c r="J122"/>
  <c r="K122"/>
  <c r="M127"/>
  <c r="D128"/>
  <c r="H128" s="1"/>
  <c r="K128"/>
  <c r="M128"/>
  <c r="M129" s="1"/>
  <c r="M130" s="1"/>
  <c r="D129"/>
  <c r="H129" s="1"/>
  <c r="K129"/>
  <c r="D130"/>
  <c r="D131" s="1"/>
  <c r="K130"/>
  <c r="D148"/>
  <c r="H148"/>
  <c r="H151" s="1"/>
  <c r="D164" s="1"/>
  <c r="D165" s="1"/>
  <c r="J148"/>
  <c r="K148"/>
  <c r="L148"/>
  <c r="L149" s="1"/>
  <c r="L150" s="1"/>
  <c r="L156" s="1"/>
  <c r="L157" s="1"/>
  <c r="L158" s="1"/>
  <c r="D149"/>
  <c r="H149"/>
  <c r="J149"/>
  <c r="K149"/>
  <c r="D150"/>
  <c r="H150"/>
  <c r="J150"/>
  <c r="J151" s="1"/>
  <c r="M160" s="1"/>
  <c r="K150"/>
  <c r="D151"/>
  <c r="M155"/>
  <c r="D156"/>
  <c r="H156"/>
  <c r="K156"/>
  <c r="M156"/>
  <c r="D157"/>
  <c r="H157"/>
  <c r="K157"/>
  <c r="M157"/>
  <c r="M158" s="1"/>
  <c r="D158"/>
  <c r="D159" s="1"/>
  <c r="K158"/>
  <c r="D175"/>
  <c r="H175" s="1"/>
  <c r="H178" s="1"/>
  <c r="D191" s="1"/>
  <c r="D192" s="1"/>
  <c r="J175"/>
  <c r="K175"/>
  <c r="L175"/>
  <c r="L176" s="1"/>
  <c r="L177" s="1"/>
  <c r="L183" s="1"/>
  <c r="L184" s="1"/>
  <c r="L185" s="1"/>
  <c r="D176"/>
  <c r="H176"/>
  <c r="J176"/>
  <c r="K176"/>
  <c r="D177"/>
  <c r="H177"/>
  <c r="J177"/>
  <c r="J178" s="1"/>
  <c r="K177"/>
  <c r="M182"/>
  <c r="D183"/>
  <c r="D186" s="1"/>
  <c r="K183"/>
  <c r="M183"/>
  <c r="D184"/>
  <c r="H184" s="1"/>
  <c r="K184"/>
  <c r="M184"/>
  <c r="M185" s="1"/>
  <c r="D185"/>
  <c r="H185"/>
  <c r="K185"/>
  <c r="D203"/>
  <c r="H203"/>
  <c r="J203"/>
  <c r="J206" s="1"/>
  <c r="M215" s="1"/>
  <c r="K203"/>
  <c r="L203"/>
  <c r="L204" s="1"/>
  <c r="L205" s="1"/>
  <c r="L211" s="1"/>
  <c r="L212" s="1"/>
  <c r="L213" s="1"/>
  <c r="D204"/>
  <c r="H204" s="1"/>
  <c r="J204"/>
  <c r="K204"/>
  <c r="D205"/>
  <c r="D206" s="1"/>
  <c r="J205"/>
  <c r="K205"/>
  <c r="M210"/>
  <c r="D211"/>
  <c r="H211"/>
  <c r="K211"/>
  <c r="M211"/>
  <c r="M212" s="1"/>
  <c r="M213" s="1"/>
  <c r="D212"/>
  <c r="H212" s="1"/>
  <c r="K212"/>
  <c r="D213"/>
  <c r="H213" s="1"/>
  <c r="K213"/>
  <c r="D214"/>
  <c r="D231"/>
  <c r="H231"/>
  <c r="H234" s="1"/>
  <c r="D247" s="1"/>
  <c r="D248" s="1"/>
  <c r="J231"/>
  <c r="K231"/>
  <c r="L231"/>
  <c r="D232"/>
  <c r="H232"/>
  <c r="J232"/>
  <c r="K232"/>
  <c r="L232"/>
  <c r="L233" s="1"/>
  <c r="L239" s="1"/>
  <c r="L240" s="1"/>
  <c r="L241" s="1"/>
  <c r="D233"/>
  <c r="D234" s="1"/>
  <c r="H233"/>
  <c r="J233"/>
  <c r="K233"/>
  <c r="J234"/>
  <c r="M243" s="1"/>
  <c r="M238"/>
  <c r="D239"/>
  <c r="D242" s="1"/>
  <c r="H239"/>
  <c r="H242" s="1"/>
  <c r="D249" s="1"/>
  <c r="K239"/>
  <c r="M239"/>
  <c r="D240"/>
  <c r="H240"/>
  <c r="K240"/>
  <c r="M240"/>
  <c r="D241"/>
  <c r="H241"/>
  <c r="K241"/>
  <c r="M241"/>
  <c r="D259"/>
  <c r="D262" s="1"/>
  <c r="J259"/>
  <c r="J262" s="1"/>
  <c r="M271" s="1"/>
  <c r="K259"/>
  <c r="L259"/>
  <c r="D260"/>
  <c r="H260" s="1"/>
  <c r="J260"/>
  <c r="K260"/>
  <c r="L260"/>
  <c r="L261" s="1"/>
  <c r="L267" s="1"/>
  <c r="L268" s="1"/>
  <c r="L269" s="1"/>
  <c r="D261"/>
  <c r="H261"/>
  <c r="J261"/>
  <c r="K261"/>
  <c r="M266"/>
  <c r="D267"/>
  <c r="H267" s="1"/>
  <c r="K267"/>
  <c r="M267"/>
  <c r="D268"/>
  <c r="H268" s="1"/>
  <c r="K268"/>
  <c r="M268"/>
  <c r="D269"/>
  <c r="H269" s="1"/>
  <c r="K269"/>
  <c r="M269"/>
  <c r="D286"/>
  <c r="H286"/>
  <c r="J286"/>
  <c r="J289" s="1"/>
  <c r="K286"/>
  <c r="L286"/>
  <c r="L287" s="1"/>
  <c r="L288" s="1"/>
  <c r="L294" s="1"/>
  <c r="L295" s="1"/>
  <c r="L296" s="1"/>
  <c r="D287"/>
  <c r="H287"/>
  <c r="J287"/>
  <c r="K287"/>
  <c r="D288"/>
  <c r="H288" s="1"/>
  <c r="J288"/>
  <c r="K288"/>
  <c r="D289"/>
  <c r="M293"/>
  <c r="D294"/>
  <c r="H294"/>
  <c r="K294"/>
  <c r="M294"/>
  <c r="M295" s="1"/>
  <c r="M296" s="1"/>
  <c r="N296" s="1"/>
  <c r="D295"/>
  <c r="D297" s="1"/>
  <c r="H295"/>
  <c r="K295"/>
  <c r="D296"/>
  <c r="H296" s="1"/>
  <c r="H297" s="1"/>
  <c r="D304" s="1"/>
  <c r="K296"/>
  <c r="D314"/>
  <c r="H314"/>
  <c r="J314"/>
  <c r="K314"/>
  <c r="L314"/>
  <c r="L315" s="1"/>
  <c r="L316" s="1"/>
  <c r="L322" s="1"/>
  <c r="L323" s="1"/>
  <c r="L324" s="1"/>
  <c r="D315"/>
  <c r="H315"/>
  <c r="J315"/>
  <c r="K315"/>
  <c r="D316"/>
  <c r="H316" s="1"/>
  <c r="H317" s="1"/>
  <c r="D330" s="1"/>
  <c r="D331" s="1"/>
  <c r="J316"/>
  <c r="J317" s="1"/>
  <c r="K316"/>
  <c r="D317"/>
  <c r="M321"/>
  <c r="D322"/>
  <c r="H322"/>
  <c r="K322"/>
  <c r="M322"/>
  <c r="D323"/>
  <c r="D325" s="1"/>
  <c r="K323"/>
  <c r="M323"/>
  <c r="M324" s="1"/>
  <c r="N324" s="1"/>
  <c r="D324"/>
  <c r="H324" s="1"/>
  <c r="K324"/>
  <c r="D341"/>
  <c r="H341"/>
  <c r="J341"/>
  <c r="K341"/>
  <c r="L341"/>
  <c r="D342"/>
  <c r="D344" s="1"/>
  <c r="J342"/>
  <c r="K342"/>
  <c r="L342"/>
  <c r="L343" s="1"/>
  <c r="L349" s="1"/>
  <c r="L350" s="1"/>
  <c r="L351" s="1"/>
  <c r="D343"/>
  <c r="H343" s="1"/>
  <c r="J343"/>
  <c r="K343"/>
  <c r="J344"/>
  <c r="N353" s="1"/>
  <c r="M348"/>
  <c r="D349"/>
  <c r="H349"/>
  <c r="K349"/>
  <c r="M349"/>
  <c r="D350"/>
  <c r="H350"/>
  <c r="H352" s="1"/>
  <c r="D359" s="1"/>
  <c r="K350"/>
  <c r="M350"/>
  <c r="D351"/>
  <c r="H351" s="1"/>
  <c r="K351"/>
  <c r="M351"/>
  <c r="N351" s="1"/>
  <c r="D368"/>
  <c r="H368"/>
  <c r="J368"/>
  <c r="J371" s="1"/>
  <c r="K368"/>
  <c r="L368"/>
  <c r="L369" s="1"/>
  <c r="L370" s="1"/>
  <c r="L376" s="1"/>
  <c r="L377" s="1"/>
  <c r="L378" s="1"/>
  <c r="D369"/>
  <c r="H369"/>
  <c r="H371" s="1"/>
  <c r="D384" s="1"/>
  <c r="D385" s="1"/>
  <c r="D387" s="1"/>
  <c r="J369"/>
  <c r="K369"/>
  <c r="D370"/>
  <c r="H370" s="1"/>
  <c r="J370"/>
  <c r="K370"/>
  <c r="M375"/>
  <c r="D376"/>
  <c r="H376" s="1"/>
  <c r="H379" s="1"/>
  <c r="D386" s="1"/>
  <c r="K376"/>
  <c r="M376"/>
  <c r="M377" s="1"/>
  <c r="M378" s="1"/>
  <c r="N378" s="1"/>
  <c r="D377"/>
  <c r="H377" s="1"/>
  <c r="K377"/>
  <c r="D378"/>
  <c r="H378"/>
  <c r="K378"/>
  <c r="D379"/>
  <c r="D394"/>
  <c r="H394" s="1"/>
  <c r="J394"/>
  <c r="K394"/>
  <c r="L394"/>
  <c r="L395" s="1"/>
  <c r="L396" s="1"/>
  <c r="L402" s="1"/>
  <c r="L403" s="1"/>
  <c r="L404" s="1"/>
  <c r="D395"/>
  <c r="H395" s="1"/>
  <c r="J395"/>
  <c r="J397" s="1"/>
  <c r="K395"/>
  <c r="D396"/>
  <c r="H396"/>
  <c r="J396"/>
  <c r="K396"/>
  <c r="D397"/>
  <c r="M401"/>
  <c r="D402"/>
  <c r="H402" s="1"/>
  <c r="K402"/>
  <c r="M402"/>
  <c r="M403" s="1"/>
  <c r="M404" s="1"/>
  <c r="N404" s="1"/>
  <c r="D403"/>
  <c r="H403" s="1"/>
  <c r="K403"/>
  <c r="D404"/>
  <c r="H404" s="1"/>
  <c r="K404"/>
  <c r="D405"/>
  <c r="D420"/>
  <c r="D423" s="1"/>
  <c r="J420"/>
  <c r="K420"/>
  <c r="L420"/>
  <c r="L421" s="1"/>
  <c r="L422" s="1"/>
  <c r="L428" s="1"/>
  <c r="L429" s="1"/>
  <c r="L430" s="1"/>
  <c r="D421"/>
  <c r="H421" s="1"/>
  <c r="J421"/>
  <c r="K421"/>
  <c r="D422"/>
  <c r="H422" s="1"/>
  <c r="J422"/>
  <c r="J423" s="1"/>
  <c r="K422"/>
  <c r="M427"/>
  <c r="D428"/>
  <c r="H428"/>
  <c r="K428"/>
  <c r="M428"/>
  <c r="D429"/>
  <c r="D431" s="1"/>
  <c r="K429"/>
  <c r="M429"/>
  <c r="M430" s="1"/>
  <c r="N430" s="1"/>
  <c r="D430"/>
  <c r="H430" s="1"/>
  <c r="K430"/>
  <c r="D446"/>
  <c r="H446"/>
  <c r="J446"/>
  <c r="K446"/>
  <c r="L446"/>
  <c r="D447"/>
  <c r="D449" s="1"/>
  <c r="J447"/>
  <c r="K447"/>
  <c r="L447"/>
  <c r="L448" s="1"/>
  <c r="L454" s="1"/>
  <c r="L455" s="1"/>
  <c r="L456" s="1"/>
  <c r="D448"/>
  <c r="H448" s="1"/>
  <c r="J448"/>
  <c r="K448"/>
  <c r="J449"/>
  <c r="M453"/>
  <c r="D454"/>
  <c r="H454" s="1"/>
  <c r="K454"/>
  <c r="M454"/>
  <c r="M455" s="1"/>
  <c r="M456" s="1"/>
  <c r="D455"/>
  <c r="H455"/>
  <c r="K455"/>
  <c r="D456"/>
  <c r="D457" s="1"/>
  <c r="K456"/>
  <c r="D472"/>
  <c r="H472" s="1"/>
  <c r="J472"/>
  <c r="J475" s="1"/>
  <c r="K472"/>
  <c r="L472"/>
  <c r="L473" s="1"/>
  <c r="L474" s="1"/>
  <c r="L480" s="1"/>
  <c r="L481" s="1"/>
  <c r="L482" s="1"/>
  <c r="D473"/>
  <c r="H473"/>
  <c r="J473"/>
  <c r="K473"/>
  <c r="D474"/>
  <c r="D475" s="1"/>
  <c r="J474"/>
  <c r="K474"/>
  <c r="M479"/>
  <c r="D480"/>
  <c r="H480" s="1"/>
  <c r="K480"/>
  <c r="M480"/>
  <c r="M481" s="1"/>
  <c r="M482" s="1"/>
  <c r="N482" s="1"/>
  <c r="D481"/>
  <c r="H481" s="1"/>
  <c r="K481"/>
  <c r="D482"/>
  <c r="H482"/>
  <c r="K482"/>
  <c r="D483"/>
  <c r="D498"/>
  <c r="H498" s="1"/>
  <c r="H501" s="1"/>
  <c r="D514" s="1"/>
  <c r="D515" s="1"/>
  <c r="J498"/>
  <c r="K498"/>
  <c r="L498"/>
  <c r="L499" s="1"/>
  <c r="L500" s="1"/>
  <c r="L506" s="1"/>
  <c r="L507" s="1"/>
  <c r="L508" s="1"/>
  <c r="D499"/>
  <c r="H499" s="1"/>
  <c r="J499"/>
  <c r="J501" s="1"/>
  <c r="K499"/>
  <c r="D500"/>
  <c r="H500"/>
  <c r="J500"/>
  <c r="K500"/>
  <c r="D501"/>
  <c r="M505"/>
  <c r="D506"/>
  <c r="H506" s="1"/>
  <c r="K506"/>
  <c r="M506"/>
  <c r="M507" s="1"/>
  <c r="M508" s="1"/>
  <c r="N508" s="1"/>
  <c r="D507"/>
  <c r="D509" s="1"/>
  <c r="K507"/>
  <c r="D508"/>
  <c r="H508" s="1"/>
  <c r="K508"/>
  <c r="D524"/>
  <c r="H524" s="1"/>
  <c r="J524"/>
  <c r="K524"/>
  <c r="L524"/>
  <c r="L525" s="1"/>
  <c r="L526" s="1"/>
  <c r="L532" s="1"/>
  <c r="L533" s="1"/>
  <c r="L534" s="1"/>
  <c r="D525"/>
  <c r="H525" s="1"/>
  <c r="J525"/>
  <c r="K525"/>
  <c r="D526"/>
  <c r="H526" s="1"/>
  <c r="J526"/>
  <c r="J527" s="1"/>
  <c r="K526"/>
  <c r="M531"/>
  <c r="D532"/>
  <c r="H532"/>
  <c r="K532"/>
  <c r="M532"/>
  <c r="D533"/>
  <c r="D535" s="1"/>
  <c r="K533"/>
  <c r="M533"/>
  <c r="M534" s="1"/>
  <c r="N534" s="1"/>
  <c r="D534"/>
  <c r="H534" s="1"/>
  <c r="K534"/>
  <c r="D550"/>
  <c r="H550"/>
  <c r="J550"/>
  <c r="K550"/>
  <c r="L550"/>
  <c r="D551"/>
  <c r="D553" s="1"/>
  <c r="J551"/>
  <c r="K551"/>
  <c r="L551"/>
  <c r="L552" s="1"/>
  <c r="L558" s="1"/>
  <c r="L559" s="1"/>
  <c r="L560" s="1"/>
  <c r="D552"/>
  <c r="H552" s="1"/>
  <c r="J552"/>
  <c r="K552"/>
  <c r="J553"/>
  <c r="M557"/>
  <c r="D558"/>
  <c r="H558" s="1"/>
  <c r="K558"/>
  <c r="M558"/>
  <c r="M559" s="1"/>
  <c r="M560" s="1"/>
  <c r="N560" s="1"/>
  <c r="D559"/>
  <c r="D561" s="1"/>
  <c r="H559"/>
  <c r="K559"/>
  <c r="D560"/>
  <c r="H560" s="1"/>
  <c r="K560"/>
  <c r="K18"/>
  <c r="D18"/>
  <c r="H18" s="1"/>
  <c r="K17"/>
  <c r="D17"/>
  <c r="H17" s="1"/>
  <c r="M16"/>
  <c r="M17" s="1"/>
  <c r="M18" s="1"/>
  <c r="K16"/>
  <c r="D16"/>
  <c r="H16" s="1"/>
  <c r="M15"/>
  <c r="K10"/>
  <c r="J10"/>
  <c r="D10"/>
  <c r="H10" s="1"/>
  <c r="K9"/>
  <c r="J9"/>
  <c r="D9"/>
  <c r="H9" s="1"/>
  <c r="L8"/>
  <c r="L9" s="1"/>
  <c r="L10" s="1"/>
  <c r="L16" s="1"/>
  <c r="L17" s="1"/>
  <c r="L18" s="1"/>
  <c r="K8"/>
  <c r="J8"/>
  <c r="D8"/>
  <c r="H8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D111" i="4" l="1"/>
  <c r="H67"/>
  <c r="D80" s="1"/>
  <c r="D81" s="1"/>
  <c r="D83" s="1"/>
  <c r="N536"/>
  <c r="M536"/>
  <c r="N484"/>
  <c r="M484"/>
  <c r="H131"/>
  <c r="D138" s="1"/>
  <c r="N562"/>
  <c r="H527"/>
  <c r="D540" s="1"/>
  <c r="D541" s="1"/>
  <c r="H397"/>
  <c r="D410" s="1"/>
  <c r="D411" s="1"/>
  <c r="M187"/>
  <c r="H214"/>
  <c r="D221" s="1"/>
  <c r="N510"/>
  <c r="M510"/>
  <c r="M458"/>
  <c r="N456"/>
  <c r="H561"/>
  <c r="D568" s="1"/>
  <c r="H344"/>
  <c r="D357" s="1"/>
  <c r="D358" s="1"/>
  <c r="D360" s="1"/>
  <c r="H270"/>
  <c r="D277" s="1"/>
  <c r="D250"/>
  <c r="H483"/>
  <c r="D490" s="1"/>
  <c r="H123"/>
  <c r="D136" s="1"/>
  <c r="D137" s="1"/>
  <c r="M380"/>
  <c r="N380"/>
  <c r="N326"/>
  <c r="M326"/>
  <c r="H289"/>
  <c r="D302" s="1"/>
  <c r="D303" s="1"/>
  <c r="D305" s="1"/>
  <c r="N432"/>
  <c r="M432"/>
  <c r="N406"/>
  <c r="M406"/>
  <c r="N298"/>
  <c r="M298"/>
  <c r="N458"/>
  <c r="H405"/>
  <c r="D412" s="1"/>
  <c r="H474"/>
  <c r="H475" s="1"/>
  <c r="D488" s="1"/>
  <c r="D489" s="1"/>
  <c r="D491" s="1"/>
  <c r="H456"/>
  <c r="H457" s="1"/>
  <c r="D464" s="1"/>
  <c r="H447"/>
  <c r="H449" s="1"/>
  <c r="D462" s="1"/>
  <c r="D463" s="1"/>
  <c r="H429"/>
  <c r="H431" s="1"/>
  <c r="D438" s="1"/>
  <c r="H420"/>
  <c r="H423" s="1"/>
  <c r="D436" s="1"/>
  <c r="D437" s="1"/>
  <c r="D439" s="1"/>
  <c r="D371"/>
  <c r="H259"/>
  <c r="H262" s="1"/>
  <c r="D275" s="1"/>
  <c r="D276" s="1"/>
  <c r="D278" s="1"/>
  <c r="H205"/>
  <c r="H206" s="1"/>
  <c r="D219" s="1"/>
  <c r="D220" s="1"/>
  <c r="D222" s="1"/>
  <c r="H183"/>
  <c r="H186" s="1"/>
  <c r="D193" s="1"/>
  <c r="D194" s="1"/>
  <c r="H130"/>
  <c r="H36"/>
  <c r="H39" s="1"/>
  <c r="D52" s="1"/>
  <c r="D53" s="1"/>
  <c r="D55" s="1"/>
  <c r="H507"/>
  <c r="H509" s="1"/>
  <c r="D516" s="1"/>
  <c r="D517" s="1"/>
  <c r="D352"/>
  <c r="D270"/>
  <c r="H158"/>
  <c r="H159" s="1"/>
  <c r="D166" s="1"/>
  <c r="D167" s="1"/>
  <c r="D123"/>
  <c r="D47"/>
  <c r="D527"/>
  <c r="M562"/>
  <c r="M353"/>
  <c r="D178"/>
  <c r="D103"/>
  <c r="H551"/>
  <c r="H553" s="1"/>
  <c r="D566" s="1"/>
  <c r="D567" s="1"/>
  <c r="D569" s="1"/>
  <c r="H533"/>
  <c r="H535" s="1"/>
  <c r="D542" s="1"/>
  <c r="H342"/>
  <c r="H323"/>
  <c r="H325" s="1"/>
  <c r="D332" s="1"/>
  <c r="D333" s="1"/>
  <c r="J11"/>
  <c r="M20" s="1"/>
  <c r="H19"/>
  <c r="D26" s="1"/>
  <c r="H11"/>
  <c r="D24" s="1"/>
  <c r="D25" s="1"/>
  <c r="D11"/>
  <c r="D19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465" i="4" l="1"/>
  <c r="D543"/>
  <c r="D139"/>
  <c r="D413"/>
  <c r="D27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<sst xmlns="http://schemas.openxmlformats.org/spreadsheetml/2006/main" count="3340" uniqueCount="221">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</sst>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571"/>
  <sheetViews>
    <sheetView tabSelected="1" topLeftCell="A4" zoomScale="80" zoomScaleNormal="80" workbookViewId="0">
      <selection activeCell="D11" sqref="D11"/>
    </sheetView>
  </sheetViews>
  <sheetFormatPr defaultRowHeight="14.3"/>
  <cols>
    <col min="3" max="3" width="11.75" bestFit="1" customWidth="1"/>
    <col min="4" max="4" width="13.375" customWidth="1"/>
    <col min="5" max="5" width="10.75" customWidth="1"/>
    <col min="7" max="7" width="9.375" bestFit="1" customWidth="1"/>
    <col min="8" max="8" width="17.75" customWidth="1"/>
    <col min="9" max="9" width="14" bestFit="1" customWidth="1"/>
    <col min="10" max="10" width="11.125" customWidth="1"/>
    <col min="11" max="11" width="23" bestFit="1" customWidth="1"/>
    <col min="12" max="12" width="12" bestFit="1" customWidth="1"/>
    <col min="13" max="13" width="23.625" customWidth="1"/>
    <col min="14" max="14" width="17" customWidth="1"/>
    <col min="15" max="15" width="29.625" customWidth="1"/>
    <col min="17" max="17" width="5.375" customWidth="1"/>
  </cols>
  <sheetData>
    <row r="3" spans="1:17" ht="21.1">
      <c r="C3" s="1"/>
      <c r="D3" s="1"/>
      <c r="G3" s="1"/>
      <c r="H3" s="37" t="s">
        <v>108</v>
      </c>
    </row>
    <row r="4" spans="1:17" ht="14.95" thickBot="1"/>
    <row r="5" spans="1:17" ht="14.95" thickTop="1">
      <c r="A5" s="3"/>
      <c r="B5" s="4"/>
      <c r="C5" s="5">
        <v>45351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24190.880000000001</v>
      </c>
      <c r="M7" s="9" t="s">
        <v>135</v>
      </c>
      <c r="N7" s="9"/>
      <c r="O7" s="9"/>
      <c r="P7" s="9"/>
      <c r="Q7" s="11"/>
    </row>
    <row r="8" spans="1:17">
      <c r="A8" s="14" t="s">
        <v>209</v>
      </c>
      <c r="B8" s="9">
        <v>129</v>
      </c>
      <c r="C8" s="10">
        <v>15.86</v>
      </c>
      <c r="D8" s="10">
        <f>C8*B8</f>
        <v>2045.9399999999998</v>
      </c>
      <c r="E8" s="38" t="s">
        <v>17</v>
      </c>
      <c r="F8" s="9"/>
      <c r="G8" s="10">
        <v>15.97</v>
      </c>
      <c r="H8" s="10">
        <f>(B8*G8)-D8</f>
        <v>14.190000000000282</v>
      </c>
      <c r="I8" s="9" t="s">
        <v>134</v>
      </c>
      <c r="J8" s="38">
        <f>G8*B8</f>
        <v>2060.13</v>
      </c>
      <c r="K8" s="9" t="str">
        <f>IF(B8&lt;&gt;0,"sell "&amp;B8&amp;" "&amp;A8&amp;" @ $"&amp;G8,"")</f>
        <v>sell 129 CCL @ $15.97</v>
      </c>
      <c r="L8" s="50">
        <f>L7+(G8*B8)</f>
        <v>26251.010000000002</v>
      </c>
      <c r="M8" s="9"/>
      <c r="N8" s="9"/>
      <c r="O8" s="9"/>
      <c r="P8" s="9"/>
      <c r="Q8" s="11"/>
    </row>
    <row r="9" spans="1:17">
      <c r="A9" s="14" t="s">
        <v>210</v>
      </c>
      <c r="B9" s="9">
        <v>152</v>
      </c>
      <c r="C9" s="10">
        <v>11.09</v>
      </c>
      <c r="D9" s="10">
        <f t="shared" ref="D9:D10" si="0">C9*B9</f>
        <v>1685.68</v>
      </c>
      <c r="E9" s="38" t="s">
        <v>17</v>
      </c>
      <c r="F9" s="9"/>
      <c r="G9" s="10">
        <v>11.3</v>
      </c>
      <c r="H9" s="10">
        <f>(B9*G9)-D9</f>
        <v>31.920000000000073</v>
      </c>
      <c r="I9" s="9" t="s">
        <v>134</v>
      </c>
      <c r="J9" s="38">
        <f>G9*B9</f>
        <v>1717.6000000000001</v>
      </c>
      <c r="K9" s="9" t="str">
        <f t="shared" ref="K9:K10" si="1">IF(B9&lt;&gt;0,"sell "&amp;B9&amp;" "&amp;A9&amp;" @ $"&amp;G9,"")</f>
        <v>sell 152 DO @ $11.3</v>
      </c>
      <c r="L9" s="50">
        <f>L8+(G9*B9)</f>
        <v>27968.61</v>
      </c>
      <c r="M9" s="9"/>
      <c r="N9" s="9"/>
      <c r="O9" s="9"/>
      <c r="P9" s="9"/>
      <c r="Q9" s="11"/>
    </row>
    <row r="10" spans="1:17">
      <c r="A10" s="14" t="s">
        <v>211</v>
      </c>
      <c r="B10" s="9">
        <v>6</v>
      </c>
      <c r="C10" s="10">
        <v>270.64999999999998</v>
      </c>
      <c r="D10" s="10">
        <f t="shared" si="0"/>
        <v>1623.8999999999999</v>
      </c>
      <c r="E10" s="38" t="s">
        <v>17</v>
      </c>
      <c r="F10" s="9"/>
      <c r="G10" s="10">
        <v>268.88</v>
      </c>
      <c r="H10" s="10">
        <f>(B10*G10)-D10</f>
        <v>-10.619999999999891</v>
      </c>
      <c r="I10" s="9" t="s">
        <v>134</v>
      </c>
      <c r="J10" s="38">
        <f>G10*B10</f>
        <v>1613.28</v>
      </c>
      <c r="K10" s="9" t="str">
        <f t="shared" si="1"/>
        <v>sell 6 GPI @ $268.88</v>
      </c>
      <c r="L10" s="10">
        <f>L9+(G10*B10)</f>
        <v>29581.89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5355.5199999999995</v>
      </c>
      <c r="E11" s="9"/>
      <c r="F11" s="9"/>
      <c r="G11" s="41"/>
      <c r="H11" s="10">
        <f>SUM(H8:H10)</f>
        <v>35.490000000000464</v>
      </c>
      <c r="I11" s="9"/>
      <c r="J11" s="38">
        <f>SUM(J8:J10)</f>
        <v>5391.01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24190.880000000001</v>
      </c>
      <c r="N15" s="9"/>
      <c r="O15" s="9"/>
      <c r="P15" s="9"/>
      <c r="Q15" s="11"/>
    </row>
    <row r="16" spans="1:17">
      <c r="A16" s="14" t="s">
        <v>218</v>
      </c>
      <c r="B16" s="9">
        <v>60</v>
      </c>
      <c r="C16" s="10">
        <v>36.799999999999997</v>
      </c>
      <c r="D16" s="10">
        <f>C16*B16</f>
        <v>2208</v>
      </c>
      <c r="E16" s="38" t="s">
        <v>17</v>
      </c>
      <c r="F16" s="9"/>
      <c r="G16" s="10">
        <v>37.28</v>
      </c>
      <c r="H16" s="10">
        <f>(B16*G16)-D16</f>
        <v>28.800000000000182</v>
      </c>
      <c r="I16" s="9" t="s">
        <v>134</v>
      </c>
      <c r="J16" s="9"/>
      <c r="K16" s="9" t="str">
        <f>IF(B16&lt;&gt;0,"buy "&amp;B16&amp;" "&amp;A16&amp;" @ $"&amp;G16,"")</f>
        <v>buy 60 VIST @ $37.28</v>
      </c>
      <c r="L16" s="10">
        <f>L10-(G16*B16)</f>
        <v>27345.09</v>
      </c>
      <c r="M16" s="38">
        <f>L7-(G16*B16)</f>
        <v>21954.080000000002</v>
      </c>
      <c r="N16" s="9"/>
      <c r="O16" s="9"/>
      <c r="P16" s="9"/>
      <c r="Q16" s="11"/>
    </row>
    <row r="17" spans="1:17">
      <c r="A17" s="14" t="s">
        <v>219</v>
      </c>
      <c r="B17" s="9">
        <v>121</v>
      </c>
      <c r="C17" s="10">
        <v>18.27</v>
      </c>
      <c r="D17" s="10">
        <f>C17*B17</f>
        <v>2210.67</v>
      </c>
      <c r="E17" s="38" t="s">
        <v>17</v>
      </c>
      <c r="F17" s="9"/>
      <c r="G17" s="10">
        <v>18.420000000000002</v>
      </c>
      <c r="H17" s="10">
        <f>(B17*G17)-D17</f>
        <v>18.150000000000091</v>
      </c>
      <c r="I17" s="9" t="s">
        <v>134</v>
      </c>
      <c r="J17" s="9"/>
      <c r="K17" s="9" t="str">
        <f>IF(B17&lt;&gt;0,"buy "&amp;B17&amp;" "&amp;A17&amp;" @ $"&amp;G17,"")</f>
        <v>buy 121 AROC @ $18.42</v>
      </c>
      <c r="L17" s="10">
        <f>L16-(G17*B17)</f>
        <v>25116.27</v>
      </c>
      <c r="M17" s="38">
        <f>M16-(G17*B17)</f>
        <v>19725.260000000002</v>
      </c>
      <c r="N17" s="9"/>
      <c r="O17" s="9"/>
      <c r="P17" s="9"/>
      <c r="Q17" s="11"/>
    </row>
    <row r="18" spans="1:17">
      <c r="A18" s="28" t="s">
        <v>220</v>
      </c>
      <c r="B18" s="29">
        <v>161</v>
      </c>
      <c r="C18" s="30">
        <v>13.74</v>
      </c>
      <c r="D18" s="30">
        <f>C18*B18</f>
        <v>2212.14</v>
      </c>
      <c r="E18" s="38" t="s">
        <v>17</v>
      </c>
      <c r="F18" s="29"/>
      <c r="G18" s="30">
        <v>13.71</v>
      </c>
      <c r="H18" s="30">
        <f>(B18*G18)-D18</f>
        <v>-4.8299999999999272</v>
      </c>
      <c r="I18" s="9" t="s">
        <v>134</v>
      </c>
      <c r="J18" s="9"/>
      <c r="K18" s="9" t="str">
        <f>IF(B18&lt;&gt;0,"buy "&amp;B18&amp;" "&amp;A18&amp;" @ $"&amp;G18,"")</f>
        <v>buy 161 SCS @ $13.71</v>
      </c>
      <c r="L18" s="10">
        <f>L17-(G18*B18)</f>
        <v>22908.959999999999</v>
      </c>
      <c r="M18" s="46">
        <f>M17-(G18*B18)</f>
        <v>17517.95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6630.8099999999995</v>
      </c>
      <c r="E19" s="9"/>
      <c r="F19" s="9"/>
      <c r="G19" s="10" t="s">
        <v>28</v>
      </c>
      <c r="H19" s="10">
        <f>SUM(H16:H18)</f>
        <v>42.120000000000346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756.8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35.490000000000464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792.29000000000042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42.120000000000346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750.17000000000007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9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95" thickTop="1"/>
    <row r="32" spans="1:17" ht="14.95" thickBot="1"/>
    <row r="33" spans="1:17" ht="14.95" thickTop="1">
      <c r="A33" s="3"/>
      <c r="B33" s="4"/>
      <c r="C33" s="5">
        <v>45322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23003.71</v>
      </c>
      <c r="M35" s="9" t="s">
        <v>135</v>
      </c>
      <c r="N35" s="9"/>
      <c r="O35" s="9"/>
      <c r="P35" s="9"/>
      <c r="Q35" s="11"/>
    </row>
    <row r="36" spans="1:17">
      <c r="A36" s="14" t="s">
        <v>207</v>
      </c>
      <c r="B36" s="9">
        <v>20</v>
      </c>
      <c r="C36" s="10">
        <v>98.68</v>
      </c>
      <c r="D36" s="10">
        <f>C36*B36</f>
        <v>1973.6000000000001</v>
      </c>
      <c r="E36" s="38" t="s">
        <v>46</v>
      </c>
      <c r="F36" s="9"/>
      <c r="G36" s="10">
        <v>98.95</v>
      </c>
      <c r="H36" s="10">
        <f>(B36*G36)-D36</f>
        <v>5.3999999999998636</v>
      </c>
      <c r="I36" s="9" t="s">
        <v>134</v>
      </c>
      <c r="J36" s="38">
        <f>G36*B36</f>
        <v>1979</v>
      </c>
      <c r="K36" s="9" t="str">
        <f>IF(B36&lt;&gt;0,"sell "&amp;B36&amp;" "&amp;A36&amp;" @ $"&amp;G36,"")</f>
        <v>sell 20 MSM @ $98.95</v>
      </c>
      <c r="L36" s="50">
        <f>L35+(G36*B36)</f>
        <v>24982.71</v>
      </c>
      <c r="M36" s="9"/>
      <c r="N36" s="9"/>
      <c r="O36" s="9"/>
      <c r="P36" s="9"/>
      <c r="Q36" s="11"/>
    </row>
    <row r="37" spans="1:17">
      <c r="A37" s="14" t="s">
        <v>99</v>
      </c>
      <c r="B37" s="9">
        <v>36</v>
      </c>
      <c r="C37" s="10">
        <v>56.81</v>
      </c>
      <c r="D37" s="10">
        <f t="shared" ref="D37:D38" si="2">C37*B37</f>
        <v>2045.16</v>
      </c>
      <c r="E37" s="38" t="s">
        <v>46</v>
      </c>
      <c r="F37" s="9"/>
      <c r="G37" s="10">
        <v>56.81</v>
      </c>
      <c r="H37" s="10">
        <f>(B37*G37)-D37</f>
        <v>0</v>
      </c>
      <c r="I37" s="9" t="s">
        <v>134</v>
      </c>
      <c r="J37" s="38">
        <f>G37*B37</f>
        <v>2045.16</v>
      </c>
      <c r="K37" s="9" t="str">
        <f t="shared" ref="K37:K38" si="3">IF(B37&lt;&gt;0,"sell "&amp;B37&amp;" "&amp;A37&amp;" @ $"&amp;G37,"")</f>
        <v>sell 36 PRGS @ $56.81</v>
      </c>
      <c r="L37" s="50">
        <f>L36+(G37*B37)</f>
        <v>27027.87</v>
      </c>
      <c r="M37" s="9"/>
      <c r="N37" s="9"/>
      <c r="O37" s="9"/>
      <c r="P37" s="9"/>
      <c r="Q37" s="11"/>
    </row>
    <row r="38" spans="1:17">
      <c r="A38" s="14" t="s">
        <v>208</v>
      </c>
      <c r="B38" s="9">
        <v>63</v>
      </c>
      <c r="C38" s="10">
        <v>41.31</v>
      </c>
      <c r="D38" s="10">
        <f t="shared" si="2"/>
        <v>2602.5300000000002</v>
      </c>
      <c r="E38" s="38" t="s">
        <v>46</v>
      </c>
      <c r="F38" s="9"/>
      <c r="G38" s="10">
        <v>41.67</v>
      </c>
      <c r="H38" s="10">
        <f>(B38*G38)-D38</f>
        <v>22.679999999999836</v>
      </c>
      <c r="I38" s="9" t="s">
        <v>134</v>
      </c>
      <c r="J38" s="38">
        <f>G38*B38</f>
        <v>2625.21</v>
      </c>
      <c r="K38" s="9" t="str">
        <f t="shared" si="3"/>
        <v>sell 63 CNM @ $41.67</v>
      </c>
      <c r="L38" s="10">
        <f>L37+(G38*B38)</f>
        <v>29653.079999999998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6621.2900000000009</v>
      </c>
      <c r="E39" s="9"/>
      <c r="F39" s="9"/>
      <c r="G39" s="41"/>
      <c r="H39" s="10">
        <f>SUM(H36:H38)</f>
        <v>28.0799999999997</v>
      </c>
      <c r="I39" s="9"/>
      <c r="J39" s="38">
        <f>SUM(J36:J38)</f>
        <v>6649.37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23003.71</v>
      </c>
      <c r="N43" s="9"/>
      <c r="O43" s="9"/>
      <c r="P43" s="9"/>
      <c r="Q43" s="11"/>
    </row>
    <row r="44" spans="1:17">
      <c r="A44" s="14" t="s">
        <v>215</v>
      </c>
      <c r="B44" s="9">
        <v>32</v>
      </c>
      <c r="C44" s="10">
        <v>69.09</v>
      </c>
      <c r="D44" s="10">
        <f>C44*B44</f>
        <v>2210.88</v>
      </c>
      <c r="E44" s="38" t="s">
        <v>46</v>
      </c>
      <c r="F44" s="9"/>
      <c r="G44" s="10">
        <v>70</v>
      </c>
      <c r="H44" s="10">
        <f>(B44*G44)-D44</f>
        <v>29.119999999999891</v>
      </c>
      <c r="I44" s="9" t="s">
        <v>134</v>
      </c>
      <c r="J44" s="9"/>
      <c r="K44" s="9" t="str">
        <f>IF(B44&lt;&gt;0,"buy "&amp;B44&amp;" "&amp;A44&amp;" @ $"&amp;G44,"")</f>
        <v>buy 32 MOD @ $70</v>
      </c>
      <c r="L44" s="10">
        <f>L38-(G44*B44)</f>
        <v>27413.079999999998</v>
      </c>
      <c r="M44" s="38">
        <f>L35-(G44*B44)</f>
        <v>20763.71</v>
      </c>
      <c r="N44" s="9"/>
      <c r="O44" s="9"/>
      <c r="P44" s="9"/>
      <c r="Q44" s="11"/>
    </row>
    <row r="45" spans="1:17">
      <c r="A45" s="14" t="s">
        <v>216</v>
      </c>
      <c r="B45" s="9">
        <v>4</v>
      </c>
      <c r="C45" s="10">
        <v>499.89</v>
      </c>
      <c r="D45" s="10">
        <f>C45*B45</f>
        <v>1999.56</v>
      </c>
      <c r="E45" s="38" t="s">
        <v>46</v>
      </c>
      <c r="F45" s="9"/>
      <c r="G45" s="10">
        <v>495</v>
      </c>
      <c r="H45" s="10">
        <f>(B45*G45)-D45</f>
        <v>-19.559999999999945</v>
      </c>
      <c r="I45" s="9" t="s">
        <v>134</v>
      </c>
      <c r="J45" s="9"/>
      <c r="K45" s="9" t="str">
        <f>IF(B45&lt;&gt;0,"buy "&amp;B45&amp;" "&amp;A45&amp;" @ $"&amp;G45,"")</f>
        <v>buy 4 MCK @ $495</v>
      </c>
      <c r="L45" s="10">
        <f>L44-(G45*B45)</f>
        <v>25433.079999999998</v>
      </c>
      <c r="M45" s="38">
        <f>M44-(G45*B45)</f>
        <v>18783.71</v>
      </c>
      <c r="N45" s="9"/>
      <c r="O45" s="9"/>
      <c r="P45" s="9"/>
      <c r="Q45" s="11"/>
    </row>
    <row r="46" spans="1:17">
      <c r="A46" s="28" t="s">
        <v>217</v>
      </c>
      <c r="B46" s="29">
        <v>6</v>
      </c>
      <c r="C46" s="30">
        <v>356.44</v>
      </c>
      <c r="D46" s="30">
        <f>C46*B46</f>
        <v>2138.64</v>
      </c>
      <c r="E46" s="38" t="s">
        <v>46</v>
      </c>
      <c r="F46" s="29"/>
      <c r="G46" s="30">
        <v>354.67</v>
      </c>
      <c r="H46" s="30">
        <f>(B46*G46)-D46</f>
        <v>-10.619999999999891</v>
      </c>
      <c r="I46" s="9" t="s">
        <v>134</v>
      </c>
      <c r="J46" s="9"/>
      <c r="K46" s="9" t="str">
        <f>IF(B46&lt;&gt;0,"buy "&amp;B46&amp;" "&amp;A46&amp;" @ $"&amp;G46,"")</f>
        <v>buy 6 MOH @ $354.67</v>
      </c>
      <c r="L46" s="10">
        <f>L45-(G46*B46)</f>
        <v>23305.059999999998</v>
      </c>
      <c r="M46" s="46">
        <f>M45-(G46*B46)</f>
        <v>16655.689999999999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6349.08</v>
      </c>
      <c r="E47" s="9"/>
      <c r="F47" s="9"/>
      <c r="G47" s="10" t="s">
        <v>28</v>
      </c>
      <c r="H47" s="10">
        <f>SUM(H44:H46)</f>
        <v>-1.0599999999999454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2002.95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28.0799999999997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2031.0299999999997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-1.0599999999999454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2032.0899999999997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9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95" thickTop="1"/>
    <row r="60" spans="1:17" ht="14.95" thickBot="1"/>
    <row r="61" spans="1:17" ht="14.95" thickTop="1">
      <c r="A61" s="3"/>
      <c r="B61" s="4"/>
      <c r="C61" s="5">
        <v>45290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23026.27</v>
      </c>
      <c r="M63" s="9" t="s">
        <v>135</v>
      </c>
      <c r="N63" s="9"/>
      <c r="O63" s="9"/>
      <c r="P63" s="9"/>
      <c r="Q63" s="11"/>
    </row>
    <row r="64" spans="1:17">
      <c r="A64" s="14" t="s">
        <v>204</v>
      </c>
      <c r="B64" s="9">
        <v>26</v>
      </c>
      <c r="C64" s="10">
        <v>76.73</v>
      </c>
      <c r="D64" s="10">
        <f>C64*B64</f>
        <v>1994.98</v>
      </c>
      <c r="E64" s="38" t="s">
        <v>46</v>
      </c>
      <c r="F64" s="9"/>
      <c r="G64" s="10">
        <v>76.58</v>
      </c>
      <c r="H64" s="10">
        <f>(B64*G64)-D64</f>
        <v>-3.9000000000000909</v>
      </c>
      <c r="I64" s="9" t="s">
        <v>134</v>
      </c>
      <c r="J64" s="38">
        <f>G64*B64</f>
        <v>1991.08</v>
      </c>
      <c r="K64" s="9" t="str">
        <f>IF(B64&lt;&gt;0,"sell "&amp;B64&amp;" "&amp;A64&amp;" @ $"&amp;G64,"")</f>
        <v>sell 26 BWXT @ $76.58</v>
      </c>
      <c r="L64" s="50">
        <f>L63+(G64*B64)</f>
        <v>25017.35</v>
      </c>
      <c r="M64" s="9"/>
      <c r="N64" s="9"/>
      <c r="O64" s="9"/>
      <c r="P64" s="9"/>
      <c r="Q64" s="11"/>
    </row>
    <row r="65" spans="1:17">
      <c r="A65" s="14" t="s">
        <v>205</v>
      </c>
      <c r="B65" s="9">
        <v>233</v>
      </c>
      <c r="C65" s="10">
        <v>15.24</v>
      </c>
      <c r="D65" s="10">
        <f t="shared" ref="D65:D66" si="4">C65*B65</f>
        <v>3550.92</v>
      </c>
      <c r="E65" s="38" t="s">
        <v>46</v>
      </c>
      <c r="F65" s="9"/>
      <c r="G65" s="10">
        <v>15.07</v>
      </c>
      <c r="H65" s="10">
        <f>(B65*G65)-D65</f>
        <v>-39.610000000000127</v>
      </c>
      <c r="I65" s="9" t="s">
        <v>134</v>
      </c>
      <c r="J65" s="38">
        <f>G65*B65</f>
        <v>3511.31</v>
      </c>
      <c r="K65" s="9" t="str">
        <f t="shared" ref="K65:K66" si="5">IF(B65&lt;&gt;0,"sell "&amp;B65&amp;" "&amp;A65&amp;" @ $"&amp;G65,"")</f>
        <v>sell 233 BVN @ $15.07</v>
      </c>
      <c r="L65" s="50">
        <f>L64+(G65*B65)</f>
        <v>28528.66</v>
      </c>
      <c r="M65" s="9"/>
      <c r="N65" s="9"/>
      <c r="O65" s="9"/>
      <c r="P65" s="9"/>
      <c r="Q65" s="11"/>
    </row>
    <row r="66" spans="1:17">
      <c r="A66" s="14" t="s">
        <v>206</v>
      </c>
      <c r="B66" s="9">
        <v>282</v>
      </c>
      <c r="C66" s="10">
        <v>7.01</v>
      </c>
      <c r="D66" s="10">
        <f t="shared" si="4"/>
        <v>1976.82</v>
      </c>
      <c r="E66" s="38" t="s">
        <v>46</v>
      </c>
      <c r="F66" s="9"/>
      <c r="G66" s="10">
        <v>6.9</v>
      </c>
      <c r="H66" s="10">
        <f>(B66*G66)-D66</f>
        <v>-31.019999999999754</v>
      </c>
      <c r="I66" s="9" t="s">
        <v>134</v>
      </c>
      <c r="J66" s="38">
        <f>G66*B66</f>
        <v>1945.8000000000002</v>
      </c>
      <c r="K66" s="9" t="str">
        <f t="shared" si="5"/>
        <v>sell 282 YMM @ $6.9</v>
      </c>
      <c r="L66" s="10">
        <f>L65+(G66*B66)</f>
        <v>30474.46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7522.7199999999993</v>
      </c>
      <c r="E67" s="9"/>
      <c r="F67" s="9"/>
      <c r="G67" s="41"/>
      <c r="H67" s="10">
        <f>SUM(H64:H66)</f>
        <v>-74.529999999999973</v>
      </c>
      <c r="I67" s="9"/>
      <c r="J67" s="38">
        <f>SUM(J64:J66)</f>
        <v>7448.19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10"/>
      <c r="E69" s="20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23026.27</v>
      </c>
      <c r="N71" s="9"/>
      <c r="O71" s="9"/>
      <c r="P71" s="9"/>
      <c r="Q71" s="11"/>
    </row>
    <row r="72" spans="1:17">
      <c r="A72" s="14" t="s">
        <v>212</v>
      </c>
      <c r="B72" s="9">
        <v>8</v>
      </c>
      <c r="C72" s="10">
        <v>252.97</v>
      </c>
      <c r="D72" s="10">
        <f>C72*B72</f>
        <v>2023.76</v>
      </c>
      <c r="E72" s="38" t="s">
        <v>46</v>
      </c>
      <c r="F72" s="9"/>
      <c r="G72" s="10">
        <v>251.75</v>
      </c>
      <c r="H72" s="10">
        <f>(B72*G72)-D72</f>
        <v>-9.7599999999999909</v>
      </c>
      <c r="I72" s="9" t="s">
        <v>134</v>
      </c>
      <c r="J72" s="9"/>
      <c r="K72" s="9" t="str">
        <f>IF(B72&lt;&gt;0,"buy "&amp;B72&amp;" "&amp;A72&amp;" @ $"&amp;G72,"")</f>
        <v>buy 8 FDX @ $251.75</v>
      </c>
      <c r="L72" s="10">
        <f>L66-(G72*B72)</f>
        <v>28460.46</v>
      </c>
      <c r="M72" s="38">
        <f>L63-(G72*B72)</f>
        <v>21012.27</v>
      </c>
      <c r="N72" s="9"/>
      <c r="O72" s="9"/>
      <c r="P72" s="9"/>
      <c r="Q72" s="11"/>
    </row>
    <row r="73" spans="1:17">
      <c r="A73" s="14" t="s">
        <v>213</v>
      </c>
      <c r="B73" s="9">
        <v>120</v>
      </c>
      <c r="C73" s="10">
        <v>17.760000000000002</v>
      </c>
      <c r="D73" s="10">
        <f>C73*B73</f>
        <v>2131.2000000000003</v>
      </c>
      <c r="E73" s="38" t="s">
        <v>46</v>
      </c>
      <c r="F73" s="9"/>
      <c r="G73" s="10">
        <v>17.36</v>
      </c>
      <c r="H73" s="10">
        <f>(B73*G73)-D73</f>
        <v>-48.000000000000455</v>
      </c>
      <c r="I73" s="9" t="s">
        <v>134</v>
      </c>
      <c r="J73" s="9"/>
      <c r="K73" s="9" t="str">
        <f>IF(B73&lt;&gt;0,"buy "&amp;B73&amp;" "&amp;A73&amp;" @ $"&amp;G73,"")</f>
        <v>buy 120 VIPS @ $17.36</v>
      </c>
      <c r="L73" s="10">
        <f>L72-(G73*B73)</f>
        <v>26377.26</v>
      </c>
      <c r="M73" s="38">
        <f>M72-(G73*B73)</f>
        <v>18929.07</v>
      </c>
      <c r="N73" s="9"/>
      <c r="O73" s="9"/>
      <c r="P73" s="9"/>
      <c r="Q73" s="11"/>
    </row>
    <row r="74" spans="1:17">
      <c r="A74" s="28" t="s">
        <v>214</v>
      </c>
      <c r="B74" s="29">
        <v>94</v>
      </c>
      <c r="C74" s="30">
        <v>22.52</v>
      </c>
      <c r="D74" s="30">
        <f>C74*B74</f>
        <v>2116.88</v>
      </c>
      <c r="E74" s="38" t="s">
        <v>46</v>
      </c>
      <c r="F74" s="29"/>
      <c r="G74" s="30">
        <v>22.26</v>
      </c>
      <c r="H74" s="30">
        <f>(B74*G74)-D74</f>
        <v>-24.440000000000055</v>
      </c>
      <c r="I74" s="9" t="s">
        <v>134</v>
      </c>
      <c r="J74" s="9"/>
      <c r="K74" s="9" t="str">
        <f>IF(B74&lt;&gt;0,"buy "&amp;B74&amp;" "&amp;A74&amp;" @ $"&amp;G74,"")</f>
        <v>buy 94 BASE @ $22.26</v>
      </c>
      <c r="L74" s="10">
        <f>L73-(G74*B74)</f>
        <v>24284.82</v>
      </c>
      <c r="M74" s="46">
        <f>M73-(G74*B74)</f>
        <v>16836.63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6271.84</v>
      </c>
      <c r="E75" s="9"/>
      <c r="F75" s="9"/>
      <c r="G75" s="10" t="s">
        <v>28</v>
      </c>
      <c r="H75" s="10">
        <f>SUM(H72:H74)</f>
        <v>-82.2000000000005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1723.07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-74.529999999999973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1648.54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-82.2000000000005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1730.7400000000005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9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95" thickTop="1"/>
    <row r="88" spans="1:17" ht="14.95" thickBot="1"/>
    <row r="89" spans="1:17" ht="14.95" thickTop="1">
      <c r="A89" s="3"/>
      <c r="B89" s="4"/>
      <c r="C89" s="5">
        <v>45260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24472.82</v>
      </c>
      <c r="M91" s="9" t="s">
        <v>135</v>
      </c>
      <c r="N91" s="9"/>
      <c r="O91" s="9"/>
      <c r="P91" s="9"/>
      <c r="Q91" s="11"/>
    </row>
    <row r="92" spans="1:17">
      <c r="A92" s="14" t="s">
        <v>91</v>
      </c>
      <c r="B92" s="9">
        <v>2</v>
      </c>
      <c r="C92" s="10">
        <v>734.52</v>
      </c>
      <c r="D92" s="10">
        <f>C92*B92</f>
        <v>1469.04</v>
      </c>
      <c r="E92" s="38" t="s">
        <v>17</v>
      </c>
      <c r="F92" s="9"/>
      <c r="G92" s="10">
        <v>733.26</v>
      </c>
      <c r="H92" s="10">
        <f>(B92*G92)-D92</f>
        <v>-2.5199999999999818</v>
      </c>
      <c r="I92" s="9" t="s">
        <v>134</v>
      </c>
      <c r="J92" s="38">
        <f>G92*B92</f>
        <v>1466.52</v>
      </c>
      <c r="K92" s="9" t="str">
        <f>IF(B92&lt;&gt;0,"sell "&amp;B92&amp;" "&amp;A92&amp;" @ $"&amp;G92,"")</f>
        <v>sell 2 COKE @ $733.26</v>
      </c>
      <c r="L92" s="50">
        <f>L91+(G92*B92)</f>
        <v>25939.34</v>
      </c>
      <c r="M92" s="9"/>
      <c r="N92" s="9"/>
      <c r="O92" s="9"/>
      <c r="P92" s="9"/>
      <c r="Q92" s="11"/>
    </row>
    <row r="93" spans="1:17">
      <c r="A93" s="14" t="s">
        <v>181</v>
      </c>
      <c r="B93" s="9">
        <v>11</v>
      </c>
      <c r="C93" s="10">
        <v>169.99</v>
      </c>
      <c r="D93" s="10">
        <f t="shared" ref="D93:D94" si="6">C93*B93</f>
        <v>1869.89</v>
      </c>
      <c r="E93" s="38" t="s">
        <v>69</v>
      </c>
      <c r="F93" s="9"/>
      <c r="G93" s="10">
        <v>170</v>
      </c>
      <c r="H93" s="10">
        <f>(B93*G93)-D93</f>
        <v>0.10999999999989996</v>
      </c>
      <c r="I93" s="9" t="s">
        <v>134</v>
      </c>
      <c r="J93" s="38">
        <f>G93*B93</f>
        <v>1870</v>
      </c>
      <c r="K93" s="9" t="str">
        <f t="shared" ref="K93:K94" si="7">IF(B93&lt;&gt;0,"sell "&amp;B93&amp;" "&amp;A93&amp;" @ $"&amp;G93,"")</f>
        <v>sell 11 VRTV @ $170</v>
      </c>
      <c r="L93" s="50">
        <f>L92+(G93*B93)</f>
        <v>27809.34</v>
      </c>
      <c r="M93" s="9"/>
      <c r="N93" s="9"/>
      <c r="O93" s="9"/>
      <c r="P93" s="9"/>
      <c r="Q93" s="11"/>
    </row>
    <row r="94" spans="1:17">
      <c r="A94" s="14" t="s">
        <v>184</v>
      </c>
      <c r="B94" s="9">
        <v>23</v>
      </c>
      <c r="C94" s="10">
        <v>106.67</v>
      </c>
      <c r="D94" s="10">
        <f t="shared" si="6"/>
        <v>2453.41</v>
      </c>
      <c r="E94" s="38" t="s">
        <v>17</v>
      </c>
      <c r="F94" s="9"/>
      <c r="G94" s="10">
        <v>106.06</v>
      </c>
      <c r="H94" s="10">
        <f>(B94*G94)-D94</f>
        <v>-14.029999999999745</v>
      </c>
      <c r="I94" s="9" t="s">
        <v>134</v>
      </c>
      <c r="J94" s="38">
        <f>G94*B94</f>
        <v>2439.38</v>
      </c>
      <c r="K94" s="9" t="str">
        <f t="shared" si="7"/>
        <v>sell 23 CEIX @ $106.06</v>
      </c>
      <c r="L94" s="10">
        <f>L93+(G94*B94)</f>
        <v>30248.720000000001</v>
      </c>
      <c r="M94" s="9" t="s">
        <v>44</v>
      </c>
      <c r="N94" s="9"/>
      <c r="O94" s="9"/>
      <c r="P94" s="9"/>
      <c r="Q94" s="11"/>
    </row>
    <row r="95" spans="1:17">
      <c r="A95" s="14"/>
      <c r="B95" s="9"/>
      <c r="C95" s="10" t="s">
        <v>20</v>
      </c>
      <c r="D95" s="10">
        <f>SUM(D92:D94)</f>
        <v>5792.34</v>
      </c>
      <c r="E95" s="9"/>
      <c r="F95" s="9"/>
      <c r="G95" s="41"/>
      <c r="H95" s="10">
        <f>SUM(H92:H94)</f>
        <v>-16.439999999999827</v>
      </c>
      <c r="I95" s="9"/>
      <c r="J95" s="38">
        <f>SUM(J92:J94)</f>
        <v>5775.9</v>
      </c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>
      <c r="A97" s="14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24472.82</v>
      </c>
      <c r="N99" s="9"/>
      <c r="O99" s="9"/>
      <c r="P99" s="9"/>
      <c r="Q99" s="11"/>
    </row>
    <row r="100" spans="1:17">
      <c r="A100" s="14" t="s">
        <v>209</v>
      </c>
      <c r="B100" s="9">
        <v>129</v>
      </c>
      <c r="C100" s="10">
        <v>15.06</v>
      </c>
      <c r="D100" s="10">
        <f>C100*B100</f>
        <v>1942.74</v>
      </c>
      <c r="E100" s="38" t="s">
        <v>17</v>
      </c>
      <c r="F100" s="9"/>
      <c r="G100" s="10">
        <v>15.12</v>
      </c>
      <c r="H100" s="10">
        <f>(B100*G100)-D100</f>
        <v>7.7399999999997817</v>
      </c>
      <c r="I100" s="9" t="s">
        <v>134</v>
      </c>
      <c r="J100" s="9"/>
      <c r="K100" s="9" t="str">
        <f>IF(B100&lt;&gt;0,"buy "&amp;B100&amp;" "&amp;A100&amp;" @ $"&amp;G100,"")</f>
        <v>buy 129 CCL @ $15.12</v>
      </c>
      <c r="L100" s="10">
        <f>L94-(G100*B100)</f>
        <v>28298.240000000002</v>
      </c>
      <c r="M100" s="38">
        <f>L91-(G100*B100)</f>
        <v>22522.34</v>
      </c>
      <c r="N100" s="9"/>
      <c r="O100" s="9"/>
      <c r="P100" s="9"/>
      <c r="Q100" s="11"/>
    </row>
    <row r="101" spans="1:17">
      <c r="A101" s="14" t="s">
        <v>210</v>
      </c>
      <c r="B101" s="9">
        <v>152</v>
      </c>
      <c r="C101" s="10">
        <v>12.87</v>
      </c>
      <c r="D101" s="10">
        <f>C101*B101</f>
        <v>1956.2399999999998</v>
      </c>
      <c r="E101" s="38" t="s">
        <v>17</v>
      </c>
      <c r="F101" s="9"/>
      <c r="G101" s="10">
        <v>12.87</v>
      </c>
      <c r="H101" s="10">
        <f>(B101*G101)-D101</f>
        <v>0</v>
      </c>
      <c r="I101" s="9" t="s">
        <v>134</v>
      </c>
      <c r="J101" s="9"/>
      <c r="K101" s="9" t="str">
        <f>IF(B101&lt;&gt;0,"buy "&amp;B101&amp;" "&amp;A101&amp;" @ $"&amp;G101,"")</f>
        <v>buy 152 DO @ $12.87</v>
      </c>
      <c r="L101" s="10">
        <f>L100-(G101*B101)</f>
        <v>26342</v>
      </c>
      <c r="M101" s="38">
        <f>M100-(G101*B101)</f>
        <v>20566.099999999999</v>
      </c>
      <c r="N101" s="9"/>
      <c r="O101" s="9"/>
      <c r="P101" s="9"/>
      <c r="Q101" s="11"/>
    </row>
    <row r="102" spans="1:17">
      <c r="A102" s="28" t="s">
        <v>211</v>
      </c>
      <c r="B102" s="29">
        <v>6</v>
      </c>
      <c r="C102" s="30">
        <v>282.10000000000002</v>
      </c>
      <c r="D102" s="30">
        <f>C102*B102</f>
        <v>1692.6000000000001</v>
      </c>
      <c r="E102" s="38" t="s">
        <v>17</v>
      </c>
      <c r="F102" s="29"/>
      <c r="G102" s="30">
        <v>281.47000000000003</v>
      </c>
      <c r="H102" s="30">
        <f>(B102*G102)-D102</f>
        <v>-3.7799999999999727</v>
      </c>
      <c r="I102" s="9" t="s">
        <v>134</v>
      </c>
      <c r="J102" s="9"/>
      <c r="K102" s="9" t="str">
        <f>IF(B102&lt;&gt;0,"buy "&amp;B102&amp;" "&amp;A102&amp;" @ $"&amp;G102,"")</f>
        <v>buy 6 GPI @ $281.47</v>
      </c>
      <c r="L102" s="10">
        <f>L101-(G102*B102)</f>
        <v>24653.18</v>
      </c>
      <c r="M102" s="46">
        <f>M101-(G102*B102)</f>
        <v>18877.28</v>
      </c>
      <c r="N102" s="47"/>
      <c r="O102" s="47"/>
      <c r="P102" s="47"/>
      <c r="Q102" s="48"/>
    </row>
    <row r="103" spans="1:17">
      <c r="A103" s="14"/>
      <c r="B103" s="9"/>
      <c r="C103" s="10" t="s">
        <v>20</v>
      </c>
      <c r="D103" s="10">
        <f>SUM(D100:D102)</f>
        <v>5591.58</v>
      </c>
      <c r="E103" s="9"/>
      <c r="F103" s="9"/>
      <c r="G103" s="10" t="s">
        <v>28</v>
      </c>
      <c r="H103" s="10">
        <f>SUM(H100:H102)</f>
        <v>3.959999999999809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23</v>
      </c>
      <c r="B107" s="9"/>
      <c r="C107" s="10"/>
      <c r="D107" s="22">
        <v>492.59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24</v>
      </c>
      <c r="B108" s="9"/>
      <c r="C108" s="10"/>
      <c r="D108" s="49">
        <f>H95</f>
        <v>-16.439999999999827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25</v>
      </c>
      <c r="B109" s="9"/>
      <c r="C109" s="10"/>
      <c r="D109" s="10">
        <f>D107+D108</f>
        <v>476.15000000000015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27</v>
      </c>
      <c r="B110" s="9"/>
      <c r="C110" s="10"/>
      <c r="D110" s="10">
        <f>H103</f>
        <v>3.959999999999809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>
      <c r="A111" s="14" t="s">
        <v>25</v>
      </c>
      <c r="B111" s="9"/>
      <c r="C111" s="10"/>
      <c r="D111" s="32">
        <f>D109-D110</f>
        <v>472.19000000000034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95" thickBot="1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95" thickTop="1"/>
    <row r="116" spans="1:17" ht="14.95" thickBot="1"/>
    <row r="117" spans="1:17" ht="14.95" thickTop="1">
      <c r="A117" s="3"/>
      <c r="B117" s="4"/>
      <c r="C117" s="5">
        <v>45230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26341.919999999998</v>
      </c>
      <c r="M119" s="9" t="s">
        <v>135</v>
      </c>
      <c r="N119" s="9"/>
      <c r="O119" s="9"/>
      <c r="P119" s="9"/>
      <c r="Q119" s="11"/>
    </row>
    <row r="120" spans="1:17">
      <c r="A120" s="14" t="s">
        <v>194</v>
      </c>
      <c r="B120" s="9">
        <v>212</v>
      </c>
      <c r="C120" s="10">
        <v>6.13</v>
      </c>
      <c r="D120" s="10">
        <f>C120*B120</f>
        <v>1299.56</v>
      </c>
      <c r="E120" s="38" t="s">
        <v>46</v>
      </c>
      <c r="F120" s="9"/>
      <c r="G120" s="10">
        <v>6.17</v>
      </c>
      <c r="H120" s="10">
        <f>(B120*G120)-D120</f>
        <v>8.4800000000000182</v>
      </c>
      <c r="I120" s="9" t="s">
        <v>134</v>
      </c>
      <c r="J120" s="38">
        <f>G120*B120</f>
        <v>1308.04</v>
      </c>
      <c r="K120" s="9" t="str">
        <f>IF(B120&lt;&gt;0,"sell "&amp;B120&amp;" "&amp;A120&amp;" @ $"&amp;G120,"")</f>
        <v>sell 212 BORR @ $6.17</v>
      </c>
      <c r="L120" s="50">
        <f>L119+(G120*B120)</f>
        <v>27649.96</v>
      </c>
      <c r="M120" s="9"/>
      <c r="N120" s="9"/>
      <c r="O120" s="9"/>
      <c r="P120" s="9"/>
      <c r="Q120" s="11"/>
    </row>
    <row r="121" spans="1:17">
      <c r="A121" s="14" t="s">
        <v>152</v>
      </c>
      <c r="B121" s="9">
        <v>11</v>
      </c>
      <c r="C121" s="10">
        <v>124.28</v>
      </c>
      <c r="D121" s="10">
        <f t="shared" ref="D121:D122" si="8">C121*B121</f>
        <v>1367.08</v>
      </c>
      <c r="E121" s="38" t="s">
        <v>46</v>
      </c>
      <c r="F121" s="9"/>
      <c r="G121" s="10">
        <v>123.77</v>
      </c>
      <c r="H121" s="10">
        <f>(B121*G121)-D121</f>
        <v>-5.6099999999999</v>
      </c>
      <c r="I121" s="9" t="s">
        <v>134</v>
      </c>
      <c r="J121" s="38">
        <f>G121*B121</f>
        <v>1361.47</v>
      </c>
      <c r="K121" s="9" t="str">
        <f t="shared" ref="K121:K122" si="9">IF(B121&lt;&gt;0,"sell "&amp;B121&amp;" "&amp;A121&amp;" @ $"&amp;G121,"")</f>
        <v>sell 11 ATKR @ $123.77</v>
      </c>
      <c r="L121" s="50">
        <f>L120+(G121*B121)</f>
        <v>29011.43</v>
      </c>
      <c r="M121" s="9"/>
      <c r="N121" s="9"/>
      <c r="O121" s="9"/>
      <c r="P121" s="9"/>
      <c r="Q121" s="11"/>
    </row>
    <row r="122" spans="1:17">
      <c r="A122" s="14" t="s">
        <v>203</v>
      </c>
      <c r="B122" s="9">
        <v>4</v>
      </c>
      <c r="C122" s="10">
        <v>482.15</v>
      </c>
      <c r="D122" s="10">
        <f t="shared" si="8"/>
        <v>1928.6</v>
      </c>
      <c r="E122" s="38" t="s">
        <v>46</v>
      </c>
      <c r="F122" s="9"/>
      <c r="G122" s="10">
        <v>483</v>
      </c>
      <c r="H122" s="10">
        <f>(B122*G122)-D122</f>
        <v>3.4000000000000909</v>
      </c>
      <c r="I122" s="9" t="s">
        <v>134</v>
      </c>
      <c r="J122" s="38">
        <f>G122*B122</f>
        <v>1932</v>
      </c>
      <c r="K122" s="9" t="str">
        <f t="shared" si="9"/>
        <v>sell 4 NEU @ $483</v>
      </c>
      <c r="L122" s="10">
        <f>L121+(G122*B122)</f>
        <v>30943.43</v>
      </c>
      <c r="M122" s="9" t="s">
        <v>44</v>
      </c>
      <c r="N122" s="9"/>
      <c r="O122" s="9"/>
      <c r="P122" s="9"/>
      <c r="Q122" s="11"/>
    </row>
    <row r="123" spans="1:17">
      <c r="A123" s="14"/>
      <c r="B123" s="9"/>
      <c r="C123" s="10" t="s">
        <v>20</v>
      </c>
      <c r="D123" s="10">
        <f>SUM(D120:D122)</f>
        <v>4595.24</v>
      </c>
      <c r="E123" s="9"/>
      <c r="F123" s="9"/>
      <c r="G123" s="41"/>
      <c r="H123" s="10">
        <f>SUM(H120:H122)</f>
        <v>6.2700000000002092</v>
      </c>
      <c r="I123" s="9"/>
      <c r="J123" s="38">
        <f>SUM(J120:J122)</f>
        <v>4601.51</v>
      </c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>
      <c r="A125" s="14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26341.919999999998</v>
      </c>
      <c r="N127" s="9"/>
      <c r="O127" s="9"/>
      <c r="P127" s="9"/>
      <c r="Q127" s="11"/>
    </row>
    <row r="128" spans="1:17">
      <c r="A128" s="14" t="s">
        <v>207</v>
      </c>
      <c r="B128" s="9">
        <v>20</v>
      </c>
      <c r="C128" s="10">
        <v>94.75</v>
      </c>
      <c r="D128" s="10">
        <f>C128*B128</f>
        <v>1895</v>
      </c>
      <c r="E128" s="38" t="s">
        <v>46</v>
      </c>
      <c r="F128" s="9"/>
      <c r="G128" s="10">
        <v>94.57</v>
      </c>
      <c r="H128" s="10">
        <f>(B128*G128)-D128</f>
        <v>-3.6000000000001364</v>
      </c>
      <c r="I128" s="9" t="s">
        <v>134</v>
      </c>
      <c r="J128" s="9"/>
      <c r="K128" s="9" t="str">
        <f>IF(B128&lt;&gt;0,"buy "&amp;B128&amp;" "&amp;A128&amp;" @ $"&amp;G128,"")</f>
        <v>buy 20 MSM @ $94.57</v>
      </c>
      <c r="L128" s="10">
        <f>L122-(G128*B128)</f>
        <v>29052.03</v>
      </c>
      <c r="M128" s="38">
        <f>L119-(G128*B128)</f>
        <v>24450.519999999997</v>
      </c>
      <c r="N128" s="9"/>
      <c r="O128" s="9"/>
      <c r="P128" s="9"/>
      <c r="Q128" s="11"/>
    </row>
    <row r="129" spans="1:17">
      <c r="A129" s="14" t="s">
        <v>99</v>
      </c>
      <c r="B129" s="9">
        <v>36</v>
      </c>
      <c r="C129" s="10">
        <v>51.38</v>
      </c>
      <c r="D129" s="10">
        <f>C129*B129</f>
        <v>1849.68</v>
      </c>
      <c r="E129" s="38" t="s">
        <v>46</v>
      </c>
      <c r="F129" s="9"/>
      <c r="G129" s="10">
        <v>51.16</v>
      </c>
      <c r="H129" s="10">
        <f>(B129*G129)-D129</f>
        <v>-7.9200000000003001</v>
      </c>
      <c r="I129" s="9" t="s">
        <v>134</v>
      </c>
      <c r="J129" s="9"/>
      <c r="K129" s="9" t="str">
        <f>IF(B129&lt;&gt;0,"buy "&amp;B129&amp;" "&amp;A129&amp;" @ $"&amp;G129,"")</f>
        <v>buy 36 PRGS @ $51.16</v>
      </c>
      <c r="L129" s="10">
        <f>L128-(G129*B129)</f>
        <v>27210.27</v>
      </c>
      <c r="M129" s="38">
        <f>M128-(G129*B129)</f>
        <v>22608.76</v>
      </c>
      <c r="N129" s="9"/>
      <c r="O129" s="9"/>
      <c r="P129" s="9"/>
      <c r="Q129" s="11"/>
    </row>
    <row r="130" spans="1:17">
      <c r="A130" s="28" t="s">
        <v>208</v>
      </c>
      <c r="B130" s="29">
        <v>63</v>
      </c>
      <c r="C130" s="30">
        <v>30.08</v>
      </c>
      <c r="D130" s="30">
        <f>C130*B130</f>
        <v>1895.04</v>
      </c>
      <c r="E130" s="38" t="s">
        <v>46</v>
      </c>
      <c r="F130" s="29"/>
      <c r="G130" s="30">
        <v>30.2</v>
      </c>
      <c r="H130" s="30">
        <f>(B130*G130)-D130</f>
        <v>7.5599999999999454</v>
      </c>
      <c r="I130" s="9" t="s">
        <v>134</v>
      </c>
      <c r="J130" s="9"/>
      <c r="K130" s="9" t="str">
        <f>IF(B130&lt;&gt;0,"buy "&amp;B130&amp;" "&amp;A130&amp;" @ $"&amp;G130,"")</f>
        <v>buy 63 CNM @ $30.2</v>
      </c>
      <c r="L130" s="10">
        <f>L129-(G130*B130)</f>
        <v>25307.670000000002</v>
      </c>
      <c r="M130" s="46">
        <f>M129-(G130*B130)</f>
        <v>20706.16</v>
      </c>
      <c r="N130" s="47"/>
      <c r="O130" s="47"/>
      <c r="P130" s="47"/>
      <c r="Q130" s="48"/>
    </row>
    <row r="131" spans="1:17">
      <c r="A131" s="14"/>
      <c r="B131" s="9"/>
      <c r="C131" s="10" t="s">
        <v>20</v>
      </c>
      <c r="D131" s="10">
        <f>SUM(D128:D130)</f>
        <v>5639.72</v>
      </c>
      <c r="E131" s="9"/>
      <c r="F131" s="9"/>
      <c r="G131" s="10" t="s">
        <v>28</v>
      </c>
      <c r="H131" s="10">
        <f>SUM(H128:H130)</f>
        <v>-3.9600000000004911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23</v>
      </c>
      <c r="B135" s="9"/>
      <c r="C135" s="10"/>
      <c r="D135" s="22">
        <v>281.60000000000002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24</v>
      </c>
      <c r="B136" s="9"/>
      <c r="C136" s="10"/>
      <c r="D136" s="49">
        <f>H123</f>
        <v>6.2700000000002092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25</v>
      </c>
      <c r="B137" s="9"/>
      <c r="C137" s="10"/>
      <c r="D137" s="10">
        <f>D135+D136</f>
        <v>287.87000000000023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27</v>
      </c>
      <c r="B138" s="9"/>
      <c r="C138" s="10"/>
      <c r="D138" s="10">
        <f>H131</f>
        <v>-3.9600000000004911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>
      <c r="A139" s="14" t="s">
        <v>25</v>
      </c>
      <c r="B139" s="9"/>
      <c r="C139" s="10"/>
      <c r="D139" s="32">
        <f>D137-D138</f>
        <v>291.83000000000072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95" thickBot="1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95" thickTop="1"/>
    <row r="144" spans="1:17" ht="14.95" thickBot="1"/>
    <row r="145" spans="1:17" ht="14.95" thickTop="1">
      <c r="A145" s="3"/>
      <c r="B145" s="4"/>
      <c r="C145" s="5">
        <v>45201</v>
      </c>
      <c r="D145" s="6"/>
      <c r="E145" s="4"/>
      <c r="F145" s="4"/>
      <c r="G145" s="6"/>
      <c r="H145" s="6"/>
      <c r="I145" s="4"/>
      <c r="J145" s="4"/>
      <c r="K145" s="4"/>
      <c r="L145" s="21" t="s">
        <v>40</v>
      </c>
      <c r="M145" s="4"/>
      <c r="N145" s="4"/>
      <c r="O145" s="4"/>
      <c r="P145" s="4"/>
      <c r="Q145" s="7"/>
    </row>
    <row r="146" spans="1:17">
      <c r="A146" s="8" t="s">
        <v>11</v>
      </c>
      <c r="B146" s="9"/>
      <c r="C146" s="10"/>
      <c r="D146" s="10"/>
      <c r="E146" s="9"/>
      <c r="F146" s="9"/>
      <c r="G146" s="10"/>
      <c r="H146" s="10"/>
      <c r="I146" s="9"/>
      <c r="J146" s="12" t="s">
        <v>68</v>
      </c>
      <c r="K146" s="9"/>
      <c r="L146" s="12" t="s">
        <v>21</v>
      </c>
      <c r="M146" s="12"/>
      <c r="N146" s="9"/>
      <c r="O146" s="9"/>
      <c r="P146" s="9"/>
      <c r="Q146" s="11"/>
    </row>
    <row r="147" spans="1:17">
      <c r="A147" s="8" t="s">
        <v>3</v>
      </c>
      <c r="B147" s="12" t="s">
        <v>6</v>
      </c>
      <c r="C147" s="13" t="s">
        <v>4</v>
      </c>
      <c r="D147" s="13" t="s">
        <v>7</v>
      </c>
      <c r="E147" s="12" t="s">
        <v>16</v>
      </c>
      <c r="F147" s="9"/>
      <c r="G147" s="13" t="s">
        <v>18</v>
      </c>
      <c r="H147" s="13" t="s">
        <v>19</v>
      </c>
      <c r="I147" s="43" t="s">
        <v>133</v>
      </c>
      <c r="J147" s="12" t="s">
        <v>67</v>
      </c>
      <c r="K147" s="9"/>
      <c r="L147" s="22">
        <v>25935.17</v>
      </c>
      <c r="M147" s="9" t="s">
        <v>135</v>
      </c>
      <c r="N147" s="9"/>
      <c r="O147" s="9"/>
      <c r="P147" s="9"/>
      <c r="Q147" s="11"/>
    </row>
    <row r="148" spans="1:17">
      <c r="A148" s="14" t="s">
        <v>160</v>
      </c>
      <c r="B148" s="9">
        <v>12</v>
      </c>
      <c r="C148" s="10">
        <v>134.34</v>
      </c>
      <c r="D148" s="10">
        <f>C148*B148</f>
        <v>1612.08</v>
      </c>
      <c r="E148" s="38" t="s">
        <v>46</v>
      </c>
      <c r="F148" s="9"/>
      <c r="G148" s="10">
        <v>133.53</v>
      </c>
      <c r="H148" s="10">
        <f>(B148*G148)-D148</f>
        <v>-9.7199999999997999</v>
      </c>
      <c r="I148" s="9" t="s">
        <v>134</v>
      </c>
      <c r="J148" s="38">
        <f>G148*B148</f>
        <v>1602.3600000000001</v>
      </c>
      <c r="K148" s="9" t="str">
        <f>IF(B148&lt;&gt;0,"sell "&amp;B148&amp;" "&amp;A148&amp;" @ $"&amp;G148,"")</f>
        <v>sell 12 IPAR @ $133.53</v>
      </c>
      <c r="L148" s="10">
        <f>L147+(G148*B148)</f>
        <v>27537.53</v>
      </c>
      <c r="M148" s="9"/>
      <c r="N148" s="9"/>
      <c r="O148" s="9"/>
      <c r="P148" s="9"/>
      <c r="Q148" s="11"/>
    </row>
    <row r="149" spans="1:17">
      <c r="A149" s="14" t="s">
        <v>202</v>
      </c>
      <c r="B149" s="9">
        <v>15</v>
      </c>
      <c r="C149" s="10">
        <v>110.55</v>
      </c>
      <c r="D149" s="10">
        <f t="shared" ref="D149:D150" si="10">C149*B149</f>
        <v>1658.25</v>
      </c>
      <c r="E149" s="38" t="s">
        <v>46</v>
      </c>
      <c r="F149" s="9"/>
      <c r="G149" s="10">
        <v>110.45</v>
      </c>
      <c r="H149" s="10">
        <f>(B149*G149)-D149</f>
        <v>-1.5</v>
      </c>
      <c r="I149" s="9" t="s">
        <v>134</v>
      </c>
      <c r="J149" s="38">
        <f>G149*B149</f>
        <v>1656.75</v>
      </c>
      <c r="K149" s="9" t="str">
        <f t="shared" ref="K149:K150" si="11">IF(B149&lt;&gt;0,"sell "&amp;B149&amp;" "&amp;A149&amp;" @ $"&amp;G149,"")</f>
        <v>sell 15 GE @ $110.45</v>
      </c>
      <c r="L149" s="10">
        <f>L148+(G149*B149)</f>
        <v>29194.28</v>
      </c>
      <c r="M149" s="9"/>
      <c r="N149" s="9"/>
      <c r="O149" s="9"/>
      <c r="P149" s="9"/>
      <c r="Q149" s="11"/>
    </row>
    <row r="150" spans="1:17">
      <c r="A150" s="14" t="s">
        <v>74</v>
      </c>
      <c r="B150" s="9">
        <v>17</v>
      </c>
      <c r="C150" s="10">
        <v>92.93</v>
      </c>
      <c r="D150" s="10">
        <f t="shared" si="10"/>
        <v>1579.8100000000002</v>
      </c>
      <c r="E150" s="38" t="s">
        <v>46</v>
      </c>
      <c r="F150" s="9"/>
      <c r="G150" s="10">
        <v>92.23</v>
      </c>
      <c r="H150" s="10">
        <f>(B150*G150)-D150</f>
        <v>-11.900000000000091</v>
      </c>
      <c r="I150" s="9" t="s">
        <v>134</v>
      </c>
      <c r="J150" s="38">
        <f>G150*B150</f>
        <v>1567.91</v>
      </c>
      <c r="K150" s="9" t="str">
        <f t="shared" si="11"/>
        <v>sell 17 ENSG @ $92.23</v>
      </c>
      <c r="L150" s="10">
        <f>L149+(G150*B150)</f>
        <v>30762.19</v>
      </c>
      <c r="M150" s="9" t="s">
        <v>44</v>
      </c>
      <c r="N150" s="9"/>
      <c r="O150" s="9"/>
      <c r="P150" s="9"/>
      <c r="Q150" s="11"/>
    </row>
    <row r="151" spans="1:17">
      <c r="A151" s="14"/>
      <c r="B151" s="9"/>
      <c r="C151" s="10" t="s">
        <v>20</v>
      </c>
      <c r="D151" s="10">
        <f>SUM(D148:D150)</f>
        <v>4850.1400000000003</v>
      </c>
      <c r="E151" s="9"/>
      <c r="F151" s="9"/>
      <c r="G151" s="41"/>
      <c r="H151" s="10">
        <f>SUM(H148:H150)</f>
        <v>-23.119999999999891</v>
      </c>
      <c r="I151" s="9"/>
      <c r="J151" s="38">
        <f>SUM(J148:J150)</f>
        <v>4827.0200000000004</v>
      </c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10"/>
      <c r="E152" s="9"/>
      <c r="F152" s="9"/>
      <c r="G152" s="42"/>
      <c r="H152" s="39"/>
      <c r="I152" s="9"/>
      <c r="J152" s="9"/>
      <c r="K152" s="9"/>
      <c r="L152" s="10"/>
      <c r="M152" s="9"/>
      <c r="N152" s="9"/>
      <c r="O152" s="9"/>
      <c r="P152" s="9"/>
      <c r="Q152" s="11"/>
    </row>
    <row r="153" spans="1:17">
      <c r="A153" s="14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41</v>
      </c>
      <c r="N153" s="9"/>
      <c r="O153" s="9"/>
      <c r="P153" s="9"/>
      <c r="Q153" s="11"/>
    </row>
    <row r="154" spans="1:17">
      <c r="A154" s="8"/>
      <c r="B154" s="9"/>
      <c r="C154" s="10"/>
      <c r="D154" s="10"/>
      <c r="E154" s="20"/>
      <c r="F154" s="9"/>
      <c r="G154" s="41"/>
      <c r="H154" s="10"/>
      <c r="I154" s="9"/>
      <c r="J154" s="9"/>
      <c r="K154" s="9"/>
      <c r="L154" s="10"/>
      <c r="M154" s="12" t="s">
        <v>42</v>
      </c>
      <c r="N154" s="9"/>
      <c r="O154" s="9"/>
      <c r="P154" s="9"/>
      <c r="Q154" s="11"/>
    </row>
    <row r="155" spans="1:17">
      <c r="A155" s="8"/>
      <c r="B155" s="12" t="s">
        <v>6</v>
      </c>
      <c r="C155" s="13" t="s">
        <v>4</v>
      </c>
      <c r="D155" s="13" t="s">
        <v>5</v>
      </c>
      <c r="E155" s="23" t="s">
        <v>16</v>
      </c>
      <c r="F155" s="9"/>
      <c r="G155" s="43" t="s">
        <v>18</v>
      </c>
      <c r="H155" s="13" t="s">
        <v>19</v>
      </c>
      <c r="I155" s="9"/>
      <c r="J155" s="9"/>
      <c r="K155" s="9"/>
      <c r="L155" s="10"/>
      <c r="M155" s="38">
        <f>L147</f>
        <v>25935.17</v>
      </c>
      <c r="N155" s="9"/>
      <c r="O155" s="9"/>
      <c r="P155" s="9"/>
      <c r="Q155" s="11"/>
    </row>
    <row r="156" spans="1:17">
      <c r="A156" s="14" t="s">
        <v>204</v>
      </c>
      <c r="B156" s="9">
        <v>26</v>
      </c>
      <c r="C156" s="10">
        <v>74.98</v>
      </c>
      <c r="D156" s="10">
        <f>C156*B156</f>
        <v>1949.48</v>
      </c>
      <c r="E156" s="38" t="s">
        <v>46</v>
      </c>
      <c r="F156" s="9"/>
      <c r="G156" s="10">
        <v>74.91</v>
      </c>
      <c r="H156" s="10">
        <f>(B156*G156)-D156</f>
        <v>-1.8200000000001637</v>
      </c>
      <c r="I156" s="9" t="s">
        <v>134</v>
      </c>
      <c r="J156" s="9"/>
      <c r="K156" s="9" t="str">
        <f>IF(B156&lt;&gt;0,"buy "&amp;B156&amp;" "&amp;A156&amp;" @ $"&amp;G156,"")</f>
        <v>buy 26 BWXT @ $74.91</v>
      </c>
      <c r="L156" s="10">
        <f>L150-(G156*B156)</f>
        <v>28814.53</v>
      </c>
      <c r="M156" s="38">
        <f>L147-(G156*B156)</f>
        <v>23987.51</v>
      </c>
      <c r="N156" s="9"/>
      <c r="O156" s="9"/>
      <c r="P156" s="9"/>
      <c r="Q156" s="11"/>
    </row>
    <row r="157" spans="1:17">
      <c r="A157" s="14" t="s">
        <v>205</v>
      </c>
      <c r="B157" s="9">
        <v>233</v>
      </c>
      <c r="C157" s="10">
        <v>8.52</v>
      </c>
      <c r="D157" s="10">
        <f>C157*B157</f>
        <v>1985.1599999999999</v>
      </c>
      <c r="E157" s="38" t="s">
        <v>46</v>
      </c>
      <c r="F157" s="9"/>
      <c r="G157" s="10">
        <v>8.49</v>
      </c>
      <c r="H157" s="10">
        <f>(B157*G157)-D157</f>
        <v>-6.9899999999997817</v>
      </c>
      <c r="I157" s="9" t="s">
        <v>134</v>
      </c>
      <c r="J157" s="9"/>
      <c r="K157" s="9" t="str">
        <f>IF(B157&lt;&gt;0,"buy "&amp;B157&amp;" "&amp;A157&amp;" @ $"&amp;G157,"")</f>
        <v>buy 233 BVN @ $8.49</v>
      </c>
      <c r="L157" s="10">
        <f>L156-(G157*B157)</f>
        <v>26836.36</v>
      </c>
      <c r="M157" s="38">
        <f>M156-(G157*B157)</f>
        <v>22009.339999999997</v>
      </c>
      <c r="N157" s="9"/>
      <c r="O157" s="9"/>
      <c r="P157" s="9"/>
      <c r="Q157" s="11"/>
    </row>
    <row r="158" spans="1:17">
      <c r="A158" s="28" t="s">
        <v>206</v>
      </c>
      <c r="B158" s="29">
        <v>282</v>
      </c>
      <c r="C158" s="30">
        <v>7.04</v>
      </c>
      <c r="D158" s="30">
        <f>C158*B158</f>
        <v>1985.28</v>
      </c>
      <c r="E158" s="38" t="s">
        <v>46</v>
      </c>
      <c r="F158" s="29"/>
      <c r="G158" s="30">
        <v>6.97</v>
      </c>
      <c r="H158" s="30">
        <f>(B158*G158)-D158</f>
        <v>-19.740000000000009</v>
      </c>
      <c r="I158" s="9" t="s">
        <v>134</v>
      </c>
      <c r="J158" s="9"/>
      <c r="K158" s="9" t="str">
        <f>IF(B158&lt;&gt;0,"buy "&amp;B158&amp;" "&amp;A158&amp;" @ $"&amp;G158,"")</f>
        <v>buy 282 YMM @ $6.97</v>
      </c>
      <c r="L158" s="10">
        <f>L157-(G158*B158)</f>
        <v>24870.82</v>
      </c>
      <c r="M158" s="46">
        <f>M157-(G158*B158)</f>
        <v>20043.799999999996</v>
      </c>
      <c r="N158" s="47"/>
      <c r="O158" s="47"/>
      <c r="P158" s="47"/>
      <c r="Q158" s="48"/>
    </row>
    <row r="159" spans="1:17">
      <c r="A159" s="14"/>
      <c r="B159" s="9"/>
      <c r="C159" s="10" t="s">
        <v>20</v>
      </c>
      <c r="D159" s="10">
        <f>SUM(D156:D158)</f>
        <v>5919.92</v>
      </c>
      <c r="E159" s="9"/>
      <c r="F159" s="9"/>
      <c r="G159" s="10" t="s">
        <v>28</v>
      </c>
      <c r="H159" s="10">
        <f>SUM(H156:H158)</f>
        <v>-28.549999999999955</v>
      </c>
      <c r="I159" s="9"/>
      <c r="J159" s="9"/>
      <c r="K159" s="9"/>
      <c r="L159" s="10"/>
      <c r="M159" s="9"/>
      <c r="N159" s="9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12" t="str">
        <f>IF(J151+M158&gt;0,"Credit Surplus","Credit Shortage")</f>
        <v>Credit Surplus</v>
      </c>
      <c r="N160" s="38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10"/>
      <c r="M161" s="9"/>
      <c r="N161" s="9"/>
      <c r="O161" s="9"/>
      <c r="P161" s="9"/>
      <c r="Q161" s="11"/>
    </row>
    <row r="162" spans="1:17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23</v>
      </c>
      <c r="B163" s="9"/>
      <c r="C163" s="10"/>
      <c r="D163" s="22">
        <v>1320.65</v>
      </c>
      <c r="E163" s="9" t="s">
        <v>111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24</v>
      </c>
      <c r="B164" s="9"/>
      <c r="C164" s="10"/>
      <c r="D164" s="49">
        <f>H151</f>
        <v>-23.119999999999891</v>
      </c>
      <c r="E164" s="9" t="s">
        <v>36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25</v>
      </c>
      <c r="B165" s="9"/>
      <c r="C165" s="10"/>
      <c r="D165" s="10">
        <f>D163+D164</f>
        <v>1297.5300000000002</v>
      </c>
      <c r="E165" s="9"/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27</v>
      </c>
      <c r="B166" s="9"/>
      <c r="C166" s="10"/>
      <c r="D166" s="10">
        <f>H159</f>
        <v>-28.549999999999955</v>
      </c>
      <c r="E166" s="9" t="s">
        <v>37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>
      <c r="A167" s="14" t="s">
        <v>25</v>
      </c>
      <c r="B167" s="9"/>
      <c r="C167" s="10"/>
      <c r="D167" s="32">
        <f>D165-D166</f>
        <v>1326.0800000000002</v>
      </c>
      <c r="E167" s="20" t="s">
        <v>38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ht="14.95" thickBot="1">
      <c r="A168" s="16"/>
      <c r="B168" s="17"/>
      <c r="C168" s="18"/>
      <c r="D168" s="18"/>
      <c r="E168" s="17"/>
      <c r="F168" s="17"/>
      <c r="G168" s="18"/>
      <c r="H168" s="18"/>
      <c r="I168" s="17"/>
      <c r="J168" s="17"/>
      <c r="K168" s="17"/>
      <c r="L168" s="17"/>
      <c r="M168" s="17"/>
      <c r="N168" s="17"/>
      <c r="O168" s="17"/>
      <c r="P168" s="17"/>
      <c r="Q168" s="19"/>
    </row>
    <row r="169" spans="1:17" ht="14.95" thickTop="1"/>
    <row r="171" spans="1:17" ht="14.95" thickBot="1"/>
    <row r="172" spans="1:17" ht="14.95" thickTop="1">
      <c r="A172" s="3"/>
      <c r="B172" s="4"/>
      <c r="C172" s="5">
        <v>45169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46489.43</v>
      </c>
      <c r="M174" s="9" t="s">
        <v>135</v>
      </c>
      <c r="N174" s="9"/>
      <c r="O174" s="9"/>
      <c r="P174" s="9"/>
      <c r="Q174" s="11"/>
    </row>
    <row r="175" spans="1:17">
      <c r="A175" s="14" t="s">
        <v>199</v>
      </c>
      <c r="B175" s="9">
        <v>16</v>
      </c>
      <c r="C175" s="10">
        <v>89.73</v>
      </c>
      <c r="D175" s="10">
        <f>C175*B175</f>
        <v>1435.68</v>
      </c>
      <c r="E175" s="38" t="s">
        <v>69</v>
      </c>
      <c r="F175" s="9"/>
      <c r="G175" s="10">
        <v>88</v>
      </c>
      <c r="H175" s="10">
        <f>(B175*G175)-D175</f>
        <v>-27.680000000000064</v>
      </c>
      <c r="I175" s="9" t="s">
        <v>134</v>
      </c>
      <c r="J175" s="38">
        <f>G175*B175</f>
        <v>1408</v>
      </c>
      <c r="K175" s="9" t="str">
        <f>IF(B175&lt;&gt;0,"sell "&amp;B175&amp;" "&amp;A175&amp;" @ $"&amp;G175,"")</f>
        <v>sell 16 HAE @ $88</v>
      </c>
      <c r="L175" s="10">
        <f>L174+(G175*B175)</f>
        <v>47897.43</v>
      </c>
      <c r="M175" s="9"/>
      <c r="N175" s="9"/>
      <c r="O175" s="9"/>
      <c r="P175" s="9"/>
      <c r="Q175" s="11"/>
    </row>
    <row r="176" spans="1:17">
      <c r="A176" s="14" t="s">
        <v>200</v>
      </c>
      <c r="B176" s="9">
        <v>12</v>
      </c>
      <c r="C176" s="10">
        <v>135.06</v>
      </c>
      <c r="D176" s="10">
        <f>C176*B176</f>
        <v>1620.72</v>
      </c>
      <c r="E176" s="38" t="s">
        <v>69</v>
      </c>
      <c r="F176" s="9"/>
      <c r="G176" s="10">
        <v>134.66999999999999</v>
      </c>
      <c r="H176" s="10">
        <f>(B176*G176)-D176</f>
        <v>-4.6800000000000637</v>
      </c>
      <c r="I176" s="9" t="s">
        <v>134</v>
      </c>
      <c r="J176" s="38">
        <f>G176*B176</f>
        <v>1616.04</v>
      </c>
      <c r="K176" s="9" t="str">
        <f t="shared" ref="K176:K177" si="12">IF(B176&lt;&gt;0,"sell "&amp;B176&amp;" "&amp;A176&amp;" @ $"&amp;G176,"")</f>
        <v>sell 12 ICFI @ $134.67</v>
      </c>
      <c r="L176" s="10">
        <f>L175+(G176*B176)</f>
        <v>49513.47</v>
      </c>
      <c r="M176" s="9"/>
      <c r="N176" s="9"/>
      <c r="O176" s="9"/>
      <c r="P176" s="9"/>
      <c r="Q176" s="11"/>
    </row>
    <row r="177" spans="1:17">
      <c r="A177" s="14" t="s">
        <v>201</v>
      </c>
      <c r="B177" s="9">
        <v>175</v>
      </c>
      <c r="C177" s="10">
        <v>7.61</v>
      </c>
      <c r="D177" s="10">
        <f>C177*B177</f>
        <v>1331.75</v>
      </c>
      <c r="E177" s="38" t="s">
        <v>69</v>
      </c>
      <c r="F177" s="9"/>
      <c r="G177" s="10">
        <v>7.51</v>
      </c>
      <c r="H177" s="10">
        <f>(B177*G177)-D177</f>
        <v>-17.5</v>
      </c>
      <c r="I177" s="9" t="s">
        <v>134</v>
      </c>
      <c r="J177" s="38">
        <f>G177*B177</f>
        <v>1314.25</v>
      </c>
      <c r="K177" s="9" t="str">
        <f t="shared" si="12"/>
        <v>sell 175 AIV @ $7.51</v>
      </c>
      <c r="L177" s="10">
        <f>L176+(G177*B177)</f>
        <v>50827.72</v>
      </c>
      <c r="M177" s="9" t="s">
        <v>44</v>
      </c>
      <c r="N177" s="9"/>
      <c r="O177" s="9"/>
      <c r="P177" s="9"/>
      <c r="Q177" s="11"/>
    </row>
    <row r="178" spans="1:17">
      <c r="A178" s="14"/>
      <c r="B178" s="9"/>
      <c r="C178" s="10" t="s">
        <v>20</v>
      </c>
      <c r="D178" s="10">
        <f>SUM(D175:D177)</f>
        <v>4388.1499999999996</v>
      </c>
      <c r="E178" s="9"/>
      <c r="F178" s="9"/>
      <c r="G178" s="41"/>
      <c r="H178" s="10">
        <f>SUM(H175:H177)</f>
        <v>-49.860000000000127</v>
      </c>
      <c r="I178" s="9"/>
      <c r="J178" s="38">
        <f>SUM(J175:J177)</f>
        <v>4338.29</v>
      </c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>
      <c r="A180" s="14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46489.43</v>
      </c>
      <c r="N182" s="9"/>
      <c r="O182" s="9"/>
      <c r="P182" s="9"/>
      <c r="Q182" s="11"/>
    </row>
    <row r="183" spans="1:17">
      <c r="A183" s="14" t="s">
        <v>91</v>
      </c>
      <c r="B183" s="9">
        <v>2</v>
      </c>
      <c r="C183" s="10">
        <v>698.9</v>
      </c>
      <c r="D183" s="10">
        <f>C183*B183</f>
        <v>1397.8</v>
      </c>
      <c r="E183" s="38" t="s">
        <v>69</v>
      </c>
      <c r="F183" s="9"/>
      <c r="G183" s="10">
        <v>716.13</v>
      </c>
      <c r="H183" s="10">
        <f>(B183*G183)-D183</f>
        <v>34.460000000000036</v>
      </c>
      <c r="I183" s="9" t="s">
        <v>134</v>
      </c>
      <c r="J183" s="9"/>
      <c r="K183" s="9" t="str">
        <f>IF(B183&lt;&gt;0,"buy "&amp;B183&amp;" "&amp;A183&amp;" @ $"&amp;G183,"")</f>
        <v>buy 2 COKE @ $716.13</v>
      </c>
      <c r="L183" s="10">
        <f>L177-(G183*B183)</f>
        <v>49395.46</v>
      </c>
      <c r="M183" s="38">
        <f>L174-(G183*B183)</f>
        <v>45057.17</v>
      </c>
      <c r="N183" s="9"/>
      <c r="O183" s="9"/>
      <c r="P183" s="9"/>
      <c r="Q183" s="11"/>
    </row>
    <row r="184" spans="1:17">
      <c r="A184" s="14" t="s">
        <v>181</v>
      </c>
      <c r="B184" s="9">
        <v>11</v>
      </c>
      <c r="C184" s="10">
        <v>168.33</v>
      </c>
      <c r="D184" s="10">
        <f>C184*B184</f>
        <v>1851.63</v>
      </c>
      <c r="E184" s="38" t="s">
        <v>69</v>
      </c>
      <c r="F184" s="9"/>
      <c r="G184" s="10">
        <v>168.97</v>
      </c>
      <c r="H184" s="10">
        <f>(B184*G184)-D184</f>
        <v>7.0399999999999636</v>
      </c>
      <c r="I184" s="9" t="s">
        <v>134</v>
      </c>
      <c r="J184" s="9"/>
      <c r="K184" s="9" t="str">
        <f>IF(B184&lt;&gt;0,"buy "&amp;B184&amp;" "&amp;A184&amp;" @ $"&amp;G184,"")</f>
        <v>buy 11 VRTV @ $168.97</v>
      </c>
      <c r="L184" s="10">
        <f>L183-(G184*B184)</f>
        <v>47536.79</v>
      </c>
      <c r="M184" s="38">
        <f>M183-(G184*B184)</f>
        <v>43198.5</v>
      </c>
      <c r="N184" s="9"/>
      <c r="O184" s="9"/>
      <c r="P184" s="9"/>
      <c r="Q184" s="11"/>
    </row>
    <row r="185" spans="1:17">
      <c r="A185" s="28" t="s">
        <v>184</v>
      </c>
      <c r="B185" s="29">
        <v>23</v>
      </c>
      <c r="C185" s="30">
        <v>86.04</v>
      </c>
      <c r="D185" s="30">
        <f>C185*B185</f>
        <v>1978.92</v>
      </c>
      <c r="E185" s="38" t="s">
        <v>69</v>
      </c>
      <c r="F185" s="29"/>
      <c r="G185" s="30">
        <v>86.38</v>
      </c>
      <c r="H185" s="30">
        <f>(B185*G185)-D185</f>
        <v>7.819999999999709</v>
      </c>
      <c r="I185" s="9" t="s">
        <v>134</v>
      </c>
      <c r="J185" s="9"/>
      <c r="K185" s="9" t="str">
        <f>IF(B185&lt;&gt;0,"buy "&amp;B185&amp;" "&amp;A185&amp;" @ $"&amp;G185,"")</f>
        <v>buy 23 CEIX @ $86.38</v>
      </c>
      <c r="L185" s="10">
        <f>L184-(G185*B185)</f>
        <v>45550.05</v>
      </c>
      <c r="M185" s="46">
        <f>M184-(G185*B185)</f>
        <v>41211.760000000002</v>
      </c>
      <c r="N185" s="47"/>
      <c r="O185" s="47"/>
      <c r="P185" s="47"/>
      <c r="Q185" s="48"/>
    </row>
    <row r="186" spans="1:17">
      <c r="A186" s="14"/>
      <c r="B186" s="9"/>
      <c r="C186" s="10" t="s">
        <v>20</v>
      </c>
      <c r="D186" s="10">
        <f>SUM(D183:D185)</f>
        <v>5228.3500000000004</v>
      </c>
      <c r="E186" s="9"/>
      <c r="F186" s="9"/>
      <c r="G186" s="10" t="s">
        <v>28</v>
      </c>
      <c r="H186" s="10">
        <f>SUM(H183:H185)</f>
        <v>49.319999999999709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23</v>
      </c>
      <c r="B190" s="9"/>
      <c r="C190" s="10"/>
      <c r="D190" s="22">
        <v>2489.61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24</v>
      </c>
      <c r="B191" s="9"/>
      <c r="C191" s="10"/>
      <c r="D191" s="49">
        <f>H178</f>
        <v>-49.860000000000127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25</v>
      </c>
      <c r="B192" s="9"/>
      <c r="C192" s="10"/>
      <c r="D192" s="10">
        <f>D190+D191</f>
        <v>2439.75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27</v>
      </c>
      <c r="B193" s="9"/>
      <c r="C193" s="10"/>
      <c r="D193" s="10">
        <f>H186</f>
        <v>49.319999999999709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>
      <c r="A194" s="14" t="s">
        <v>25</v>
      </c>
      <c r="B194" s="9"/>
      <c r="C194" s="10"/>
      <c r="D194" s="32">
        <f>D192-D193</f>
        <v>2390.4300000000003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95" thickBot="1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95" thickTop="1"/>
    <row r="199" spans="1:17" ht="14.95" thickBot="1"/>
    <row r="200" spans="1:17" ht="14.95" thickTop="1">
      <c r="A200" s="3"/>
      <c r="B200" s="4"/>
      <c r="C200" s="5">
        <v>45138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20818.02</v>
      </c>
      <c r="M202" s="9" t="s">
        <v>135</v>
      </c>
      <c r="N202" s="9"/>
      <c r="O202" s="9"/>
      <c r="P202" s="9"/>
      <c r="Q202" s="11"/>
    </row>
    <row r="203" spans="1:17">
      <c r="A203" s="14" t="s">
        <v>183</v>
      </c>
      <c r="B203" s="9">
        <v>128</v>
      </c>
      <c r="C203" s="10">
        <v>12.4</v>
      </c>
      <c r="D203" s="10">
        <f>C203*B203</f>
        <v>1587.2</v>
      </c>
      <c r="E203" s="38" t="s">
        <v>69</v>
      </c>
      <c r="F203" s="9"/>
      <c r="G203" s="10">
        <v>12.06</v>
      </c>
      <c r="H203" s="10">
        <f>(B203*G203)-D203</f>
        <v>-43.519999999999982</v>
      </c>
      <c r="I203" s="9" t="s">
        <v>134</v>
      </c>
      <c r="J203" s="38">
        <f>G203*B203</f>
        <v>1543.68</v>
      </c>
      <c r="K203" s="9" t="str">
        <f>IF(B203&lt;&gt;0,"sell "&amp;B203&amp;" "&amp;A203&amp;" @ $"&amp;G203,"")</f>
        <v>sell 128 TGS @ $12.06</v>
      </c>
      <c r="L203" s="10">
        <f>L202+(G203*B203)</f>
        <v>22361.7</v>
      </c>
      <c r="M203" s="9"/>
      <c r="N203" s="9"/>
      <c r="O203" s="9"/>
      <c r="P203" s="9"/>
      <c r="Q203" s="11"/>
    </row>
    <row r="204" spans="1:17">
      <c r="A204" s="14" t="s">
        <v>85</v>
      </c>
      <c r="B204" s="9">
        <v>17</v>
      </c>
      <c r="C204" s="10">
        <v>94.57</v>
      </c>
      <c r="D204" s="10">
        <f>C204*B204</f>
        <v>1607.6899999999998</v>
      </c>
      <c r="E204" s="38" t="s">
        <v>69</v>
      </c>
      <c r="F204" s="9"/>
      <c r="G204" s="10">
        <v>93</v>
      </c>
      <c r="H204" s="10">
        <f>(B204*G204)-D204</f>
        <v>-26.689999999999827</v>
      </c>
      <c r="I204" s="9" t="s">
        <v>134</v>
      </c>
      <c r="J204" s="38">
        <f>G204*B204</f>
        <v>1581</v>
      </c>
      <c r="K204" s="9" t="str">
        <f t="shared" ref="K204:K205" si="13">IF(B204&lt;&gt;0,"sell "&amp;B204&amp;" "&amp;A204&amp;" @ $"&amp;G204,"")</f>
        <v>sell 17 HURN @ $93</v>
      </c>
      <c r="L204" s="10">
        <f>L203+(G204*B204)</f>
        <v>23942.7</v>
      </c>
      <c r="M204" s="9"/>
      <c r="N204" s="9"/>
      <c r="O204" s="9"/>
      <c r="P204" s="9"/>
      <c r="Q204" s="11"/>
    </row>
    <row r="205" spans="1:17">
      <c r="A205" s="14" t="s">
        <v>117</v>
      </c>
      <c r="B205" s="9">
        <v>27</v>
      </c>
      <c r="C205" s="10">
        <v>52.89</v>
      </c>
      <c r="D205" s="10">
        <f>C205*B205</f>
        <v>1428.03</v>
      </c>
      <c r="E205" s="38" t="s">
        <v>69</v>
      </c>
      <c r="F205" s="9"/>
      <c r="G205" s="10">
        <v>52.72</v>
      </c>
      <c r="H205" s="10">
        <f>(B205*G205)-D205</f>
        <v>-4.5899999999999181</v>
      </c>
      <c r="I205" s="9" t="s">
        <v>134</v>
      </c>
      <c r="J205" s="38">
        <f>G205*B205</f>
        <v>1423.44</v>
      </c>
      <c r="K205" s="9" t="str">
        <f t="shared" si="13"/>
        <v>sell 27 CBZ @ $52.72</v>
      </c>
      <c r="L205" s="10">
        <f>L204+(G205*B205)</f>
        <v>25366.14</v>
      </c>
      <c r="M205" s="9" t="s">
        <v>44</v>
      </c>
      <c r="N205" s="9"/>
      <c r="O205" s="9"/>
      <c r="P205" s="9"/>
      <c r="Q205" s="11"/>
    </row>
    <row r="206" spans="1:17">
      <c r="A206" s="14"/>
      <c r="B206" s="9"/>
      <c r="C206" s="10" t="s">
        <v>20</v>
      </c>
      <c r="D206" s="10">
        <f>SUM(D203:D205)</f>
        <v>4622.92</v>
      </c>
      <c r="E206" s="9"/>
      <c r="F206" s="9"/>
      <c r="G206" s="41"/>
      <c r="H206" s="10">
        <f>SUM(H203:H205)</f>
        <v>-74.799999999999727</v>
      </c>
      <c r="I206" s="9"/>
      <c r="J206" s="38">
        <f>SUM(J203:J205)</f>
        <v>4548.1200000000008</v>
      </c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>
      <c r="A208" s="14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20818.02</v>
      </c>
      <c r="N210" s="9"/>
      <c r="O210" s="9"/>
      <c r="P210" s="9"/>
      <c r="Q210" s="11"/>
    </row>
    <row r="211" spans="1:17">
      <c r="A211" s="14" t="s">
        <v>194</v>
      </c>
      <c r="B211" s="9">
        <v>212</v>
      </c>
      <c r="C211" s="10">
        <v>8.7799999999999994</v>
      </c>
      <c r="D211" s="10">
        <f>C211*B211</f>
        <v>1861.36</v>
      </c>
      <c r="E211" s="38" t="s">
        <v>69</v>
      </c>
      <c r="F211" s="9"/>
      <c r="G211" s="10">
        <v>8.68</v>
      </c>
      <c r="H211" s="10">
        <f>(B211*G211)-D211</f>
        <v>-21.200000000000045</v>
      </c>
      <c r="I211" s="9" t="s">
        <v>134</v>
      </c>
      <c r="J211" s="9"/>
      <c r="K211" s="9" t="str">
        <f>IF(B211&lt;&gt;0,"buy "&amp;B211&amp;" "&amp;A211&amp;" @ $"&amp;G211,"")</f>
        <v>buy 212 BORR @ $8.68</v>
      </c>
      <c r="L211" s="10">
        <f>L205-(G211*B211)</f>
        <v>23525.98</v>
      </c>
      <c r="M211" s="38">
        <f>L202-(G211*B211)</f>
        <v>18977.86</v>
      </c>
      <c r="N211" s="9"/>
      <c r="O211" s="9"/>
      <c r="P211" s="9"/>
      <c r="Q211" s="11"/>
    </row>
    <row r="212" spans="1:17">
      <c r="A212" s="14" t="s">
        <v>152</v>
      </c>
      <c r="B212" s="9">
        <v>11</v>
      </c>
      <c r="C212" s="10">
        <v>158.66999999999999</v>
      </c>
      <c r="D212" s="10">
        <f>C212*B212</f>
        <v>1745.37</v>
      </c>
      <c r="E212" s="38" t="s">
        <v>69</v>
      </c>
      <c r="F212" s="9"/>
      <c r="G212" s="10">
        <v>157.43</v>
      </c>
      <c r="H212" s="10">
        <f>(B212*G212)-D212</f>
        <v>-13.639999999999873</v>
      </c>
      <c r="I212" s="9" t="s">
        <v>134</v>
      </c>
      <c r="J212" s="9"/>
      <c r="K212" s="9" t="str">
        <f>IF(B212&lt;&gt;0,"buy "&amp;B212&amp;" "&amp;A212&amp;" @ $"&amp;G212,"")</f>
        <v>buy 11 ATKR @ $157.43</v>
      </c>
      <c r="L212" s="10">
        <f>L211-(G212*B212)</f>
        <v>21794.25</v>
      </c>
      <c r="M212" s="38">
        <f>M211-(G212*B212)</f>
        <v>17246.13</v>
      </c>
      <c r="N212" s="9"/>
      <c r="O212" s="9"/>
      <c r="P212" s="9"/>
      <c r="Q212" s="11"/>
    </row>
    <row r="213" spans="1:17">
      <c r="A213" s="28" t="s">
        <v>203</v>
      </c>
      <c r="B213" s="29">
        <v>4</v>
      </c>
      <c r="C213" s="30">
        <v>451.7</v>
      </c>
      <c r="D213" s="30">
        <f>C213*B213</f>
        <v>1806.8</v>
      </c>
      <c r="E213" s="38" t="s">
        <v>69</v>
      </c>
      <c r="F213" s="29"/>
      <c r="G213" s="30">
        <v>450.68</v>
      </c>
      <c r="H213" s="30">
        <f>(B213*G213)-D213</f>
        <v>-4.0799999999999272</v>
      </c>
      <c r="I213" s="9" t="s">
        <v>134</v>
      </c>
      <c r="J213" s="9"/>
      <c r="K213" s="9" t="str">
        <f>IF(B213&lt;&gt;0,"buy "&amp;B213&amp;" "&amp;A213&amp;" @ $"&amp;G213,"")</f>
        <v>buy 4 NEU @ $450.68</v>
      </c>
      <c r="L213" s="10">
        <f>L212-(G213*B213)</f>
        <v>19991.53</v>
      </c>
      <c r="M213" s="46">
        <f>M212-(G213*B213)</f>
        <v>15443.410000000002</v>
      </c>
      <c r="N213" s="47"/>
      <c r="O213" s="47"/>
      <c r="P213" s="47"/>
      <c r="Q213" s="48"/>
    </row>
    <row r="214" spans="1:17">
      <c r="A214" s="14"/>
      <c r="B214" s="9"/>
      <c r="C214" s="10" t="s">
        <v>20</v>
      </c>
      <c r="D214" s="10">
        <f>SUM(D211:D213)</f>
        <v>5413.53</v>
      </c>
      <c r="E214" s="9"/>
      <c r="F214" s="9"/>
      <c r="G214" s="10" t="s">
        <v>28</v>
      </c>
      <c r="H214" s="10">
        <f>SUM(H211:H213)</f>
        <v>-38.919999999999845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23</v>
      </c>
      <c r="B218" s="9"/>
      <c r="C218" s="10"/>
      <c r="D218" s="22">
        <v>2365.69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24</v>
      </c>
      <c r="B219" s="9"/>
      <c r="C219" s="10"/>
      <c r="D219" s="49">
        <f>H206</f>
        <v>-74.799999999999727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25</v>
      </c>
      <c r="B220" s="9"/>
      <c r="C220" s="10"/>
      <c r="D220" s="10">
        <f>D218+D219</f>
        <v>2290.8900000000003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27</v>
      </c>
      <c r="B221" s="9"/>
      <c r="C221" s="10"/>
      <c r="D221" s="10">
        <f>H214</f>
        <v>-38.919999999999845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>
      <c r="A222" s="14" t="s">
        <v>25</v>
      </c>
      <c r="B222" s="9"/>
      <c r="C222" s="10"/>
      <c r="D222" s="32">
        <f>D220-D221</f>
        <v>2329.8100000000004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95" thickBot="1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95" thickTop="1"/>
    <row r="227" spans="1:17" ht="14.95" thickBot="1"/>
    <row r="228" spans="1:17" ht="14.95" thickTop="1">
      <c r="A228" s="3"/>
      <c r="B228" s="4"/>
      <c r="C228" s="5">
        <v>45107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19441</v>
      </c>
      <c r="M230" s="9" t="s">
        <v>135</v>
      </c>
      <c r="N230" s="9"/>
      <c r="O230" s="9"/>
      <c r="P230" s="9"/>
      <c r="Q230" s="11"/>
    </row>
    <row r="231" spans="1:17">
      <c r="A231" s="14" t="s">
        <v>196</v>
      </c>
      <c r="B231" s="9">
        <v>7</v>
      </c>
      <c r="C231" s="10">
        <v>240.17</v>
      </c>
      <c r="D231" s="10">
        <f>C231*B231</f>
        <v>1681.1899999999998</v>
      </c>
      <c r="E231" s="38" t="s">
        <v>46</v>
      </c>
      <c r="F231" s="9"/>
      <c r="G231" s="10">
        <v>241.97</v>
      </c>
      <c r="H231" s="10">
        <f>(B231*G231)-D231</f>
        <v>12.600000000000136</v>
      </c>
      <c r="I231" s="9" t="s">
        <v>134</v>
      </c>
      <c r="J231" s="38">
        <f>G231*B231</f>
        <v>1693.79</v>
      </c>
      <c r="K231" s="9" t="str">
        <f>IF(B231&lt;&gt;0,"sell "&amp;B231&amp;" "&amp;A231&amp;" @ $"&amp;G231,"")</f>
        <v>sell 7 MEDP @ $241.97</v>
      </c>
      <c r="L231" s="10">
        <f>L230+(G231*B231)</f>
        <v>21134.79</v>
      </c>
      <c r="M231" s="9"/>
      <c r="N231" s="9"/>
      <c r="O231" s="9"/>
      <c r="P231" s="9"/>
      <c r="Q231" s="11"/>
    </row>
    <row r="232" spans="1:17">
      <c r="A232" s="14" t="s">
        <v>197</v>
      </c>
      <c r="B232" s="9">
        <v>13</v>
      </c>
      <c r="C232" s="10">
        <v>110.77</v>
      </c>
      <c r="D232" s="10">
        <f>C232*B232</f>
        <v>1440.01</v>
      </c>
      <c r="E232" s="38" t="s">
        <v>46</v>
      </c>
      <c r="F232" s="9"/>
      <c r="G232" s="10">
        <v>109.73</v>
      </c>
      <c r="H232" s="10">
        <f>(B232*G232)-D232</f>
        <v>-13.519999999999982</v>
      </c>
      <c r="I232" s="9" t="s">
        <v>134</v>
      </c>
      <c r="J232" s="38">
        <f>G232*B232</f>
        <v>1426.49</v>
      </c>
      <c r="K232" s="9" t="str">
        <f t="shared" ref="K232:K233" si="14">IF(B232&lt;&gt;0,"sell "&amp;B232&amp;" "&amp;A232&amp;" @ $"&amp;G232,"")</f>
        <v>sell 13 NVEE @ $109.73</v>
      </c>
      <c r="L232" s="10">
        <f>L231+(G232*B232)</f>
        <v>22561.280000000002</v>
      </c>
      <c r="M232" s="9"/>
      <c r="N232" s="9"/>
      <c r="O232" s="9"/>
      <c r="P232" s="9"/>
      <c r="Q232" s="11"/>
    </row>
    <row r="233" spans="1:17">
      <c r="A233" s="14" t="s">
        <v>198</v>
      </c>
      <c r="B233" s="9">
        <v>54</v>
      </c>
      <c r="C233" s="10">
        <v>29.75</v>
      </c>
      <c r="D233" s="10">
        <f>C233*B233</f>
        <v>1606.5</v>
      </c>
      <c r="E233" s="38" t="s">
        <v>46</v>
      </c>
      <c r="F233" s="9"/>
      <c r="G233" s="10">
        <v>29.86</v>
      </c>
      <c r="H233" s="10">
        <f>(B233*G233)-D233</f>
        <v>5.9400000000000546</v>
      </c>
      <c r="I233" s="9" t="s">
        <v>134</v>
      </c>
      <c r="J233" s="38">
        <f>G233*B233</f>
        <v>1612.44</v>
      </c>
      <c r="K233" s="9" t="str">
        <f t="shared" si="14"/>
        <v>sell 54 AMKR @ $29.86</v>
      </c>
      <c r="L233" s="10">
        <f>L232+(G233*B233)</f>
        <v>24173.72</v>
      </c>
      <c r="M233" s="9" t="s">
        <v>44</v>
      </c>
      <c r="N233" s="9"/>
      <c r="O233" s="9"/>
      <c r="P233" s="9"/>
      <c r="Q233" s="11"/>
    </row>
    <row r="234" spans="1:17">
      <c r="A234" s="14"/>
      <c r="B234" s="9"/>
      <c r="C234" s="10" t="s">
        <v>20</v>
      </c>
      <c r="D234" s="10">
        <f>SUM(D231:D233)</f>
        <v>4727.7</v>
      </c>
      <c r="E234" s="9"/>
      <c r="F234" s="9"/>
      <c r="G234" s="41"/>
      <c r="H234" s="10">
        <f>SUM(H231:H233)</f>
        <v>5.0200000000002092</v>
      </c>
      <c r="I234" s="9"/>
      <c r="J234" s="38">
        <f>SUM(J231:J233)</f>
        <v>4732.7199999999993</v>
      </c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>
      <c r="A236" s="14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19441</v>
      </c>
      <c r="N238" s="9"/>
      <c r="O238" s="9"/>
      <c r="P238" s="9"/>
      <c r="Q238" s="11"/>
    </row>
    <row r="239" spans="1:17">
      <c r="A239" s="14" t="s">
        <v>160</v>
      </c>
      <c r="B239" s="9">
        <v>12</v>
      </c>
      <c r="C239" s="10">
        <v>135.22999999999999</v>
      </c>
      <c r="D239" s="10">
        <f>C239*B239</f>
        <v>1622.7599999999998</v>
      </c>
      <c r="E239" s="38" t="s">
        <v>46</v>
      </c>
      <c r="F239" s="9"/>
      <c r="G239" s="10">
        <v>135.15</v>
      </c>
      <c r="H239" s="10">
        <f>(B239*G239)-D239</f>
        <v>-0.95999999999958163</v>
      </c>
      <c r="I239" s="9" t="s">
        <v>134</v>
      </c>
      <c r="J239" s="9"/>
      <c r="K239" s="9" t="str">
        <f>IF(B239&lt;&gt;0,"buy "&amp;B239&amp;" "&amp;A239&amp;" @ $"&amp;G239,"")</f>
        <v>buy 12 IPAR @ $135.15</v>
      </c>
      <c r="L239" s="10">
        <f>L233-(G239*B239)</f>
        <v>22551.920000000002</v>
      </c>
      <c r="M239" s="38">
        <f>L230-(G239*B239)</f>
        <v>17819.2</v>
      </c>
      <c r="N239" s="9"/>
      <c r="O239" s="9"/>
      <c r="P239" s="9"/>
      <c r="Q239" s="11"/>
    </row>
    <row r="240" spans="1:17">
      <c r="A240" s="14" t="s">
        <v>202</v>
      </c>
      <c r="B240" s="9">
        <v>15</v>
      </c>
      <c r="C240" s="10">
        <v>109.85</v>
      </c>
      <c r="D240" s="10">
        <f>C240*B240</f>
        <v>1647.75</v>
      </c>
      <c r="E240" s="38" t="s">
        <v>46</v>
      </c>
      <c r="F240" s="9"/>
      <c r="G240" s="10">
        <v>109.01</v>
      </c>
      <c r="H240" s="10">
        <f>(B240*G240)-D240</f>
        <v>-12.599999999999909</v>
      </c>
      <c r="I240" s="9" t="s">
        <v>134</v>
      </c>
      <c r="J240" s="9"/>
      <c r="K240" s="9" t="str">
        <f>IF(B240&lt;&gt;0,"buy "&amp;B240&amp;" "&amp;A240&amp;" @ $"&amp;G240,"")</f>
        <v>buy 15 GE @ $109.01</v>
      </c>
      <c r="L240" s="10">
        <f>L239-(G240*B240)</f>
        <v>20916.77</v>
      </c>
      <c r="M240" s="38">
        <f>M239-(G240*B240)</f>
        <v>16184.050000000001</v>
      </c>
      <c r="N240" s="9"/>
      <c r="O240" s="9"/>
      <c r="P240" s="9"/>
      <c r="Q240" s="11"/>
    </row>
    <row r="241" spans="1:17">
      <c r="A241" s="28" t="s">
        <v>74</v>
      </c>
      <c r="B241" s="29">
        <v>17</v>
      </c>
      <c r="C241" s="30">
        <v>95.46</v>
      </c>
      <c r="D241" s="30">
        <f>C241*B241</f>
        <v>1622.82</v>
      </c>
      <c r="E241" s="38" t="s">
        <v>46</v>
      </c>
      <c r="F241" s="29"/>
      <c r="G241" s="30">
        <v>94.86</v>
      </c>
      <c r="H241" s="30">
        <f>(B241*G241)-D241</f>
        <v>-10.200000000000045</v>
      </c>
      <c r="I241" s="9" t="s">
        <v>134</v>
      </c>
      <c r="J241" s="9"/>
      <c r="K241" s="9" t="str">
        <f>IF(B241&lt;&gt;0,"buy "&amp;B241&amp;" "&amp;A241&amp;" @ $"&amp;G241,"")</f>
        <v>buy 17 ENSG @ $94.86</v>
      </c>
      <c r="L241" s="10">
        <f>L240-(G241*B241)</f>
        <v>19304.150000000001</v>
      </c>
      <c r="M241" s="46">
        <f>M240-(G241*B241)</f>
        <v>14571.43</v>
      </c>
      <c r="N241" s="47"/>
      <c r="O241" s="47"/>
      <c r="P241" s="47"/>
      <c r="Q241" s="48"/>
    </row>
    <row r="242" spans="1:17">
      <c r="A242" s="14"/>
      <c r="B242" s="9"/>
      <c r="C242" s="10" t="s">
        <v>20</v>
      </c>
      <c r="D242" s="10">
        <f>SUM(D239:D241)</f>
        <v>4893.33</v>
      </c>
      <c r="E242" s="9"/>
      <c r="F242" s="9"/>
      <c r="G242" s="10" t="s">
        <v>28</v>
      </c>
      <c r="H242" s="10">
        <f>SUM(H239:H241)</f>
        <v>-23.759999999999536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23</v>
      </c>
      <c r="B246" s="9"/>
      <c r="C246" s="10"/>
      <c r="D246" s="22">
        <v>1627.52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24</v>
      </c>
      <c r="B247" s="9"/>
      <c r="C247" s="10"/>
      <c r="D247" s="49">
        <f>H234</f>
        <v>5.0200000000002092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25</v>
      </c>
      <c r="B248" s="9"/>
      <c r="C248" s="10"/>
      <c r="D248" s="10">
        <f>D246+D247</f>
        <v>1632.5400000000002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27</v>
      </c>
      <c r="B249" s="9"/>
      <c r="C249" s="10"/>
      <c r="D249" s="10">
        <f>H242</f>
        <v>-23.759999999999536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>
      <c r="A250" s="14" t="s">
        <v>25</v>
      </c>
      <c r="B250" s="9"/>
      <c r="C250" s="10"/>
      <c r="D250" s="32">
        <f>D248-D249</f>
        <v>1656.2999999999997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95" thickBot="1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95" thickTop="1"/>
    <row r="255" spans="1:17" ht="14.95" thickBot="1"/>
    <row r="256" spans="1:17" ht="14.95" thickTop="1">
      <c r="A256" s="3"/>
      <c r="B256" s="4"/>
      <c r="C256" s="5">
        <v>45077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20976.03</v>
      </c>
      <c r="M258" s="9" t="s">
        <v>135</v>
      </c>
      <c r="N258" s="9"/>
      <c r="O258" s="9"/>
      <c r="P258" s="9"/>
      <c r="Q258" s="11"/>
    </row>
    <row r="259" spans="1:17">
      <c r="A259" s="14" t="s">
        <v>194</v>
      </c>
      <c r="B259" s="9">
        <v>199</v>
      </c>
      <c r="C259" s="10">
        <v>6.85</v>
      </c>
      <c r="D259" s="10">
        <f>C259*B259</f>
        <v>1363.1499999999999</v>
      </c>
      <c r="E259" s="38" t="s">
        <v>46</v>
      </c>
      <c r="F259" s="9"/>
      <c r="G259" s="10">
        <v>6.95</v>
      </c>
      <c r="H259" s="10">
        <f>(B259*G259)-D259</f>
        <v>19.900000000000091</v>
      </c>
      <c r="I259" s="9" t="s">
        <v>134</v>
      </c>
      <c r="J259" s="38">
        <f>G259*B259</f>
        <v>1383.05</v>
      </c>
      <c r="K259" s="9" t="str">
        <f>IF(B259&lt;&gt;0,"sell "&amp;B259&amp;" "&amp;A259&amp;" @ $"&amp;G259,"")</f>
        <v>sell 199 BORR @ $6.95</v>
      </c>
      <c r="L259" s="10">
        <f>L258+(G259*B259)</f>
        <v>22359.079999999998</v>
      </c>
      <c r="M259" s="9"/>
      <c r="N259" s="9"/>
      <c r="O259" s="9"/>
      <c r="P259" s="9"/>
      <c r="Q259" s="11"/>
    </row>
    <row r="260" spans="1:17">
      <c r="A260" s="14" t="s">
        <v>195</v>
      </c>
      <c r="B260" s="9">
        <v>22</v>
      </c>
      <c r="C260" s="10">
        <v>54.8</v>
      </c>
      <c r="D260" s="10">
        <f>C260*B260</f>
        <v>1205.5999999999999</v>
      </c>
      <c r="E260" s="38" t="s">
        <v>46</v>
      </c>
      <c r="F260" s="9"/>
      <c r="G260" s="10">
        <v>54.71</v>
      </c>
      <c r="H260" s="10">
        <f>(B260*G260)-D260</f>
        <v>-1.9799999999997908</v>
      </c>
      <c r="I260" s="9" t="s">
        <v>134</v>
      </c>
      <c r="J260" s="38">
        <f>G260*B260</f>
        <v>1203.6200000000001</v>
      </c>
      <c r="K260" s="9" t="str">
        <f t="shared" ref="K260:K261" si="15">IF(B260&lt;&gt;0,"sell "&amp;B260&amp;" "&amp;A260&amp;" @ $"&amp;G260,"")</f>
        <v>sell 22 HQY @ $54.71</v>
      </c>
      <c r="L260" s="10">
        <f>L259+(G260*B260)</f>
        <v>23562.699999999997</v>
      </c>
      <c r="M260" s="9"/>
      <c r="N260" s="9"/>
      <c r="O260" s="9"/>
      <c r="P260" s="9"/>
      <c r="Q260" s="11"/>
    </row>
    <row r="261" spans="1:17">
      <c r="A261" s="14"/>
      <c r="B261" s="9"/>
      <c r="C261" s="10"/>
      <c r="D261" s="10">
        <f>C261*B261</f>
        <v>0</v>
      </c>
      <c r="E261" s="38" t="s">
        <v>46</v>
      </c>
      <c r="F261" s="9"/>
      <c r="G261" s="10"/>
      <c r="H261" s="10">
        <f>(B261*G261)-D261</f>
        <v>0</v>
      </c>
      <c r="I261" s="9" t="s">
        <v>134</v>
      </c>
      <c r="J261" s="38">
        <f>G261*B261</f>
        <v>0</v>
      </c>
      <c r="K261" s="9" t="str">
        <f t="shared" si="15"/>
        <v/>
      </c>
      <c r="L261" s="10">
        <f>L260+(G261*B261)</f>
        <v>23562.699999999997</v>
      </c>
      <c r="M261" s="9" t="s">
        <v>44</v>
      </c>
      <c r="N261" s="9"/>
      <c r="O261" s="9"/>
      <c r="P261" s="9"/>
      <c r="Q261" s="11"/>
    </row>
    <row r="262" spans="1:17">
      <c r="A262" s="14"/>
      <c r="B262" s="9"/>
      <c r="C262" s="10" t="s">
        <v>20</v>
      </c>
      <c r="D262" s="10">
        <f>SUM(D259:D261)</f>
        <v>2568.75</v>
      </c>
      <c r="E262" s="9"/>
      <c r="F262" s="9"/>
      <c r="G262" s="41"/>
      <c r="H262" s="10">
        <f>SUM(H259:H261)</f>
        <v>17.9200000000003</v>
      </c>
      <c r="I262" s="9"/>
      <c r="J262" s="38">
        <f>SUM(J259:J261)</f>
        <v>2586.67</v>
      </c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20976.03</v>
      </c>
      <c r="N266" s="9"/>
      <c r="O266" s="9"/>
      <c r="P266" s="9"/>
      <c r="Q266" s="11"/>
    </row>
    <row r="267" spans="1:17">
      <c r="A267" s="14" t="s">
        <v>199</v>
      </c>
      <c r="B267" s="9">
        <v>16</v>
      </c>
      <c r="C267" s="10">
        <v>84.6</v>
      </c>
      <c r="D267" s="10">
        <f>C267*B267</f>
        <v>1353.6</v>
      </c>
      <c r="E267" s="38" t="s">
        <v>46</v>
      </c>
      <c r="F267" s="9"/>
      <c r="G267" s="10">
        <v>84.96</v>
      </c>
      <c r="H267" s="10">
        <f>(B267*G267)-D267</f>
        <v>5.7599999999999909</v>
      </c>
      <c r="I267" s="9" t="s">
        <v>134</v>
      </c>
      <c r="J267" s="9"/>
      <c r="K267" s="9" t="str">
        <f>IF(B267&lt;&gt;0,"buy "&amp;B267&amp;" "&amp;A267&amp;" @ $"&amp;G267,"")</f>
        <v>buy 16 HAE @ $84.96</v>
      </c>
      <c r="L267" s="10">
        <f>L261-(G267*B267)</f>
        <v>22203.339999999997</v>
      </c>
      <c r="M267" s="38">
        <f>L258-(G267*B267)</f>
        <v>19616.669999999998</v>
      </c>
      <c r="N267" s="9"/>
      <c r="O267" s="9"/>
      <c r="P267" s="9"/>
      <c r="Q267" s="11"/>
    </row>
    <row r="268" spans="1:17">
      <c r="A268" s="14" t="s">
        <v>200</v>
      </c>
      <c r="B268" s="9">
        <v>12</v>
      </c>
      <c r="C268" s="10">
        <v>111.99</v>
      </c>
      <c r="D268" s="10">
        <f>C268*B268</f>
        <v>1343.8799999999999</v>
      </c>
      <c r="E268" s="38" t="s">
        <v>46</v>
      </c>
      <c r="F268" s="9"/>
      <c r="G268" s="10">
        <v>112.24</v>
      </c>
      <c r="H268" s="10">
        <f>(B268*G268)-D268</f>
        <v>3</v>
      </c>
      <c r="I268" s="9" t="s">
        <v>134</v>
      </c>
      <c r="J268" s="9"/>
      <c r="K268" s="9" t="str">
        <f>IF(B268&lt;&gt;0,"buy "&amp;B268&amp;" "&amp;A268&amp;" @ $"&amp;G268,"")</f>
        <v>buy 12 ICFI @ $112.24</v>
      </c>
      <c r="L268" s="10">
        <f>L267-(G268*B268)</f>
        <v>20856.459999999995</v>
      </c>
      <c r="M268" s="38">
        <f>M267-(G268*B268)</f>
        <v>18269.789999999997</v>
      </c>
      <c r="N268" s="9"/>
      <c r="O268" s="9"/>
      <c r="P268" s="9"/>
      <c r="Q268" s="11"/>
    </row>
    <row r="269" spans="1:17">
      <c r="A269" s="28" t="s">
        <v>201</v>
      </c>
      <c r="B269" s="29">
        <v>175</v>
      </c>
      <c r="C269" s="30">
        <v>8.11</v>
      </c>
      <c r="D269" s="30">
        <f>C269*B269</f>
        <v>1419.25</v>
      </c>
      <c r="E269" s="38" t="s">
        <v>46</v>
      </c>
      <c r="F269" s="29"/>
      <c r="G269" s="30">
        <v>8.14</v>
      </c>
      <c r="H269" s="30">
        <f>(B269*G269)-D269</f>
        <v>5.25</v>
      </c>
      <c r="I269" s="9" t="s">
        <v>134</v>
      </c>
      <c r="J269" s="9"/>
      <c r="K269" s="9" t="str">
        <f>IF(B269&lt;&gt;0,"buy "&amp;B269&amp;" "&amp;A269&amp;" @ $"&amp;G269,"")</f>
        <v>buy 175 AIV @ $8.14</v>
      </c>
      <c r="L269" s="10">
        <f>L268-(G269*B269)</f>
        <v>19431.959999999995</v>
      </c>
      <c r="M269" s="46">
        <f>M268-(G269*B269)</f>
        <v>16845.289999999997</v>
      </c>
      <c r="N269" s="47"/>
      <c r="O269" s="47"/>
      <c r="P269" s="47"/>
      <c r="Q269" s="48"/>
    </row>
    <row r="270" spans="1:17">
      <c r="A270" s="14"/>
      <c r="B270" s="9"/>
      <c r="C270" s="10" t="s">
        <v>20</v>
      </c>
      <c r="D270" s="10">
        <f>SUM(D267:D269)</f>
        <v>4116.7299999999996</v>
      </c>
      <c r="E270" s="9"/>
      <c r="F270" s="9"/>
      <c r="G270" s="10" t="s">
        <v>28</v>
      </c>
      <c r="H270" s="10">
        <f>SUM(H267:H269)</f>
        <v>14.009999999999991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23</v>
      </c>
      <c r="B274" s="9"/>
      <c r="C274" s="10"/>
      <c r="D274" s="22">
        <v>289.24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24</v>
      </c>
      <c r="B275" s="9"/>
      <c r="C275" s="10"/>
      <c r="D275" s="49">
        <f>H262</f>
        <v>17.9200000000003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25</v>
      </c>
      <c r="B276" s="9"/>
      <c r="C276" s="10"/>
      <c r="D276" s="10">
        <f>D274+D275</f>
        <v>307.16000000000031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27</v>
      </c>
      <c r="B277" s="9"/>
      <c r="C277" s="10"/>
      <c r="D277" s="10">
        <f>H270</f>
        <v>14.009999999999991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>
      <c r="A278" s="14" t="s">
        <v>25</v>
      </c>
      <c r="B278" s="9"/>
      <c r="C278" s="10"/>
      <c r="D278" s="32">
        <f>D276-D277</f>
        <v>293.15000000000032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95" thickBot="1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95" thickTop="1"/>
    <row r="282" spans="1:17" ht="14.95" thickBot="1"/>
    <row r="283" spans="1:17" ht="14.95" thickTop="1">
      <c r="A283" s="3"/>
      <c r="B283" s="4"/>
      <c r="C283" s="5">
        <v>45046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17417.12</v>
      </c>
      <c r="M285" s="9" t="s">
        <v>135</v>
      </c>
      <c r="N285" s="9"/>
      <c r="O285" s="9"/>
      <c r="P285" s="9"/>
      <c r="Q285" s="11"/>
    </row>
    <row r="286" spans="1:17">
      <c r="A286" s="14" t="s">
        <v>191</v>
      </c>
      <c r="B286" s="9">
        <v>63</v>
      </c>
      <c r="C286" s="10">
        <v>22.7</v>
      </c>
      <c r="D286" s="10">
        <f>C286*B286</f>
        <v>1430.1</v>
      </c>
      <c r="E286" s="38" t="s">
        <v>69</v>
      </c>
      <c r="F286" s="9"/>
      <c r="G286" s="10">
        <v>22.51</v>
      </c>
      <c r="H286" s="10">
        <f>(B286*G286)-D286</f>
        <v>-11.9699999999998</v>
      </c>
      <c r="I286" s="9" t="s">
        <v>134</v>
      </c>
      <c r="J286" s="38">
        <f>G286*B286</f>
        <v>1418.13</v>
      </c>
      <c r="K286" s="9" t="str">
        <f>IF(B286&lt;&gt;0,"sell "&amp;B286&amp;" "&amp;A286&amp;" @ $"&amp;G286,"")</f>
        <v>sell 63 GLNG @ $22.51</v>
      </c>
      <c r="L286" s="10">
        <f>L285+(G286*B286)</f>
        <v>18835.25</v>
      </c>
      <c r="M286" s="9"/>
      <c r="N286" s="9"/>
      <c r="O286" s="9"/>
      <c r="P286" s="9"/>
      <c r="Q286" s="11"/>
    </row>
    <row r="287" spans="1:17">
      <c r="A287" s="14" t="s">
        <v>192</v>
      </c>
      <c r="B287" s="9">
        <v>175</v>
      </c>
      <c r="C287" s="10">
        <v>9.49</v>
      </c>
      <c r="D287" s="10">
        <f>C287*B287</f>
        <v>1660.75</v>
      </c>
      <c r="E287" s="38" t="s">
        <v>69</v>
      </c>
      <c r="F287" s="9"/>
      <c r="G287" s="10">
        <v>9.52</v>
      </c>
      <c r="H287" s="10">
        <f>(B287*G287)-D287</f>
        <v>5.25</v>
      </c>
      <c r="I287" s="9" t="s">
        <v>134</v>
      </c>
      <c r="J287" s="38">
        <f>G287*B287</f>
        <v>1666</v>
      </c>
      <c r="K287" s="9" t="str">
        <f t="shared" ref="K287:K288" si="16">IF(B287&lt;&gt;0,"sell "&amp;B287&amp;" "&amp;A287&amp;" @ $"&amp;G287,"")</f>
        <v>sell 175 DHT @ $9.52</v>
      </c>
      <c r="L287" s="10">
        <f>L286+(G287*B287)</f>
        <v>20501.25</v>
      </c>
      <c r="M287" s="9"/>
      <c r="N287" s="9"/>
      <c r="O287" s="9"/>
      <c r="P287" s="9"/>
      <c r="Q287" s="11"/>
    </row>
    <row r="288" spans="1:17">
      <c r="A288" s="14" t="s">
        <v>193</v>
      </c>
      <c r="B288" s="9">
        <v>14</v>
      </c>
      <c r="C288" s="10">
        <v>111.81</v>
      </c>
      <c r="D288" s="10">
        <f>C288*B288</f>
        <v>1565.3400000000001</v>
      </c>
      <c r="E288" s="38" t="s">
        <v>69</v>
      </c>
      <c r="F288" s="9"/>
      <c r="G288" s="10">
        <v>111.93</v>
      </c>
      <c r="H288" s="10">
        <f>(B288*G288)-D288</f>
        <v>1.6799999999998363</v>
      </c>
      <c r="I288" s="9" t="s">
        <v>134</v>
      </c>
      <c r="J288" s="38">
        <f>G288*B288</f>
        <v>1567.02</v>
      </c>
      <c r="K288" s="9" t="str">
        <f t="shared" si="16"/>
        <v>sell 14 LW @ $111.93</v>
      </c>
      <c r="L288" s="10">
        <f>L287+(G288*B288)</f>
        <v>22068.27</v>
      </c>
      <c r="M288" s="9" t="s">
        <v>44</v>
      </c>
      <c r="N288" s="9"/>
      <c r="O288" s="9"/>
      <c r="P288" s="9"/>
      <c r="Q288" s="11"/>
    </row>
    <row r="289" spans="1:17">
      <c r="A289" s="14"/>
      <c r="B289" s="9"/>
      <c r="C289" s="10" t="s">
        <v>20</v>
      </c>
      <c r="D289" s="10">
        <f>SUM(D286:D288)</f>
        <v>4656.1900000000005</v>
      </c>
      <c r="E289" s="9"/>
      <c r="F289" s="9"/>
      <c r="G289" s="41"/>
      <c r="H289" s="10">
        <f>SUM(H286:H288)</f>
        <v>-5.0399999999999636</v>
      </c>
      <c r="I289" s="9"/>
      <c r="J289" s="38">
        <f>SUM(J286:J288)</f>
        <v>4651.1499999999996</v>
      </c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17417.12</v>
      </c>
      <c r="N293" s="9" t="s">
        <v>45</v>
      </c>
      <c r="O293" s="9"/>
      <c r="P293" s="9"/>
      <c r="Q293" s="11"/>
    </row>
    <row r="294" spans="1:17">
      <c r="A294" s="14" t="s">
        <v>183</v>
      </c>
      <c r="B294" s="9">
        <v>128</v>
      </c>
      <c r="C294" s="10">
        <v>11.38</v>
      </c>
      <c r="D294" s="10">
        <f>C294*B294</f>
        <v>1456.64</v>
      </c>
      <c r="E294" s="38" t="s">
        <v>69</v>
      </c>
      <c r="F294" s="9"/>
      <c r="G294" s="10">
        <v>11.6</v>
      </c>
      <c r="H294" s="10">
        <f>(B294*G294)-D294</f>
        <v>28.159999999999854</v>
      </c>
      <c r="I294" s="9" t="s">
        <v>134</v>
      </c>
      <c r="J294" s="9"/>
      <c r="K294" s="9" t="str">
        <f>IF(B294&lt;&gt;0,"buy "&amp;B294&amp;" "&amp;A294&amp;" @ $"&amp;G294,"")</f>
        <v>buy 128 TGS @ $11.6</v>
      </c>
      <c r="L294" s="10">
        <f>L288-(G294*B294)</f>
        <v>20583.47</v>
      </c>
      <c r="M294" s="38">
        <f>L285-(G294*B294)</f>
        <v>15932.32</v>
      </c>
      <c r="N294" s="9"/>
      <c r="O294" s="9"/>
      <c r="P294" s="9"/>
      <c r="Q294" s="11"/>
    </row>
    <row r="295" spans="1:17">
      <c r="A295" s="14" t="s">
        <v>85</v>
      </c>
      <c r="B295" s="9">
        <v>17</v>
      </c>
      <c r="C295" s="10">
        <v>84.79</v>
      </c>
      <c r="D295" s="10">
        <f>C295*B295</f>
        <v>1441.43</v>
      </c>
      <c r="E295" s="38" t="s">
        <v>69</v>
      </c>
      <c r="F295" s="9"/>
      <c r="G295" s="10">
        <v>84.66</v>
      </c>
      <c r="H295" s="10">
        <f>(B295*G295)-D295</f>
        <v>-2.2100000000000364</v>
      </c>
      <c r="I295" s="9" t="s">
        <v>134</v>
      </c>
      <c r="J295" s="9"/>
      <c r="K295" s="9" t="str">
        <f>IF(B295&lt;&gt;0,"buy "&amp;B295&amp;" "&amp;A295&amp;" @ $"&amp;G295,"")</f>
        <v>buy 17 HURN @ $84.66</v>
      </c>
      <c r="L295" s="10">
        <f>L294-(G295*B295)</f>
        <v>19144.25</v>
      </c>
      <c r="M295" s="38">
        <f>M294-(G295*B295)</f>
        <v>14493.1</v>
      </c>
      <c r="N295" s="9"/>
      <c r="O295" s="9"/>
      <c r="P295" s="9"/>
      <c r="Q295" s="11"/>
    </row>
    <row r="296" spans="1:17">
      <c r="A296" s="28" t="s">
        <v>117</v>
      </c>
      <c r="B296" s="29">
        <v>27</v>
      </c>
      <c r="C296" s="30">
        <v>52.69</v>
      </c>
      <c r="D296" s="30">
        <f>C296*B296</f>
        <v>1422.6299999999999</v>
      </c>
      <c r="E296" s="38" t="s">
        <v>69</v>
      </c>
      <c r="F296" s="29"/>
      <c r="G296" s="30">
        <v>52.48</v>
      </c>
      <c r="H296" s="30">
        <f>(B296*G296)-D296</f>
        <v>-5.6700000000000728</v>
      </c>
      <c r="I296" s="9" t="s">
        <v>134</v>
      </c>
      <c r="J296" s="9"/>
      <c r="K296" s="9" t="str">
        <f>IF(B296&lt;&gt;0,"buy "&amp;B296&amp;" "&amp;A296&amp;" @ $"&amp;G296,"")</f>
        <v>buy 27 CBZ @ $52.48</v>
      </c>
      <c r="L296" s="10">
        <f>L295-(G296*B296)</f>
        <v>17727.29</v>
      </c>
      <c r="M296" s="46">
        <f>M295-(G296*B296)</f>
        <v>13076.140000000001</v>
      </c>
      <c r="N296" s="47" t="str">
        <f>"$"&amp;TEXT(M296,"#,##0.00")&amp;" will be the balance in the account after purchases.  "</f>
        <v xml:space="preserve">$13,076.14 will be the balance in the account after purchases.  </v>
      </c>
      <c r="O296" s="47"/>
      <c r="P296" s="47"/>
      <c r="Q296" s="48"/>
    </row>
    <row r="297" spans="1:17">
      <c r="A297" s="14"/>
      <c r="B297" s="9"/>
      <c r="C297" s="10" t="s">
        <v>20</v>
      </c>
      <c r="D297" s="10">
        <f>SUM(D294:D296)</f>
        <v>4320.7</v>
      </c>
      <c r="E297" s="9"/>
      <c r="F297" s="9"/>
      <c r="G297" s="10" t="s">
        <v>28</v>
      </c>
      <c r="H297" s="10">
        <f>SUM(H294:H296)</f>
        <v>20.279999999999745</v>
      </c>
      <c r="I297" s="9"/>
      <c r="J297" s="9"/>
      <c r="K297" s="9"/>
      <c r="L297" s="10"/>
      <c r="M297" s="9"/>
      <c r="N297" s="9" t="s">
        <v>84</v>
      </c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>
        <f>J289+M296</f>
        <v>17727.29</v>
      </c>
      <c r="O298" s="9" t="s">
        <v>121</v>
      </c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23</v>
      </c>
      <c r="B301" s="9"/>
      <c r="C301" s="10"/>
      <c r="D301" s="22">
        <v>1862.54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24</v>
      </c>
      <c r="B302" s="9"/>
      <c r="C302" s="10"/>
      <c r="D302" s="49">
        <f>H289</f>
        <v>-5.0399999999999636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25</v>
      </c>
      <c r="B303" s="9"/>
      <c r="C303" s="10"/>
      <c r="D303" s="10">
        <f>D301+D302</f>
        <v>1857.5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27</v>
      </c>
      <c r="B304" s="9"/>
      <c r="C304" s="10"/>
      <c r="D304" s="10">
        <f>H297</f>
        <v>20.279999999999745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>
      <c r="A305" s="14" t="s">
        <v>25</v>
      </c>
      <c r="B305" s="9"/>
      <c r="C305" s="10"/>
      <c r="D305" s="32">
        <f>D303-D304</f>
        <v>1837.2200000000003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95" thickBot="1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95" thickTop="1"/>
    <row r="310" spans="1:17" ht="14.95" thickBot="1"/>
    <row r="311" spans="1:17" ht="14.95" thickTop="1">
      <c r="A311" s="3"/>
      <c r="B311" s="4"/>
      <c r="C311" s="5">
        <v>45016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26257.46</v>
      </c>
      <c r="M313" s="9" t="s">
        <v>135</v>
      </c>
      <c r="N313" s="9"/>
      <c r="O313" s="9"/>
      <c r="P313" s="9"/>
      <c r="Q313" s="11"/>
    </row>
    <row r="314" spans="1:17">
      <c r="A314" s="14" t="s">
        <v>190</v>
      </c>
      <c r="B314" s="9">
        <v>14</v>
      </c>
      <c r="C314" s="10">
        <v>97.24</v>
      </c>
      <c r="D314" s="10">
        <f>C314*B314</f>
        <v>1361.36</v>
      </c>
      <c r="E314" s="38" t="s">
        <v>69</v>
      </c>
      <c r="F314" s="9"/>
      <c r="G314" s="10">
        <v>97.09</v>
      </c>
      <c r="H314" s="10">
        <f>(B314*G314)-D314</f>
        <v>-2.0999999999999091</v>
      </c>
      <c r="I314" s="9" t="s">
        <v>134</v>
      </c>
      <c r="J314" s="38">
        <f>G314*B314</f>
        <v>1359.26</v>
      </c>
      <c r="K314" s="9" t="str">
        <f>IF(B314&lt;&gt;0,"sell "&amp;B314&amp;" "&amp;A314&amp;" @ $"&amp;G314,"")</f>
        <v>sell 14 BMRN @ $97.09</v>
      </c>
      <c r="L314" s="10">
        <f>L313+(G314*B314)</f>
        <v>27616.719999999998</v>
      </c>
      <c r="M314" s="9"/>
      <c r="N314" s="9"/>
      <c r="O314" s="9"/>
      <c r="P314" s="9"/>
      <c r="Q314" s="11"/>
    </row>
    <row r="315" spans="1:17">
      <c r="A315" s="14"/>
      <c r="B315" s="9"/>
      <c r="C315" s="10"/>
      <c r="D315" s="10">
        <f>C315*B315</f>
        <v>0</v>
      </c>
      <c r="E315" s="38"/>
      <c r="F315" s="9"/>
      <c r="G315" s="10"/>
      <c r="H315" s="10">
        <f>(B315*G315)-D315</f>
        <v>0</v>
      </c>
      <c r="I315" s="9" t="s">
        <v>134</v>
      </c>
      <c r="J315" s="38">
        <f>G315*B315</f>
        <v>0</v>
      </c>
      <c r="K315" s="9" t="str">
        <f t="shared" ref="K315:K316" si="17">IF(B315&lt;&gt;0,"sell "&amp;B315&amp;" "&amp;A315&amp;" @ $"&amp;G315,"")</f>
        <v/>
      </c>
      <c r="L315" s="10">
        <f>L314+(G315*B315)</f>
        <v>27616.719999999998</v>
      </c>
      <c r="M315" s="9"/>
      <c r="N315" s="9"/>
      <c r="O315" s="9"/>
      <c r="P315" s="9"/>
      <c r="Q315" s="11"/>
    </row>
    <row r="316" spans="1:17">
      <c r="A316" s="14"/>
      <c r="B316" s="9"/>
      <c r="C316" s="10"/>
      <c r="D316" s="10">
        <f>C316*B316</f>
        <v>0</v>
      </c>
      <c r="E316" s="38"/>
      <c r="F316" s="9"/>
      <c r="G316" s="10"/>
      <c r="H316" s="10">
        <f>(B316*G316)-D316</f>
        <v>0</v>
      </c>
      <c r="I316" s="9" t="s">
        <v>134</v>
      </c>
      <c r="J316" s="38">
        <f>G316*B316</f>
        <v>0</v>
      </c>
      <c r="K316" s="9" t="str">
        <f t="shared" si="17"/>
        <v/>
      </c>
      <c r="L316" s="10">
        <f>L315+(G316*B316)</f>
        <v>27616.719999999998</v>
      </c>
      <c r="M316" s="9" t="s">
        <v>44</v>
      </c>
      <c r="N316" s="9"/>
      <c r="O316" s="9"/>
      <c r="P316" s="9"/>
      <c r="Q316" s="11"/>
    </row>
    <row r="317" spans="1:17">
      <c r="A317" s="14"/>
      <c r="B317" s="9"/>
      <c r="C317" s="10" t="s">
        <v>20</v>
      </c>
      <c r="D317" s="10">
        <f>SUM(D314:D316)</f>
        <v>1361.36</v>
      </c>
      <c r="E317" s="9"/>
      <c r="F317" s="9"/>
      <c r="G317" s="41"/>
      <c r="H317" s="10">
        <f>SUM(H314:H316)</f>
        <v>-2.0999999999999091</v>
      </c>
      <c r="I317" s="9"/>
      <c r="J317" s="38">
        <f>SUM(J314:J316)</f>
        <v>1359.26</v>
      </c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>
      <c r="A319" s="14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26257.46</v>
      </c>
      <c r="N321" s="9" t="s">
        <v>45</v>
      </c>
      <c r="O321" s="9"/>
      <c r="P321" s="9"/>
      <c r="Q321" s="11"/>
    </row>
    <row r="322" spans="1:17">
      <c r="A322" s="14" t="s">
        <v>196</v>
      </c>
      <c r="B322" s="9">
        <v>7</v>
      </c>
      <c r="C322" s="10">
        <v>188.05</v>
      </c>
      <c r="D322" s="10">
        <f>C322*B322</f>
        <v>1316.3500000000001</v>
      </c>
      <c r="E322" s="38" t="s">
        <v>69</v>
      </c>
      <c r="F322" s="9"/>
      <c r="G322" s="10">
        <v>187.26</v>
      </c>
      <c r="H322" s="10">
        <f>(B322*G322)-D322</f>
        <v>-5.5300000000002001</v>
      </c>
      <c r="I322" s="9" t="s">
        <v>134</v>
      </c>
      <c r="J322" s="9"/>
      <c r="K322" s="9" t="str">
        <f>IF(B322&lt;&gt;0,"buy "&amp;B322&amp;" "&amp;A322&amp;" @ $"&amp;G322,"")</f>
        <v>buy 7 MEDP @ $187.26</v>
      </c>
      <c r="L322" s="10">
        <f>L316-(G322*B322)</f>
        <v>26305.899999999998</v>
      </c>
      <c r="M322" s="38">
        <f>L313-(G322*B322)</f>
        <v>24946.639999999999</v>
      </c>
      <c r="N322" s="9"/>
      <c r="O322" s="9"/>
      <c r="P322" s="9"/>
      <c r="Q322" s="11"/>
    </row>
    <row r="323" spans="1:17">
      <c r="A323" s="14" t="s">
        <v>197</v>
      </c>
      <c r="B323" s="9">
        <v>13</v>
      </c>
      <c r="C323" s="10">
        <v>103.97</v>
      </c>
      <c r="D323" s="10">
        <f>C323*B323</f>
        <v>1351.61</v>
      </c>
      <c r="E323" s="38" t="s">
        <v>69</v>
      </c>
      <c r="F323" s="9"/>
      <c r="G323" s="10">
        <v>104.12</v>
      </c>
      <c r="H323" s="10">
        <f>(B323*G323)-D323</f>
        <v>1.9500000000000455</v>
      </c>
      <c r="I323" s="9" t="s">
        <v>134</v>
      </c>
      <c r="J323" s="9"/>
      <c r="K323" s="9" t="str">
        <f>IF(B323&lt;&gt;0,"buy "&amp;B323&amp;" "&amp;A323&amp;" @ $"&amp;G323,"")</f>
        <v>buy 13 NVEE @ $104.12</v>
      </c>
      <c r="L323" s="10">
        <f>L322-(G323*B323)</f>
        <v>24952.339999999997</v>
      </c>
      <c r="M323" s="38">
        <f>M322-(G323*B323)</f>
        <v>23593.079999999998</v>
      </c>
      <c r="N323" s="9"/>
      <c r="O323" s="9"/>
      <c r="P323" s="9"/>
      <c r="Q323" s="11"/>
    </row>
    <row r="324" spans="1:17">
      <c r="A324" s="28" t="s">
        <v>198</v>
      </c>
      <c r="B324" s="29">
        <v>54</v>
      </c>
      <c r="C324" s="30">
        <v>26.02</v>
      </c>
      <c r="D324" s="30">
        <f>C324*B324</f>
        <v>1405.08</v>
      </c>
      <c r="E324" s="38" t="s">
        <v>69</v>
      </c>
      <c r="F324" s="29"/>
      <c r="G324" s="30">
        <v>25.82</v>
      </c>
      <c r="H324" s="30">
        <f>(B324*G324)-D324</f>
        <v>-10.799999999999955</v>
      </c>
      <c r="I324" s="9" t="s">
        <v>134</v>
      </c>
      <c r="J324" s="9"/>
      <c r="K324" s="9" t="str">
        <f>IF(B324&lt;&gt;0,"buy "&amp;B324&amp;" "&amp;A324&amp;" @ $"&amp;G324,"")</f>
        <v>buy 54 AMKR @ $25.82</v>
      </c>
      <c r="L324" s="10">
        <f>L323-(G324*B324)</f>
        <v>23558.059999999998</v>
      </c>
      <c r="M324" s="46">
        <f>M323-(G324*B324)</f>
        <v>22198.799999999999</v>
      </c>
      <c r="N324" s="47" t="str">
        <f>"$"&amp;TEXT(M324,"#,##0.00")&amp;" will be the balance in the account after purchases.  "</f>
        <v xml:space="preserve">$22,198.80 will be the balance in the account after purchases.  </v>
      </c>
      <c r="O324" s="47"/>
      <c r="P324" s="47"/>
      <c r="Q324" s="48"/>
    </row>
    <row r="325" spans="1:17">
      <c r="A325" s="14"/>
      <c r="B325" s="9"/>
      <c r="C325" s="10" t="s">
        <v>20</v>
      </c>
      <c r="D325" s="10">
        <f>SUM(D322:D324)</f>
        <v>4073.04</v>
      </c>
      <c r="E325" s="9"/>
      <c r="F325" s="9"/>
      <c r="G325" s="10" t="s">
        <v>28</v>
      </c>
      <c r="H325" s="10">
        <f>SUM(H322:H324)</f>
        <v>-14.380000000000109</v>
      </c>
      <c r="I325" s="9"/>
      <c r="J325" s="9"/>
      <c r="K325" s="9"/>
      <c r="L325" s="10"/>
      <c r="M325" s="9"/>
      <c r="N325" s="9" t="s">
        <v>84</v>
      </c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>
        <f>J317+M324</f>
        <v>23558.059999999998</v>
      </c>
      <c r="O326" s="9" t="s">
        <v>121</v>
      </c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23</v>
      </c>
      <c r="B329" s="9"/>
      <c r="C329" s="10"/>
      <c r="D329" s="22">
        <v>1531.99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24</v>
      </c>
      <c r="B330" s="9"/>
      <c r="C330" s="10"/>
      <c r="D330" s="49">
        <f>H317</f>
        <v>-2.0999999999999091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25</v>
      </c>
      <c r="B331" s="9"/>
      <c r="C331" s="10"/>
      <c r="D331" s="10">
        <f>D329+D330</f>
        <v>1529.89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27</v>
      </c>
      <c r="B332" s="9"/>
      <c r="C332" s="10"/>
      <c r="D332" s="10">
        <f>H325</f>
        <v>-14.380000000000109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>
      <c r="A333" s="14" t="s">
        <v>25</v>
      </c>
      <c r="B333" s="9"/>
      <c r="C333" s="10"/>
      <c r="D333" s="32">
        <f>D331-D332</f>
        <v>1544.2700000000002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95" thickBot="1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95" thickTop="1"/>
    <row r="337" spans="1:17" ht="14.95" thickBot="1"/>
    <row r="338" spans="1:17" ht="14.95" thickTop="1">
      <c r="A338" s="3"/>
      <c r="B338" s="4"/>
      <c r="C338" s="5">
        <v>44985</v>
      </c>
      <c r="D338" s="6"/>
      <c r="E338" s="4"/>
      <c r="F338" s="4"/>
      <c r="G338" s="6"/>
      <c r="H338" s="6"/>
      <c r="I338" s="4"/>
      <c r="J338" s="4"/>
      <c r="K338" s="4"/>
      <c r="L338" s="21" t="s">
        <v>40</v>
      </c>
      <c r="M338" s="4"/>
      <c r="N338" s="4"/>
      <c r="O338" s="4"/>
      <c r="P338" s="4"/>
      <c r="Q338" s="7"/>
    </row>
    <row r="339" spans="1:17">
      <c r="A339" s="8" t="s">
        <v>11</v>
      </c>
      <c r="B339" s="9"/>
      <c r="C339" s="10"/>
      <c r="D339" s="10"/>
      <c r="E339" s="9"/>
      <c r="F339" s="9"/>
      <c r="G339" s="10"/>
      <c r="H339" s="10"/>
      <c r="I339" s="9"/>
      <c r="J339" s="12" t="s">
        <v>68</v>
      </c>
      <c r="K339" s="9"/>
      <c r="L339" s="12" t="s">
        <v>21</v>
      </c>
      <c r="M339" s="12"/>
      <c r="N339" s="9"/>
      <c r="O339" s="9"/>
      <c r="P339" s="9"/>
      <c r="Q339" s="11"/>
    </row>
    <row r="340" spans="1:17">
      <c r="A340" s="8" t="s">
        <v>3</v>
      </c>
      <c r="B340" s="12" t="s">
        <v>6</v>
      </c>
      <c r="C340" s="13" t="s">
        <v>4</v>
      </c>
      <c r="D340" s="13" t="s">
        <v>7</v>
      </c>
      <c r="E340" s="12" t="s">
        <v>16</v>
      </c>
      <c r="F340" s="9"/>
      <c r="G340" s="13" t="s">
        <v>18</v>
      </c>
      <c r="H340" s="13" t="s">
        <v>19</v>
      </c>
      <c r="I340" s="43" t="s">
        <v>133</v>
      </c>
      <c r="J340" s="12" t="s">
        <v>67</v>
      </c>
      <c r="K340" s="9"/>
      <c r="L340" s="22">
        <v>18338.580000000002</v>
      </c>
      <c r="M340" s="9" t="s">
        <v>135</v>
      </c>
      <c r="N340" s="9"/>
      <c r="O340" s="9"/>
      <c r="P340" s="9"/>
      <c r="Q340" s="11"/>
    </row>
    <row r="341" spans="1:17">
      <c r="A341" s="14" t="s">
        <v>187</v>
      </c>
      <c r="B341" s="9">
        <v>97</v>
      </c>
      <c r="C341" s="10">
        <v>14.83</v>
      </c>
      <c r="D341" s="10">
        <f>C341*B341</f>
        <v>1438.51</v>
      </c>
      <c r="E341" s="38" t="s">
        <v>69</v>
      </c>
      <c r="F341" s="9"/>
      <c r="G341" s="10">
        <v>14.74</v>
      </c>
      <c r="H341" s="10">
        <f>(B341*G341)-D341</f>
        <v>-8.7300000000000182</v>
      </c>
      <c r="I341" s="9" t="s">
        <v>134</v>
      </c>
      <c r="J341" s="38">
        <f>G341*B341</f>
        <v>1429.78</v>
      </c>
      <c r="K341" s="9" t="str">
        <f>IF(B341&lt;&gt;0,"sell "&amp;B341&amp;" "&amp;A341&amp;" @ $"&amp;G341,"")</f>
        <v>sell 97 TH @ $14.74</v>
      </c>
      <c r="L341" s="10">
        <f>L340+(G341*B341)</f>
        <v>19768.36</v>
      </c>
      <c r="M341" s="9"/>
      <c r="N341" s="9"/>
      <c r="O341" s="9"/>
      <c r="P341" s="9"/>
      <c r="Q341" s="11"/>
    </row>
    <row r="342" spans="1:17">
      <c r="A342" s="14" t="s">
        <v>85</v>
      </c>
      <c r="B342" s="9">
        <v>18</v>
      </c>
      <c r="C342" s="10">
        <v>70.19</v>
      </c>
      <c r="D342" s="10">
        <f>C342*B342</f>
        <v>1263.42</v>
      </c>
      <c r="E342" s="38" t="s">
        <v>69</v>
      </c>
      <c r="F342" s="9"/>
      <c r="G342" s="10">
        <v>70.56</v>
      </c>
      <c r="H342" s="10">
        <f>(B342*G342)-D342</f>
        <v>6.6599999999998545</v>
      </c>
      <c r="I342" s="9" t="s">
        <v>134</v>
      </c>
      <c r="J342" s="38">
        <f>G342*B342</f>
        <v>1270.08</v>
      </c>
      <c r="K342" s="9" t="str">
        <f t="shared" ref="K342:K343" si="18">IF(B342&lt;&gt;0,"sell "&amp;B342&amp;" "&amp;A342&amp;" @ $"&amp;G342,"")</f>
        <v>sell 18 HURN @ $70.56</v>
      </c>
      <c r="L342" s="10">
        <f>L341+(G342*B342)</f>
        <v>21038.440000000002</v>
      </c>
      <c r="M342" s="9"/>
      <c r="N342" s="9"/>
      <c r="O342" s="9"/>
      <c r="P342" s="9"/>
      <c r="Q342" s="11"/>
    </row>
    <row r="343" spans="1:17">
      <c r="A343" s="14" t="s">
        <v>188</v>
      </c>
      <c r="B343" s="9">
        <v>32</v>
      </c>
      <c r="C343" s="10">
        <v>35.85</v>
      </c>
      <c r="D343" s="10">
        <f>C343*B343</f>
        <v>1147.2</v>
      </c>
      <c r="E343" s="38" t="s">
        <v>69</v>
      </c>
      <c r="F343" s="9"/>
      <c r="G343" s="10">
        <v>35.78</v>
      </c>
      <c r="H343" s="10">
        <f>(B343*G343)-D343</f>
        <v>-2.2400000000000091</v>
      </c>
      <c r="I343" s="9" t="s">
        <v>134</v>
      </c>
      <c r="J343" s="38">
        <f>G343*B343</f>
        <v>1144.96</v>
      </c>
      <c r="K343" s="9" t="str">
        <f t="shared" si="18"/>
        <v>sell 32 RPRX @ $35.78</v>
      </c>
      <c r="L343" s="10">
        <f>L342+(G343*B343)</f>
        <v>22183.4</v>
      </c>
      <c r="M343" s="9" t="s">
        <v>44</v>
      </c>
      <c r="N343" s="9"/>
      <c r="O343" s="9"/>
      <c r="P343" s="9"/>
      <c r="Q343" s="11"/>
    </row>
    <row r="344" spans="1:17">
      <c r="A344" s="14"/>
      <c r="B344" s="9"/>
      <c r="C344" s="10" t="s">
        <v>20</v>
      </c>
      <c r="D344" s="10">
        <f>SUM(D341:D343)</f>
        <v>3849.13</v>
      </c>
      <c r="E344" s="9"/>
      <c r="F344" s="9"/>
      <c r="G344" s="41"/>
      <c r="H344" s="10">
        <f>SUM(H341:H343)</f>
        <v>-4.3100000000001728</v>
      </c>
      <c r="I344" s="9"/>
      <c r="J344" s="38">
        <f>SUM(J341:J343)</f>
        <v>3844.8199999999997</v>
      </c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42"/>
      <c r="H345" s="39"/>
      <c r="I345" s="9"/>
      <c r="J345" s="9"/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20"/>
      <c r="F346" s="9"/>
      <c r="G346" s="41"/>
      <c r="H346" s="10"/>
      <c r="I346" s="9"/>
      <c r="J346" s="9"/>
      <c r="K346" s="9"/>
      <c r="L346" s="10"/>
      <c r="M346" s="12" t="s">
        <v>41</v>
      </c>
      <c r="N346" s="9"/>
      <c r="O346" s="9"/>
      <c r="P346" s="9"/>
      <c r="Q346" s="11"/>
    </row>
    <row r="347" spans="1:17">
      <c r="A347" s="8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42</v>
      </c>
      <c r="N347" s="9"/>
      <c r="O347" s="9"/>
      <c r="P347" s="9"/>
      <c r="Q347" s="11"/>
    </row>
    <row r="348" spans="1:17">
      <c r="A348" s="8"/>
      <c r="B348" s="12" t="s">
        <v>6</v>
      </c>
      <c r="C348" s="13" t="s">
        <v>4</v>
      </c>
      <c r="D348" s="13" t="s">
        <v>5</v>
      </c>
      <c r="E348" s="23" t="s">
        <v>16</v>
      </c>
      <c r="F348" s="9"/>
      <c r="G348" s="43" t="s">
        <v>18</v>
      </c>
      <c r="H348" s="13" t="s">
        <v>19</v>
      </c>
      <c r="I348" s="9"/>
      <c r="J348" s="9"/>
      <c r="K348" s="9"/>
      <c r="L348" s="10"/>
      <c r="M348" s="38">
        <f>L340</f>
        <v>18338.580000000002</v>
      </c>
      <c r="N348" s="9" t="s">
        <v>45</v>
      </c>
      <c r="O348" s="9"/>
      <c r="P348" s="9"/>
      <c r="Q348" s="11"/>
    </row>
    <row r="349" spans="1:17">
      <c r="A349" s="14" t="s">
        <v>194</v>
      </c>
      <c r="B349" s="9">
        <v>199</v>
      </c>
      <c r="C349" s="10">
        <v>7.23</v>
      </c>
      <c r="D349" s="10">
        <f>C349*B349</f>
        <v>1438.77</v>
      </c>
      <c r="E349" s="38" t="s">
        <v>69</v>
      </c>
      <c r="F349" s="9"/>
      <c r="G349" s="10">
        <v>7.29</v>
      </c>
      <c r="H349" s="10">
        <f>(B349*G349)-D349</f>
        <v>11.940000000000055</v>
      </c>
      <c r="I349" s="9" t="s">
        <v>134</v>
      </c>
      <c r="J349" s="9"/>
      <c r="K349" s="9" t="str">
        <f>IF(B349&lt;&gt;0,"buy "&amp;B349&amp;" "&amp;A349&amp;" @ $"&amp;G349,"")</f>
        <v>buy 199 BORR @ $7.29</v>
      </c>
      <c r="L349" s="10">
        <f>L343-(G349*B349)</f>
        <v>20732.690000000002</v>
      </c>
      <c r="M349" s="38">
        <f>L340-(G349*B349)</f>
        <v>16887.870000000003</v>
      </c>
      <c r="N349" s="9"/>
      <c r="O349" s="9"/>
      <c r="P349" s="9"/>
      <c r="Q349" s="11"/>
    </row>
    <row r="350" spans="1:17">
      <c r="A350" s="14" t="s">
        <v>195</v>
      </c>
      <c r="B350" s="9">
        <v>22</v>
      </c>
      <c r="C350" s="10">
        <v>65.17</v>
      </c>
      <c r="D350" s="10">
        <f>C350*B350</f>
        <v>1433.74</v>
      </c>
      <c r="E350" s="38" t="s">
        <v>69</v>
      </c>
      <c r="F350" s="9"/>
      <c r="G350" s="10">
        <v>64.91</v>
      </c>
      <c r="H350" s="10">
        <f>(B350*G350)-D350</f>
        <v>-5.7200000000000273</v>
      </c>
      <c r="I350" s="9" t="s">
        <v>134</v>
      </c>
      <c r="J350" s="9"/>
      <c r="K350" s="9" t="str">
        <f>IF(B350&lt;&gt;0,"buy "&amp;B350&amp;" "&amp;A350&amp;" @ $"&amp;G350,"")</f>
        <v>buy 22 HQY @ $64.91</v>
      </c>
      <c r="L350" s="10">
        <f>L349-(G350*B350)</f>
        <v>19304.670000000002</v>
      </c>
      <c r="M350" s="38">
        <f>M349-(G350*B350)</f>
        <v>15459.850000000002</v>
      </c>
      <c r="N350" s="9"/>
      <c r="O350" s="9"/>
      <c r="P350" s="9"/>
      <c r="Q350" s="11"/>
    </row>
    <row r="351" spans="1:17">
      <c r="A351" s="28"/>
      <c r="B351" s="29"/>
      <c r="C351" s="30"/>
      <c r="D351" s="30">
        <f>C351*B351</f>
        <v>0</v>
      </c>
      <c r="E351" s="38"/>
      <c r="F351" s="29"/>
      <c r="G351" s="30"/>
      <c r="H351" s="30">
        <f>(B351*G351)-D351</f>
        <v>0</v>
      </c>
      <c r="I351" s="9" t="s">
        <v>134</v>
      </c>
      <c r="J351" s="9"/>
      <c r="K351" s="9" t="str">
        <f>IF(B351&lt;&gt;0,"buy "&amp;B351&amp;" "&amp;A351&amp;" @ $"&amp;G351,"")</f>
        <v/>
      </c>
      <c r="L351" s="10">
        <f>L350-(G351*B351)</f>
        <v>19304.670000000002</v>
      </c>
      <c r="M351" s="46">
        <f>M350-(G351*B351)</f>
        <v>15459.850000000002</v>
      </c>
      <c r="N351" s="47" t="str">
        <f>"$"&amp;TEXT(M351,"#,##0.00")&amp;" will be the balance in the account after purchases.  "</f>
        <v xml:space="preserve">$15,459.85 will be the balance in the account after purchases.  </v>
      </c>
      <c r="O351" s="47"/>
      <c r="P351" s="47"/>
      <c r="Q351" s="48"/>
    </row>
    <row r="352" spans="1:17">
      <c r="A352" s="14"/>
      <c r="B352" s="9"/>
      <c r="C352" s="10" t="s">
        <v>20</v>
      </c>
      <c r="D352" s="10">
        <f>SUM(D349:D351)</f>
        <v>2872.51</v>
      </c>
      <c r="E352" s="9"/>
      <c r="F352" s="9"/>
      <c r="G352" s="10" t="s">
        <v>28</v>
      </c>
      <c r="H352" s="10">
        <f>SUM(H349:H351)</f>
        <v>6.2200000000000273</v>
      </c>
      <c r="I352" s="9"/>
      <c r="J352" s="9"/>
      <c r="K352" s="9"/>
      <c r="L352" s="10"/>
      <c r="M352" s="9"/>
      <c r="N352" s="9" t="s">
        <v>84</v>
      </c>
      <c r="O352" s="9"/>
      <c r="P352" s="9"/>
      <c r="Q352" s="11"/>
    </row>
    <row r="353" spans="1:17">
      <c r="A353" s="14"/>
      <c r="B353" s="9"/>
      <c r="C353" s="10"/>
      <c r="D353" s="10"/>
      <c r="E353" s="9"/>
      <c r="F353" s="9"/>
      <c r="G353" s="10"/>
      <c r="H353" s="10"/>
      <c r="I353" s="9"/>
      <c r="J353" s="9"/>
      <c r="K353" s="9"/>
      <c r="L353" s="10"/>
      <c r="M353" s="12" t="str">
        <f>IF(J344+M351&gt;0,"Credit Surplus","Credit Shortage")</f>
        <v>Credit Surplus</v>
      </c>
      <c r="N353" s="38">
        <f>J344+M351</f>
        <v>19304.670000000002</v>
      </c>
      <c r="O353" s="9" t="s">
        <v>121</v>
      </c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9"/>
      <c r="N354" s="9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9"/>
      <c r="M355" s="9"/>
      <c r="N355" s="9"/>
      <c r="O355" s="9"/>
      <c r="P355" s="9"/>
      <c r="Q355" s="11"/>
    </row>
    <row r="356" spans="1:17">
      <c r="A356" s="14" t="s">
        <v>23</v>
      </c>
      <c r="B356" s="9"/>
      <c r="C356" s="10"/>
      <c r="D356" s="22">
        <v>2735.63</v>
      </c>
      <c r="E356" s="9" t="s">
        <v>111</v>
      </c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24</v>
      </c>
      <c r="B357" s="9"/>
      <c r="C357" s="10"/>
      <c r="D357" s="49">
        <f>H344</f>
        <v>-4.3100000000001728</v>
      </c>
      <c r="E357" s="9" t="s">
        <v>36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25</v>
      </c>
      <c r="B358" s="9"/>
      <c r="C358" s="10"/>
      <c r="D358" s="10">
        <f>D356+D357</f>
        <v>2731.3199999999997</v>
      </c>
      <c r="E358" s="9"/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27</v>
      </c>
      <c r="B359" s="9"/>
      <c r="C359" s="10"/>
      <c r="D359" s="10">
        <f>H352</f>
        <v>6.2200000000000273</v>
      </c>
      <c r="E359" s="9" t="s">
        <v>37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25</v>
      </c>
      <c r="B360" s="9"/>
      <c r="C360" s="10"/>
      <c r="D360" s="32">
        <f>D358-D359</f>
        <v>2725.0999999999995</v>
      </c>
      <c r="E360" s="20" t="s">
        <v>38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ht="14.95" thickBot="1">
      <c r="A361" s="16"/>
      <c r="B361" s="17"/>
      <c r="C361" s="18"/>
      <c r="D361" s="18"/>
      <c r="E361" s="17"/>
      <c r="F361" s="17"/>
      <c r="G361" s="18"/>
      <c r="H361" s="18"/>
      <c r="I361" s="17"/>
      <c r="J361" s="17"/>
      <c r="K361" s="17"/>
      <c r="L361" s="17"/>
      <c r="M361" s="17"/>
      <c r="N361" s="17"/>
      <c r="O361" s="17"/>
      <c r="P361" s="17"/>
      <c r="Q361" s="19"/>
    </row>
    <row r="362" spans="1:17" ht="14.95" thickTop="1"/>
    <row r="364" spans="1:17" ht="14.95" thickBot="1">
      <c r="C364" s="1"/>
      <c r="D364" s="1"/>
      <c r="G364" s="1"/>
      <c r="H364" s="1"/>
    </row>
    <row r="365" spans="1:17" ht="14.95" thickTop="1">
      <c r="A365" s="3"/>
      <c r="B365" s="4"/>
      <c r="C365" s="5">
        <v>44957</v>
      </c>
      <c r="D365" s="6"/>
      <c r="E365" s="4"/>
      <c r="F365" s="4"/>
      <c r="G365" s="6"/>
      <c r="H365" s="6"/>
      <c r="I365" s="4"/>
      <c r="J365" s="4"/>
      <c r="K365" s="4"/>
      <c r="L365" s="21" t="s">
        <v>40</v>
      </c>
      <c r="M365" s="4"/>
      <c r="N365" s="4"/>
      <c r="O365" s="4"/>
      <c r="P365" s="4"/>
      <c r="Q365" s="7"/>
    </row>
    <row r="366" spans="1:17">
      <c r="A366" s="8" t="s">
        <v>11</v>
      </c>
      <c r="B366" s="9"/>
      <c r="C366" s="10"/>
      <c r="D366" s="10"/>
      <c r="E366" s="9"/>
      <c r="F366" s="9"/>
      <c r="G366" s="10"/>
      <c r="H366" s="10"/>
      <c r="I366" s="9"/>
      <c r="J366" s="12" t="s">
        <v>68</v>
      </c>
      <c r="K366" s="9"/>
      <c r="L366" s="12" t="s">
        <v>21</v>
      </c>
      <c r="M366" s="12"/>
      <c r="N366" s="9"/>
      <c r="O366" s="9"/>
      <c r="P366" s="9"/>
      <c r="Q366" s="11"/>
    </row>
    <row r="367" spans="1:17">
      <c r="A367" s="8" t="s">
        <v>3</v>
      </c>
      <c r="B367" s="12" t="s">
        <v>6</v>
      </c>
      <c r="C367" s="13" t="s">
        <v>4</v>
      </c>
      <c r="D367" s="13" t="s">
        <v>7</v>
      </c>
      <c r="E367" s="12" t="s">
        <v>16</v>
      </c>
      <c r="F367" s="9"/>
      <c r="G367" s="13" t="s">
        <v>18</v>
      </c>
      <c r="H367" s="13" t="s">
        <v>19</v>
      </c>
      <c r="I367" s="43" t="s">
        <v>133</v>
      </c>
      <c r="J367" s="12" t="s">
        <v>67</v>
      </c>
      <c r="K367" s="9"/>
      <c r="L367" s="22">
        <v>18314.939999999999</v>
      </c>
      <c r="M367" s="9" t="s">
        <v>135</v>
      </c>
      <c r="N367" s="9"/>
      <c r="O367" s="9"/>
      <c r="P367" s="9"/>
      <c r="Q367" s="11"/>
    </row>
    <row r="368" spans="1:17">
      <c r="A368" s="14" t="s">
        <v>184</v>
      </c>
      <c r="B368" s="9">
        <v>22</v>
      </c>
      <c r="C368" s="10">
        <v>57.83</v>
      </c>
      <c r="D368" s="10">
        <f>C368*B368</f>
        <v>1272.26</v>
      </c>
      <c r="E368" s="38" t="s">
        <v>17</v>
      </c>
      <c r="F368" s="9"/>
      <c r="G368" s="10">
        <v>57.82</v>
      </c>
      <c r="H368" s="10">
        <f>(B368*G368)-D368</f>
        <v>-0.22000000000002728</v>
      </c>
      <c r="I368" s="9" t="s">
        <v>134</v>
      </c>
      <c r="J368" s="38">
        <f>G368*B368</f>
        <v>1272.04</v>
      </c>
      <c r="K368" s="9" t="str">
        <f>IF(B368&lt;&gt;0,"sell "&amp;B368&amp;" "&amp;A368&amp;" @ $"&amp;G368,"")</f>
        <v>sell 22 CEIX @ $57.82</v>
      </c>
      <c r="L368" s="10">
        <f>L367+(G368*B368)</f>
        <v>19586.98</v>
      </c>
      <c r="M368" s="9"/>
      <c r="N368" s="9"/>
      <c r="O368" s="9"/>
      <c r="P368" s="9"/>
      <c r="Q368" s="11"/>
    </row>
    <row r="369" spans="1:17">
      <c r="A369" s="14" t="s">
        <v>185</v>
      </c>
      <c r="B369" s="9">
        <v>18</v>
      </c>
      <c r="C369" s="10">
        <v>75.33</v>
      </c>
      <c r="D369" s="10">
        <f>C369*B369</f>
        <v>1355.94</v>
      </c>
      <c r="E369" s="38" t="s">
        <v>17</v>
      </c>
      <c r="F369" s="9"/>
      <c r="G369" s="10">
        <v>75.150000000000006</v>
      </c>
      <c r="H369" s="10">
        <f>(B369*G369)-D369</f>
        <v>-3.2400000000000091</v>
      </c>
      <c r="I369" s="9" t="s">
        <v>134</v>
      </c>
      <c r="J369" s="38">
        <f>G369*B369</f>
        <v>1352.7</v>
      </c>
      <c r="K369" s="9" t="str">
        <f t="shared" ref="K369:K370" si="19">IF(B369&lt;&gt;0,"sell "&amp;B369&amp;" "&amp;A369&amp;" @ $"&amp;G369,"")</f>
        <v>sell 18 CBT @ $75.15</v>
      </c>
      <c r="L369" s="10">
        <f>L368+(G369*B369)</f>
        <v>20939.68</v>
      </c>
      <c r="M369" s="9"/>
      <c r="N369" s="9"/>
      <c r="O369" s="9"/>
      <c r="P369" s="9"/>
      <c r="Q369" s="11"/>
    </row>
    <row r="370" spans="1:17">
      <c r="A370" s="14" t="s">
        <v>186</v>
      </c>
      <c r="B370" s="9">
        <v>75</v>
      </c>
      <c r="C370" s="10">
        <v>16.28</v>
      </c>
      <c r="D370" s="10">
        <f>C370*B370</f>
        <v>1221</v>
      </c>
      <c r="E370" s="38" t="s">
        <v>17</v>
      </c>
      <c r="F370" s="9"/>
      <c r="G370" s="10">
        <v>16.2</v>
      </c>
      <c r="H370" s="10">
        <f>(B370*G370)-D370</f>
        <v>-6</v>
      </c>
      <c r="I370" s="9" t="s">
        <v>134</v>
      </c>
      <c r="J370" s="38">
        <f>G370*B370</f>
        <v>1215</v>
      </c>
      <c r="K370" s="9" t="str">
        <f t="shared" si="19"/>
        <v>sell 75 BSM @ $16.2</v>
      </c>
      <c r="L370" s="10">
        <f>L369+(G370*B370)</f>
        <v>22154.68</v>
      </c>
      <c r="M370" s="9" t="s">
        <v>44</v>
      </c>
      <c r="N370" s="9"/>
      <c r="O370" s="9"/>
      <c r="P370" s="9"/>
      <c r="Q370" s="11"/>
    </row>
    <row r="371" spans="1:17">
      <c r="A371" s="14"/>
      <c r="B371" s="9"/>
      <c r="C371" s="10" t="s">
        <v>20</v>
      </c>
      <c r="D371" s="10">
        <f>SUM(D368:D370)</f>
        <v>3849.2</v>
      </c>
      <c r="E371" s="9"/>
      <c r="F371" s="9"/>
      <c r="G371" s="41"/>
      <c r="H371" s="10">
        <f>SUM(H368:H370)</f>
        <v>-9.4600000000000364</v>
      </c>
      <c r="I371" s="9"/>
      <c r="J371" s="38">
        <f>SUM(J368:J370)</f>
        <v>3839.74</v>
      </c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42"/>
      <c r="H372" s="39"/>
      <c r="I372" s="9"/>
      <c r="J372" s="9"/>
      <c r="K372" s="9"/>
      <c r="L372" s="10"/>
      <c r="M372" s="9"/>
      <c r="N372" s="9"/>
      <c r="O372" s="9"/>
      <c r="P372" s="9"/>
      <c r="Q372" s="11"/>
    </row>
    <row r="373" spans="1:17">
      <c r="A373" s="14"/>
      <c r="B373" s="9"/>
      <c r="C373" s="10"/>
      <c r="D373" s="10"/>
      <c r="E373" s="20"/>
      <c r="F373" s="9"/>
      <c r="G373" s="41"/>
      <c r="H373" s="10"/>
      <c r="I373" s="9"/>
      <c r="J373" s="9"/>
      <c r="K373" s="9"/>
      <c r="L373" s="10"/>
      <c r="M373" s="12" t="s">
        <v>41</v>
      </c>
      <c r="N373" s="9"/>
      <c r="O373" s="9"/>
      <c r="P373" s="9"/>
      <c r="Q373" s="11"/>
    </row>
    <row r="374" spans="1:17">
      <c r="A374" s="8"/>
      <c r="B374" s="9"/>
      <c r="C374" s="10"/>
      <c r="D374" s="10"/>
      <c r="E374" s="20"/>
      <c r="F374" s="9"/>
      <c r="G374" s="41"/>
      <c r="H374" s="10"/>
      <c r="I374" s="9"/>
      <c r="J374" s="9"/>
      <c r="K374" s="9"/>
      <c r="L374" s="10"/>
      <c r="M374" s="12" t="s">
        <v>42</v>
      </c>
      <c r="N374" s="9"/>
      <c r="O374" s="9"/>
      <c r="P374" s="9"/>
      <c r="Q374" s="11"/>
    </row>
    <row r="375" spans="1:17">
      <c r="A375" s="8"/>
      <c r="B375" s="12" t="s">
        <v>6</v>
      </c>
      <c r="C375" s="13" t="s">
        <v>4</v>
      </c>
      <c r="D375" s="13" t="s">
        <v>5</v>
      </c>
      <c r="E375" s="23" t="s">
        <v>16</v>
      </c>
      <c r="F375" s="9"/>
      <c r="G375" s="43" t="s">
        <v>18</v>
      </c>
      <c r="H375" s="13" t="s">
        <v>19</v>
      </c>
      <c r="I375" s="9"/>
      <c r="J375" s="9"/>
      <c r="K375" s="9"/>
      <c r="L375" s="10"/>
      <c r="M375" s="38">
        <f>L367</f>
        <v>18314.939999999999</v>
      </c>
      <c r="N375" s="9" t="s">
        <v>45</v>
      </c>
      <c r="O375" s="9"/>
      <c r="P375" s="9"/>
      <c r="Q375" s="11"/>
    </row>
    <row r="376" spans="1:17">
      <c r="A376" s="14" t="s">
        <v>191</v>
      </c>
      <c r="B376" s="9">
        <v>63</v>
      </c>
      <c r="C376" s="10">
        <v>23.44</v>
      </c>
      <c r="D376" s="10">
        <f>C376*B376</f>
        <v>1476.72</v>
      </c>
      <c r="E376" s="38" t="s">
        <v>17</v>
      </c>
      <c r="F376" s="9"/>
      <c r="G376" s="10">
        <v>23.5</v>
      </c>
      <c r="H376" s="10">
        <f>(B376*G376)-D376</f>
        <v>3.7799999999999727</v>
      </c>
      <c r="I376" s="9" t="s">
        <v>134</v>
      </c>
      <c r="J376" s="9"/>
      <c r="K376" s="9" t="str">
        <f>IF(B376&lt;&gt;0,"buy "&amp;B376&amp;" "&amp;A376&amp;" @ $"&amp;G376,"")</f>
        <v>buy 63 GLNG @ $23.5</v>
      </c>
      <c r="L376" s="10">
        <f>L370-(G376*B376)</f>
        <v>20674.18</v>
      </c>
      <c r="M376" s="38">
        <f>L367-(G376*B376)</f>
        <v>16834.439999999999</v>
      </c>
      <c r="N376" s="9"/>
      <c r="O376" s="9"/>
      <c r="P376" s="9"/>
      <c r="Q376" s="11"/>
    </row>
    <row r="377" spans="1:17">
      <c r="A377" s="14" t="s">
        <v>192</v>
      </c>
      <c r="B377" s="9">
        <v>173</v>
      </c>
      <c r="C377" s="10">
        <v>8.57</v>
      </c>
      <c r="D377" s="10">
        <f>C377*B377</f>
        <v>1482.6100000000001</v>
      </c>
      <c r="E377" s="38" t="s">
        <v>17</v>
      </c>
      <c r="F377" s="9"/>
      <c r="G377" s="10">
        <v>8.61</v>
      </c>
      <c r="H377" s="10">
        <f>(B377*G377)-D377</f>
        <v>6.9199999999998454</v>
      </c>
      <c r="I377" s="9" t="s">
        <v>134</v>
      </c>
      <c r="J377" s="9"/>
      <c r="K377" s="9" t="str">
        <f>IF(B377&lt;&gt;0,"buy "&amp;B377&amp;" "&amp;A377&amp;" @ $"&amp;G377,"")</f>
        <v>buy 173 DHT @ $8.61</v>
      </c>
      <c r="L377" s="10">
        <f>L376-(G377*B377)</f>
        <v>19184.650000000001</v>
      </c>
      <c r="M377" s="38">
        <f>M376-(G377*B377)</f>
        <v>15344.909999999998</v>
      </c>
      <c r="N377" s="9"/>
      <c r="O377" s="9"/>
      <c r="P377" s="9"/>
      <c r="Q377" s="11"/>
    </row>
    <row r="378" spans="1:17">
      <c r="A378" s="28" t="s">
        <v>193</v>
      </c>
      <c r="B378" s="29">
        <v>14</v>
      </c>
      <c r="C378" s="30">
        <v>99.89</v>
      </c>
      <c r="D378" s="30">
        <f>C378*B378</f>
        <v>1398.46</v>
      </c>
      <c r="E378" s="38" t="s">
        <v>17</v>
      </c>
      <c r="F378" s="29"/>
      <c r="G378" s="30">
        <v>99.51</v>
      </c>
      <c r="H378" s="30">
        <f>(B378*G378)-D378</f>
        <v>-5.3199999999999363</v>
      </c>
      <c r="I378" s="9" t="s">
        <v>134</v>
      </c>
      <c r="J378" s="9"/>
      <c r="K378" s="9" t="str">
        <f>IF(B378&lt;&gt;0,"buy "&amp;B378&amp;" "&amp;A378&amp;" @ $"&amp;G378,"")</f>
        <v>buy 14 LW @ $99.51</v>
      </c>
      <c r="L378" s="10">
        <f>L377-(G378*B378)</f>
        <v>17791.510000000002</v>
      </c>
      <c r="M378" s="46">
        <f>M377-(G378*B378)</f>
        <v>13951.769999999999</v>
      </c>
      <c r="N378" s="47" t="str">
        <f>"$"&amp;TEXT(M378,"#,##0.00")&amp;" will be the balance in the account after purchases.  "</f>
        <v xml:space="preserve">$13,951.77 will be the balance in the account after purchases.  </v>
      </c>
      <c r="O378" s="47"/>
      <c r="P378" s="47"/>
      <c r="Q378" s="48"/>
    </row>
    <row r="379" spans="1:17">
      <c r="A379" s="14"/>
      <c r="B379" s="9"/>
      <c r="C379" s="10" t="s">
        <v>20</v>
      </c>
      <c r="D379" s="10">
        <f>SUM(D376:D378)</f>
        <v>4357.79</v>
      </c>
      <c r="E379" s="9"/>
      <c r="F379" s="9"/>
      <c r="G379" s="10" t="s">
        <v>28</v>
      </c>
      <c r="H379" s="10">
        <f>SUM(H376:H378)</f>
        <v>5.3799999999998818</v>
      </c>
      <c r="I379" s="9"/>
      <c r="J379" s="9"/>
      <c r="K379" s="9"/>
      <c r="L379" s="10"/>
      <c r="M379" s="9"/>
      <c r="N379" s="9" t="s">
        <v>84</v>
      </c>
      <c r="O379" s="9"/>
      <c r="P379" s="9"/>
      <c r="Q379" s="11"/>
    </row>
    <row r="380" spans="1:17">
      <c r="A380" s="14"/>
      <c r="B380" s="9"/>
      <c r="C380" s="10"/>
      <c r="D380" s="10"/>
      <c r="E380" s="9"/>
      <c r="F380" s="9"/>
      <c r="G380" s="10"/>
      <c r="H380" s="10"/>
      <c r="I380" s="9"/>
      <c r="J380" s="9"/>
      <c r="K380" s="9"/>
      <c r="L380" s="10"/>
      <c r="M380" s="12" t="str">
        <f>IF(J371+M378&gt;0,"Credit Surplus","Credit Shortage")</f>
        <v>Credit Surplus</v>
      </c>
      <c r="N380" s="38">
        <f>J371+M378</f>
        <v>17791.509999999998</v>
      </c>
      <c r="O380" s="9" t="s">
        <v>121</v>
      </c>
      <c r="P380" s="9"/>
      <c r="Q380" s="11"/>
    </row>
    <row r="381" spans="1:17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9"/>
      <c r="N381" s="9"/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9"/>
      <c r="M382" s="9"/>
      <c r="N382" s="9"/>
      <c r="O382" s="9"/>
      <c r="P382" s="9"/>
      <c r="Q382" s="11"/>
    </row>
    <row r="383" spans="1:17">
      <c r="A383" s="14" t="s">
        <v>23</v>
      </c>
      <c r="B383" s="9"/>
      <c r="C383" s="10"/>
      <c r="D383" s="22">
        <v>1773.85</v>
      </c>
      <c r="E383" s="9" t="s">
        <v>111</v>
      </c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24</v>
      </c>
      <c r="B384" s="9"/>
      <c r="C384" s="10"/>
      <c r="D384" s="49">
        <f>H371</f>
        <v>-9.4600000000000364</v>
      </c>
      <c r="E384" s="9" t="s">
        <v>36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25</v>
      </c>
      <c r="B385" s="9"/>
      <c r="C385" s="10"/>
      <c r="D385" s="10">
        <f>D383+D384</f>
        <v>1764.3899999999999</v>
      </c>
      <c r="E385" s="9"/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27</v>
      </c>
      <c r="B386" s="9"/>
      <c r="C386" s="10"/>
      <c r="D386" s="10">
        <f>H379</f>
        <v>5.3799999999998818</v>
      </c>
      <c r="E386" s="9" t="s">
        <v>37</v>
      </c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25</v>
      </c>
      <c r="B387" s="9"/>
      <c r="C387" s="10"/>
      <c r="D387" s="32">
        <f>D385-D386</f>
        <v>1759.01</v>
      </c>
      <c r="E387" s="20" t="s">
        <v>38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ht="14.95" thickBot="1">
      <c r="A388" s="16"/>
      <c r="B388" s="17"/>
      <c r="C388" s="18"/>
      <c r="D388" s="18"/>
      <c r="E388" s="17"/>
      <c r="F388" s="17"/>
      <c r="G388" s="18"/>
      <c r="H388" s="18"/>
      <c r="I388" s="17"/>
      <c r="J388" s="17"/>
      <c r="K388" s="17"/>
      <c r="L388" s="17"/>
      <c r="M388" s="17"/>
      <c r="N388" s="17"/>
      <c r="O388" s="17"/>
      <c r="P388" s="17"/>
      <c r="Q388" s="19"/>
    </row>
    <row r="389" spans="1:17" ht="14.95" thickTop="1"/>
    <row r="390" spans="1:17" ht="14.95" thickBot="1"/>
    <row r="391" spans="1:17" ht="14.95" thickTop="1">
      <c r="A391" s="3"/>
      <c r="B391" s="4"/>
      <c r="C391" s="5">
        <v>44925</v>
      </c>
      <c r="D391" s="6"/>
      <c r="E391" s="4"/>
      <c r="F391" s="4"/>
      <c r="G391" s="6"/>
      <c r="H391" s="6"/>
      <c r="I391" s="4"/>
      <c r="J391" s="4"/>
      <c r="K391" s="4"/>
      <c r="L391" s="21" t="s">
        <v>40</v>
      </c>
      <c r="M391" s="4"/>
      <c r="N391" s="4"/>
      <c r="O391" s="4"/>
      <c r="P391" s="4"/>
      <c r="Q391" s="7"/>
    </row>
    <row r="392" spans="1:17">
      <c r="A392" s="8" t="s">
        <v>11</v>
      </c>
      <c r="B392" s="9"/>
      <c r="C392" s="10"/>
      <c r="D392" s="10"/>
      <c r="E392" s="9"/>
      <c r="F392" s="9"/>
      <c r="G392" s="10"/>
      <c r="H392" s="10"/>
      <c r="I392" s="9"/>
      <c r="J392" s="12" t="s">
        <v>68</v>
      </c>
      <c r="K392" s="9"/>
      <c r="L392" s="12" t="s">
        <v>21</v>
      </c>
      <c r="M392" s="12"/>
      <c r="N392" s="9"/>
      <c r="O392" s="9"/>
      <c r="P392" s="9"/>
      <c r="Q392" s="11"/>
    </row>
    <row r="393" spans="1:17">
      <c r="A393" s="8" t="s">
        <v>3</v>
      </c>
      <c r="B393" s="12" t="s">
        <v>6</v>
      </c>
      <c r="C393" s="13" t="s">
        <v>4</v>
      </c>
      <c r="D393" s="13" t="s">
        <v>7</v>
      </c>
      <c r="E393" s="12" t="s">
        <v>16</v>
      </c>
      <c r="F393" s="9"/>
      <c r="G393" s="13" t="s">
        <v>18</v>
      </c>
      <c r="H393" s="13" t="s">
        <v>19</v>
      </c>
      <c r="I393" s="43" t="s">
        <v>133</v>
      </c>
      <c r="J393" s="12" t="s">
        <v>67</v>
      </c>
      <c r="K393" s="9"/>
      <c r="L393" s="22">
        <v>25506.89</v>
      </c>
      <c r="M393" s="9" t="s">
        <v>135</v>
      </c>
      <c r="N393" s="9"/>
      <c r="O393" s="9"/>
      <c r="P393" s="9"/>
      <c r="Q393" s="11"/>
    </row>
    <row r="394" spans="1:17">
      <c r="A394" s="14" t="s">
        <v>182</v>
      </c>
      <c r="B394" s="9">
        <v>52</v>
      </c>
      <c r="C394" s="10">
        <v>28.25</v>
      </c>
      <c r="D394" s="10">
        <f>C394*B394</f>
        <v>1469</v>
      </c>
      <c r="E394" s="38" t="s">
        <v>17</v>
      </c>
      <c r="F394" s="9"/>
      <c r="G394" s="10">
        <v>28.12</v>
      </c>
      <c r="H394" s="10">
        <f>(B394*G394)-D394</f>
        <v>-6.7599999999999909</v>
      </c>
      <c r="I394" s="9" t="s">
        <v>134</v>
      </c>
      <c r="J394" s="38">
        <f>G394*B394</f>
        <v>1462.24</v>
      </c>
      <c r="K394" s="9" t="str">
        <f>IF(B394&lt;&gt;0,"sell "&amp;B394&amp;" "&amp;A394&amp;" @ $"&amp;G394,"")</f>
        <v>sell 52 NTTYY @ $28.12</v>
      </c>
      <c r="L394" s="10">
        <f>L393+(G394*B394)</f>
        <v>26969.13</v>
      </c>
      <c r="M394" s="9"/>
      <c r="N394" s="9"/>
      <c r="O394" s="9"/>
      <c r="P394" s="9"/>
      <c r="Q394" s="11"/>
    </row>
    <row r="395" spans="1:17">
      <c r="A395" s="14" t="s">
        <v>183</v>
      </c>
      <c r="B395" s="9">
        <v>191</v>
      </c>
      <c r="C395" s="10">
        <v>11.8</v>
      </c>
      <c r="D395" s="10">
        <f>C395*B395</f>
        <v>2253.8000000000002</v>
      </c>
      <c r="E395" s="38" t="s">
        <v>17</v>
      </c>
      <c r="F395" s="9"/>
      <c r="G395" s="10">
        <v>11.95</v>
      </c>
      <c r="H395" s="10">
        <f>(B395*G395)-D395</f>
        <v>28.649999999999636</v>
      </c>
      <c r="I395" s="9" t="s">
        <v>134</v>
      </c>
      <c r="J395" s="38">
        <f>G395*B395</f>
        <v>2282.4499999999998</v>
      </c>
      <c r="K395" s="9" t="str">
        <f t="shared" ref="K395:K396" si="20">IF(B395&lt;&gt;0,"sell "&amp;B395&amp;" "&amp;A395&amp;" @ $"&amp;G395,"")</f>
        <v>sell 191 TGS @ $11.95</v>
      </c>
      <c r="L395" s="10">
        <f>L394+(G395*B395)</f>
        <v>29251.58</v>
      </c>
      <c r="M395" s="9"/>
      <c r="N395" s="9"/>
      <c r="O395" s="9"/>
      <c r="P395" s="9"/>
      <c r="Q395" s="11"/>
    </row>
    <row r="396" spans="1:17">
      <c r="A396" s="14"/>
      <c r="B396" s="9"/>
      <c r="C396" s="10"/>
      <c r="D396" s="10">
        <f>C396*B396</f>
        <v>0</v>
      </c>
      <c r="E396" s="38"/>
      <c r="F396" s="9"/>
      <c r="G396" s="10"/>
      <c r="H396" s="10">
        <f>(B396*G396)-D396</f>
        <v>0</v>
      </c>
      <c r="I396" s="9"/>
      <c r="J396" s="38">
        <f>G396*B396</f>
        <v>0</v>
      </c>
      <c r="K396" s="9" t="str">
        <f t="shared" si="20"/>
        <v/>
      </c>
      <c r="L396" s="10">
        <f>L395+(G396*B396)</f>
        <v>29251.58</v>
      </c>
      <c r="M396" s="9" t="s">
        <v>44</v>
      </c>
      <c r="N396" s="9"/>
      <c r="O396" s="9"/>
      <c r="P396" s="9"/>
      <c r="Q396" s="11"/>
    </row>
    <row r="397" spans="1:17">
      <c r="A397" s="14"/>
      <c r="B397" s="9"/>
      <c r="C397" s="10" t="s">
        <v>20</v>
      </c>
      <c r="D397" s="10">
        <f>SUM(D394:D396)</f>
        <v>3722.8</v>
      </c>
      <c r="E397" s="9"/>
      <c r="F397" s="9"/>
      <c r="G397" s="41"/>
      <c r="H397" s="10">
        <f>SUM(H394:H396)</f>
        <v>21.889999999999645</v>
      </c>
      <c r="I397" s="9"/>
      <c r="J397" s="38">
        <f>SUM(J394:J396)</f>
        <v>3744.6899999999996</v>
      </c>
      <c r="K397" s="9"/>
      <c r="L397" s="10"/>
      <c r="M397" s="9"/>
      <c r="N397" s="9"/>
      <c r="O397" s="9"/>
      <c r="P397" s="9"/>
      <c r="Q397" s="11"/>
    </row>
    <row r="398" spans="1:17">
      <c r="A398" s="14"/>
      <c r="B398" s="9"/>
      <c r="C398" s="10"/>
      <c r="D398" s="10"/>
      <c r="E398" s="9"/>
      <c r="F398" s="9"/>
      <c r="G398" s="42"/>
      <c r="H398" s="39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20"/>
      <c r="F399" s="9"/>
      <c r="G399" s="41"/>
      <c r="H399" s="10"/>
      <c r="I399" s="9"/>
      <c r="J399" s="9"/>
      <c r="K399" s="9"/>
      <c r="L399" s="10"/>
      <c r="M399" s="12" t="s">
        <v>41</v>
      </c>
      <c r="N399" s="9"/>
      <c r="O399" s="9"/>
      <c r="P399" s="9"/>
      <c r="Q399" s="11"/>
    </row>
    <row r="400" spans="1:17">
      <c r="A400" s="8"/>
      <c r="B400" s="9"/>
      <c r="C400" s="10"/>
      <c r="D400" s="10"/>
      <c r="E400" s="20"/>
      <c r="F400" s="9"/>
      <c r="G400" s="41"/>
      <c r="H400" s="10"/>
      <c r="I400" s="9"/>
      <c r="J400" s="9"/>
      <c r="K400" s="9"/>
      <c r="L400" s="10"/>
      <c r="M400" s="12" t="s">
        <v>42</v>
      </c>
      <c r="N400" s="9"/>
      <c r="O400" s="9"/>
      <c r="P400" s="9"/>
      <c r="Q400" s="11"/>
    </row>
    <row r="401" spans="1:17">
      <c r="A401" s="8"/>
      <c r="B401" s="12" t="s">
        <v>6</v>
      </c>
      <c r="C401" s="13" t="s">
        <v>4</v>
      </c>
      <c r="D401" s="13" t="s">
        <v>5</v>
      </c>
      <c r="E401" s="23" t="s">
        <v>16</v>
      </c>
      <c r="F401" s="9"/>
      <c r="G401" s="43" t="s">
        <v>18</v>
      </c>
      <c r="H401" s="13" t="s">
        <v>19</v>
      </c>
      <c r="I401" s="9"/>
      <c r="J401" s="9"/>
      <c r="K401" s="9"/>
      <c r="L401" s="10"/>
      <c r="M401" s="38">
        <f>L393</f>
        <v>25506.89</v>
      </c>
      <c r="N401" s="9" t="s">
        <v>45</v>
      </c>
      <c r="O401" s="9"/>
      <c r="P401" s="9"/>
      <c r="Q401" s="11"/>
    </row>
    <row r="402" spans="1:17">
      <c r="A402" s="14" t="s">
        <v>189</v>
      </c>
      <c r="B402" s="9">
        <v>141</v>
      </c>
      <c r="C402" s="10">
        <v>10.73</v>
      </c>
      <c r="D402" s="10">
        <f>C402*B402</f>
        <v>1512.93</v>
      </c>
      <c r="E402" s="38" t="s">
        <v>17</v>
      </c>
      <c r="F402" s="9"/>
      <c r="G402" s="10">
        <v>10.9</v>
      </c>
      <c r="H402" s="10">
        <f>(B402*G402)-D402</f>
        <v>23.970000000000027</v>
      </c>
      <c r="I402" s="9" t="s">
        <v>134</v>
      </c>
      <c r="J402" s="9"/>
      <c r="K402" s="9" t="str">
        <f>IF(B402&lt;&gt;0,"buy "&amp;B402&amp;" "&amp;A402&amp;" @ $"&amp;G402,"")</f>
        <v>buy 141 SWMAY @ $10.9</v>
      </c>
      <c r="L402" s="10">
        <f>L396-(G402*B402)</f>
        <v>27714.68</v>
      </c>
      <c r="M402" s="38">
        <f>L393-(G402*B402)</f>
        <v>23969.989999999998</v>
      </c>
      <c r="N402" s="9"/>
      <c r="O402" s="9"/>
      <c r="P402" s="9"/>
      <c r="Q402" s="11"/>
    </row>
    <row r="403" spans="1:17">
      <c r="A403" s="14" t="s">
        <v>190</v>
      </c>
      <c r="B403" s="9">
        <v>14</v>
      </c>
      <c r="C403" s="10">
        <v>103.49</v>
      </c>
      <c r="D403" s="10">
        <f>C403*B403</f>
        <v>1448.86</v>
      </c>
      <c r="E403" s="38" t="s">
        <v>17</v>
      </c>
      <c r="F403" s="9"/>
      <c r="G403" s="10">
        <v>103</v>
      </c>
      <c r="H403" s="10">
        <f>(B403*G403)-D403</f>
        <v>-6.8599999999999</v>
      </c>
      <c r="I403" s="9" t="s">
        <v>134</v>
      </c>
      <c r="J403" s="9"/>
      <c r="K403" s="9" t="str">
        <f>IF(B403&lt;&gt;0,"buy "&amp;B403&amp;" "&amp;A403&amp;" @ $"&amp;G403,"")</f>
        <v>buy 14 BMRN @ $103</v>
      </c>
      <c r="L403" s="10">
        <f>L402-(G403*B403)</f>
        <v>26272.68</v>
      </c>
      <c r="M403" s="38">
        <f>M402-(G403*B403)</f>
        <v>22527.989999999998</v>
      </c>
      <c r="N403" s="9"/>
      <c r="O403" s="9"/>
      <c r="P403" s="9"/>
      <c r="Q403" s="11"/>
    </row>
    <row r="404" spans="1:17">
      <c r="A404" s="28"/>
      <c r="B404" s="29"/>
      <c r="C404" s="30">
        <v>0</v>
      </c>
      <c r="D404" s="30">
        <f>C404*B404</f>
        <v>0</v>
      </c>
      <c r="E404" s="38"/>
      <c r="F404" s="29"/>
      <c r="G404" s="30">
        <v>0</v>
      </c>
      <c r="H404" s="30">
        <f>(B404*G404)-D404</f>
        <v>0</v>
      </c>
      <c r="I404" s="9"/>
      <c r="J404" s="9"/>
      <c r="K404" s="9" t="str">
        <f>IF(B404&lt;&gt;0,"buy "&amp;B404&amp;" "&amp;A404&amp;" @ $"&amp;G404,"")</f>
        <v/>
      </c>
      <c r="L404" s="10">
        <f>L403-(G404*B404)</f>
        <v>26272.68</v>
      </c>
      <c r="M404" s="46">
        <f>M403-(G404*B404)</f>
        <v>22527.989999999998</v>
      </c>
      <c r="N404" s="47" t="str">
        <f>"$"&amp;TEXT(M404,"#,##0.00")&amp;" will be the balance in the account after purchases.  "</f>
        <v xml:space="preserve">$22,527.99 will be the balance in the account after purchases.  </v>
      </c>
      <c r="O404" s="47"/>
      <c r="P404" s="47"/>
      <c r="Q404" s="48"/>
    </row>
    <row r="405" spans="1:17">
      <c r="A405" s="14"/>
      <c r="B405" s="9"/>
      <c r="C405" s="10" t="s">
        <v>20</v>
      </c>
      <c r="D405" s="10">
        <f>SUM(D402:D404)</f>
        <v>2961.79</v>
      </c>
      <c r="E405" s="9"/>
      <c r="F405" s="9"/>
      <c r="G405" s="10" t="s">
        <v>28</v>
      </c>
      <c r="H405" s="10">
        <f>SUM(H402:H404)</f>
        <v>17.110000000000127</v>
      </c>
      <c r="I405" s="9"/>
      <c r="J405" s="9"/>
      <c r="K405" s="9"/>
      <c r="L405" s="10"/>
      <c r="M405" s="9"/>
      <c r="N405" s="9" t="s">
        <v>84</v>
      </c>
      <c r="O405" s="9"/>
      <c r="P405" s="9"/>
      <c r="Q405" s="11"/>
    </row>
    <row r="406" spans="1:17">
      <c r="A406" s="14"/>
      <c r="B406" s="9"/>
      <c r="C406" s="10"/>
      <c r="D406" s="10"/>
      <c r="E406" s="9"/>
      <c r="F406" s="9"/>
      <c r="G406" s="10"/>
      <c r="H406" s="10"/>
      <c r="I406" s="9"/>
      <c r="J406" s="9"/>
      <c r="K406" s="9"/>
      <c r="L406" s="10"/>
      <c r="M406" s="12" t="str">
        <f>IF(J397+M404&gt;0,"Credit Surplus","Credit Shortage")</f>
        <v>Credit Surplus</v>
      </c>
      <c r="N406" s="38">
        <f>J397+M404</f>
        <v>26272.679999999997</v>
      </c>
      <c r="O406" s="9" t="s">
        <v>121</v>
      </c>
      <c r="P406" s="9"/>
      <c r="Q406" s="11"/>
    </row>
    <row r="407" spans="1:17">
      <c r="A407" s="14"/>
      <c r="B407" s="9"/>
      <c r="C407" s="10"/>
      <c r="D407" s="10"/>
      <c r="E407" s="9"/>
      <c r="F407" s="9"/>
      <c r="G407" s="10"/>
      <c r="H407" s="10"/>
      <c r="I407" s="9"/>
      <c r="J407" s="9"/>
      <c r="K407" s="9"/>
      <c r="L407" s="10"/>
      <c r="M407" s="9"/>
      <c r="N407" s="9"/>
      <c r="O407" s="9"/>
      <c r="P407" s="9"/>
      <c r="Q407" s="11"/>
    </row>
    <row r="408" spans="1:17">
      <c r="A408" s="14"/>
      <c r="B408" s="9"/>
      <c r="C408" s="10"/>
      <c r="D408" s="10"/>
      <c r="E408" s="9"/>
      <c r="F408" s="9"/>
      <c r="G408" s="10"/>
      <c r="H408" s="10"/>
      <c r="I408" s="9"/>
      <c r="J408" s="9"/>
      <c r="K408" s="9"/>
      <c r="L408" s="9"/>
      <c r="M408" s="9"/>
      <c r="N408" s="9"/>
      <c r="O408" s="9"/>
      <c r="P408" s="9"/>
      <c r="Q408" s="11"/>
    </row>
    <row r="409" spans="1:17">
      <c r="A409" s="14" t="s">
        <v>23</v>
      </c>
      <c r="B409" s="9"/>
      <c r="C409" s="10"/>
      <c r="D409" s="22">
        <v>2277.66</v>
      </c>
      <c r="E409" s="9" t="s">
        <v>111</v>
      </c>
      <c r="F409" s="9"/>
      <c r="G409" s="10"/>
      <c r="H409" s="10"/>
      <c r="I409" s="9"/>
      <c r="J409" s="9"/>
      <c r="K409" s="9"/>
      <c r="L409" s="9"/>
      <c r="M409" s="9"/>
      <c r="N409" s="9"/>
      <c r="O409" s="9"/>
      <c r="P409" s="9"/>
      <c r="Q409" s="11"/>
    </row>
    <row r="410" spans="1:17">
      <c r="A410" s="14" t="s">
        <v>24</v>
      </c>
      <c r="B410" s="9"/>
      <c r="C410" s="10"/>
      <c r="D410" s="49">
        <f>H397</f>
        <v>21.889999999999645</v>
      </c>
      <c r="E410" s="9" t="s">
        <v>36</v>
      </c>
      <c r="F410" s="9"/>
      <c r="G410" s="10"/>
      <c r="H410" s="10"/>
      <c r="I410" s="9"/>
      <c r="J410" s="9"/>
      <c r="K410" s="9"/>
      <c r="L410" s="9"/>
      <c r="M410" s="9"/>
      <c r="N410" s="9"/>
      <c r="O410" s="9"/>
      <c r="P410" s="9"/>
      <c r="Q410" s="11"/>
    </row>
    <row r="411" spans="1:17">
      <c r="A411" s="14" t="s">
        <v>25</v>
      </c>
      <c r="B411" s="9"/>
      <c r="C411" s="10"/>
      <c r="D411" s="10">
        <f>D409+D410</f>
        <v>2299.5499999999993</v>
      </c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27</v>
      </c>
      <c r="B412" s="9"/>
      <c r="C412" s="10"/>
      <c r="D412" s="10">
        <f>H405</f>
        <v>17.110000000000127</v>
      </c>
      <c r="E412" s="9" t="s">
        <v>37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25</v>
      </c>
      <c r="B413" s="9"/>
      <c r="C413" s="10"/>
      <c r="D413" s="32">
        <f>D411-D412</f>
        <v>2282.4399999999991</v>
      </c>
      <c r="E413" s="20" t="s">
        <v>38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ht="14.95" thickBot="1">
      <c r="A414" s="16"/>
      <c r="B414" s="17"/>
      <c r="C414" s="18"/>
      <c r="D414" s="18"/>
      <c r="E414" s="17"/>
      <c r="F414" s="17"/>
      <c r="G414" s="18"/>
      <c r="H414" s="18"/>
      <c r="I414" s="17"/>
      <c r="J414" s="17"/>
      <c r="K414" s="17"/>
      <c r="L414" s="17"/>
      <c r="M414" s="17"/>
      <c r="N414" s="17"/>
      <c r="O414" s="17"/>
      <c r="P414" s="17"/>
      <c r="Q414" s="19"/>
    </row>
    <row r="415" spans="1:17" ht="14.95" thickTop="1"/>
    <row r="416" spans="1:17" ht="14.95" thickBot="1"/>
    <row r="417" spans="1:17" ht="14.95" thickTop="1">
      <c r="A417" s="3"/>
      <c r="B417" s="4"/>
      <c r="C417" s="5">
        <v>44895</v>
      </c>
      <c r="D417" s="6"/>
      <c r="E417" s="4"/>
      <c r="F417" s="4"/>
      <c r="G417" s="6"/>
      <c r="H417" s="6"/>
      <c r="I417" s="4"/>
      <c r="J417" s="4"/>
      <c r="K417" s="4"/>
      <c r="L417" s="21" t="s">
        <v>40</v>
      </c>
      <c r="M417" s="4"/>
      <c r="N417" s="4"/>
      <c r="O417" s="4"/>
      <c r="P417" s="4"/>
      <c r="Q417" s="7"/>
    </row>
    <row r="418" spans="1:17">
      <c r="A418" s="8" t="s">
        <v>11</v>
      </c>
      <c r="B418" s="9"/>
      <c r="C418" s="10"/>
      <c r="D418" s="10"/>
      <c r="E418" s="9"/>
      <c r="F418" s="9"/>
      <c r="G418" s="10"/>
      <c r="H418" s="10"/>
      <c r="I418" s="9"/>
      <c r="J418" s="12" t="s">
        <v>68</v>
      </c>
      <c r="K418" s="9"/>
      <c r="L418" s="12" t="s">
        <v>21</v>
      </c>
      <c r="M418" s="12"/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7</v>
      </c>
      <c r="E419" s="12" t="s">
        <v>16</v>
      </c>
      <c r="F419" s="9"/>
      <c r="G419" s="13" t="s">
        <v>18</v>
      </c>
      <c r="H419" s="13" t="s">
        <v>19</v>
      </c>
      <c r="I419" s="43" t="s">
        <v>133</v>
      </c>
      <c r="J419" s="12" t="s">
        <v>67</v>
      </c>
      <c r="K419" s="9"/>
      <c r="L419" s="22">
        <v>28146.19</v>
      </c>
      <c r="M419" s="9" t="s">
        <v>135</v>
      </c>
      <c r="N419" s="9"/>
      <c r="O419" s="9"/>
      <c r="P419" s="9"/>
      <c r="Q419" s="11"/>
    </row>
    <row r="420" spans="1:17">
      <c r="A420" s="14" t="s">
        <v>117</v>
      </c>
      <c r="B420" s="9">
        <v>32</v>
      </c>
      <c r="C420" s="10">
        <v>49.65</v>
      </c>
      <c r="D420" s="10">
        <f>C420*B420</f>
        <v>1588.8</v>
      </c>
      <c r="E420" s="38" t="s">
        <v>17</v>
      </c>
      <c r="F420" s="9"/>
      <c r="G420" s="10">
        <v>50</v>
      </c>
      <c r="H420" s="10">
        <f>(B420*G420)-D420</f>
        <v>11.200000000000045</v>
      </c>
      <c r="I420" s="9" t="s">
        <v>134</v>
      </c>
      <c r="J420" s="38">
        <f>G420*B420</f>
        <v>1600</v>
      </c>
      <c r="K420" s="9" t="str">
        <f>IF(B420&lt;&gt;0,"sell "&amp;B420&amp;" "&amp;A420&amp;" @ $"&amp;G420,"")</f>
        <v>sell 32 CBZ @ $50</v>
      </c>
      <c r="L420" s="10">
        <f>L419+(G420*B420)</f>
        <v>29746.19</v>
      </c>
      <c r="M420" s="9"/>
      <c r="N420" s="9"/>
      <c r="O420" s="9"/>
      <c r="P420" s="9"/>
      <c r="Q420" s="11"/>
    </row>
    <row r="421" spans="1:17">
      <c r="A421" s="14"/>
      <c r="B421" s="9"/>
      <c r="C421" s="10"/>
      <c r="D421" s="10">
        <f>C421*B421</f>
        <v>0</v>
      </c>
      <c r="E421" s="38"/>
      <c r="F421" s="9"/>
      <c r="G421" s="10"/>
      <c r="H421" s="10">
        <f>(B421*G421)-D421</f>
        <v>0</v>
      </c>
      <c r="I421" s="9" t="s">
        <v>134</v>
      </c>
      <c r="J421" s="38">
        <f>G421*B421</f>
        <v>0</v>
      </c>
      <c r="K421" s="9" t="str">
        <f t="shared" ref="K421:K422" si="21">IF(B421&lt;&gt;0,"sell "&amp;B421&amp;" "&amp;A421&amp;" @ $"&amp;G421,"")</f>
        <v/>
      </c>
      <c r="L421" s="10">
        <f>L420+(G421*B421)</f>
        <v>29746.19</v>
      </c>
      <c r="M421" s="9"/>
      <c r="N421" s="9"/>
      <c r="O421" s="9"/>
      <c r="P421" s="9"/>
      <c r="Q421" s="11"/>
    </row>
    <row r="422" spans="1:17">
      <c r="A422" s="14"/>
      <c r="B422" s="9"/>
      <c r="C422" s="10"/>
      <c r="D422" s="10">
        <f>C422*B422</f>
        <v>0</v>
      </c>
      <c r="E422" s="38"/>
      <c r="F422" s="9"/>
      <c r="G422" s="10"/>
      <c r="H422" s="10">
        <f>(B422*G422)-D422</f>
        <v>0</v>
      </c>
      <c r="I422" s="9" t="s">
        <v>134</v>
      </c>
      <c r="J422" s="38">
        <f>G422*B422</f>
        <v>0</v>
      </c>
      <c r="K422" s="9" t="str">
        <f t="shared" si="21"/>
        <v/>
      </c>
      <c r="L422" s="10">
        <f>L421+(G422*B422)</f>
        <v>29746.19</v>
      </c>
      <c r="M422" s="9" t="s">
        <v>44</v>
      </c>
      <c r="N422" s="9"/>
      <c r="O422" s="9"/>
      <c r="P422" s="9"/>
      <c r="Q422" s="11"/>
    </row>
    <row r="423" spans="1:17">
      <c r="A423" s="14"/>
      <c r="B423" s="9"/>
      <c r="C423" s="10" t="s">
        <v>20</v>
      </c>
      <c r="D423" s="10">
        <f>SUM(D420:D422)</f>
        <v>1588.8</v>
      </c>
      <c r="E423" s="9"/>
      <c r="F423" s="9"/>
      <c r="G423" s="41"/>
      <c r="H423" s="10">
        <f>SUM(H420:H422)</f>
        <v>11.200000000000045</v>
      </c>
      <c r="I423" s="9"/>
      <c r="J423" s="38">
        <f>SUM(J420:J422)</f>
        <v>1600</v>
      </c>
      <c r="K423" s="9"/>
      <c r="L423" s="10"/>
      <c r="M423" s="9"/>
      <c r="N423" s="9"/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42"/>
      <c r="H424" s="39"/>
      <c r="I424" s="9"/>
      <c r="J424" s="9"/>
      <c r="K424" s="9"/>
      <c r="L424" s="10"/>
      <c r="M424" s="9"/>
      <c r="N424" s="9"/>
      <c r="O424" s="9"/>
      <c r="P424" s="9"/>
      <c r="Q424" s="11"/>
    </row>
    <row r="425" spans="1:17">
      <c r="A425" s="14"/>
      <c r="B425" s="9"/>
      <c r="C425" s="10"/>
      <c r="D425" s="10"/>
      <c r="E425" s="20"/>
      <c r="F425" s="9"/>
      <c r="G425" s="41"/>
      <c r="H425" s="10"/>
      <c r="I425" s="9"/>
      <c r="J425" s="9"/>
      <c r="K425" s="9"/>
      <c r="L425" s="10"/>
      <c r="M425" s="12" t="s">
        <v>41</v>
      </c>
      <c r="N425" s="9"/>
      <c r="O425" s="9"/>
      <c r="P425" s="9"/>
      <c r="Q425" s="11"/>
    </row>
    <row r="426" spans="1:17">
      <c r="A426" s="8"/>
      <c r="B426" s="9"/>
      <c r="C426" s="10"/>
      <c r="D426" s="10"/>
      <c r="E426" s="20"/>
      <c r="F426" s="9"/>
      <c r="G426" s="41"/>
      <c r="H426" s="10"/>
      <c r="I426" s="9"/>
      <c r="J426" s="9"/>
      <c r="K426" s="9"/>
      <c r="L426" s="10"/>
      <c r="M426" s="12" t="s">
        <v>42</v>
      </c>
      <c r="N426" s="9"/>
      <c r="O426" s="9"/>
      <c r="P426" s="9"/>
      <c r="Q426" s="11"/>
    </row>
    <row r="427" spans="1:17">
      <c r="A427" s="8"/>
      <c r="B427" s="12" t="s">
        <v>6</v>
      </c>
      <c r="C427" s="13" t="s">
        <v>4</v>
      </c>
      <c r="D427" s="13" t="s">
        <v>5</v>
      </c>
      <c r="E427" s="23" t="s">
        <v>16</v>
      </c>
      <c r="F427" s="9"/>
      <c r="G427" s="43" t="s">
        <v>18</v>
      </c>
      <c r="H427" s="13" t="s">
        <v>19</v>
      </c>
      <c r="I427" s="9"/>
      <c r="J427" s="9"/>
      <c r="K427" s="9"/>
      <c r="L427" s="10"/>
      <c r="M427" s="38">
        <f>L419</f>
        <v>28146.19</v>
      </c>
      <c r="N427" s="9" t="s">
        <v>45</v>
      </c>
      <c r="O427" s="9"/>
      <c r="P427" s="9"/>
      <c r="Q427" s="11"/>
    </row>
    <row r="428" spans="1:17">
      <c r="A428" s="14" t="s">
        <v>187</v>
      </c>
      <c r="B428" s="9">
        <v>97</v>
      </c>
      <c r="C428" s="10">
        <v>14.46</v>
      </c>
      <c r="D428" s="10">
        <f>C428*B428</f>
        <v>1402.6200000000001</v>
      </c>
      <c r="E428" s="38" t="s">
        <v>17</v>
      </c>
      <c r="F428" s="9"/>
      <c r="G428" s="10">
        <v>14.82</v>
      </c>
      <c r="H428" s="10">
        <f>(B428*G428)-D428</f>
        <v>34.919999999999845</v>
      </c>
      <c r="I428" s="9" t="s">
        <v>134</v>
      </c>
      <c r="J428" s="9"/>
      <c r="K428" s="9" t="str">
        <f>IF(B428&lt;&gt;0,"buy "&amp;B428&amp;" "&amp;A428&amp;" @ $"&amp;G428,"")</f>
        <v>buy 97 TH @ $14.82</v>
      </c>
      <c r="L428" s="10">
        <f>L422-(G428*B428)</f>
        <v>28308.649999999998</v>
      </c>
      <c r="M428" s="38">
        <f>L419-(G428*B428)</f>
        <v>26708.649999999998</v>
      </c>
      <c r="N428" s="9"/>
      <c r="O428" s="9"/>
      <c r="P428" s="9"/>
      <c r="Q428" s="11"/>
    </row>
    <row r="429" spans="1:17">
      <c r="A429" s="14" t="s">
        <v>85</v>
      </c>
      <c r="B429" s="9">
        <v>18</v>
      </c>
      <c r="C429" s="10">
        <v>77.86</v>
      </c>
      <c r="D429" s="10">
        <f>C429*B429</f>
        <v>1401.48</v>
      </c>
      <c r="E429" s="38" t="s">
        <v>69</v>
      </c>
      <c r="F429" s="9"/>
      <c r="G429" s="10">
        <v>77.959999999999994</v>
      </c>
      <c r="H429" s="10">
        <f>(B429*G429)-D429</f>
        <v>1.7999999999999545</v>
      </c>
      <c r="I429" s="9" t="s">
        <v>134</v>
      </c>
      <c r="J429" s="9"/>
      <c r="K429" s="9" t="str">
        <f>IF(B429&lt;&gt;0,"buy "&amp;B429&amp;" "&amp;A429&amp;" @ $"&amp;G429,"")</f>
        <v>buy 18 HURN @ $77.96</v>
      </c>
      <c r="L429" s="10">
        <f>L428-(G429*B429)</f>
        <v>26905.37</v>
      </c>
      <c r="M429" s="38">
        <f>M428-(G429*B429)</f>
        <v>25305.37</v>
      </c>
      <c r="N429" s="9"/>
      <c r="O429" s="9"/>
      <c r="P429" s="9"/>
      <c r="Q429" s="11"/>
    </row>
    <row r="430" spans="1:17">
      <c r="A430" s="28" t="s">
        <v>188</v>
      </c>
      <c r="B430" s="29">
        <v>32</v>
      </c>
      <c r="C430" s="30">
        <v>43.97</v>
      </c>
      <c r="D430" s="30">
        <f>C430*B430</f>
        <v>1407.04</v>
      </c>
      <c r="E430" s="38" t="s">
        <v>69</v>
      </c>
      <c r="F430" s="29"/>
      <c r="G430" s="30">
        <v>43.91</v>
      </c>
      <c r="H430" s="30">
        <f>(B430*G430)-D430</f>
        <v>-1.9200000000000728</v>
      </c>
      <c r="I430" s="9" t="s">
        <v>134</v>
      </c>
      <c r="J430" s="9"/>
      <c r="K430" s="9" t="str">
        <f>IF(B430&lt;&gt;0,"buy "&amp;B430&amp;" "&amp;A430&amp;" @ $"&amp;G430,"")</f>
        <v>buy 32 RPRX @ $43.91</v>
      </c>
      <c r="L430" s="10">
        <f>L429-(G430*B430)</f>
        <v>25500.25</v>
      </c>
      <c r="M430" s="46">
        <f>M429-(G430*B430)</f>
        <v>23900.25</v>
      </c>
      <c r="N430" s="47" t="str">
        <f>"$"&amp;TEXT(M430,"#,##0.00")&amp;" will be the balance in the account after purchases.  "</f>
        <v xml:space="preserve">$23,900.25 will be the balance in the account after purchases.  </v>
      </c>
      <c r="O430" s="47"/>
      <c r="P430" s="47"/>
      <c r="Q430" s="48"/>
    </row>
    <row r="431" spans="1:17">
      <c r="A431" s="14"/>
      <c r="B431" s="9"/>
      <c r="C431" s="10" t="s">
        <v>20</v>
      </c>
      <c r="D431" s="10">
        <f>SUM(D428:D430)</f>
        <v>4211.1400000000003</v>
      </c>
      <c r="E431" s="9"/>
      <c r="F431" s="9"/>
      <c r="G431" s="10" t="s">
        <v>28</v>
      </c>
      <c r="H431" s="10">
        <f>SUM(H428:H430)</f>
        <v>34.799999999999727</v>
      </c>
      <c r="I431" s="9"/>
      <c r="J431" s="9"/>
      <c r="K431" s="9"/>
      <c r="L431" s="10"/>
      <c r="M431" s="9"/>
      <c r="N431" s="9" t="s">
        <v>84</v>
      </c>
      <c r="O431" s="9"/>
      <c r="P431" s="9"/>
      <c r="Q431" s="11"/>
    </row>
    <row r="432" spans="1:17">
      <c r="A432" s="14"/>
      <c r="B432" s="9"/>
      <c r="C432" s="10"/>
      <c r="D432" s="10"/>
      <c r="E432" s="9"/>
      <c r="F432" s="9"/>
      <c r="G432" s="10"/>
      <c r="H432" s="10"/>
      <c r="I432" s="9"/>
      <c r="J432" s="9"/>
      <c r="K432" s="9"/>
      <c r="L432" s="10"/>
      <c r="M432" s="12" t="str">
        <f>IF(J423+M430&gt;0,"Credit Surplus","Credit Shortage")</f>
        <v>Credit Surplus</v>
      </c>
      <c r="N432" s="38">
        <f>J423+M430</f>
        <v>25500.25</v>
      </c>
      <c r="O432" s="9" t="s">
        <v>121</v>
      </c>
      <c r="P432" s="9"/>
      <c r="Q432" s="11"/>
    </row>
    <row r="433" spans="1:17">
      <c r="A433" s="14"/>
      <c r="B433" s="9"/>
      <c r="C433" s="10"/>
      <c r="D433" s="10"/>
      <c r="E433" s="9"/>
      <c r="F433" s="9"/>
      <c r="G433" s="10"/>
      <c r="H433" s="10"/>
      <c r="I433" s="9"/>
      <c r="J433" s="9"/>
      <c r="K433" s="9"/>
      <c r="L433" s="10"/>
      <c r="M433" s="9"/>
      <c r="N433" s="9"/>
      <c r="O433" s="9"/>
      <c r="P433" s="9"/>
      <c r="Q433" s="11"/>
    </row>
    <row r="434" spans="1:17">
      <c r="A434" s="14"/>
      <c r="B434" s="9"/>
      <c r="C434" s="10"/>
      <c r="D434" s="10"/>
      <c r="E434" s="9"/>
      <c r="F434" s="9"/>
      <c r="G434" s="10"/>
      <c r="H434" s="10"/>
      <c r="I434" s="9"/>
      <c r="J434" s="9"/>
      <c r="K434" s="9"/>
      <c r="L434" s="9"/>
      <c r="M434" s="9"/>
      <c r="N434" s="9"/>
      <c r="O434" s="9"/>
      <c r="P434" s="9"/>
      <c r="Q434" s="11"/>
    </row>
    <row r="435" spans="1:17">
      <c r="A435" s="14" t="s">
        <v>23</v>
      </c>
      <c r="B435" s="9"/>
      <c r="C435" s="10"/>
      <c r="D435" s="22">
        <v>1516.65</v>
      </c>
      <c r="E435" s="9" t="s">
        <v>111</v>
      </c>
      <c r="F435" s="9"/>
      <c r="G435" s="10"/>
      <c r="H435" s="10"/>
      <c r="I435" s="9"/>
      <c r="J435" s="9"/>
      <c r="K435" s="9"/>
      <c r="L435" s="9"/>
      <c r="M435" s="9"/>
      <c r="N435" s="9"/>
      <c r="O435" s="9"/>
      <c r="P435" s="9"/>
      <c r="Q435" s="11"/>
    </row>
    <row r="436" spans="1:17">
      <c r="A436" s="14" t="s">
        <v>24</v>
      </c>
      <c r="B436" s="9"/>
      <c r="C436" s="10"/>
      <c r="D436" s="49">
        <f>H423</f>
        <v>11.200000000000045</v>
      </c>
      <c r="E436" s="9" t="s">
        <v>36</v>
      </c>
      <c r="F436" s="9"/>
      <c r="G436" s="10"/>
      <c r="H436" s="10"/>
      <c r="I436" s="9"/>
      <c r="J436" s="9"/>
      <c r="K436" s="9"/>
      <c r="L436" s="9"/>
      <c r="M436" s="9"/>
      <c r="N436" s="9"/>
      <c r="O436" s="9"/>
      <c r="P436" s="9"/>
      <c r="Q436" s="11"/>
    </row>
    <row r="437" spans="1:17">
      <c r="A437" s="14" t="s">
        <v>25</v>
      </c>
      <c r="B437" s="9"/>
      <c r="C437" s="10"/>
      <c r="D437" s="10">
        <f>D435+D436</f>
        <v>1527.8500000000001</v>
      </c>
      <c r="E437" s="9"/>
      <c r="F437" s="9"/>
      <c r="G437" s="10"/>
      <c r="H437" s="10"/>
      <c r="I437" s="9"/>
      <c r="J437" s="9"/>
      <c r="K437" s="9"/>
      <c r="L437" s="9"/>
      <c r="M437" s="9"/>
      <c r="N437" s="9"/>
      <c r="O437" s="9"/>
      <c r="P437" s="9"/>
      <c r="Q437" s="11"/>
    </row>
    <row r="438" spans="1:17">
      <c r="A438" s="14" t="s">
        <v>27</v>
      </c>
      <c r="B438" s="9"/>
      <c r="C438" s="10"/>
      <c r="D438" s="10">
        <f>H431</f>
        <v>34.799999999999727</v>
      </c>
      <c r="E438" s="9" t="s">
        <v>37</v>
      </c>
      <c r="F438" s="9"/>
      <c r="G438" s="10"/>
      <c r="H438" s="10"/>
      <c r="I438" s="9"/>
      <c r="J438" s="9"/>
      <c r="K438" s="9"/>
      <c r="L438" s="9"/>
      <c r="M438" s="9"/>
      <c r="N438" s="9"/>
      <c r="O438" s="9"/>
      <c r="P438" s="9"/>
      <c r="Q438" s="11"/>
    </row>
    <row r="439" spans="1:17">
      <c r="A439" s="14" t="s">
        <v>25</v>
      </c>
      <c r="B439" s="9"/>
      <c r="C439" s="10"/>
      <c r="D439" s="32">
        <f>D437-D438</f>
        <v>1493.0500000000004</v>
      </c>
      <c r="E439" s="20" t="s">
        <v>38</v>
      </c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 ht="14.95" thickBot="1">
      <c r="A440" s="16"/>
      <c r="B440" s="17"/>
      <c r="C440" s="18"/>
      <c r="D440" s="18"/>
      <c r="E440" s="17"/>
      <c r="F440" s="17"/>
      <c r="G440" s="18"/>
      <c r="H440" s="18"/>
      <c r="I440" s="17"/>
      <c r="J440" s="17"/>
      <c r="K440" s="17"/>
      <c r="L440" s="17"/>
      <c r="M440" s="17"/>
      <c r="N440" s="17"/>
      <c r="O440" s="17"/>
      <c r="P440" s="17"/>
      <c r="Q440" s="19"/>
    </row>
    <row r="441" spans="1:17" ht="14.95" thickTop="1"/>
    <row r="442" spans="1:17" ht="14.95" thickBot="1"/>
    <row r="443" spans="1:17" ht="14.95" thickTop="1">
      <c r="A443" s="3"/>
      <c r="B443" s="4"/>
      <c r="C443" s="5">
        <v>44865</v>
      </c>
      <c r="D443" s="6"/>
      <c r="E443" s="4"/>
      <c r="F443" s="4"/>
      <c r="G443" s="6"/>
      <c r="H443" s="6"/>
      <c r="I443" s="4"/>
      <c r="J443" s="4"/>
      <c r="K443" s="4"/>
      <c r="L443" s="21" t="s">
        <v>40</v>
      </c>
      <c r="M443" s="4"/>
      <c r="N443" s="4"/>
      <c r="O443" s="4"/>
      <c r="P443" s="4"/>
      <c r="Q443" s="7"/>
    </row>
    <row r="444" spans="1:17">
      <c r="A444" s="8" t="s">
        <v>11</v>
      </c>
      <c r="B444" s="9"/>
      <c r="C444" s="10"/>
      <c r="D444" s="10"/>
      <c r="E444" s="9"/>
      <c r="F444" s="9"/>
      <c r="G444" s="10"/>
      <c r="H444" s="10"/>
      <c r="I444" s="9"/>
      <c r="J444" s="12" t="s">
        <v>68</v>
      </c>
      <c r="K444" s="9"/>
      <c r="L444" s="12" t="s">
        <v>21</v>
      </c>
      <c r="M444" s="12"/>
      <c r="N444" s="9"/>
      <c r="O444" s="9"/>
      <c r="P444" s="9"/>
      <c r="Q444" s="11"/>
    </row>
    <row r="445" spans="1:17">
      <c r="A445" s="8" t="s">
        <v>3</v>
      </c>
      <c r="B445" s="12" t="s">
        <v>6</v>
      </c>
      <c r="C445" s="13" t="s">
        <v>4</v>
      </c>
      <c r="D445" s="13" t="s">
        <v>7</v>
      </c>
      <c r="E445" s="12" t="s">
        <v>16</v>
      </c>
      <c r="F445" s="9"/>
      <c r="G445" s="13" t="s">
        <v>18</v>
      </c>
      <c r="H445" s="13" t="s">
        <v>19</v>
      </c>
      <c r="I445" s="43" t="s">
        <v>133</v>
      </c>
      <c r="J445" s="12" t="s">
        <v>67</v>
      </c>
      <c r="K445" s="9"/>
      <c r="L445" s="22">
        <v>28369.95</v>
      </c>
      <c r="M445" s="9" t="s">
        <v>135</v>
      </c>
      <c r="N445" s="9"/>
      <c r="O445" s="9"/>
      <c r="P445" s="9"/>
      <c r="Q445" s="11"/>
    </row>
    <row r="446" spans="1:17">
      <c r="A446" s="14" t="s">
        <v>180</v>
      </c>
      <c r="B446" s="9">
        <v>37</v>
      </c>
      <c r="C446" s="10">
        <v>30.9</v>
      </c>
      <c r="D446" s="10">
        <f>C446*B446</f>
        <v>1143.3</v>
      </c>
      <c r="E446" s="38" t="s">
        <v>46</v>
      </c>
      <c r="F446" s="9"/>
      <c r="G446" s="10">
        <v>30.99</v>
      </c>
      <c r="H446" s="10">
        <f>(B446*G446)-D446</f>
        <v>3.3299999999999272</v>
      </c>
      <c r="I446" s="9" t="s">
        <v>134</v>
      </c>
      <c r="J446" s="38">
        <f>G446*B446</f>
        <v>1146.6299999999999</v>
      </c>
      <c r="K446" s="9" t="str">
        <f>IF(B446&lt;&gt;0,"sell "&amp;B446&amp;" "&amp;A446&amp;" @ $"&amp;G446,"")</f>
        <v>sell 37 AMPH @ $30.99</v>
      </c>
      <c r="L446" s="10">
        <f>L445+(G446*B446)</f>
        <v>29516.58</v>
      </c>
      <c r="M446" s="9"/>
      <c r="N446" s="9"/>
      <c r="O446" s="9"/>
      <c r="P446" s="9"/>
      <c r="Q446" s="11"/>
    </row>
    <row r="447" spans="1:17">
      <c r="A447" s="14" t="s">
        <v>181</v>
      </c>
      <c r="B447" s="9">
        <v>11</v>
      </c>
      <c r="C447" s="10">
        <v>116.26</v>
      </c>
      <c r="D447" s="10">
        <f>C447*B447</f>
        <v>1278.8600000000001</v>
      </c>
      <c r="E447" s="38" t="s">
        <v>46</v>
      </c>
      <c r="F447" s="9"/>
      <c r="G447" s="10">
        <v>117.83</v>
      </c>
      <c r="H447" s="10">
        <f>(B447*G447)-D447</f>
        <v>17.269999999999754</v>
      </c>
      <c r="I447" s="9" t="s">
        <v>134</v>
      </c>
      <c r="J447" s="38">
        <f>G447*B447</f>
        <v>1296.1299999999999</v>
      </c>
      <c r="K447" s="9" t="str">
        <f t="shared" ref="K447:K448" si="22">IF(B447&lt;&gt;0,"sell "&amp;B447&amp;" "&amp;A447&amp;" @ $"&amp;G447,"")</f>
        <v>sell 11 VRTV @ $117.83</v>
      </c>
      <c r="L447" s="10">
        <f>L446+(G447*B447)</f>
        <v>30812.710000000003</v>
      </c>
      <c r="M447" s="9"/>
      <c r="N447" s="9"/>
      <c r="O447" s="9"/>
      <c r="P447" s="9"/>
      <c r="Q447" s="11"/>
    </row>
    <row r="448" spans="1:17">
      <c r="A448" s="14" t="s">
        <v>48</v>
      </c>
      <c r="B448" s="9">
        <v>13</v>
      </c>
      <c r="C448" s="10">
        <v>112.05</v>
      </c>
      <c r="D448" s="10">
        <f>C448*B448</f>
        <v>1456.6499999999999</v>
      </c>
      <c r="E448" s="38" t="s">
        <v>46</v>
      </c>
      <c r="F448" s="9"/>
      <c r="G448" s="10">
        <v>112.52</v>
      </c>
      <c r="H448" s="10">
        <f>(B448*G448)-D448</f>
        <v>6.1100000000001273</v>
      </c>
      <c r="I448" s="9" t="s">
        <v>134</v>
      </c>
      <c r="J448" s="38">
        <f>G448*B448</f>
        <v>1462.76</v>
      </c>
      <c r="K448" s="9" t="str">
        <f t="shared" si="22"/>
        <v>sell 13 MGPI @ $112.52</v>
      </c>
      <c r="L448" s="10">
        <f>L447+(G448*B448)</f>
        <v>32275.47</v>
      </c>
      <c r="M448" s="9" t="s">
        <v>44</v>
      </c>
      <c r="N448" s="9"/>
      <c r="O448" s="9"/>
      <c r="P448" s="9"/>
      <c r="Q448" s="11"/>
    </row>
    <row r="449" spans="1:17">
      <c r="A449" s="14"/>
      <c r="B449" s="9"/>
      <c r="C449" s="10" t="s">
        <v>20</v>
      </c>
      <c r="D449" s="10">
        <f>SUM(D446:D448)</f>
        <v>3878.8099999999995</v>
      </c>
      <c r="E449" s="9"/>
      <c r="F449" s="9"/>
      <c r="G449" s="41"/>
      <c r="H449" s="10">
        <f>SUM(H446:H448)</f>
        <v>26.709999999999809</v>
      </c>
      <c r="I449" s="9"/>
      <c r="J449" s="38">
        <f>SUM(J446:J448)</f>
        <v>3905.5199999999995</v>
      </c>
      <c r="K449" s="9"/>
      <c r="L449" s="10"/>
      <c r="M449" s="9"/>
      <c r="N449" s="9"/>
      <c r="O449" s="9"/>
      <c r="P449" s="9"/>
      <c r="Q449" s="11"/>
    </row>
    <row r="450" spans="1:17">
      <c r="A450" s="14"/>
      <c r="B450" s="9"/>
      <c r="C450" s="10"/>
      <c r="D450" s="10"/>
      <c r="E450" s="9"/>
      <c r="F450" s="9"/>
      <c r="G450" s="42"/>
      <c r="H450" s="39"/>
      <c r="I450" s="9"/>
      <c r="J450" s="9"/>
      <c r="K450" s="9"/>
      <c r="L450" s="10"/>
      <c r="M450" s="9"/>
      <c r="N450" s="9"/>
      <c r="O450" s="9"/>
      <c r="P450" s="9"/>
      <c r="Q450" s="11"/>
    </row>
    <row r="451" spans="1:17">
      <c r="A451" s="14"/>
      <c r="B451" s="9"/>
      <c r="C451" s="10"/>
      <c r="D451" s="10"/>
      <c r="E451" s="20"/>
      <c r="F451" s="9"/>
      <c r="G451" s="41"/>
      <c r="H451" s="10"/>
      <c r="I451" s="9"/>
      <c r="J451" s="9"/>
      <c r="K451" s="9"/>
      <c r="L451" s="10"/>
      <c r="M451" s="12" t="s">
        <v>41</v>
      </c>
      <c r="N451" s="9"/>
      <c r="O451" s="9"/>
      <c r="P451" s="9"/>
      <c r="Q451" s="11"/>
    </row>
    <row r="452" spans="1:17">
      <c r="A452" s="8"/>
      <c r="B452" s="9"/>
      <c r="C452" s="10"/>
      <c r="D452" s="10"/>
      <c r="E452" s="20"/>
      <c r="F452" s="9"/>
      <c r="G452" s="41"/>
      <c r="H452" s="10"/>
      <c r="I452" s="9"/>
      <c r="J452" s="9"/>
      <c r="K452" s="9"/>
      <c r="L452" s="10"/>
      <c r="M452" s="12" t="s">
        <v>42</v>
      </c>
      <c r="N452" s="9"/>
      <c r="O452" s="9"/>
      <c r="P452" s="9"/>
      <c r="Q452" s="11"/>
    </row>
    <row r="453" spans="1:17">
      <c r="A453" s="8"/>
      <c r="B453" s="12" t="s">
        <v>6</v>
      </c>
      <c r="C453" s="13" t="s">
        <v>4</v>
      </c>
      <c r="D453" s="13" t="s">
        <v>5</v>
      </c>
      <c r="E453" s="23" t="s">
        <v>16</v>
      </c>
      <c r="F453" s="9"/>
      <c r="G453" s="43" t="s">
        <v>18</v>
      </c>
      <c r="H453" s="13" t="s">
        <v>19</v>
      </c>
      <c r="I453" s="9"/>
      <c r="J453" s="9"/>
      <c r="K453" s="9"/>
      <c r="L453" s="10"/>
      <c r="M453" s="38">
        <f>L445</f>
        <v>28369.95</v>
      </c>
      <c r="N453" s="9" t="s">
        <v>45</v>
      </c>
      <c r="O453" s="9"/>
      <c r="P453" s="9"/>
      <c r="Q453" s="11"/>
    </row>
    <row r="454" spans="1:17">
      <c r="A454" s="14" t="s">
        <v>184</v>
      </c>
      <c r="B454" s="9">
        <v>22</v>
      </c>
      <c r="C454" s="10">
        <v>63.02</v>
      </c>
      <c r="D454" s="10">
        <f>C454*B454</f>
        <v>1386.44</v>
      </c>
      <c r="E454" s="38" t="s">
        <v>46</v>
      </c>
      <c r="F454" s="9"/>
      <c r="G454" s="10">
        <v>63.37</v>
      </c>
      <c r="H454" s="10">
        <f>(B454*G454)-D454</f>
        <v>7.6999999999998181</v>
      </c>
      <c r="I454" s="9" t="s">
        <v>134</v>
      </c>
      <c r="J454" s="9"/>
      <c r="K454" s="9" t="str">
        <f>IF(B454&lt;&gt;0,"buy "&amp;B454&amp;" "&amp;A454&amp;" @ $"&amp;G454,"")</f>
        <v>buy 22 CEIX @ $63.37</v>
      </c>
      <c r="L454" s="10">
        <f>L448-(G454*B454)</f>
        <v>30881.33</v>
      </c>
      <c r="M454" s="38">
        <f>L445-(G454*B454)</f>
        <v>26975.81</v>
      </c>
      <c r="N454" s="9"/>
      <c r="O454" s="9"/>
      <c r="P454" s="9"/>
      <c r="Q454" s="11"/>
    </row>
    <row r="455" spans="1:17">
      <c r="A455" s="14" t="s">
        <v>185</v>
      </c>
      <c r="B455" s="9">
        <v>18</v>
      </c>
      <c r="C455" s="10">
        <v>73.48</v>
      </c>
      <c r="D455" s="10">
        <f>C455*B455</f>
        <v>1322.64</v>
      </c>
      <c r="E455" s="38" t="s">
        <v>46</v>
      </c>
      <c r="F455" s="9"/>
      <c r="G455" s="10">
        <v>74.23</v>
      </c>
      <c r="H455" s="10">
        <f>(B455*G455)-D455</f>
        <v>13.5</v>
      </c>
      <c r="I455" s="9" t="s">
        <v>134</v>
      </c>
      <c r="J455" s="9"/>
      <c r="K455" s="9" t="str">
        <f>IF(B455&lt;&gt;0,"buy "&amp;B455&amp;" "&amp;A455&amp;" @ $"&amp;G455,"")</f>
        <v>buy 18 CBT @ $74.23</v>
      </c>
      <c r="L455" s="10">
        <f>L454-(G455*B455)</f>
        <v>29545.190000000002</v>
      </c>
      <c r="M455" s="38">
        <f>M454-(G455*B455)</f>
        <v>25639.670000000002</v>
      </c>
      <c r="N455" s="9"/>
      <c r="O455" s="9"/>
      <c r="P455" s="9"/>
      <c r="Q455" s="11"/>
    </row>
    <row r="456" spans="1:17">
      <c r="A456" s="28" t="s">
        <v>186</v>
      </c>
      <c r="B456" s="29">
        <v>75</v>
      </c>
      <c r="C456" s="30">
        <v>18.37</v>
      </c>
      <c r="D456" s="30">
        <f>C456*B456</f>
        <v>1377.75</v>
      </c>
      <c r="E456" s="38" t="s">
        <v>46</v>
      </c>
      <c r="F456" s="29"/>
      <c r="G456" s="30">
        <v>19.41</v>
      </c>
      <c r="H456" s="30">
        <f>(B456*G456)-D456</f>
        <v>78</v>
      </c>
      <c r="I456" s="9" t="s">
        <v>134</v>
      </c>
      <c r="J456" s="9"/>
      <c r="K456" s="9" t="str">
        <f>IF(B456&lt;&gt;0,"buy "&amp;B456&amp;" "&amp;A456&amp;" @ $"&amp;G456,"")</f>
        <v>buy 75 BSM @ $19.41</v>
      </c>
      <c r="L456" s="10">
        <f>L455-(G456*B456)</f>
        <v>28089.440000000002</v>
      </c>
      <c r="M456" s="46">
        <f>M455-(G456*B456)</f>
        <v>24183.920000000002</v>
      </c>
      <c r="N456" s="47" t="str">
        <f>"$"&amp;TEXT(M456,"#,##0.00")&amp;" will be the balance in the account after purchases.  "</f>
        <v xml:space="preserve">$24,183.92 will be the balance in the account after purchases.  </v>
      </c>
      <c r="O456" s="47"/>
      <c r="P456" s="47"/>
      <c r="Q456" s="48"/>
    </row>
    <row r="457" spans="1:17">
      <c r="A457" s="14"/>
      <c r="B457" s="9"/>
      <c r="C457" s="10" t="s">
        <v>20</v>
      </c>
      <c r="D457" s="10">
        <f>SUM(D454:D456)</f>
        <v>4086.83</v>
      </c>
      <c r="E457" s="9"/>
      <c r="F457" s="9"/>
      <c r="G457" s="10" t="s">
        <v>28</v>
      </c>
      <c r="H457" s="10">
        <f>SUM(H454:H456)</f>
        <v>99.199999999999818</v>
      </c>
      <c r="I457" s="9"/>
      <c r="J457" s="9"/>
      <c r="K457" s="9"/>
      <c r="L457" s="10"/>
      <c r="M457" s="9"/>
      <c r="N457" s="9" t="s">
        <v>84</v>
      </c>
      <c r="O457" s="9"/>
      <c r="P457" s="9"/>
      <c r="Q457" s="11"/>
    </row>
    <row r="458" spans="1:17">
      <c r="A458" s="14"/>
      <c r="B458" s="9"/>
      <c r="C458" s="10"/>
      <c r="D458" s="10"/>
      <c r="E458" s="9"/>
      <c r="F458" s="9"/>
      <c r="G458" s="10"/>
      <c r="H458" s="10"/>
      <c r="I458" s="9"/>
      <c r="J458" s="9"/>
      <c r="K458" s="9"/>
      <c r="L458" s="10"/>
      <c r="M458" s="12" t="str">
        <f>IF(J449+M456&gt;0,"Credit Surplus","Credit Shortage")</f>
        <v>Credit Surplus</v>
      </c>
      <c r="N458" s="38">
        <f>J449+M456</f>
        <v>28089.440000000002</v>
      </c>
      <c r="O458" s="9" t="s">
        <v>121</v>
      </c>
      <c r="P458" s="9"/>
      <c r="Q458" s="11"/>
    </row>
    <row r="459" spans="1:17">
      <c r="A459" s="14"/>
      <c r="B459" s="9"/>
      <c r="C459" s="10"/>
      <c r="D459" s="10"/>
      <c r="E459" s="9"/>
      <c r="F459" s="9"/>
      <c r="G459" s="10"/>
      <c r="H459" s="10"/>
      <c r="I459" s="9"/>
      <c r="J459" s="9"/>
      <c r="K459" s="9"/>
      <c r="L459" s="10"/>
      <c r="M459" s="9"/>
      <c r="N459" s="9"/>
      <c r="O459" s="9"/>
      <c r="P459" s="9"/>
      <c r="Q459" s="11"/>
    </row>
    <row r="460" spans="1:17">
      <c r="A460" s="14"/>
      <c r="B460" s="9"/>
      <c r="C460" s="10"/>
      <c r="D460" s="10"/>
      <c r="E460" s="9"/>
      <c r="F460" s="9"/>
      <c r="G460" s="10"/>
      <c r="H460" s="10"/>
      <c r="I460" s="9"/>
      <c r="J460" s="9"/>
      <c r="K460" s="9"/>
      <c r="L460" s="9"/>
      <c r="M460" s="9"/>
      <c r="N460" s="9"/>
      <c r="O460" s="9"/>
      <c r="P460" s="9"/>
      <c r="Q460" s="11"/>
    </row>
    <row r="461" spans="1:17">
      <c r="A461" s="14" t="s">
        <v>23</v>
      </c>
      <c r="B461" s="9"/>
      <c r="C461" s="10"/>
      <c r="D461" s="22">
        <v>4211.4799999999996</v>
      </c>
      <c r="E461" s="9" t="s">
        <v>111</v>
      </c>
      <c r="F461" s="9"/>
      <c r="G461" s="10"/>
      <c r="H461" s="10"/>
      <c r="I461" s="9"/>
      <c r="J461" s="9"/>
      <c r="K461" s="9"/>
      <c r="L461" s="9"/>
      <c r="M461" s="9"/>
      <c r="N461" s="9"/>
      <c r="O461" s="9"/>
      <c r="P461" s="9"/>
      <c r="Q461" s="11"/>
    </row>
    <row r="462" spans="1:17">
      <c r="A462" s="14" t="s">
        <v>24</v>
      </c>
      <c r="B462" s="9"/>
      <c r="C462" s="10"/>
      <c r="D462" s="49">
        <f>H449</f>
        <v>26.709999999999809</v>
      </c>
      <c r="E462" s="9" t="s">
        <v>36</v>
      </c>
      <c r="F462" s="9"/>
      <c r="G462" s="10"/>
      <c r="H462" s="10"/>
      <c r="I462" s="9"/>
      <c r="J462" s="9"/>
      <c r="K462" s="9"/>
      <c r="L462" s="9"/>
      <c r="M462" s="9"/>
      <c r="N462" s="9"/>
      <c r="O462" s="9"/>
      <c r="P462" s="9"/>
      <c r="Q462" s="11"/>
    </row>
    <row r="463" spans="1:17">
      <c r="A463" s="14" t="s">
        <v>25</v>
      </c>
      <c r="B463" s="9"/>
      <c r="C463" s="10"/>
      <c r="D463" s="10">
        <f>D461+D462</f>
        <v>4238.1899999999996</v>
      </c>
      <c r="E463" s="9"/>
      <c r="F463" s="9"/>
      <c r="G463" s="10"/>
      <c r="H463" s="10"/>
      <c r="I463" s="9"/>
      <c r="J463" s="9"/>
      <c r="K463" s="9"/>
      <c r="L463" s="9"/>
      <c r="M463" s="9"/>
      <c r="N463" s="9"/>
      <c r="O463" s="9"/>
      <c r="P463" s="9"/>
      <c r="Q463" s="11"/>
    </row>
    <row r="464" spans="1:17">
      <c r="A464" s="14" t="s">
        <v>27</v>
      </c>
      <c r="B464" s="9"/>
      <c r="C464" s="10"/>
      <c r="D464" s="10">
        <f>H457</f>
        <v>99.199999999999818</v>
      </c>
      <c r="E464" s="9" t="s">
        <v>37</v>
      </c>
      <c r="F464" s="9"/>
      <c r="G464" s="10"/>
      <c r="H464" s="10"/>
      <c r="I464" s="9"/>
      <c r="J464" s="9"/>
      <c r="K464" s="9"/>
      <c r="L464" s="9"/>
      <c r="M464" s="9"/>
      <c r="N464" s="9"/>
      <c r="O464" s="9"/>
      <c r="P464" s="9"/>
      <c r="Q464" s="11"/>
    </row>
    <row r="465" spans="1:17">
      <c r="A465" s="14" t="s">
        <v>25</v>
      </c>
      <c r="B465" s="9"/>
      <c r="C465" s="10"/>
      <c r="D465" s="32">
        <f>D463-D464</f>
        <v>4138.99</v>
      </c>
      <c r="E465" s="20" t="s">
        <v>38</v>
      </c>
      <c r="F465" s="9"/>
      <c r="G465" s="10"/>
      <c r="H465" s="10"/>
      <c r="I465" s="9"/>
      <c r="J465" s="9"/>
      <c r="K465" s="9"/>
      <c r="L465" s="9"/>
      <c r="M465" s="9"/>
      <c r="N465" s="9"/>
      <c r="O465" s="9"/>
      <c r="P465" s="9"/>
      <c r="Q465" s="11"/>
    </row>
    <row r="466" spans="1:17" ht="14.95" thickBot="1">
      <c r="A466" s="16"/>
      <c r="B466" s="17"/>
      <c r="C466" s="18"/>
      <c r="D466" s="18"/>
      <c r="E466" s="17"/>
      <c r="F466" s="17"/>
      <c r="G466" s="18"/>
      <c r="H466" s="18"/>
      <c r="I466" s="17"/>
      <c r="J466" s="17"/>
      <c r="K466" s="17"/>
      <c r="L466" s="17"/>
      <c r="M466" s="17"/>
      <c r="N466" s="17"/>
      <c r="O466" s="17"/>
      <c r="P466" s="17"/>
      <c r="Q466" s="19"/>
    </row>
    <row r="467" spans="1:17" ht="14.95" thickTop="1"/>
    <row r="468" spans="1:17" ht="14.95" thickBot="1"/>
    <row r="469" spans="1:17" ht="14.95" thickTop="1">
      <c r="A469" s="3"/>
      <c r="B469" s="4"/>
      <c r="C469" s="5">
        <v>44834</v>
      </c>
      <c r="D469" s="6"/>
      <c r="E469" s="4"/>
      <c r="F469" s="4"/>
      <c r="G469" s="6"/>
      <c r="H469" s="6"/>
      <c r="I469" s="4"/>
      <c r="J469" s="4"/>
      <c r="K469" s="4"/>
      <c r="L469" s="21" t="s">
        <v>40</v>
      </c>
      <c r="M469" s="4"/>
      <c r="N469" s="4"/>
      <c r="O469" s="4"/>
      <c r="P469" s="4"/>
      <c r="Q469" s="7"/>
    </row>
    <row r="470" spans="1:17">
      <c r="A470" s="8" t="s">
        <v>11</v>
      </c>
      <c r="B470" s="9"/>
      <c r="C470" s="10"/>
      <c r="D470" s="10"/>
      <c r="E470" s="9"/>
      <c r="F470" s="9"/>
      <c r="G470" s="10"/>
      <c r="H470" s="10"/>
      <c r="I470" s="9"/>
      <c r="J470" s="12" t="s">
        <v>68</v>
      </c>
      <c r="K470" s="9"/>
      <c r="L470" s="12" t="s">
        <v>21</v>
      </c>
      <c r="M470" s="12"/>
      <c r="N470" s="9"/>
      <c r="O470" s="9"/>
      <c r="P470" s="9"/>
      <c r="Q470" s="11"/>
    </row>
    <row r="471" spans="1:17">
      <c r="A471" s="8" t="s">
        <v>3</v>
      </c>
      <c r="B471" s="12" t="s">
        <v>6</v>
      </c>
      <c r="C471" s="13" t="s">
        <v>4</v>
      </c>
      <c r="D471" s="13" t="s">
        <v>7</v>
      </c>
      <c r="E471" s="12" t="s">
        <v>16</v>
      </c>
      <c r="F471" s="9"/>
      <c r="G471" s="13" t="s">
        <v>18</v>
      </c>
      <c r="H471" s="13" t="s">
        <v>19</v>
      </c>
      <c r="I471" s="43" t="s">
        <v>133</v>
      </c>
      <c r="J471" s="12" t="s">
        <v>67</v>
      </c>
      <c r="K471" s="9"/>
      <c r="L471" s="22">
        <v>27228.01</v>
      </c>
      <c r="M471" s="9" t="s">
        <v>135</v>
      </c>
      <c r="N471" s="9"/>
      <c r="O471" s="9"/>
      <c r="P471" s="9"/>
      <c r="Q471" s="11"/>
    </row>
    <row r="472" spans="1:17">
      <c r="A472" s="14" t="s">
        <v>179</v>
      </c>
      <c r="B472" s="9">
        <v>43</v>
      </c>
      <c r="C472" s="10">
        <v>91.6</v>
      </c>
      <c r="D472" s="10">
        <f>C472*B472</f>
        <v>3938.7999999999997</v>
      </c>
      <c r="E472" s="38" t="s">
        <v>46</v>
      </c>
      <c r="F472" s="9"/>
      <c r="G472" s="10">
        <v>91.45</v>
      </c>
      <c r="H472" s="10">
        <f>(B472*G472)-D472</f>
        <v>-6.4499999999998181</v>
      </c>
      <c r="I472" s="9" t="s">
        <v>134</v>
      </c>
      <c r="J472" s="38">
        <f>G472*B472</f>
        <v>3932.35</v>
      </c>
      <c r="K472" s="9" t="str">
        <f>IF(B472&lt;&gt;0,"sell "&amp;B472&amp;" "&amp;A472&amp;" @ $"&amp;G472,"")</f>
        <v>sell 43 BIL @ $91.45</v>
      </c>
      <c r="L472" s="10">
        <f>L471+(G472*B472)</f>
        <v>31160.359999999997</v>
      </c>
      <c r="M472" s="9"/>
      <c r="N472" s="9"/>
      <c r="O472" s="9"/>
      <c r="P472" s="9"/>
      <c r="Q472" s="11"/>
    </row>
    <row r="473" spans="1:17">
      <c r="A473" s="14"/>
      <c r="B473" s="9"/>
      <c r="C473" s="10"/>
      <c r="D473" s="10">
        <f>C473*B473</f>
        <v>0</v>
      </c>
      <c r="E473" s="38" t="s">
        <v>46</v>
      </c>
      <c r="F473" s="9"/>
      <c r="G473" s="10"/>
      <c r="H473" s="10">
        <f>(B473*G473)-D473</f>
        <v>0</v>
      </c>
      <c r="I473" s="9" t="s">
        <v>134</v>
      </c>
      <c r="J473" s="38">
        <f>G473*B473</f>
        <v>0</v>
      </c>
      <c r="K473" s="9" t="str">
        <f t="shared" ref="K473:K474" si="23">IF(B473&lt;&gt;0,"sell "&amp;B473&amp;" "&amp;A473&amp;" @ $"&amp;G473,"")</f>
        <v/>
      </c>
      <c r="L473" s="10">
        <f>L472+(G473*B473)</f>
        <v>31160.359999999997</v>
      </c>
      <c r="M473" s="9"/>
      <c r="N473" s="9"/>
      <c r="O473" s="9"/>
      <c r="P473" s="9"/>
      <c r="Q473" s="11"/>
    </row>
    <row r="474" spans="1:17">
      <c r="A474" s="14"/>
      <c r="B474" s="9"/>
      <c r="C474" s="10"/>
      <c r="D474" s="10">
        <f>C474*B474</f>
        <v>0</v>
      </c>
      <c r="E474" s="38" t="s">
        <v>46</v>
      </c>
      <c r="F474" s="9"/>
      <c r="G474" s="10"/>
      <c r="H474" s="10">
        <f>(B474*G474)-D474</f>
        <v>0</v>
      </c>
      <c r="I474" s="9" t="s">
        <v>134</v>
      </c>
      <c r="J474" s="38">
        <f>G474*B474</f>
        <v>0</v>
      </c>
      <c r="K474" s="9" t="str">
        <f t="shared" si="23"/>
        <v/>
      </c>
      <c r="L474" s="10">
        <f>L473+(G474*B474)</f>
        <v>31160.359999999997</v>
      </c>
      <c r="M474" s="9" t="s">
        <v>44</v>
      </c>
      <c r="N474" s="9"/>
      <c r="O474" s="9"/>
      <c r="P474" s="9"/>
      <c r="Q474" s="11"/>
    </row>
    <row r="475" spans="1:17">
      <c r="A475" s="14"/>
      <c r="B475" s="9"/>
      <c r="C475" s="10" t="s">
        <v>20</v>
      </c>
      <c r="D475" s="10">
        <f>SUM(D472:D474)</f>
        <v>3938.7999999999997</v>
      </c>
      <c r="E475" s="9"/>
      <c r="F475" s="9"/>
      <c r="G475" s="41"/>
      <c r="H475" s="10">
        <f>SUM(H472:H474)</f>
        <v>-6.4499999999998181</v>
      </c>
      <c r="I475" s="9"/>
      <c r="J475" s="38">
        <f>SUM(J472:J474)</f>
        <v>3932.35</v>
      </c>
      <c r="K475" s="9"/>
      <c r="L475" s="10"/>
      <c r="M475" s="9"/>
      <c r="N475" s="9"/>
      <c r="O475" s="9"/>
      <c r="P475" s="9"/>
      <c r="Q475" s="11"/>
    </row>
    <row r="476" spans="1:17">
      <c r="A476" s="14"/>
      <c r="B476" s="9"/>
      <c r="C476" s="10"/>
      <c r="D476" s="10"/>
      <c r="E476" s="9"/>
      <c r="F476" s="9"/>
      <c r="G476" s="42"/>
      <c r="H476" s="39"/>
      <c r="I476" s="9"/>
      <c r="J476" s="9"/>
      <c r="K476" s="9"/>
      <c r="L476" s="10"/>
      <c r="M476" s="9"/>
      <c r="N476" s="9"/>
      <c r="O476" s="9"/>
      <c r="P476" s="9"/>
      <c r="Q476" s="11"/>
    </row>
    <row r="477" spans="1:17">
      <c r="A477" s="14"/>
      <c r="B477" s="9"/>
      <c r="C477" s="10"/>
      <c r="D477" s="10"/>
      <c r="E477" s="20"/>
      <c r="F477" s="9"/>
      <c r="G477" s="41"/>
      <c r="H477" s="10"/>
      <c r="I477" s="9"/>
      <c r="J477" s="9"/>
      <c r="K477" s="9"/>
      <c r="L477" s="10"/>
      <c r="M477" s="12" t="s">
        <v>41</v>
      </c>
      <c r="N477" s="9"/>
      <c r="O477" s="9"/>
      <c r="P477" s="9"/>
      <c r="Q477" s="11"/>
    </row>
    <row r="478" spans="1:17">
      <c r="A478" s="8"/>
      <c r="B478" s="9"/>
      <c r="C478" s="10"/>
      <c r="D478" s="10"/>
      <c r="E478" s="20"/>
      <c r="F478" s="9"/>
      <c r="G478" s="41"/>
      <c r="H478" s="10"/>
      <c r="I478" s="9"/>
      <c r="J478" s="9"/>
      <c r="K478" s="9"/>
      <c r="L478" s="10"/>
      <c r="M478" s="12" t="s">
        <v>42</v>
      </c>
      <c r="N478" s="9"/>
      <c r="O478" s="9"/>
      <c r="P478" s="9"/>
      <c r="Q478" s="11"/>
    </row>
    <row r="479" spans="1:17">
      <c r="A479" s="8"/>
      <c r="B479" s="12" t="s">
        <v>6</v>
      </c>
      <c r="C479" s="13" t="s">
        <v>4</v>
      </c>
      <c r="D479" s="13" t="s">
        <v>5</v>
      </c>
      <c r="E479" s="23" t="s">
        <v>16</v>
      </c>
      <c r="F479" s="9"/>
      <c r="G479" s="43" t="s">
        <v>18</v>
      </c>
      <c r="H479" s="13" t="s">
        <v>19</v>
      </c>
      <c r="I479" s="9"/>
      <c r="J479" s="9"/>
      <c r="K479" s="9"/>
      <c r="L479" s="10"/>
      <c r="M479" s="38">
        <f>L471</f>
        <v>27228.01</v>
      </c>
      <c r="N479" s="9" t="s">
        <v>45</v>
      </c>
      <c r="O479" s="9"/>
      <c r="P479" s="9"/>
      <c r="Q479" s="11"/>
    </row>
    <row r="480" spans="1:17">
      <c r="A480" s="14" t="s">
        <v>182</v>
      </c>
      <c r="B480" s="9">
        <v>52</v>
      </c>
      <c r="C480" s="10">
        <v>27.1</v>
      </c>
      <c r="D480" s="10">
        <f>C480*B480</f>
        <v>1409.2</v>
      </c>
      <c r="E480" s="38" t="s">
        <v>46</v>
      </c>
      <c r="F480" s="9"/>
      <c r="G480" s="10">
        <v>26.86</v>
      </c>
      <c r="H480" s="10">
        <f>(B480*G480)-D480</f>
        <v>-12.480000000000018</v>
      </c>
      <c r="I480" s="9" t="s">
        <v>134</v>
      </c>
      <c r="J480" s="9"/>
      <c r="K480" s="9" t="str">
        <f>IF(B480&lt;&gt;0,"buy "&amp;B480&amp;" "&amp;A480&amp;" @ $"&amp;G480,"")</f>
        <v>buy 52 NTTYY @ $26.86</v>
      </c>
      <c r="L480" s="10">
        <f>L474-(G480*B480)</f>
        <v>29763.639999999996</v>
      </c>
      <c r="M480" s="38">
        <f>L471-(G480*B480)</f>
        <v>25831.289999999997</v>
      </c>
      <c r="N480" s="9"/>
      <c r="O480" s="9"/>
      <c r="P480" s="9"/>
      <c r="Q480" s="11"/>
    </row>
    <row r="481" spans="1:17">
      <c r="A481" s="14" t="s">
        <v>183</v>
      </c>
      <c r="B481" s="9">
        <v>191</v>
      </c>
      <c r="C481" s="10">
        <v>7.38</v>
      </c>
      <c r="D481" s="10">
        <f>C481*B481</f>
        <v>1409.58</v>
      </c>
      <c r="E481" s="38" t="s">
        <v>46</v>
      </c>
      <c r="F481" s="9"/>
      <c r="G481" s="10">
        <v>7.47</v>
      </c>
      <c r="H481" s="10">
        <f>(B481*G481)-D481</f>
        <v>17.190000000000055</v>
      </c>
      <c r="I481" s="9" t="s">
        <v>134</v>
      </c>
      <c r="J481" s="9"/>
      <c r="K481" s="9" t="str">
        <f>IF(B481&lt;&gt;0,"buy "&amp;B481&amp;" "&amp;A481&amp;" @ $"&amp;G481,"")</f>
        <v>buy 191 TGS @ $7.47</v>
      </c>
      <c r="L481" s="10">
        <f>L480-(G481*B481)</f>
        <v>28336.869999999995</v>
      </c>
      <c r="M481" s="38">
        <f>M480-(G481*B481)</f>
        <v>24404.519999999997</v>
      </c>
      <c r="N481" s="9"/>
      <c r="O481" s="9"/>
      <c r="P481" s="9"/>
      <c r="Q481" s="11"/>
    </row>
    <row r="482" spans="1:17">
      <c r="A482" s="28"/>
      <c r="B482" s="29">
        <v>0</v>
      </c>
      <c r="C482" s="30">
        <v>0</v>
      </c>
      <c r="D482" s="30">
        <f>C482*B482</f>
        <v>0</v>
      </c>
      <c r="E482" s="38" t="s">
        <v>46</v>
      </c>
      <c r="F482" s="29"/>
      <c r="G482" s="30">
        <v>0</v>
      </c>
      <c r="H482" s="30">
        <f>(B482*G482)-D482</f>
        <v>0</v>
      </c>
      <c r="I482" s="9" t="s">
        <v>134</v>
      </c>
      <c r="J482" s="9"/>
      <c r="K482" s="9" t="str">
        <f>IF(B482&lt;&gt;0,"buy "&amp;B482&amp;" "&amp;A482&amp;" @ $"&amp;G482,"")</f>
        <v/>
      </c>
      <c r="L482" s="10">
        <f>L481-(G482*B482)</f>
        <v>28336.869999999995</v>
      </c>
      <c r="M482" s="46">
        <f>M481-(G482*B482)</f>
        <v>24404.519999999997</v>
      </c>
      <c r="N482" s="47" t="str">
        <f>"$"&amp;TEXT(M482,"#,##0.00")&amp;" will be the balance in the account after purchases.  "</f>
        <v xml:space="preserve">$24,404.52 will be the balance in the account after purchases.  </v>
      </c>
      <c r="O482" s="47"/>
      <c r="P482" s="47"/>
      <c r="Q482" s="48"/>
    </row>
    <row r="483" spans="1:17">
      <c r="A483" s="14"/>
      <c r="B483" s="9"/>
      <c r="C483" s="10" t="s">
        <v>20</v>
      </c>
      <c r="D483" s="10">
        <f>SUM(D480:D482)</f>
        <v>2818.7799999999997</v>
      </c>
      <c r="E483" s="9"/>
      <c r="F483" s="9"/>
      <c r="G483" s="10" t="s">
        <v>28</v>
      </c>
      <c r="H483" s="10">
        <f>SUM(H480:H482)</f>
        <v>4.7100000000000364</v>
      </c>
      <c r="I483" s="9"/>
      <c r="J483" s="9"/>
      <c r="K483" s="9"/>
      <c r="L483" s="10"/>
      <c r="M483" s="9"/>
      <c r="N483" s="9" t="s">
        <v>84</v>
      </c>
      <c r="O483" s="9"/>
      <c r="P483" s="9"/>
      <c r="Q483" s="11"/>
    </row>
    <row r="484" spans="1:17">
      <c r="A484" s="14"/>
      <c r="B484" s="9"/>
      <c r="C484" s="10"/>
      <c r="D484" s="10"/>
      <c r="E484" s="9"/>
      <c r="F484" s="9"/>
      <c r="G484" s="10"/>
      <c r="H484" s="10"/>
      <c r="I484" s="9"/>
      <c r="J484" s="9"/>
      <c r="K484" s="9"/>
      <c r="L484" s="10"/>
      <c r="M484" s="12" t="str">
        <f>IF(J475+M482&gt;0,"Credit Surplus","Credit Shortage")</f>
        <v>Credit Surplus</v>
      </c>
      <c r="N484" s="38">
        <f>J475+M482</f>
        <v>28336.869999999995</v>
      </c>
      <c r="O484" s="9" t="s">
        <v>121</v>
      </c>
      <c r="P484" s="9"/>
      <c r="Q484" s="11"/>
    </row>
    <row r="485" spans="1:17">
      <c r="A485" s="14"/>
      <c r="B485" s="9"/>
      <c r="C485" s="10"/>
      <c r="D485" s="10"/>
      <c r="E485" s="9"/>
      <c r="F485" s="9"/>
      <c r="G485" s="10"/>
      <c r="H485" s="10"/>
      <c r="I485" s="9"/>
      <c r="J485" s="9"/>
      <c r="K485" s="9"/>
      <c r="L485" s="10"/>
      <c r="M485" s="9"/>
      <c r="N485" s="9"/>
      <c r="O485" s="9"/>
      <c r="P485" s="9"/>
      <c r="Q485" s="11"/>
    </row>
    <row r="486" spans="1:17">
      <c r="A486" s="14"/>
      <c r="B486" s="9"/>
      <c r="C486" s="10"/>
      <c r="D486" s="10"/>
      <c r="E486" s="9"/>
      <c r="F486" s="9"/>
      <c r="G486" s="10"/>
      <c r="H486" s="10"/>
      <c r="I486" s="9"/>
      <c r="J486" s="9"/>
      <c r="K486" s="9"/>
      <c r="L486" s="9"/>
      <c r="M486" s="9"/>
      <c r="N486" s="9"/>
      <c r="O486" s="9"/>
      <c r="P486" s="9"/>
      <c r="Q486" s="11"/>
    </row>
    <row r="487" spans="1:17">
      <c r="A487" s="14" t="s">
        <v>23</v>
      </c>
      <c r="B487" s="9"/>
      <c r="C487" s="10"/>
      <c r="D487" s="22">
        <v>4430.66</v>
      </c>
      <c r="E487" s="9" t="s">
        <v>111</v>
      </c>
      <c r="F487" s="9"/>
      <c r="G487" s="10"/>
      <c r="H487" s="10"/>
      <c r="I487" s="9"/>
      <c r="J487" s="9"/>
      <c r="K487" s="9"/>
      <c r="L487" s="9"/>
      <c r="M487" s="9"/>
      <c r="N487" s="9"/>
      <c r="O487" s="9"/>
      <c r="P487" s="9"/>
      <c r="Q487" s="11"/>
    </row>
    <row r="488" spans="1:17">
      <c r="A488" s="14" t="s">
        <v>24</v>
      </c>
      <c r="B488" s="9"/>
      <c r="C488" s="10"/>
      <c r="D488" s="49">
        <f>H475</f>
        <v>-6.4499999999998181</v>
      </c>
      <c r="E488" s="9" t="s">
        <v>36</v>
      </c>
      <c r="F488" s="9"/>
      <c r="G488" s="10"/>
      <c r="H488" s="10"/>
      <c r="I488" s="9"/>
      <c r="J488" s="9"/>
      <c r="K488" s="9"/>
      <c r="L488" s="9"/>
      <c r="M488" s="9"/>
      <c r="N488" s="9"/>
      <c r="O488" s="9"/>
      <c r="P488" s="9"/>
      <c r="Q488" s="11"/>
    </row>
    <row r="489" spans="1:17">
      <c r="A489" s="14" t="s">
        <v>25</v>
      </c>
      <c r="B489" s="9"/>
      <c r="C489" s="10"/>
      <c r="D489" s="10">
        <f>D487+D488</f>
        <v>4424.21</v>
      </c>
      <c r="E489" s="9"/>
      <c r="F489" s="9"/>
      <c r="G489" s="10"/>
      <c r="H489" s="10"/>
      <c r="I489" s="9"/>
      <c r="J489" s="9"/>
      <c r="K489" s="9"/>
      <c r="L489" s="9"/>
      <c r="M489" s="9"/>
      <c r="N489" s="9"/>
      <c r="O489" s="9"/>
      <c r="P489" s="9"/>
      <c r="Q489" s="11"/>
    </row>
    <row r="490" spans="1:17">
      <c r="A490" s="14" t="s">
        <v>27</v>
      </c>
      <c r="B490" s="9"/>
      <c r="C490" s="10"/>
      <c r="D490" s="10">
        <f>H483</f>
        <v>4.7100000000000364</v>
      </c>
      <c r="E490" s="9" t="s">
        <v>37</v>
      </c>
      <c r="F490" s="9"/>
      <c r="G490" s="10"/>
      <c r="H490" s="10"/>
      <c r="I490" s="9"/>
      <c r="J490" s="9"/>
      <c r="K490" s="9"/>
      <c r="L490" s="9"/>
      <c r="M490" s="9"/>
      <c r="N490" s="9"/>
      <c r="O490" s="9"/>
      <c r="P490" s="9"/>
      <c r="Q490" s="11"/>
    </row>
    <row r="491" spans="1:17">
      <c r="A491" s="14" t="s">
        <v>25</v>
      </c>
      <c r="B491" s="9"/>
      <c r="C491" s="10"/>
      <c r="D491" s="32">
        <f>D489-D490</f>
        <v>4419.5</v>
      </c>
      <c r="E491" s="20" t="s">
        <v>38</v>
      </c>
      <c r="F491" s="9"/>
      <c r="G491" s="10"/>
      <c r="H491" s="10"/>
      <c r="I491" s="9"/>
      <c r="J491" s="9"/>
      <c r="K491" s="9"/>
      <c r="L491" s="9"/>
      <c r="M491" s="9"/>
      <c r="N491" s="9"/>
      <c r="O491" s="9"/>
      <c r="P491" s="9"/>
      <c r="Q491" s="11"/>
    </row>
    <row r="492" spans="1:17" ht="14.95" thickBot="1">
      <c r="A492" s="16"/>
      <c r="B492" s="17"/>
      <c r="C492" s="18"/>
      <c r="D492" s="18"/>
      <c r="E492" s="17"/>
      <c r="F492" s="17"/>
      <c r="G492" s="18"/>
      <c r="H492" s="18"/>
      <c r="I492" s="17"/>
      <c r="J492" s="17"/>
      <c r="K492" s="17"/>
      <c r="L492" s="17"/>
      <c r="M492" s="17"/>
      <c r="N492" s="17"/>
      <c r="O492" s="17"/>
      <c r="P492" s="17"/>
      <c r="Q492" s="19"/>
    </row>
    <row r="493" spans="1:17" ht="14.95" thickTop="1"/>
    <row r="494" spans="1:17" ht="14.95" thickBot="1"/>
    <row r="495" spans="1:17" ht="14.95" thickTop="1">
      <c r="A495" s="3"/>
      <c r="B495" s="4"/>
      <c r="C495" s="5">
        <v>44804</v>
      </c>
      <c r="D495" s="6"/>
      <c r="E495" s="4"/>
      <c r="F495" s="4"/>
      <c r="G495" s="6"/>
      <c r="H495" s="6"/>
      <c r="I495" s="4"/>
      <c r="J495" s="4"/>
      <c r="K495" s="4"/>
      <c r="L495" s="21" t="s">
        <v>40</v>
      </c>
      <c r="M495" s="4"/>
      <c r="N495" s="4"/>
      <c r="O495" s="4"/>
      <c r="P495" s="4"/>
      <c r="Q495" s="7"/>
    </row>
    <row r="496" spans="1:17">
      <c r="A496" s="8" t="s">
        <v>11</v>
      </c>
      <c r="B496" s="9"/>
      <c r="C496" s="10"/>
      <c r="D496" s="10"/>
      <c r="E496" s="9"/>
      <c r="F496" s="9"/>
      <c r="G496" s="10"/>
      <c r="H496" s="10"/>
      <c r="I496" s="9"/>
      <c r="J496" s="12" t="s">
        <v>68</v>
      </c>
      <c r="K496" s="9"/>
      <c r="L496" s="12" t="s">
        <v>21</v>
      </c>
      <c r="M496" s="12"/>
      <c r="N496" s="9"/>
      <c r="O496" s="9"/>
      <c r="P496" s="9"/>
      <c r="Q496" s="11"/>
    </row>
    <row r="497" spans="1:17">
      <c r="A497" s="8" t="s">
        <v>3</v>
      </c>
      <c r="B497" s="12" t="s">
        <v>6</v>
      </c>
      <c r="C497" s="13" t="s">
        <v>4</v>
      </c>
      <c r="D497" s="13" t="s">
        <v>7</v>
      </c>
      <c r="E497" s="12" t="s">
        <v>16</v>
      </c>
      <c r="F497" s="9"/>
      <c r="G497" s="13" t="s">
        <v>18</v>
      </c>
      <c r="H497" s="13" t="s">
        <v>19</v>
      </c>
      <c r="I497" s="43" t="s">
        <v>133</v>
      </c>
      <c r="J497" s="12" t="s">
        <v>67</v>
      </c>
      <c r="K497" s="9"/>
      <c r="L497" s="22">
        <v>27228.01</v>
      </c>
      <c r="M497" s="9" t="s">
        <v>135</v>
      </c>
      <c r="N497" s="9"/>
      <c r="O497" s="9"/>
      <c r="P497" s="9"/>
      <c r="Q497" s="11"/>
    </row>
    <row r="498" spans="1:17">
      <c r="A498" s="14" t="s">
        <v>177</v>
      </c>
      <c r="B498" s="9">
        <v>59</v>
      </c>
      <c r="C498" s="10">
        <v>26.34</v>
      </c>
      <c r="D498" s="10">
        <f>C498*B498</f>
        <v>1554.06</v>
      </c>
      <c r="E498" s="38" t="s">
        <v>46</v>
      </c>
      <c r="F498" s="9"/>
      <c r="G498" s="10">
        <v>26.01</v>
      </c>
      <c r="H498" s="10">
        <f>(B498*G498)-D498</f>
        <v>-19.4699999999998</v>
      </c>
      <c r="I498" s="9" t="s">
        <v>134</v>
      </c>
      <c r="J498" s="38">
        <f>G498*B498</f>
        <v>1534.5900000000001</v>
      </c>
      <c r="K498" s="9" t="str">
        <f>IF(B498&lt;&gt;0,"sell "&amp;B498&amp;" "&amp;A498&amp;" @ $"&amp;G498,"")</f>
        <v>sell 59 ARLP @ $26.01</v>
      </c>
      <c r="L498" s="10">
        <f>L497+(G498*B498)</f>
        <v>28762.6</v>
      </c>
      <c r="M498" s="9"/>
      <c r="N498" s="9"/>
      <c r="O498" s="9"/>
      <c r="P498" s="9"/>
      <c r="Q498" s="11"/>
    </row>
    <row r="499" spans="1:17">
      <c r="A499" s="14" t="s">
        <v>10</v>
      </c>
      <c r="B499" s="9">
        <v>25</v>
      </c>
      <c r="C499" s="10">
        <v>36.26</v>
      </c>
      <c r="D499" s="10">
        <f>C499*B499</f>
        <v>906.5</v>
      </c>
      <c r="E499" s="38" t="s">
        <v>46</v>
      </c>
      <c r="F499" s="9"/>
      <c r="G499" s="10">
        <v>35.6</v>
      </c>
      <c r="H499" s="10">
        <f>(B499*G499)-D499</f>
        <v>-16.5</v>
      </c>
      <c r="I499" s="9" t="s">
        <v>134</v>
      </c>
      <c r="J499" s="38">
        <f>G499*B499</f>
        <v>890</v>
      </c>
      <c r="K499" s="9" t="str">
        <f t="shared" ref="K499:K500" si="24">IF(B499&lt;&gt;0,"sell "&amp;B499&amp;" "&amp;A499&amp;" @ $"&amp;G499,"")</f>
        <v>sell 25 ASIX @ $35.6</v>
      </c>
      <c r="L499" s="10">
        <f>L498+(G499*B499)</f>
        <v>29652.6</v>
      </c>
      <c r="M499" s="9"/>
      <c r="N499" s="9"/>
      <c r="O499" s="9"/>
      <c r="P499" s="9"/>
      <c r="Q499" s="11"/>
    </row>
    <row r="500" spans="1:17">
      <c r="A500" s="14" t="s">
        <v>178</v>
      </c>
      <c r="B500" s="9">
        <v>4</v>
      </c>
      <c r="C500" s="10">
        <v>290.17</v>
      </c>
      <c r="D500" s="10">
        <f>C500*B500</f>
        <v>1160.68</v>
      </c>
      <c r="E500" s="38" t="s">
        <v>46</v>
      </c>
      <c r="F500" s="9"/>
      <c r="G500" s="10">
        <v>289.24</v>
      </c>
      <c r="H500" s="10">
        <f>(B500*G500)-D500</f>
        <v>-3.7200000000000273</v>
      </c>
      <c r="I500" s="9" t="s">
        <v>134</v>
      </c>
      <c r="J500" s="38">
        <f>G500*B500</f>
        <v>1156.96</v>
      </c>
      <c r="K500" s="9" t="str">
        <f t="shared" si="24"/>
        <v>sell 4 MUSA @ $289.24</v>
      </c>
      <c r="L500" s="10">
        <f>L499+(G500*B500)</f>
        <v>30809.559999999998</v>
      </c>
      <c r="M500" s="9" t="s">
        <v>44</v>
      </c>
      <c r="N500" s="9"/>
      <c r="O500" s="9"/>
      <c r="P500" s="9"/>
      <c r="Q500" s="11"/>
    </row>
    <row r="501" spans="1:17">
      <c r="A501" s="14"/>
      <c r="B501" s="9"/>
      <c r="C501" s="10" t="s">
        <v>20</v>
      </c>
      <c r="D501" s="10">
        <f>SUM(D498:D500)</f>
        <v>3621.24</v>
      </c>
      <c r="E501" s="9"/>
      <c r="F501" s="9"/>
      <c r="G501" s="41"/>
      <c r="H501" s="10">
        <f>SUM(H498:H500)</f>
        <v>-39.689999999999827</v>
      </c>
      <c r="I501" s="9"/>
      <c r="J501" s="38">
        <f>SUM(J498:J500)</f>
        <v>3581.55</v>
      </c>
      <c r="K501" s="9"/>
      <c r="L501" s="10"/>
      <c r="M501" s="9"/>
      <c r="N501" s="9"/>
      <c r="O501" s="9"/>
      <c r="P501" s="9"/>
      <c r="Q501" s="11"/>
    </row>
    <row r="502" spans="1:17">
      <c r="A502" s="14"/>
      <c r="B502" s="9"/>
      <c r="C502" s="10"/>
      <c r="D502" s="10"/>
      <c r="E502" s="9"/>
      <c r="F502" s="9"/>
      <c r="G502" s="42"/>
      <c r="H502" s="39"/>
      <c r="I502" s="9"/>
      <c r="J502" s="9"/>
      <c r="K502" s="9"/>
      <c r="L502" s="10"/>
      <c r="M502" s="9"/>
      <c r="N502" s="9"/>
      <c r="O502" s="9"/>
      <c r="P502" s="9"/>
      <c r="Q502" s="11"/>
    </row>
    <row r="503" spans="1:17">
      <c r="A503" s="14"/>
      <c r="B503" s="9"/>
      <c r="C503" s="10"/>
      <c r="D503" s="10"/>
      <c r="E503" s="20"/>
      <c r="F503" s="9"/>
      <c r="G503" s="41"/>
      <c r="H503" s="10"/>
      <c r="I503" s="9"/>
      <c r="J503" s="9"/>
      <c r="K503" s="9"/>
      <c r="L503" s="10"/>
      <c r="M503" s="12" t="s">
        <v>41</v>
      </c>
      <c r="N503" s="9"/>
      <c r="O503" s="9"/>
      <c r="P503" s="9"/>
      <c r="Q503" s="11"/>
    </row>
    <row r="504" spans="1:17">
      <c r="A504" s="8"/>
      <c r="B504" s="9"/>
      <c r="C504" s="10"/>
      <c r="D504" s="10"/>
      <c r="E504" s="20"/>
      <c r="F504" s="9"/>
      <c r="G504" s="41"/>
      <c r="H504" s="10"/>
      <c r="I504" s="9"/>
      <c r="J504" s="9"/>
      <c r="K504" s="9"/>
      <c r="L504" s="10"/>
      <c r="M504" s="12" t="s">
        <v>42</v>
      </c>
      <c r="N504" s="9"/>
      <c r="O504" s="9"/>
      <c r="P504" s="9"/>
      <c r="Q504" s="11"/>
    </row>
    <row r="505" spans="1:17">
      <c r="A505" s="8"/>
      <c r="B505" s="12" t="s">
        <v>6</v>
      </c>
      <c r="C505" s="13" t="s">
        <v>4</v>
      </c>
      <c r="D505" s="13" t="s">
        <v>5</v>
      </c>
      <c r="E505" s="23" t="s">
        <v>16</v>
      </c>
      <c r="F505" s="9"/>
      <c r="G505" s="43" t="s">
        <v>18</v>
      </c>
      <c r="H505" s="13" t="s">
        <v>19</v>
      </c>
      <c r="I505" s="9"/>
      <c r="J505" s="9"/>
      <c r="K505" s="9"/>
      <c r="L505" s="10"/>
      <c r="M505" s="38">
        <f>L497</f>
        <v>27228.01</v>
      </c>
      <c r="N505" s="9" t="s">
        <v>45</v>
      </c>
      <c r="O505" s="9"/>
      <c r="P505" s="9"/>
      <c r="Q505" s="11"/>
    </row>
    <row r="506" spans="1:17">
      <c r="A506" s="14" t="s">
        <v>117</v>
      </c>
      <c r="B506" s="9">
        <v>32</v>
      </c>
      <c r="C506" s="10">
        <v>43.66</v>
      </c>
      <c r="D506" s="10">
        <f>C506*B506</f>
        <v>1397.12</v>
      </c>
      <c r="E506" s="38" t="s">
        <v>46</v>
      </c>
      <c r="F506" s="9"/>
      <c r="G506" s="10">
        <v>43.22</v>
      </c>
      <c r="H506" s="10">
        <f>(B506*G506)-D506</f>
        <v>-14.079999999999927</v>
      </c>
      <c r="I506" s="9" t="s">
        <v>134</v>
      </c>
      <c r="J506" s="9"/>
      <c r="K506" s="9" t="str">
        <f>IF(B506&lt;&gt;0,"buy "&amp;B506&amp;" "&amp;A506&amp;" @ $"&amp;G506,"")</f>
        <v>buy 32 CBZ @ $43.22</v>
      </c>
      <c r="L506" s="10">
        <f>L500-(G506*B506)</f>
        <v>29426.519999999997</v>
      </c>
      <c r="M506" s="38">
        <f>L497-(G506*B506)</f>
        <v>25844.969999999998</v>
      </c>
      <c r="N506" s="9"/>
      <c r="O506" s="9"/>
      <c r="P506" s="9"/>
      <c r="Q506" s="11"/>
    </row>
    <row r="507" spans="1:17">
      <c r="A507" s="14"/>
      <c r="B507" s="9">
        <v>0</v>
      </c>
      <c r="C507" s="10">
        <v>0</v>
      </c>
      <c r="D507" s="10">
        <f>C507*B507</f>
        <v>0</v>
      </c>
      <c r="E507" s="38" t="s">
        <v>46</v>
      </c>
      <c r="F507" s="9"/>
      <c r="G507" s="10">
        <v>0</v>
      </c>
      <c r="H507" s="10">
        <f>(B507*G507)-D507</f>
        <v>0</v>
      </c>
      <c r="I507" s="9" t="s">
        <v>134</v>
      </c>
      <c r="J507" s="9"/>
      <c r="K507" s="9" t="str">
        <f>IF(B507&lt;&gt;0,"buy "&amp;B507&amp;" "&amp;A507&amp;" @ $"&amp;G507,"")</f>
        <v/>
      </c>
      <c r="L507" s="10">
        <f>L506-(G507*B507)</f>
        <v>29426.519999999997</v>
      </c>
      <c r="M507" s="38">
        <f>M506-(G507*B507)</f>
        <v>25844.969999999998</v>
      </c>
      <c r="N507" s="9"/>
      <c r="O507" s="9"/>
      <c r="P507" s="9"/>
      <c r="Q507" s="11"/>
    </row>
    <row r="508" spans="1:17">
      <c r="A508" s="28"/>
      <c r="B508" s="29">
        <v>0</v>
      </c>
      <c r="C508" s="30">
        <v>0</v>
      </c>
      <c r="D508" s="30">
        <f>C508*B508</f>
        <v>0</v>
      </c>
      <c r="E508" s="38" t="s">
        <v>46</v>
      </c>
      <c r="F508" s="29"/>
      <c r="G508" s="30">
        <v>0</v>
      </c>
      <c r="H508" s="30">
        <f>(B508*G508)-D508</f>
        <v>0</v>
      </c>
      <c r="I508" s="9" t="s">
        <v>134</v>
      </c>
      <c r="J508" s="9"/>
      <c r="K508" s="9" t="str">
        <f>IF(B508&lt;&gt;0,"buy "&amp;B508&amp;" "&amp;A508&amp;" @ $"&amp;G508,"")</f>
        <v/>
      </c>
      <c r="L508" s="10">
        <f>L507-(G508*B508)</f>
        <v>29426.519999999997</v>
      </c>
      <c r="M508" s="46">
        <f>M507-(G508*B508)</f>
        <v>25844.969999999998</v>
      </c>
      <c r="N508" s="47" t="str">
        <f>"$"&amp;TEXT(M508,"#,##0.00")&amp;" will be the balance in the account after purchases.  "</f>
        <v xml:space="preserve">$25,844.97 will be the balance in the account after purchases.  </v>
      </c>
      <c r="O508" s="47"/>
      <c r="P508" s="47"/>
      <c r="Q508" s="48"/>
    </row>
    <row r="509" spans="1:17">
      <c r="A509" s="14"/>
      <c r="B509" s="9"/>
      <c r="C509" s="10" t="s">
        <v>20</v>
      </c>
      <c r="D509" s="10">
        <f>SUM(D506:D508)</f>
        <v>1397.12</v>
      </c>
      <c r="E509" s="9"/>
      <c r="F509" s="9"/>
      <c r="G509" s="10" t="s">
        <v>28</v>
      </c>
      <c r="H509" s="10">
        <f>SUM(H506:H508)</f>
        <v>-14.079999999999927</v>
      </c>
      <c r="I509" s="9"/>
      <c r="J509" s="9"/>
      <c r="K509" s="9"/>
      <c r="L509" s="10"/>
      <c r="M509" s="9"/>
      <c r="N509" s="9" t="s">
        <v>84</v>
      </c>
      <c r="O509" s="9"/>
      <c r="P509" s="9"/>
      <c r="Q509" s="11"/>
    </row>
    <row r="510" spans="1:17">
      <c r="A510" s="14"/>
      <c r="B510" s="9"/>
      <c r="C510" s="10"/>
      <c r="D510" s="10"/>
      <c r="E510" s="9"/>
      <c r="F510" s="9"/>
      <c r="G510" s="10"/>
      <c r="H510" s="10"/>
      <c r="I510" s="9"/>
      <c r="J510" s="9"/>
      <c r="K510" s="9"/>
      <c r="L510" s="10"/>
      <c r="M510" s="12" t="str">
        <f>IF(J501+M508&gt;0,"Credit Surplus","Credit Shortage")</f>
        <v>Credit Surplus</v>
      </c>
      <c r="N510" s="38">
        <f>J501+M508</f>
        <v>29426.519999999997</v>
      </c>
      <c r="O510" s="9" t="s">
        <v>121</v>
      </c>
      <c r="P510" s="9"/>
      <c r="Q510" s="11"/>
    </row>
    <row r="511" spans="1:17">
      <c r="A511" s="14"/>
      <c r="B511" s="9"/>
      <c r="C511" s="10"/>
      <c r="D511" s="10"/>
      <c r="E511" s="9"/>
      <c r="F511" s="9"/>
      <c r="G511" s="10"/>
      <c r="H511" s="10"/>
      <c r="I511" s="9"/>
      <c r="J511" s="9"/>
      <c r="K511" s="9"/>
      <c r="L511" s="10"/>
      <c r="M511" s="9"/>
      <c r="N511" s="9"/>
      <c r="O511" s="9"/>
      <c r="P511" s="9"/>
      <c r="Q511" s="11"/>
    </row>
    <row r="512" spans="1:17">
      <c r="A512" s="14"/>
      <c r="B512" s="9"/>
      <c r="C512" s="10"/>
      <c r="D512" s="10"/>
      <c r="E512" s="9"/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>
      <c r="A513" s="14" t="s">
        <v>23</v>
      </c>
      <c r="B513" s="9"/>
      <c r="C513" s="10"/>
      <c r="D513" s="22">
        <v>3336.25</v>
      </c>
      <c r="E513" s="9" t="s">
        <v>111</v>
      </c>
      <c r="F513" s="9"/>
      <c r="G513" s="10"/>
      <c r="H513" s="10"/>
      <c r="I513" s="9"/>
      <c r="J513" s="9"/>
      <c r="K513" s="9"/>
      <c r="L513" s="9"/>
      <c r="M513" s="9"/>
      <c r="N513" s="9"/>
      <c r="O513" s="9"/>
      <c r="P513" s="9"/>
      <c r="Q513" s="11"/>
    </row>
    <row r="514" spans="1:17">
      <c r="A514" s="14" t="s">
        <v>24</v>
      </c>
      <c r="B514" s="9"/>
      <c r="C514" s="10"/>
      <c r="D514" s="49">
        <f>H501</f>
        <v>-39.689999999999827</v>
      </c>
      <c r="E514" s="9" t="s">
        <v>36</v>
      </c>
      <c r="F514" s="9"/>
      <c r="G514" s="10"/>
      <c r="H514" s="10"/>
      <c r="I514" s="9"/>
      <c r="J514" s="9"/>
      <c r="K514" s="9"/>
      <c r="L514" s="9"/>
      <c r="M514" s="9"/>
      <c r="N514" s="9"/>
      <c r="O514" s="9"/>
      <c r="P514" s="9"/>
      <c r="Q514" s="11"/>
    </row>
    <row r="515" spans="1:17">
      <c r="A515" s="14" t="s">
        <v>25</v>
      </c>
      <c r="B515" s="9"/>
      <c r="C515" s="10"/>
      <c r="D515" s="10">
        <f>D513+D514</f>
        <v>3296.5600000000004</v>
      </c>
      <c r="E515" s="9"/>
      <c r="F515" s="9"/>
      <c r="G515" s="10"/>
      <c r="H515" s="10"/>
      <c r="I515" s="9"/>
      <c r="J515" s="9"/>
      <c r="K515" s="9"/>
      <c r="L515" s="9"/>
      <c r="M515" s="9"/>
      <c r="N515" s="9"/>
      <c r="O515" s="9"/>
      <c r="P515" s="9"/>
      <c r="Q515" s="11"/>
    </row>
    <row r="516" spans="1:17">
      <c r="A516" s="14" t="s">
        <v>27</v>
      </c>
      <c r="B516" s="9"/>
      <c r="C516" s="10"/>
      <c r="D516" s="10">
        <f>H509</f>
        <v>-14.079999999999927</v>
      </c>
      <c r="E516" s="9" t="s">
        <v>37</v>
      </c>
      <c r="F516" s="9"/>
      <c r="G516" s="10"/>
      <c r="H516" s="10"/>
      <c r="I516" s="9"/>
      <c r="J516" s="9"/>
      <c r="K516" s="9"/>
      <c r="L516" s="9"/>
      <c r="M516" s="9"/>
      <c r="N516" s="9"/>
      <c r="O516" s="9"/>
      <c r="P516" s="9"/>
      <c r="Q516" s="11"/>
    </row>
    <row r="517" spans="1:17">
      <c r="A517" s="14" t="s">
        <v>25</v>
      </c>
      <c r="B517" s="9"/>
      <c r="C517" s="10"/>
      <c r="D517" s="32">
        <f>D515-D516</f>
        <v>3310.6400000000003</v>
      </c>
      <c r="E517" s="20" t="s">
        <v>38</v>
      </c>
      <c r="F517" s="9"/>
      <c r="G517" s="10"/>
      <c r="H517" s="10"/>
      <c r="I517" s="9"/>
      <c r="J517" s="9"/>
      <c r="K517" s="9"/>
      <c r="L517" s="9"/>
      <c r="M517" s="9"/>
      <c r="N517" s="9"/>
      <c r="O517" s="9"/>
      <c r="P517" s="9"/>
      <c r="Q517" s="11"/>
    </row>
    <row r="518" spans="1:17" ht="14.95" thickBot="1">
      <c r="A518" s="16"/>
      <c r="B518" s="17"/>
      <c r="C518" s="18"/>
      <c r="D518" s="18"/>
      <c r="E518" s="17"/>
      <c r="F518" s="17"/>
      <c r="G518" s="18"/>
      <c r="H518" s="18"/>
      <c r="I518" s="17"/>
      <c r="J518" s="17"/>
      <c r="K518" s="17"/>
      <c r="L518" s="17"/>
      <c r="M518" s="17"/>
      <c r="N518" s="17"/>
      <c r="O518" s="17"/>
      <c r="P518" s="17"/>
      <c r="Q518" s="19"/>
    </row>
    <row r="519" spans="1:17" ht="14.95" thickTop="1"/>
    <row r="520" spans="1:17" ht="14.95" thickBot="1"/>
    <row r="521" spans="1:17" ht="14.95" thickTop="1">
      <c r="A521" s="3"/>
      <c r="B521" s="4"/>
      <c r="C521" s="5">
        <v>44771</v>
      </c>
      <c r="D521" s="6"/>
      <c r="E521" s="4"/>
      <c r="F521" s="4"/>
      <c r="G521" s="6"/>
      <c r="H521" s="6"/>
      <c r="I521" s="4"/>
      <c r="J521" s="4"/>
      <c r="K521" s="4"/>
      <c r="L521" s="21" t="s">
        <v>40</v>
      </c>
      <c r="M521" s="4"/>
      <c r="N521" s="4"/>
      <c r="O521" s="4"/>
      <c r="P521" s="4"/>
      <c r="Q521" s="7"/>
    </row>
    <row r="522" spans="1:17">
      <c r="A522" s="8" t="s">
        <v>11</v>
      </c>
      <c r="B522" s="9"/>
      <c r="C522" s="10"/>
      <c r="D522" s="10"/>
      <c r="E522" s="9"/>
      <c r="F522" s="9"/>
      <c r="G522" s="10"/>
      <c r="H522" s="10"/>
      <c r="I522" s="9"/>
      <c r="J522" s="12" t="s">
        <v>68</v>
      </c>
      <c r="K522" s="9"/>
      <c r="L522" s="12" t="s">
        <v>21</v>
      </c>
      <c r="M522" s="12"/>
      <c r="N522" s="9"/>
      <c r="O522" s="9"/>
      <c r="P522" s="9"/>
      <c r="Q522" s="11"/>
    </row>
    <row r="523" spans="1:17">
      <c r="A523" s="8" t="s">
        <v>3</v>
      </c>
      <c r="B523" s="12" t="s">
        <v>6</v>
      </c>
      <c r="C523" s="13" t="s">
        <v>4</v>
      </c>
      <c r="D523" s="13" t="s">
        <v>7</v>
      </c>
      <c r="E523" s="12" t="s">
        <v>16</v>
      </c>
      <c r="F523" s="9"/>
      <c r="G523" s="13" t="s">
        <v>18</v>
      </c>
      <c r="H523" s="13" t="s">
        <v>19</v>
      </c>
      <c r="I523" s="43" t="s">
        <v>133</v>
      </c>
      <c r="J523" s="12" t="s">
        <v>67</v>
      </c>
      <c r="K523" s="9"/>
      <c r="L523" s="22">
        <v>23908.35</v>
      </c>
      <c r="M523" s="9" t="s">
        <v>135</v>
      </c>
      <c r="N523" s="9"/>
      <c r="O523" s="9"/>
      <c r="P523" s="9"/>
      <c r="Q523" s="11"/>
    </row>
    <row r="524" spans="1:17">
      <c r="A524" s="14" t="s">
        <v>174</v>
      </c>
      <c r="B524" s="9">
        <v>28</v>
      </c>
      <c r="C524" s="10">
        <v>60.31</v>
      </c>
      <c r="D524" s="10">
        <f>C524*B524</f>
        <v>1688.68</v>
      </c>
      <c r="E524" s="38" t="s">
        <v>46</v>
      </c>
      <c r="F524" s="9"/>
      <c r="G524" s="10">
        <v>60.08</v>
      </c>
      <c r="H524" s="10">
        <f>(B524*G524)-D524</f>
        <v>-6.4400000000000546</v>
      </c>
      <c r="I524" s="9" t="s">
        <v>134</v>
      </c>
      <c r="J524" s="38">
        <f>G524*B524</f>
        <v>1682.24</v>
      </c>
      <c r="K524" s="9" t="str">
        <f>IF(B524&lt;&gt;0,"sell "&amp;B524&amp;" "&amp;A524&amp;" @ $"&amp;G524,"")</f>
        <v>sell 28 PBH @ $60.08</v>
      </c>
      <c r="L524" s="10">
        <f>L523+(G524*B524)</f>
        <v>25590.59</v>
      </c>
      <c r="M524" s="9"/>
      <c r="N524" s="9"/>
      <c r="O524" s="9"/>
      <c r="P524" s="9"/>
      <c r="Q524" s="11"/>
    </row>
    <row r="525" spans="1:17">
      <c r="A525" s="14" t="s">
        <v>175</v>
      </c>
      <c r="B525" s="9">
        <v>72</v>
      </c>
      <c r="C525" s="10">
        <v>21.99</v>
      </c>
      <c r="D525" s="10">
        <f>C525*B525</f>
        <v>1583.28</v>
      </c>
      <c r="E525" s="38" t="s">
        <v>46</v>
      </c>
      <c r="F525" s="9"/>
      <c r="G525" s="10">
        <v>22.18</v>
      </c>
      <c r="H525" s="10">
        <f>(B525*G525)-D525</f>
        <v>13.680000000000064</v>
      </c>
      <c r="I525" s="9" t="s">
        <v>134</v>
      </c>
      <c r="J525" s="38">
        <f>G525*B525</f>
        <v>1596.96</v>
      </c>
      <c r="K525" s="9" t="str">
        <f t="shared" ref="K525:K526" si="25">IF(B525&lt;&gt;0,"sell "&amp;B525&amp;" "&amp;A525&amp;" @ $"&amp;G525,"")</f>
        <v>sell 72 IMBBY @ $22.18</v>
      </c>
      <c r="L525" s="10">
        <f>L524+(G525*B525)</f>
        <v>27187.55</v>
      </c>
      <c r="M525" s="9"/>
      <c r="N525" s="9"/>
      <c r="O525" s="9"/>
      <c r="P525" s="9"/>
      <c r="Q525" s="11"/>
    </row>
    <row r="526" spans="1:17">
      <c r="A526" s="14" t="s">
        <v>140</v>
      </c>
      <c r="B526" s="9">
        <v>60</v>
      </c>
      <c r="C526" s="10">
        <v>31.66</v>
      </c>
      <c r="D526" s="10">
        <f>C526*B526</f>
        <v>1899.6</v>
      </c>
      <c r="E526" s="38" t="s">
        <v>46</v>
      </c>
      <c r="F526" s="9"/>
      <c r="G526" s="10">
        <v>31.59</v>
      </c>
      <c r="H526" s="10">
        <f>(B526*G526)-D526</f>
        <v>-4.1999999999998181</v>
      </c>
      <c r="I526" s="9" t="s">
        <v>134</v>
      </c>
      <c r="J526" s="38">
        <f>G526*B526</f>
        <v>1895.4</v>
      </c>
      <c r="K526" s="9" t="str">
        <f t="shared" si="25"/>
        <v>sell 60 VIVO @ $31.59</v>
      </c>
      <c r="L526" s="10">
        <f>L525+(G526*B526)</f>
        <v>29082.95</v>
      </c>
      <c r="M526" s="9" t="s">
        <v>44</v>
      </c>
      <c r="N526" s="9"/>
      <c r="O526" s="9"/>
      <c r="P526" s="9"/>
      <c r="Q526" s="11"/>
    </row>
    <row r="527" spans="1:17">
      <c r="A527" s="14"/>
      <c r="B527" s="9"/>
      <c r="C527" s="10" t="s">
        <v>20</v>
      </c>
      <c r="D527" s="10">
        <f>SUM(D524:D526)</f>
        <v>5171.5599999999995</v>
      </c>
      <c r="E527" s="9"/>
      <c r="F527" s="9"/>
      <c r="G527" s="41"/>
      <c r="H527" s="10">
        <f>SUM(H524:H526)</f>
        <v>3.040000000000191</v>
      </c>
      <c r="I527" s="9"/>
      <c r="J527" s="38">
        <f>SUM(J524:J526)</f>
        <v>5174.6000000000004</v>
      </c>
      <c r="K527" s="9"/>
      <c r="L527" s="10"/>
      <c r="M527" s="9"/>
      <c r="N527" s="9"/>
      <c r="O527" s="9"/>
      <c r="P527" s="9"/>
      <c r="Q527" s="11"/>
    </row>
    <row r="528" spans="1:17">
      <c r="A528" s="14"/>
      <c r="B528" s="9"/>
      <c r="C528" s="10"/>
      <c r="D528" s="10"/>
      <c r="E528" s="9"/>
      <c r="F528" s="9"/>
      <c r="G528" s="42"/>
      <c r="H528" s="39"/>
      <c r="I528" s="9"/>
      <c r="J528" s="9"/>
      <c r="K528" s="9"/>
      <c r="L528" s="10"/>
      <c r="M528" s="9"/>
      <c r="N528" s="9"/>
      <c r="O528" s="9"/>
      <c r="P528" s="9"/>
      <c r="Q528" s="11"/>
    </row>
    <row r="529" spans="1:17">
      <c r="A529" s="14"/>
      <c r="B529" s="9"/>
      <c r="C529" s="10"/>
      <c r="D529" s="10"/>
      <c r="E529" s="20"/>
      <c r="F529" s="9"/>
      <c r="G529" s="41"/>
      <c r="H529" s="10"/>
      <c r="I529" s="9"/>
      <c r="J529" s="9"/>
      <c r="K529" s="9"/>
      <c r="L529" s="10"/>
      <c r="M529" s="12" t="s">
        <v>41</v>
      </c>
      <c r="N529" s="9"/>
      <c r="O529" s="9"/>
      <c r="P529" s="9"/>
      <c r="Q529" s="11"/>
    </row>
    <row r="530" spans="1:17">
      <c r="A530" s="8"/>
      <c r="B530" s="9"/>
      <c r="C530" s="10"/>
      <c r="D530" s="10"/>
      <c r="E530" s="20"/>
      <c r="F530" s="9"/>
      <c r="G530" s="41"/>
      <c r="H530" s="10"/>
      <c r="I530" s="9"/>
      <c r="J530" s="9"/>
      <c r="K530" s="9"/>
      <c r="L530" s="10"/>
      <c r="M530" s="12" t="s">
        <v>42</v>
      </c>
      <c r="N530" s="9"/>
      <c r="O530" s="9"/>
      <c r="P530" s="9"/>
      <c r="Q530" s="11"/>
    </row>
    <row r="531" spans="1:17">
      <c r="A531" s="8"/>
      <c r="B531" s="12" t="s">
        <v>6</v>
      </c>
      <c r="C531" s="13" t="s">
        <v>4</v>
      </c>
      <c r="D531" s="13" t="s">
        <v>5</v>
      </c>
      <c r="E531" s="23" t="s">
        <v>16</v>
      </c>
      <c r="F531" s="9"/>
      <c r="G531" s="43" t="s">
        <v>18</v>
      </c>
      <c r="H531" s="13" t="s">
        <v>19</v>
      </c>
      <c r="I531" s="9"/>
      <c r="J531" s="9"/>
      <c r="K531" s="9"/>
      <c r="L531" s="10"/>
      <c r="M531" s="38">
        <f>L523</f>
        <v>23908.35</v>
      </c>
      <c r="N531" s="9" t="s">
        <v>45</v>
      </c>
      <c r="O531" s="9"/>
      <c r="P531" s="9"/>
      <c r="Q531" s="11"/>
    </row>
    <row r="532" spans="1:17">
      <c r="A532" s="14" t="s">
        <v>180</v>
      </c>
      <c r="B532" s="9">
        <v>37</v>
      </c>
      <c r="C532" s="10">
        <v>37.39</v>
      </c>
      <c r="D532" s="10">
        <f>C532*B532</f>
        <v>1383.43</v>
      </c>
      <c r="E532" s="38" t="s">
        <v>46</v>
      </c>
      <c r="F532" s="9"/>
      <c r="G532" s="10">
        <v>37.18</v>
      </c>
      <c r="H532" s="10">
        <f>(B532*G532)-D532</f>
        <v>-7.7699999999999818</v>
      </c>
      <c r="I532" s="9" t="s">
        <v>134</v>
      </c>
      <c r="J532" s="9"/>
      <c r="K532" s="9" t="str">
        <f>IF(B532&lt;&gt;0,"buy "&amp;B532&amp;" "&amp;A532&amp;" @ $"&amp;G532,"")</f>
        <v>buy 37 AMPH @ $37.18</v>
      </c>
      <c r="L532" s="10">
        <f>L526-(G532*B532)</f>
        <v>27707.29</v>
      </c>
      <c r="M532" s="38">
        <f>L523-(G532*B532)</f>
        <v>22532.69</v>
      </c>
      <c r="N532" s="9"/>
      <c r="O532" s="9"/>
      <c r="P532" s="9"/>
      <c r="Q532" s="11"/>
    </row>
    <row r="533" spans="1:17">
      <c r="A533" s="14" t="s">
        <v>181</v>
      </c>
      <c r="B533" s="9">
        <v>11</v>
      </c>
      <c r="C533" s="10">
        <v>124.02</v>
      </c>
      <c r="D533" s="10">
        <f>C533*B533</f>
        <v>1364.22</v>
      </c>
      <c r="E533" s="38" t="s">
        <v>46</v>
      </c>
      <c r="F533" s="9"/>
      <c r="G533" s="10">
        <v>122.36</v>
      </c>
      <c r="H533" s="10">
        <f>(B533*G533)-D533</f>
        <v>-18.259999999999991</v>
      </c>
      <c r="I533" s="9" t="s">
        <v>134</v>
      </c>
      <c r="J533" s="9"/>
      <c r="K533" s="9" t="str">
        <f>IF(B533&lt;&gt;0,"buy "&amp;B533&amp;" "&amp;A533&amp;" @ $"&amp;G533,"")</f>
        <v>buy 11 VRTV @ $122.36</v>
      </c>
      <c r="L533" s="10">
        <f>L532-(G533*B533)</f>
        <v>26361.33</v>
      </c>
      <c r="M533" s="38">
        <f>M532-(G533*B533)</f>
        <v>21186.73</v>
      </c>
      <c r="N533" s="9"/>
      <c r="O533" s="9"/>
      <c r="P533" s="9"/>
      <c r="Q533" s="11"/>
    </row>
    <row r="534" spans="1:17">
      <c r="A534" s="28" t="s">
        <v>48</v>
      </c>
      <c r="B534" s="29">
        <v>13</v>
      </c>
      <c r="C534" s="30">
        <v>105.18</v>
      </c>
      <c r="D534" s="30">
        <f>C534*B534</f>
        <v>1367.3400000000001</v>
      </c>
      <c r="E534" s="38" t="s">
        <v>46</v>
      </c>
      <c r="F534" s="29"/>
      <c r="G534" s="30">
        <v>105.52</v>
      </c>
      <c r="H534" s="30">
        <f>(B534*G534)-D534</f>
        <v>4.4199999999998454</v>
      </c>
      <c r="I534" s="9" t="s">
        <v>134</v>
      </c>
      <c r="J534" s="9"/>
      <c r="K534" s="9" t="str">
        <f>IF(B534&lt;&gt;0,"buy "&amp;B534&amp;" "&amp;A534&amp;" @ $"&amp;G534,"")</f>
        <v>buy 13 MGPI @ $105.52</v>
      </c>
      <c r="L534" s="10">
        <f>L533-(G534*B534)</f>
        <v>24989.570000000003</v>
      </c>
      <c r="M534" s="46">
        <f>M533-(G534*B534)</f>
        <v>19814.97</v>
      </c>
      <c r="N534" s="47" t="str">
        <f>"$"&amp;TEXT(M534,"#,##0.00")&amp;" will be the balance in the account after purchases.  "</f>
        <v xml:space="preserve">$19,814.97 will be the balance in the account after purchases.  </v>
      </c>
      <c r="O534" s="47"/>
      <c r="P534" s="47"/>
      <c r="Q534" s="48"/>
    </row>
    <row r="535" spans="1:17">
      <c r="A535" s="14"/>
      <c r="B535" s="9"/>
      <c r="C535" s="10" t="s">
        <v>20</v>
      </c>
      <c r="D535" s="10">
        <f>SUM(D532:D534)</f>
        <v>4114.99</v>
      </c>
      <c r="E535" s="9"/>
      <c r="F535" s="9"/>
      <c r="G535" s="10" t="s">
        <v>28</v>
      </c>
      <c r="H535" s="10">
        <f>SUM(H532:H534)</f>
        <v>-21.610000000000127</v>
      </c>
      <c r="I535" s="9"/>
      <c r="J535" s="9"/>
      <c r="K535" s="9"/>
      <c r="L535" s="10"/>
      <c r="M535" s="9"/>
      <c r="N535" s="9" t="s">
        <v>84</v>
      </c>
      <c r="O535" s="9"/>
      <c r="P535" s="9"/>
      <c r="Q535" s="11"/>
    </row>
    <row r="536" spans="1:17">
      <c r="A536" s="14"/>
      <c r="B536" s="9"/>
      <c r="C536" s="10"/>
      <c r="D536" s="10"/>
      <c r="E536" s="9"/>
      <c r="F536" s="9"/>
      <c r="G536" s="10"/>
      <c r="H536" s="10"/>
      <c r="I536" s="9"/>
      <c r="J536" s="9"/>
      <c r="K536" s="9"/>
      <c r="L536" s="10"/>
      <c r="M536" s="12" t="str">
        <f>IF(J527+M534&gt;0,"Credit Surplus","Credit Shortage")</f>
        <v>Credit Surplus</v>
      </c>
      <c r="N536" s="38">
        <f>J527+M534</f>
        <v>24989.57</v>
      </c>
      <c r="O536" s="9" t="s">
        <v>121</v>
      </c>
      <c r="P536" s="9"/>
      <c r="Q536" s="11"/>
    </row>
    <row r="537" spans="1:17">
      <c r="A537" s="14"/>
      <c r="B537" s="9"/>
      <c r="C537" s="10"/>
      <c r="D537" s="10"/>
      <c r="E537" s="9"/>
      <c r="F537" s="9"/>
      <c r="G537" s="10"/>
      <c r="H537" s="10"/>
      <c r="I537" s="9"/>
      <c r="J537" s="9"/>
      <c r="K537" s="9"/>
      <c r="L537" s="10"/>
      <c r="M537" s="9"/>
      <c r="N537" s="9"/>
      <c r="O537" s="9"/>
      <c r="P537" s="9"/>
      <c r="Q537" s="11"/>
    </row>
    <row r="538" spans="1:17">
      <c r="A538" s="14"/>
      <c r="B538" s="9"/>
      <c r="C538" s="10"/>
      <c r="D538" s="10"/>
      <c r="E538" s="9"/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>
      <c r="A539" s="14" t="s">
        <v>23</v>
      </c>
      <c r="B539" s="9"/>
      <c r="C539" s="10"/>
      <c r="D539" s="22">
        <v>1087.48</v>
      </c>
      <c r="E539" s="9" t="s">
        <v>111</v>
      </c>
      <c r="F539" s="9"/>
      <c r="G539" s="10"/>
      <c r="H539" s="10"/>
      <c r="I539" s="9"/>
      <c r="J539" s="9"/>
      <c r="K539" s="9"/>
      <c r="L539" s="9"/>
      <c r="M539" s="9"/>
      <c r="N539" s="9"/>
      <c r="O539" s="9"/>
      <c r="P539" s="9"/>
      <c r="Q539" s="11"/>
    </row>
    <row r="540" spans="1:17">
      <c r="A540" s="14" t="s">
        <v>24</v>
      </c>
      <c r="B540" s="9"/>
      <c r="C540" s="10"/>
      <c r="D540" s="49">
        <f>H527</f>
        <v>3.040000000000191</v>
      </c>
      <c r="E540" s="9" t="s">
        <v>36</v>
      </c>
      <c r="F540" s="9"/>
      <c r="G540" s="10"/>
      <c r="H540" s="10"/>
      <c r="I540" s="9"/>
      <c r="J540" s="9"/>
      <c r="K540" s="9"/>
      <c r="L540" s="9"/>
      <c r="M540" s="9"/>
      <c r="N540" s="9"/>
      <c r="O540" s="9"/>
      <c r="P540" s="9"/>
      <c r="Q540" s="11"/>
    </row>
    <row r="541" spans="1:17">
      <c r="A541" s="14" t="s">
        <v>25</v>
      </c>
      <c r="B541" s="9"/>
      <c r="C541" s="10"/>
      <c r="D541" s="10">
        <f>D539+D540</f>
        <v>1090.5200000000002</v>
      </c>
      <c r="E541" s="9"/>
      <c r="F541" s="9"/>
      <c r="G541" s="10"/>
      <c r="H541" s="10"/>
      <c r="I541" s="9"/>
      <c r="J541" s="9"/>
      <c r="K541" s="9"/>
      <c r="L541" s="9"/>
      <c r="M541" s="9"/>
      <c r="N541" s="9"/>
      <c r="O541" s="9"/>
      <c r="P541" s="9"/>
      <c r="Q541" s="11"/>
    </row>
    <row r="542" spans="1:17">
      <c r="A542" s="14" t="s">
        <v>27</v>
      </c>
      <c r="B542" s="9"/>
      <c r="C542" s="10"/>
      <c r="D542" s="10">
        <f>H535</f>
        <v>-21.610000000000127</v>
      </c>
      <c r="E542" s="9" t="s">
        <v>37</v>
      </c>
      <c r="F542" s="9"/>
      <c r="G542" s="10"/>
      <c r="H542" s="10"/>
      <c r="I542" s="9"/>
      <c r="J542" s="9"/>
      <c r="K542" s="9"/>
      <c r="L542" s="9"/>
      <c r="M542" s="9"/>
      <c r="N542" s="9"/>
      <c r="O542" s="9"/>
      <c r="P542" s="9"/>
      <c r="Q542" s="11"/>
    </row>
    <row r="543" spans="1:17">
      <c r="A543" s="14" t="s">
        <v>25</v>
      </c>
      <c r="B543" s="9"/>
      <c r="C543" s="10"/>
      <c r="D543" s="32">
        <f>D541-D542</f>
        <v>1112.1300000000003</v>
      </c>
      <c r="E543" s="20" t="s">
        <v>38</v>
      </c>
      <c r="F543" s="9"/>
      <c r="G543" s="10"/>
      <c r="H543" s="10"/>
      <c r="I543" s="9"/>
      <c r="J543" s="9"/>
      <c r="K543" s="9"/>
      <c r="L543" s="9"/>
      <c r="M543" s="9"/>
      <c r="N543" s="9"/>
      <c r="O543" s="9"/>
      <c r="P543" s="9"/>
      <c r="Q543" s="11"/>
    </row>
    <row r="544" spans="1:17" ht="14.95" thickBot="1">
      <c r="A544" s="16"/>
      <c r="B544" s="17"/>
      <c r="C544" s="18"/>
      <c r="D544" s="18"/>
      <c r="E544" s="17"/>
      <c r="F544" s="17"/>
      <c r="G544" s="18"/>
      <c r="H544" s="18"/>
      <c r="I544" s="17"/>
      <c r="J544" s="17"/>
      <c r="K544" s="17"/>
      <c r="L544" s="17"/>
      <c r="M544" s="17"/>
      <c r="N544" s="17"/>
      <c r="O544" s="17"/>
      <c r="P544" s="17"/>
      <c r="Q544" s="19"/>
    </row>
    <row r="545" spans="1:17" ht="14.95" thickTop="1">
      <c r="C545" s="1"/>
      <c r="D545" s="1"/>
      <c r="G545" s="1"/>
      <c r="H545" s="1"/>
    </row>
    <row r="546" spans="1:17" ht="14.95" thickBot="1">
      <c r="C546" s="1"/>
      <c r="D546" s="1"/>
      <c r="G546" s="1"/>
      <c r="H546" s="1"/>
    </row>
    <row r="547" spans="1:17" ht="14.95" thickTop="1">
      <c r="A547" s="3"/>
      <c r="B547" s="4"/>
      <c r="C547" s="5">
        <v>44742</v>
      </c>
      <c r="D547" s="6"/>
      <c r="E547" s="4"/>
      <c r="F547" s="4"/>
      <c r="G547" s="6"/>
      <c r="H547" s="6"/>
      <c r="I547" s="4"/>
      <c r="J547" s="4"/>
      <c r="K547" s="4"/>
      <c r="L547" s="21" t="s">
        <v>40</v>
      </c>
      <c r="M547" s="4"/>
      <c r="N547" s="4"/>
      <c r="O547" s="4"/>
      <c r="P547" s="4"/>
      <c r="Q547" s="7"/>
    </row>
    <row r="548" spans="1:17">
      <c r="A548" s="8" t="s">
        <v>11</v>
      </c>
      <c r="B548" s="9"/>
      <c r="C548" s="10"/>
      <c r="D548" s="10"/>
      <c r="E548" s="9"/>
      <c r="F548" s="9"/>
      <c r="G548" s="10"/>
      <c r="H548" s="10"/>
      <c r="I548" s="9"/>
      <c r="J548" s="12" t="s">
        <v>68</v>
      </c>
      <c r="K548" s="9"/>
      <c r="L548" s="12" t="s">
        <v>21</v>
      </c>
      <c r="M548" s="12"/>
      <c r="N548" s="9"/>
      <c r="O548" s="9"/>
      <c r="P548" s="9"/>
      <c r="Q548" s="11"/>
    </row>
    <row r="549" spans="1:17">
      <c r="A549" s="8" t="s">
        <v>3</v>
      </c>
      <c r="B549" s="12" t="s">
        <v>6</v>
      </c>
      <c r="C549" s="13" t="s">
        <v>4</v>
      </c>
      <c r="D549" s="13" t="s">
        <v>7</v>
      </c>
      <c r="E549" s="12" t="s">
        <v>16</v>
      </c>
      <c r="F549" s="9"/>
      <c r="G549" s="13" t="s">
        <v>18</v>
      </c>
      <c r="H549" s="13" t="s">
        <v>19</v>
      </c>
      <c r="I549" s="43" t="s">
        <v>133</v>
      </c>
      <c r="J549" s="12" t="s">
        <v>67</v>
      </c>
      <c r="K549" s="9"/>
      <c r="L549" s="22">
        <v>24137.85</v>
      </c>
      <c r="M549" s="9" t="s">
        <v>135</v>
      </c>
      <c r="N549" s="9"/>
      <c r="O549" s="9"/>
      <c r="P549" s="9"/>
      <c r="Q549" s="11"/>
    </row>
    <row r="550" spans="1:17">
      <c r="A550" s="14" t="s">
        <v>117</v>
      </c>
      <c r="B550" s="9">
        <v>33</v>
      </c>
      <c r="C550" s="10">
        <v>39.96</v>
      </c>
      <c r="D550" s="10">
        <f>C550*B550</f>
        <v>1318.68</v>
      </c>
      <c r="E550" s="38" t="s">
        <v>46</v>
      </c>
      <c r="F550" s="9"/>
      <c r="G550" s="10">
        <v>39.78</v>
      </c>
      <c r="H550" s="10">
        <f>(B550*G550)-D550</f>
        <v>-5.9400000000000546</v>
      </c>
      <c r="I550" s="9" t="s">
        <v>134</v>
      </c>
      <c r="J550" s="38">
        <f>G550*B550</f>
        <v>1312.74</v>
      </c>
      <c r="K550" s="9" t="str">
        <f>IF(B550&lt;&gt;0,"sell "&amp;B550&amp;" "&amp;A550&amp;" @ $"&amp;G550,"")</f>
        <v>sell 33 CBZ @ $39.78</v>
      </c>
      <c r="L550" s="10">
        <f>L549+(G550*B550)</f>
        <v>25450.59</v>
      </c>
      <c r="M550" s="9"/>
      <c r="N550" s="9"/>
      <c r="O550" s="9"/>
      <c r="P550" s="9"/>
      <c r="Q550" s="11"/>
    </row>
    <row r="551" spans="1:17">
      <c r="A551" s="14" t="s">
        <v>172</v>
      </c>
      <c r="B551" s="9">
        <v>13</v>
      </c>
      <c r="C551" s="10">
        <v>96.17</v>
      </c>
      <c r="D551" s="10">
        <f>C551*B551</f>
        <v>1250.21</v>
      </c>
      <c r="E551" s="38" t="s">
        <v>46</v>
      </c>
      <c r="F551" s="9"/>
      <c r="G551" s="10">
        <v>95.96</v>
      </c>
      <c r="H551" s="10">
        <f>(B551*G551)-D551</f>
        <v>-2.7300000000000182</v>
      </c>
      <c r="I551" s="9" t="s">
        <v>134</v>
      </c>
      <c r="J551" s="38">
        <f>G551*B551</f>
        <v>1247.48</v>
      </c>
      <c r="K551" s="9" t="str">
        <f t="shared" ref="K551:K552" si="26">IF(B551&lt;&gt;0,"sell "&amp;B551&amp;" "&amp;A551&amp;" @ $"&amp;G551,"")</f>
        <v>sell 13 AIT @ $95.96</v>
      </c>
      <c r="L551" s="10">
        <f>L550+(G551*B551)</f>
        <v>26698.07</v>
      </c>
      <c r="M551" s="9"/>
      <c r="N551" s="9"/>
      <c r="O551" s="9"/>
      <c r="P551" s="9"/>
      <c r="Q551" s="11"/>
    </row>
    <row r="552" spans="1:17">
      <c r="A552" s="14" t="s">
        <v>173</v>
      </c>
      <c r="B552" s="9">
        <v>126</v>
      </c>
      <c r="C552" s="10">
        <v>9.06</v>
      </c>
      <c r="D552" s="10">
        <f>C552*B552</f>
        <v>1141.5600000000002</v>
      </c>
      <c r="E552" s="38" t="s">
        <v>46</v>
      </c>
      <c r="F552" s="9"/>
      <c r="G552" s="10">
        <v>8.92</v>
      </c>
      <c r="H552" s="10">
        <f>(B552*G552)-D552</f>
        <v>-17.6400000000001</v>
      </c>
      <c r="I552" s="9" t="s">
        <v>134</v>
      </c>
      <c r="J552" s="38">
        <f>G552*B552</f>
        <v>1123.92</v>
      </c>
      <c r="K552" s="9" t="str">
        <f t="shared" si="26"/>
        <v>sell 126 VIV @ $8.92</v>
      </c>
      <c r="L552" s="10">
        <f>L551+(G552*B552)</f>
        <v>27821.989999999998</v>
      </c>
      <c r="M552" s="9" t="s">
        <v>44</v>
      </c>
      <c r="N552" s="9"/>
      <c r="O552" s="9"/>
      <c r="P552" s="9"/>
      <c r="Q552" s="11"/>
    </row>
    <row r="553" spans="1:17">
      <c r="A553" s="14"/>
      <c r="B553" s="9"/>
      <c r="C553" s="10" t="s">
        <v>20</v>
      </c>
      <c r="D553" s="10">
        <f>SUM(D550:D552)</f>
        <v>3710.4500000000007</v>
      </c>
      <c r="E553" s="9"/>
      <c r="F553" s="9"/>
      <c r="G553" s="41"/>
      <c r="H553" s="10">
        <f>SUM(H550:H552)</f>
        <v>-26.310000000000173</v>
      </c>
      <c r="I553" s="9"/>
      <c r="J553" s="38">
        <f>SUM(J550:J552)</f>
        <v>3684.1400000000003</v>
      </c>
      <c r="K553" s="9"/>
      <c r="L553" s="10"/>
      <c r="M553" s="9"/>
      <c r="N553" s="9"/>
      <c r="O553" s="9"/>
      <c r="P553" s="9"/>
      <c r="Q553" s="11"/>
    </row>
    <row r="554" spans="1:17">
      <c r="A554" s="14"/>
      <c r="B554" s="9"/>
      <c r="C554" s="10"/>
      <c r="D554" s="10"/>
      <c r="E554" s="9"/>
      <c r="F554" s="9"/>
      <c r="G554" s="42"/>
      <c r="H554" s="39"/>
      <c r="I554" s="9"/>
      <c r="J554" s="9"/>
      <c r="K554" s="9"/>
      <c r="L554" s="10"/>
      <c r="M554" s="9"/>
      <c r="N554" s="9"/>
      <c r="O554" s="9"/>
      <c r="P554" s="9"/>
      <c r="Q554" s="11"/>
    </row>
    <row r="555" spans="1:17">
      <c r="A555" s="14"/>
      <c r="B555" s="9"/>
      <c r="C555" s="10"/>
      <c r="D555" s="10"/>
      <c r="E555" s="20"/>
      <c r="F555" s="9"/>
      <c r="G555" s="41"/>
      <c r="H555" s="10"/>
      <c r="I555" s="9"/>
      <c r="J555" s="9"/>
      <c r="K555" s="9"/>
      <c r="L555" s="10"/>
      <c r="M555" s="12" t="s">
        <v>41</v>
      </c>
      <c r="N555" s="9"/>
      <c r="O555" s="9"/>
      <c r="P555" s="9"/>
      <c r="Q555" s="11"/>
    </row>
    <row r="556" spans="1:17">
      <c r="A556" s="8"/>
      <c r="B556" s="9"/>
      <c r="C556" s="10"/>
      <c r="D556" s="10"/>
      <c r="E556" s="20"/>
      <c r="F556" s="9"/>
      <c r="G556" s="41"/>
      <c r="H556" s="10"/>
      <c r="I556" s="9"/>
      <c r="J556" s="9"/>
      <c r="K556" s="9"/>
      <c r="L556" s="10"/>
      <c r="M556" s="12" t="s">
        <v>42</v>
      </c>
      <c r="N556" s="9"/>
      <c r="O556" s="9"/>
      <c r="P556" s="9"/>
      <c r="Q556" s="11"/>
    </row>
    <row r="557" spans="1:17">
      <c r="A557" s="8"/>
      <c r="B557" s="12" t="s">
        <v>6</v>
      </c>
      <c r="C557" s="13" t="s">
        <v>4</v>
      </c>
      <c r="D557" s="13" t="s">
        <v>5</v>
      </c>
      <c r="E557" s="23" t="s">
        <v>16</v>
      </c>
      <c r="F557" s="9"/>
      <c r="G557" s="43" t="s">
        <v>18</v>
      </c>
      <c r="H557" s="13" t="s">
        <v>19</v>
      </c>
      <c r="I557" s="9"/>
      <c r="J557" s="9"/>
      <c r="K557" s="9"/>
      <c r="L557" s="10"/>
      <c r="M557" s="38">
        <f>L549</f>
        <v>24137.85</v>
      </c>
      <c r="N557" s="9" t="s">
        <v>45</v>
      </c>
      <c r="O557" s="9"/>
      <c r="P557" s="9"/>
      <c r="Q557" s="11"/>
    </row>
    <row r="558" spans="1:17">
      <c r="A558" s="14" t="s">
        <v>179</v>
      </c>
      <c r="B558" s="9">
        <v>43</v>
      </c>
      <c r="C558" s="10">
        <v>91.49</v>
      </c>
      <c r="D558" s="10">
        <f>C558*B558</f>
        <v>3934.0699999999997</v>
      </c>
      <c r="E558" s="38" t="s">
        <v>46</v>
      </c>
      <c r="F558" s="9"/>
      <c r="G558" s="10">
        <v>91.43</v>
      </c>
      <c r="H558" s="10">
        <f>(B558*G558)-D558</f>
        <v>-2.5799999999994725</v>
      </c>
      <c r="I558" s="9" t="s">
        <v>134</v>
      </c>
      <c r="J558" s="9"/>
      <c r="K558" s="9" t="str">
        <f>IF(B558&lt;&gt;0,"buy "&amp;B558&amp;" "&amp;A558&amp;" @ $"&amp;G558,"")</f>
        <v>buy 43 BIL @ $91.43</v>
      </c>
      <c r="L558" s="10">
        <f>L552-(G558*B558)</f>
        <v>23890.499999999996</v>
      </c>
      <c r="M558" s="38">
        <f>L549-(G558*B558)</f>
        <v>20206.359999999997</v>
      </c>
      <c r="N558" s="9"/>
      <c r="O558" s="9"/>
      <c r="P558" s="9"/>
      <c r="Q558" s="11"/>
    </row>
    <row r="559" spans="1:17">
      <c r="A559" s="14"/>
      <c r="B559" s="9"/>
      <c r="C559" s="10"/>
      <c r="D559" s="10">
        <f>C559*B559</f>
        <v>0</v>
      </c>
      <c r="E559" s="38"/>
      <c r="F559" s="9"/>
      <c r="G559" s="10"/>
      <c r="H559" s="10">
        <f>(B559*G559)-D559</f>
        <v>0</v>
      </c>
      <c r="I559" s="9" t="s">
        <v>134</v>
      </c>
      <c r="J559" s="9"/>
      <c r="K559" s="9" t="str">
        <f>IF(B559&lt;&gt;0,"buy "&amp;B559&amp;" "&amp;A559&amp;" @ $"&amp;G559,"")</f>
        <v/>
      </c>
      <c r="L559" s="10">
        <f>L558-(G559*B559)</f>
        <v>23890.499999999996</v>
      </c>
      <c r="M559" s="38">
        <f>M558-(G559*B559)</f>
        <v>20206.359999999997</v>
      </c>
      <c r="N559" s="9"/>
      <c r="O559" s="9"/>
      <c r="P559" s="9"/>
      <c r="Q559" s="11"/>
    </row>
    <row r="560" spans="1:17">
      <c r="A560" s="28"/>
      <c r="B560" s="29"/>
      <c r="C560" s="30"/>
      <c r="D560" s="30">
        <f>C560*B560</f>
        <v>0</v>
      </c>
      <c r="E560" s="38"/>
      <c r="F560" s="29"/>
      <c r="G560" s="30"/>
      <c r="H560" s="30">
        <f>(B560*G560)-D560</f>
        <v>0</v>
      </c>
      <c r="I560" s="9" t="s">
        <v>134</v>
      </c>
      <c r="J560" s="9"/>
      <c r="K560" s="9" t="str">
        <f>IF(B560&lt;&gt;0,"buy "&amp;B560&amp;" "&amp;A560&amp;" @ $"&amp;G560,"")</f>
        <v/>
      </c>
      <c r="L560" s="10">
        <f>L559-(G560*B560)</f>
        <v>23890.499999999996</v>
      </c>
      <c r="M560" s="46">
        <f>M559-(G560*B560)</f>
        <v>20206.359999999997</v>
      </c>
      <c r="N560" s="47" t="str">
        <f>"$"&amp;TEXT(M560,"#,##0.00")&amp;" will be the balance in the account after purchases.  "</f>
        <v xml:space="preserve">$20,206.36 will be the balance in the account after purchases.  </v>
      </c>
      <c r="O560" s="47"/>
      <c r="P560" s="47"/>
      <c r="Q560" s="48"/>
    </row>
    <row r="561" spans="1:17">
      <c r="A561" s="14"/>
      <c r="B561" s="9"/>
      <c r="C561" s="10" t="s">
        <v>20</v>
      </c>
      <c r="D561" s="10">
        <f>SUM(D558:D560)</f>
        <v>3934.0699999999997</v>
      </c>
      <c r="E561" s="9"/>
      <c r="F561" s="9"/>
      <c r="G561" s="10" t="s">
        <v>28</v>
      </c>
      <c r="H561" s="10">
        <f>SUM(H558:H560)</f>
        <v>-2.5799999999994725</v>
      </c>
      <c r="I561" s="9"/>
      <c r="J561" s="9"/>
      <c r="K561" s="9"/>
      <c r="L561" s="10"/>
      <c r="M561" s="9"/>
      <c r="N561" s="9" t="s">
        <v>84</v>
      </c>
      <c r="O561" s="9"/>
      <c r="P561" s="9"/>
      <c r="Q561" s="11"/>
    </row>
    <row r="562" spans="1:17">
      <c r="A562" s="14"/>
      <c r="B562" s="9"/>
      <c r="C562" s="10"/>
      <c r="D562" s="10"/>
      <c r="E562" s="9"/>
      <c r="F562" s="9"/>
      <c r="G562" s="10"/>
      <c r="H562" s="10"/>
      <c r="I562" s="9"/>
      <c r="J562" s="9"/>
      <c r="K562" s="9"/>
      <c r="L562" s="10"/>
      <c r="M562" s="12" t="str">
        <f>IF(J553+M560&gt;0,"Credit Surplus","Credit Shortage")</f>
        <v>Credit Surplus</v>
      </c>
      <c r="N562" s="38">
        <f>J553+M560</f>
        <v>23890.499999999996</v>
      </c>
      <c r="O562" s="9" t="s">
        <v>121</v>
      </c>
      <c r="P562" s="9"/>
      <c r="Q562" s="11"/>
    </row>
    <row r="563" spans="1:17">
      <c r="A563" s="14"/>
      <c r="B563" s="9"/>
      <c r="C563" s="10"/>
      <c r="D563" s="10"/>
      <c r="E563" s="9"/>
      <c r="F563" s="9"/>
      <c r="G563" s="10"/>
      <c r="H563" s="10"/>
      <c r="I563" s="9"/>
      <c r="J563" s="9"/>
      <c r="K563" s="9"/>
      <c r="L563" s="10"/>
      <c r="M563" s="9"/>
      <c r="N563" s="9"/>
      <c r="O563" s="9"/>
      <c r="P563" s="9"/>
      <c r="Q563" s="11"/>
    </row>
    <row r="564" spans="1:17">
      <c r="A564" s="14"/>
      <c r="B564" s="9"/>
      <c r="C564" s="10"/>
      <c r="D564" s="10"/>
      <c r="E564" s="9"/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23</v>
      </c>
      <c r="B565" s="9"/>
      <c r="C565" s="10"/>
      <c r="D565" s="22">
        <v>54.64</v>
      </c>
      <c r="E565" s="9" t="s">
        <v>111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>
      <c r="A566" s="14" t="s">
        <v>24</v>
      </c>
      <c r="B566" s="9"/>
      <c r="C566" s="10"/>
      <c r="D566" s="49">
        <f>H553</f>
        <v>-26.310000000000173</v>
      </c>
      <c r="E566" s="9" t="s">
        <v>36</v>
      </c>
      <c r="F566" s="9"/>
      <c r="G566" s="10"/>
      <c r="H566" s="10"/>
      <c r="I566" s="9"/>
      <c r="J566" s="9"/>
      <c r="K566" s="9"/>
      <c r="L566" s="9"/>
      <c r="M566" s="9"/>
      <c r="N566" s="9"/>
      <c r="O566" s="9"/>
      <c r="P566" s="9"/>
      <c r="Q566" s="11"/>
    </row>
    <row r="567" spans="1:17">
      <c r="A567" s="14" t="s">
        <v>25</v>
      </c>
      <c r="B567" s="9"/>
      <c r="C567" s="10"/>
      <c r="D567" s="10">
        <f>D565+D566</f>
        <v>28.329999999999828</v>
      </c>
      <c r="E567" s="9"/>
      <c r="F567" s="9"/>
      <c r="G567" s="10"/>
      <c r="H567" s="10"/>
      <c r="I567" s="9"/>
      <c r="J567" s="9"/>
      <c r="K567" s="9"/>
      <c r="L567" s="9"/>
      <c r="M567" s="9"/>
      <c r="N567" s="9"/>
      <c r="O567" s="9"/>
      <c r="P567" s="9"/>
      <c r="Q567" s="11"/>
    </row>
    <row r="568" spans="1:17">
      <c r="A568" s="14" t="s">
        <v>27</v>
      </c>
      <c r="B568" s="9"/>
      <c r="C568" s="10"/>
      <c r="D568" s="10">
        <f>H561</f>
        <v>-2.5799999999994725</v>
      </c>
      <c r="E568" s="9" t="s">
        <v>37</v>
      </c>
      <c r="F568" s="9"/>
      <c r="G568" s="10"/>
      <c r="H568" s="10"/>
      <c r="I568" s="9"/>
      <c r="J568" s="9"/>
      <c r="K568" s="9"/>
      <c r="L568" s="9"/>
      <c r="M568" s="9"/>
      <c r="N568" s="9"/>
      <c r="O568" s="9"/>
      <c r="P568" s="9"/>
      <c r="Q568" s="11"/>
    </row>
    <row r="569" spans="1:17">
      <c r="A569" s="14" t="s">
        <v>25</v>
      </c>
      <c r="B569" s="9"/>
      <c r="C569" s="10"/>
      <c r="D569" s="32">
        <f>D567-D568</f>
        <v>30.9099999999993</v>
      </c>
      <c r="E569" s="20" t="s">
        <v>38</v>
      </c>
      <c r="F569" s="9"/>
      <c r="G569" s="10"/>
      <c r="H569" s="10"/>
      <c r="I569" s="9"/>
      <c r="J569" s="9"/>
      <c r="K569" s="9"/>
      <c r="L569" s="9"/>
      <c r="M569" s="9"/>
      <c r="N569" s="9"/>
      <c r="O569" s="9"/>
      <c r="P569" s="9"/>
      <c r="Q569" s="11"/>
    </row>
    <row r="570" spans="1:17" ht="14.95" thickBot="1">
      <c r="A570" s="16"/>
      <c r="B570" s="17"/>
      <c r="C570" s="18"/>
      <c r="D570" s="18"/>
      <c r="E570" s="17"/>
      <c r="F570" s="17"/>
      <c r="G570" s="18"/>
      <c r="H570" s="18"/>
      <c r="I570" s="17"/>
      <c r="J570" s="17"/>
      <c r="K570" s="17"/>
      <c r="L570" s="17"/>
      <c r="M570" s="17"/>
      <c r="N570" s="17"/>
      <c r="O570" s="17"/>
      <c r="P570" s="17"/>
      <c r="Q570" s="19"/>
    </row>
    <row r="571" spans="1:17" ht="14.9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3"/>
  <cols>
    <col min="1" max="1" width="14.5" bestFit="1" customWidth="1"/>
    <col min="3" max="3" width="11.75" style="1" bestFit="1" customWidth="1"/>
    <col min="4" max="4" width="12" style="1" bestFit="1" customWidth="1"/>
    <col min="5" max="5" width="12.25" customWidth="1"/>
    <col min="7" max="7" width="9.375" style="1" bestFit="1" customWidth="1"/>
    <col min="8" max="8" width="17" style="1" bestFit="1" customWidth="1"/>
    <col min="9" max="9" width="15.25" customWidth="1"/>
    <col min="10" max="10" width="12.375" customWidth="1"/>
    <col min="11" max="11" width="21.375" customWidth="1"/>
    <col min="12" max="12" width="17.625" customWidth="1"/>
    <col min="13" max="13" width="18.125" customWidth="1"/>
    <col min="14" max="14" width="12.25" customWidth="1"/>
    <col min="17" max="17" width="33.75" customWidth="1"/>
    <col min="20" max="20" width="11.75" bestFit="1" customWidth="1"/>
    <col min="21" max="21" width="10.875" bestFit="1" customWidth="1"/>
    <col min="22" max="22" width="11.125" bestFit="1" customWidth="1"/>
    <col min="23" max="23" width="10.875" bestFit="1" customWidth="1"/>
    <col min="24" max="24" width="10.25" bestFit="1" customWidth="1"/>
    <col min="25" max="25" width="10.875" bestFit="1" customWidth="1"/>
    <col min="26" max="26" width="13.5" bestFit="1" customWidth="1"/>
    <col min="27" max="28" width="11.125" bestFit="1" customWidth="1"/>
    <col min="30" max="30" width="10.25" bestFit="1" customWidth="1"/>
    <col min="31" max="31" width="10.875" bestFit="1" customWidth="1"/>
    <col min="32" max="32" width="13.5" bestFit="1" customWidth="1"/>
    <col min="33" max="33" width="11.125" bestFit="1" customWidth="1"/>
  </cols>
  <sheetData>
    <row r="2" spans="1:39" ht="21.1">
      <c r="H2" s="37" t="s">
        <v>108</v>
      </c>
      <c r="AH2" s="36"/>
    </row>
    <row r="3" spans="1:39" ht="14.95" thickBot="1">
      <c r="AI3" s="36"/>
      <c r="AJ3" s="36"/>
      <c r="AK3" s="36"/>
      <c r="AL3" s="36"/>
      <c r="AM3" s="36"/>
    </row>
    <row r="4" spans="1:39" ht="14.9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9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9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95" thickBot="1">
      <c r="AI32" s="34"/>
      <c r="AJ32" s="1"/>
      <c r="AK32" s="1"/>
      <c r="AL32" s="35"/>
      <c r="AM32" s="35"/>
    </row>
    <row r="33" spans="1:34" ht="14.9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9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95" thickTop="1"/>
    <row r="58" spans="1:22" ht="14.95" thickBot="1"/>
    <row r="59" spans="1:22" ht="14.9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9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95" thickTop="1"/>
    <row r="85" spans="1:17" ht="14.95" thickBot="1"/>
    <row r="86" spans="1:17" ht="14.9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9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95" thickTop="1"/>
    <row r="112" spans="1:17" ht="14.95" thickBot="1"/>
    <row r="113" spans="1:17" ht="14.9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9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95" thickTop="1"/>
    <row r="139" spans="1:17" ht="14.95" thickBot="1"/>
    <row r="140" spans="1:17" ht="14.9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9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95" thickTop="1"/>
    <row r="166" spans="1:17" ht="14.95" thickBot="1"/>
    <row r="167" spans="1:17" ht="14.9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9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95" thickTop="1"/>
    <row r="193" spans="1:17" ht="14.95" thickBot="1"/>
    <row r="194" spans="1:17" ht="14.9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9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95" thickTop="1"/>
    <row r="219" spans="1:17" ht="14.95" thickBot="1"/>
    <row r="220" spans="1:17" ht="14.9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9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95" thickTop="1"/>
    <row r="246" spans="1:17" ht="14.95" thickBot="1"/>
    <row r="247" spans="1:17" ht="14.9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9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95" thickTop="1"/>
    <row r="273" spans="1:17" ht="14.95" thickBot="1"/>
    <row r="274" spans="1:17" ht="14.9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9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95" thickTop="1"/>
    <row r="300" spans="1:17" ht="14.95" thickBot="1"/>
    <row r="301" spans="1:17" ht="14.9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9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95" thickTop="1"/>
    <row r="327" spans="1:17" ht="14.95" thickBot="1"/>
    <row r="328" spans="1:17" ht="14.9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9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95" thickTop="1"/>
    <row r="354" spans="1:17" ht="14.95" thickBot="1"/>
    <row r="355" spans="1:17" ht="14.9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9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95" thickTop="1"/>
    <row r="381" spans="1:17" ht="14.95" thickBot="1"/>
    <row r="382" spans="1:17" ht="14.9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9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95" thickTop="1"/>
    <row r="408" spans="1:20" ht="14.95" thickBot="1"/>
    <row r="409" spans="1:20" ht="14.9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9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95" thickTop="1"/>
    <row r="435" spans="1:17" ht="14.95" thickBot="1"/>
    <row r="436" spans="1:17" ht="14.9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9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95" thickTop="1"/>
    <row r="462" spans="1:17" ht="14.95" thickBot="1"/>
    <row r="463" spans="1:17" ht="14.9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9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95" thickTop="1"/>
    <row r="489" spans="1:17" ht="14.95" thickBot="1"/>
    <row r="490" spans="1:17" ht="14.9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9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95" thickTop="1"/>
    <row r="515" spans="1:17" ht="14.95" thickBot="1"/>
    <row r="516" spans="1:17" ht="14.9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9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95" thickTop="1"/>
    <row r="542" spans="1:17" ht="14.95" thickBot="1"/>
    <row r="543" spans="1:17" ht="14.9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9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95" thickTop="1"/>
    <row r="569" spans="1:17" ht="14.95" thickBot="1"/>
    <row r="570" spans="1:17" ht="14.9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9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95" thickTop="1"/>
    <row r="595" spans="1:17" ht="14.95" thickBot="1"/>
    <row r="596" spans="1:17" ht="14.9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9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95" thickTop="1"/>
    <row r="622" spans="1:17" ht="14.95" thickBot="1"/>
    <row r="623" spans="1:17" ht="14.9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9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95" thickTop="1"/>
    <row r="648" spans="1:17" ht="14.95" thickBot="1"/>
    <row r="649" spans="1:17" ht="14.9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9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95" thickTop="1"/>
    <row r="677" spans="1:17" ht="14.95" thickBot="1"/>
    <row r="678" spans="1:17" ht="14.9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9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95" thickTop="1"/>
    <row r="706" spans="1:17" ht="14.95" thickBot="1"/>
    <row r="707" spans="1:17" ht="14.9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9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95" thickTop="1"/>
    <row r="734" spans="1:17" ht="14.95" thickBot="1"/>
    <row r="735" spans="1:17" ht="14.9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9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95" thickTop="1"/>
    <row r="762" spans="1:17" ht="14.95" thickBot="1"/>
    <row r="763" spans="1:17" ht="14.9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9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95" thickTop="1"/>
    <row r="791" spans="1:17" ht="14.95" thickBot="1"/>
    <row r="792" spans="1:17" ht="14.9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9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.65" thickTop="1" thickBot="1"/>
    <row r="817" spans="1:20" ht="14.9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9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95" thickTop="1"/>
    <row r="842" spans="1:17" ht="14.95" thickBot="1"/>
    <row r="843" spans="1:17" ht="14.9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9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95" thickTop="1"/>
    <row r="873" spans="1:17">
      <c r="A873" t="s">
        <v>88</v>
      </c>
    </row>
    <row r="876" spans="1:17" ht="14.95" thickBot="1"/>
    <row r="877" spans="1:17" ht="14.9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9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95" thickTop="1"/>
    <row r="903" spans="1:17" ht="14.95" thickBot="1"/>
    <row r="904" spans="1:17" ht="14.9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9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95" thickTop="1"/>
    <row r="929" spans="1:17" ht="14.95" thickBot="1"/>
    <row r="930" spans="1:17" ht="14.9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9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.65" thickTop="1" thickBot="1"/>
    <row r="955" spans="1:17" ht="14.9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9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95" thickTop="1"/>
    <row r="981" spans="1:17" ht="14.95" thickBot="1"/>
    <row r="982" spans="1:17" ht="14.9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9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95" thickTop="1"/>
    <row r="1008" spans="1:17" ht="14.95" thickBot="1"/>
    <row r="1009" spans="1:17" ht="14.9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9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9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9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95" thickTop="1"/>
    <row r="1060" spans="1:17" ht="14.95" thickBot="1">
      <c r="B1060" s="2"/>
    </row>
    <row r="1061" spans="1:17" ht="14.9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9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95" thickTop="1"/>
    <row r="1089" spans="1:19" ht="14.95" thickBot="1"/>
    <row r="1090" spans="1:19" ht="14.9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9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95" thickTop="1"/>
    <row r="1120" spans="1:19" ht="14.95" thickBot="1"/>
    <row r="1121" spans="1:19" ht="14.9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9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95" thickTop="1"/>
    <row r="1148" spans="1:19" ht="14.95" thickBot="1"/>
    <row r="1149" spans="1:19" ht="14.9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9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95" thickTop="1"/>
    <row r="1175" spans="1:19" ht="14.95" thickBot="1"/>
    <row r="1176" spans="1:19" ht="14.9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9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.65" thickTop="1" thickBot="1"/>
    <row r="1201" spans="1:19" ht="14.9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9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9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2023-11-01T01:00:11Z</cp:lastPrinted>
  <dcterms:created xsi:type="dcterms:W3CDTF">2018-06-30T02:06:06Z</dcterms:created>
  <dcterms:modified xsi:type="dcterms:W3CDTF">2024-03-01T14:49:21Z</dcterms:modified>
</cp:coreProperties>
</file>