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8" yWindow="300" windowWidth="25103" windowHeight="12338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H19"/>
  <c r="D19"/>
  <c r="K18"/>
  <c r="D18"/>
  <c r="H18" s="1"/>
  <c r="M17"/>
  <c r="M18" s="1"/>
  <c r="M19" s="1"/>
  <c r="N19" s="1"/>
  <c r="K17"/>
  <c r="H17"/>
  <c r="D17"/>
  <c r="K11"/>
  <c r="J11"/>
  <c r="D11"/>
  <c r="H11" s="1"/>
  <c r="K10"/>
  <c r="J10"/>
  <c r="D10"/>
  <c r="H10" s="1"/>
  <c r="L9"/>
  <c r="L10" s="1"/>
  <c r="L11" s="1"/>
  <c r="L17" s="1"/>
  <c r="L18" s="1"/>
  <c r="L19" s="1"/>
  <c r="K9"/>
  <c r="J9"/>
  <c r="D9"/>
  <c r="H9" s="1"/>
  <c r="K49"/>
  <c r="H49"/>
  <c r="D49"/>
  <c r="K48"/>
  <c r="D48"/>
  <c r="H48" s="1"/>
  <c r="M47"/>
  <c r="M48" s="1"/>
  <c r="M49" s="1"/>
  <c r="N49" s="1"/>
  <c r="K47"/>
  <c r="D47"/>
  <c r="H47" s="1"/>
  <c r="K41"/>
  <c r="J41"/>
  <c r="D41"/>
  <c r="H41" s="1"/>
  <c r="K40"/>
  <c r="J40"/>
  <c r="H40"/>
  <c r="D40"/>
  <c r="L39"/>
  <c r="L40" s="1"/>
  <c r="L41" s="1"/>
  <c r="L47" s="1"/>
  <c r="L48" s="1"/>
  <c r="L49" s="1"/>
  <c r="K39"/>
  <c r="J39"/>
  <c r="D39"/>
  <c r="H39" s="1"/>
  <c r="K79"/>
  <c r="D79"/>
  <c r="K78"/>
  <c r="D78"/>
  <c r="H78" s="1"/>
  <c r="M77"/>
  <c r="M78" s="1"/>
  <c r="M79" s="1"/>
  <c r="N79" s="1"/>
  <c r="K77"/>
  <c r="D77"/>
  <c r="K71"/>
  <c r="J71"/>
  <c r="H71"/>
  <c r="D71"/>
  <c r="K70"/>
  <c r="J70"/>
  <c r="H70"/>
  <c r="D70"/>
  <c r="L69"/>
  <c r="L70" s="1"/>
  <c r="L71" s="1"/>
  <c r="L77" s="1"/>
  <c r="L78" s="1"/>
  <c r="L79" s="1"/>
  <c r="K69"/>
  <c r="J69"/>
  <c r="D69"/>
  <c r="H69" s="1"/>
  <c r="K109"/>
  <c r="D109"/>
  <c r="H109" s="1"/>
  <c r="K108"/>
  <c r="D108"/>
  <c r="H108" s="1"/>
  <c r="M107"/>
  <c r="M108" s="1"/>
  <c r="M109" s="1"/>
  <c r="N109" s="1"/>
  <c r="K107"/>
  <c r="D107"/>
  <c r="H107" s="1"/>
  <c r="K101"/>
  <c r="J101"/>
  <c r="H101"/>
  <c r="D101"/>
  <c r="K100"/>
  <c r="J100"/>
  <c r="D100"/>
  <c r="H100" s="1"/>
  <c r="L99"/>
  <c r="L100" s="1"/>
  <c r="L101" s="1"/>
  <c r="L107" s="1"/>
  <c r="L108" s="1"/>
  <c r="L109" s="1"/>
  <c r="K99"/>
  <c r="J99"/>
  <c r="D99"/>
  <c r="K139"/>
  <c r="D139"/>
  <c r="H139" s="1"/>
  <c r="K138"/>
  <c r="D138"/>
  <c r="H138" s="1"/>
  <c r="M137"/>
  <c r="M138" s="1"/>
  <c r="M139" s="1"/>
  <c r="N139" s="1"/>
  <c r="K137"/>
  <c r="D137"/>
  <c r="H137" s="1"/>
  <c r="K131"/>
  <c r="J131"/>
  <c r="D131"/>
  <c r="H131" s="1"/>
  <c r="K130"/>
  <c r="J130"/>
  <c r="D130"/>
  <c r="H130" s="1"/>
  <c r="L129"/>
  <c r="L130" s="1"/>
  <c r="L131" s="1"/>
  <c r="L137" s="1"/>
  <c r="L138" s="1"/>
  <c r="L139" s="1"/>
  <c r="K129"/>
  <c r="J129"/>
  <c r="D129"/>
  <c r="K169"/>
  <c r="D169"/>
  <c r="H169" s="1"/>
  <c r="K168"/>
  <c r="D168"/>
  <c r="H168" s="1"/>
  <c r="M167"/>
  <c r="M168" s="1"/>
  <c r="M169" s="1"/>
  <c r="N169" s="1"/>
  <c r="K167"/>
  <c r="D167"/>
  <c r="H167" s="1"/>
  <c r="K161"/>
  <c r="J161"/>
  <c r="D161"/>
  <c r="H161" s="1"/>
  <c r="K160"/>
  <c r="J160"/>
  <c r="D160"/>
  <c r="H160" s="1"/>
  <c r="L159"/>
  <c r="L160" s="1"/>
  <c r="L161" s="1"/>
  <c r="L167" s="1"/>
  <c r="L168" s="1"/>
  <c r="L169" s="1"/>
  <c r="K159"/>
  <c r="J159"/>
  <c r="D159"/>
  <c r="K199"/>
  <c r="D199"/>
  <c r="H199" s="1"/>
  <c r="K198"/>
  <c r="D198"/>
  <c r="H198" s="1"/>
  <c r="M197"/>
  <c r="M198" s="1"/>
  <c r="M199" s="1"/>
  <c r="N199" s="1"/>
  <c r="K197"/>
  <c r="D197"/>
  <c r="K191"/>
  <c r="J191"/>
  <c r="D191"/>
  <c r="H191" s="1"/>
  <c r="K190"/>
  <c r="J190"/>
  <c r="D190"/>
  <c r="H190" s="1"/>
  <c r="L189"/>
  <c r="L190" s="1"/>
  <c r="L191" s="1"/>
  <c r="L197" s="1"/>
  <c r="L198" s="1"/>
  <c r="L199" s="1"/>
  <c r="K189"/>
  <c r="J189"/>
  <c r="D189"/>
  <c r="K228"/>
  <c r="D228"/>
  <c r="H228" s="1"/>
  <c r="K227"/>
  <c r="D227"/>
  <c r="H227" s="1"/>
  <c r="M226"/>
  <c r="M227" s="1"/>
  <c r="M228" s="1"/>
  <c r="N228" s="1"/>
  <c r="K226"/>
  <c r="D226"/>
  <c r="K220"/>
  <c r="J220"/>
  <c r="D220"/>
  <c r="H220" s="1"/>
  <c r="K219"/>
  <c r="J219"/>
  <c r="D219"/>
  <c r="L218"/>
  <c r="L219" s="1"/>
  <c r="L220" s="1"/>
  <c r="L226" s="1"/>
  <c r="L227" s="1"/>
  <c r="L228" s="1"/>
  <c r="K218"/>
  <c r="J218"/>
  <c r="D218"/>
  <c r="K257"/>
  <c r="D257"/>
  <c r="H257" s="1"/>
  <c r="K256"/>
  <c r="D256"/>
  <c r="H256" s="1"/>
  <c r="M255"/>
  <c r="M256" s="1"/>
  <c r="M257" s="1"/>
  <c r="N257" s="1"/>
  <c r="K255"/>
  <c r="D255"/>
  <c r="H255" s="1"/>
  <c r="K249"/>
  <c r="J249"/>
  <c r="D249"/>
  <c r="H249" s="1"/>
  <c r="K248"/>
  <c r="J248"/>
  <c r="D248"/>
  <c r="H248" s="1"/>
  <c r="L247"/>
  <c r="L248" s="1"/>
  <c r="L249" s="1"/>
  <c r="L255" s="1"/>
  <c r="L256" s="1"/>
  <c r="L257" s="1"/>
  <c r="K247"/>
  <c r="J247"/>
  <c r="D247"/>
  <c r="K287"/>
  <c r="D287"/>
  <c r="H287" s="1"/>
  <c r="K286"/>
  <c r="D286"/>
  <c r="M285"/>
  <c r="M286" s="1"/>
  <c r="M287" s="1"/>
  <c r="N287" s="1"/>
  <c r="K285"/>
  <c r="D285"/>
  <c r="H285" s="1"/>
  <c r="K279"/>
  <c r="J279"/>
  <c r="D279"/>
  <c r="K278"/>
  <c r="J278"/>
  <c r="D278"/>
  <c r="H278" s="1"/>
  <c r="L277"/>
  <c r="L278" s="1"/>
  <c r="L279" s="1"/>
  <c r="L285" s="1"/>
  <c r="L286" s="1"/>
  <c r="L287" s="1"/>
  <c r="K277"/>
  <c r="J277"/>
  <c r="D277"/>
  <c r="K316"/>
  <c r="D316"/>
  <c r="K315"/>
  <c r="D315"/>
  <c r="M314"/>
  <c r="M315" s="1"/>
  <c r="M316" s="1"/>
  <c r="N316" s="1"/>
  <c r="K314"/>
  <c r="D314"/>
  <c r="H314" s="1"/>
  <c r="K308"/>
  <c r="J308"/>
  <c r="D308"/>
  <c r="K307"/>
  <c r="J307"/>
  <c r="D307"/>
  <c r="H307" s="1"/>
  <c r="L306"/>
  <c r="L307" s="1"/>
  <c r="L308" s="1"/>
  <c r="L314" s="1"/>
  <c r="L315" s="1"/>
  <c r="L316" s="1"/>
  <c r="K306"/>
  <c r="J306"/>
  <c r="D306"/>
  <c r="K343"/>
  <c r="D343"/>
  <c r="H343" s="1"/>
  <c r="K342"/>
  <c r="D342"/>
  <c r="H342" s="1"/>
  <c r="M341"/>
  <c r="M342" s="1"/>
  <c r="M343" s="1"/>
  <c r="N343" s="1"/>
  <c r="K341"/>
  <c r="D341"/>
  <c r="K335"/>
  <c r="J335"/>
  <c r="D335"/>
  <c r="H335" s="1"/>
  <c r="K334"/>
  <c r="J334"/>
  <c r="D334"/>
  <c r="L333"/>
  <c r="L334" s="1"/>
  <c r="L335" s="1"/>
  <c r="L341" s="1"/>
  <c r="L342" s="1"/>
  <c r="L343" s="1"/>
  <c r="K333"/>
  <c r="J333"/>
  <c r="D333"/>
  <c r="K370"/>
  <c r="D370"/>
  <c r="H370" s="1"/>
  <c r="K369"/>
  <c r="D369"/>
  <c r="H369" s="1"/>
  <c r="M368"/>
  <c r="M369" s="1"/>
  <c r="M370" s="1"/>
  <c r="N370" s="1"/>
  <c r="K368"/>
  <c r="D368"/>
  <c r="H368" s="1"/>
  <c r="K362"/>
  <c r="J362"/>
  <c r="D362"/>
  <c r="H362" s="1"/>
  <c r="K361"/>
  <c r="J361"/>
  <c r="D361"/>
  <c r="H361" s="1"/>
  <c r="L360"/>
  <c r="L361" s="1"/>
  <c r="L362" s="1"/>
  <c r="L368" s="1"/>
  <c r="L369" s="1"/>
  <c r="L370" s="1"/>
  <c r="K360"/>
  <c r="J360"/>
  <c r="D360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L738"/>
  <c r="L739" s="1"/>
  <c r="L740" s="1"/>
  <c r="K738"/>
  <c r="J738"/>
  <c r="D738"/>
  <c r="K721"/>
  <c r="D721"/>
  <c r="H721" s="1"/>
  <c r="K720"/>
  <c r="D720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K685"/>
  <c r="J685"/>
  <c r="D685"/>
  <c r="H685" s="1"/>
  <c r="L684"/>
  <c r="L685" s="1"/>
  <c r="L686" s="1"/>
  <c r="K684"/>
  <c r="J684"/>
  <c r="D684"/>
  <c r="K667"/>
  <c r="D667"/>
  <c r="K666"/>
  <c r="D666"/>
  <c r="M665"/>
  <c r="M666" s="1"/>
  <c r="M667" s="1"/>
  <c r="N667" s="1"/>
  <c r="K665"/>
  <c r="D665"/>
  <c r="K659"/>
  <c r="J659"/>
  <c r="D659"/>
  <c r="H659" s="1"/>
  <c r="K658"/>
  <c r="J658"/>
  <c r="D658"/>
  <c r="H658" s="1"/>
  <c r="L657"/>
  <c r="L658" s="1"/>
  <c r="L659" s="1"/>
  <c r="K657"/>
  <c r="J657"/>
  <c r="D657"/>
  <c r="K640"/>
  <c r="D640"/>
  <c r="H640" s="1"/>
  <c r="K639"/>
  <c r="D639"/>
  <c r="H639" s="1"/>
  <c r="M638"/>
  <c r="M639" s="1"/>
  <c r="M640" s="1"/>
  <c r="N640" s="1"/>
  <c r="K638"/>
  <c r="D638"/>
  <c r="H638" s="1"/>
  <c r="K632"/>
  <c r="J632"/>
  <c r="D632"/>
  <c r="H632" s="1"/>
  <c r="K631"/>
  <c r="J631"/>
  <c r="D631"/>
  <c r="L630"/>
  <c r="L631" s="1"/>
  <c r="L632" s="1"/>
  <c r="K630"/>
  <c r="J630"/>
  <c r="D630"/>
  <c r="K613"/>
  <c r="D613"/>
  <c r="K612"/>
  <c r="D612"/>
  <c r="M611"/>
  <c r="M612" s="1"/>
  <c r="M613" s="1"/>
  <c r="N613" s="1"/>
  <c r="K611"/>
  <c r="D611"/>
  <c r="H611" s="1"/>
  <c r="K605"/>
  <c r="J605"/>
  <c r="D605"/>
  <c r="H605" s="1"/>
  <c r="K604"/>
  <c r="J604"/>
  <c r="D604"/>
  <c r="H604" s="1"/>
  <c r="L603"/>
  <c r="L604" s="1"/>
  <c r="L605" s="1"/>
  <c r="K603"/>
  <c r="J603"/>
  <c r="D603"/>
  <c r="K586"/>
  <c r="D586"/>
  <c r="H586" s="1"/>
  <c r="K585"/>
  <c r="D585"/>
  <c r="H585" s="1"/>
  <c r="M584"/>
  <c r="M585" s="1"/>
  <c r="M586" s="1"/>
  <c r="K584"/>
  <c r="D584"/>
  <c r="H584" s="1"/>
  <c r="K578"/>
  <c r="J578"/>
  <c r="D578"/>
  <c r="K577"/>
  <c r="J577"/>
  <c r="D577"/>
  <c r="H577" s="1"/>
  <c r="L576"/>
  <c r="L577" s="1"/>
  <c r="L578" s="1"/>
  <c r="K576"/>
  <c r="J576"/>
  <c r="D576"/>
  <c r="K559"/>
  <c r="D559"/>
  <c r="K558"/>
  <c r="D558"/>
  <c r="H558" s="1"/>
  <c r="M557"/>
  <c r="M558" s="1"/>
  <c r="M559" s="1"/>
  <c r="N559" s="1"/>
  <c r="K557"/>
  <c r="D557"/>
  <c r="K551"/>
  <c r="J551"/>
  <c r="D551"/>
  <c r="H551" s="1"/>
  <c r="K550"/>
  <c r="J550"/>
  <c r="D550"/>
  <c r="H550" s="1"/>
  <c r="L549"/>
  <c r="L550" s="1"/>
  <c r="L551" s="1"/>
  <c r="K549"/>
  <c r="J549"/>
  <c r="D549"/>
  <c r="K532"/>
  <c r="D532"/>
  <c r="H532" s="1"/>
  <c r="K531"/>
  <c r="D531"/>
  <c r="H531" s="1"/>
  <c r="M530"/>
  <c r="M531" s="1"/>
  <c r="M532" s="1"/>
  <c r="N532" s="1"/>
  <c r="K530"/>
  <c r="D530"/>
  <c r="H530" s="1"/>
  <c r="K524"/>
  <c r="J524"/>
  <c r="D524"/>
  <c r="H524" s="1"/>
  <c r="K523"/>
  <c r="J523"/>
  <c r="D523"/>
  <c r="L522"/>
  <c r="L523" s="1"/>
  <c r="L524" s="1"/>
  <c r="K522"/>
  <c r="J522"/>
  <c r="D522"/>
  <c r="K505"/>
  <c r="D505"/>
  <c r="H505" s="1"/>
  <c r="K504"/>
  <c r="D504"/>
  <c r="M503"/>
  <c r="M504" s="1"/>
  <c r="M505" s="1"/>
  <c r="N505" s="1"/>
  <c r="K503"/>
  <c r="D503"/>
  <c r="H503" s="1"/>
  <c r="K497"/>
  <c r="J497"/>
  <c r="D497"/>
  <c r="H497" s="1"/>
  <c r="K496"/>
  <c r="J496"/>
  <c r="D496"/>
  <c r="H496" s="1"/>
  <c r="L495"/>
  <c r="L496" s="1"/>
  <c r="L497" s="1"/>
  <c r="K495"/>
  <c r="J495"/>
  <c r="D495"/>
  <c r="K478"/>
  <c r="D478"/>
  <c r="H478" s="1"/>
  <c r="K477"/>
  <c r="D477"/>
  <c r="H477" s="1"/>
  <c r="M476"/>
  <c r="M477" s="1"/>
  <c r="M478" s="1"/>
  <c r="N478" s="1"/>
  <c r="K476"/>
  <c r="D476"/>
  <c r="K470"/>
  <c r="J470"/>
  <c r="D470"/>
  <c r="K469"/>
  <c r="J469"/>
  <c r="D469"/>
  <c r="H469" s="1"/>
  <c r="L468"/>
  <c r="L469" s="1"/>
  <c r="L470" s="1"/>
  <c r="L476" s="1"/>
  <c r="L477" s="1"/>
  <c r="L478" s="1"/>
  <c r="K468"/>
  <c r="J468"/>
  <c r="D468"/>
  <c r="K451"/>
  <c r="D451"/>
  <c r="K450"/>
  <c r="D450"/>
  <c r="H450" s="1"/>
  <c r="M449"/>
  <c r="M450" s="1"/>
  <c r="M451" s="1"/>
  <c r="N451" s="1"/>
  <c r="K449"/>
  <c r="D449"/>
  <c r="K443"/>
  <c r="J443"/>
  <c r="D443"/>
  <c r="H443" s="1"/>
  <c r="K442"/>
  <c r="J442"/>
  <c r="D442"/>
  <c r="H442" s="1"/>
  <c r="L441"/>
  <c r="L442" s="1"/>
  <c r="L443" s="1"/>
  <c r="K441"/>
  <c r="J441"/>
  <c r="D441"/>
  <c r="K424"/>
  <c r="D424"/>
  <c r="H424" s="1"/>
  <c r="K423"/>
  <c r="D423"/>
  <c r="H423" s="1"/>
  <c r="M422"/>
  <c r="M423" s="1"/>
  <c r="M424" s="1"/>
  <c r="N424" s="1"/>
  <c r="K422"/>
  <c r="D422"/>
  <c r="H422" s="1"/>
  <c r="K416"/>
  <c r="J416"/>
  <c r="D416"/>
  <c r="H416" s="1"/>
  <c r="K415"/>
  <c r="J415"/>
  <c r="D415"/>
  <c r="L414"/>
  <c r="L415" s="1"/>
  <c r="L416" s="1"/>
  <c r="K414"/>
  <c r="J414"/>
  <c r="D414"/>
  <c r="H414" s="1"/>
  <c r="K398"/>
  <c r="D398"/>
  <c r="H398" s="1"/>
  <c r="K397"/>
  <c r="D397"/>
  <c r="H397" s="1"/>
  <c r="M396"/>
  <c r="M397" s="1"/>
  <c r="M398" s="1"/>
  <c r="N398" s="1"/>
  <c r="K396"/>
  <c r="D396"/>
  <c r="H396" s="1"/>
  <c r="K390"/>
  <c r="J390"/>
  <c r="D390"/>
  <c r="K389"/>
  <c r="J389"/>
  <c r="D389"/>
  <c r="H389" s="1"/>
  <c r="L388"/>
  <c r="L389" s="1"/>
  <c r="L390" s="1"/>
  <c r="K388"/>
  <c r="J388"/>
  <c r="D38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H12" i="4" l="1"/>
  <c r="D25" s="1"/>
  <c r="D26" s="1"/>
  <c r="D28" s="1"/>
  <c r="F19"/>
  <c r="D20"/>
  <c r="F18" s="1"/>
  <c r="D12"/>
  <c r="F11" s="1"/>
  <c r="J12"/>
  <c r="N21" s="1"/>
  <c r="H20"/>
  <c r="D27" s="1"/>
  <c r="D42"/>
  <c r="F39" s="1"/>
  <c r="H42"/>
  <c r="D55" s="1"/>
  <c r="D56" s="1"/>
  <c r="D58" s="1"/>
  <c r="D50"/>
  <c r="F47" s="1"/>
  <c r="J42"/>
  <c r="M51" s="1"/>
  <c r="H50"/>
  <c r="D57" s="1"/>
  <c r="D80"/>
  <c r="F78" s="1"/>
  <c r="J72"/>
  <c r="M81" s="1"/>
  <c r="H72"/>
  <c r="D85" s="1"/>
  <c r="D86" s="1"/>
  <c r="D88" s="1"/>
  <c r="D72"/>
  <c r="F69" s="1"/>
  <c r="H77"/>
  <c r="H80" s="1"/>
  <c r="D87" s="1"/>
  <c r="H79"/>
  <c r="D110"/>
  <c r="F108" s="1"/>
  <c r="D102"/>
  <c r="F99" s="1"/>
  <c r="H99"/>
  <c r="H102" s="1"/>
  <c r="D115" s="1"/>
  <c r="D116" s="1"/>
  <c r="D118" s="1"/>
  <c r="J102"/>
  <c r="M111" s="1"/>
  <c r="H110"/>
  <c r="D117" s="1"/>
  <c r="D132"/>
  <c r="F130" s="1"/>
  <c r="H129"/>
  <c r="H132" s="1"/>
  <c r="D145" s="1"/>
  <c r="D146" s="1"/>
  <c r="H140"/>
  <c r="D147" s="1"/>
  <c r="D140"/>
  <c r="F138" s="1"/>
  <c r="J132"/>
  <c r="N141" s="1"/>
  <c r="D162"/>
  <c r="F161" s="1"/>
  <c r="D170"/>
  <c r="F167" s="1"/>
  <c r="J162"/>
  <c r="N171" s="1"/>
  <c r="H159"/>
  <c r="H162" s="1"/>
  <c r="D175" s="1"/>
  <c r="D176" s="1"/>
  <c r="H170"/>
  <c r="D177" s="1"/>
  <c r="J221"/>
  <c r="N230" s="1"/>
  <c r="D192"/>
  <c r="F189" s="1"/>
  <c r="J192"/>
  <c r="N201" s="1"/>
  <c r="D200"/>
  <c r="F198" s="1"/>
  <c r="H197"/>
  <c r="H200" s="1"/>
  <c r="D207" s="1"/>
  <c r="H189"/>
  <c r="H192" s="1"/>
  <c r="D205" s="1"/>
  <c r="D206" s="1"/>
  <c r="D221"/>
  <c r="F220" s="1"/>
  <c r="D229"/>
  <c r="F226" s="1"/>
  <c r="H219"/>
  <c r="H226"/>
  <c r="H229" s="1"/>
  <c r="D236" s="1"/>
  <c r="H218"/>
  <c r="H258"/>
  <c r="D265" s="1"/>
  <c r="J250"/>
  <c r="N259" s="1"/>
  <c r="D250"/>
  <c r="F248" s="1"/>
  <c r="D258"/>
  <c r="H247"/>
  <c r="H250" s="1"/>
  <c r="D263" s="1"/>
  <c r="D264" s="1"/>
  <c r="D288"/>
  <c r="F287" s="1"/>
  <c r="J280"/>
  <c r="N289" s="1"/>
  <c r="D280"/>
  <c r="F278" s="1"/>
  <c r="H279"/>
  <c r="H286"/>
  <c r="H288" s="1"/>
  <c r="D295" s="1"/>
  <c r="H277"/>
  <c r="D444"/>
  <c r="F442" s="1"/>
  <c r="J552"/>
  <c r="N561" s="1"/>
  <c r="J309"/>
  <c r="N318" s="1"/>
  <c r="D309"/>
  <c r="F307" s="1"/>
  <c r="D317"/>
  <c r="F314" s="1"/>
  <c r="H308"/>
  <c r="H315"/>
  <c r="H316"/>
  <c r="H306"/>
  <c r="J579"/>
  <c r="M588" s="1"/>
  <c r="D749"/>
  <c r="F748" s="1"/>
  <c r="D336"/>
  <c r="F335" s="1"/>
  <c r="J336"/>
  <c r="M345" s="1"/>
  <c r="D344"/>
  <c r="F341" s="1"/>
  <c r="H334"/>
  <c r="H341"/>
  <c r="H344" s="1"/>
  <c r="D351" s="1"/>
  <c r="H333"/>
  <c r="J687"/>
  <c r="M696" s="1"/>
  <c r="D363"/>
  <c r="F360" s="1"/>
  <c r="J498"/>
  <c r="N507" s="1"/>
  <c r="H587"/>
  <c r="D594" s="1"/>
  <c r="H746"/>
  <c r="H749" s="1"/>
  <c r="D756" s="1"/>
  <c r="J444"/>
  <c r="N453" s="1"/>
  <c r="D525"/>
  <c r="F524" s="1"/>
  <c r="D425"/>
  <c r="F422" s="1"/>
  <c r="J741"/>
  <c r="N750" s="1"/>
  <c r="D741"/>
  <c r="F738" s="1"/>
  <c r="D695"/>
  <c r="F694" s="1"/>
  <c r="J714"/>
  <c r="N723" s="1"/>
  <c r="D371"/>
  <c r="F368" s="1"/>
  <c r="H371"/>
  <c r="D378" s="1"/>
  <c r="J363"/>
  <c r="N372" s="1"/>
  <c r="H360"/>
  <c r="H363" s="1"/>
  <c r="D376" s="1"/>
  <c r="D377" s="1"/>
  <c r="L692"/>
  <c r="L693" s="1"/>
  <c r="L694" s="1"/>
  <c r="M691"/>
  <c r="D606"/>
  <c r="F603" s="1"/>
  <c r="M475"/>
  <c r="D552"/>
  <c r="F551" s="1"/>
  <c r="D533"/>
  <c r="F532" s="1"/>
  <c r="H641"/>
  <c r="D648" s="1"/>
  <c r="H425"/>
  <c r="D432" s="1"/>
  <c r="H692"/>
  <c r="H695" s="1"/>
  <c r="D702" s="1"/>
  <c r="D714"/>
  <c r="F713" s="1"/>
  <c r="J471"/>
  <c r="M480" s="1"/>
  <c r="D498"/>
  <c r="F496" s="1"/>
  <c r="J606"/>
  <c r="M615" s="1"/>
  <c r="J633"/>
  <c r="M642" s="1"/>
  <c r="J660"/>
  <c r="N669" s="1"/>
  <c r="J417"/>
  <c r="M426" s="1"/>
  <c r="H476"/>
  <c r="H479" s="1"/>
  <c r="D486" s="1"/>
  <c r="D479"/>
  <c r="F476" s="1"/>
  <c r="J525"/>
  <c r="N534" s="1"/>
  <c r="H603"/>
  <c r="H606" s="1"/>
  <c r="D619" s="1"/>
  <c r="D620" s="1"/>
  <c r="D660"/>
  <c r="F657" s="1"/>
  <c r="H522"/>
  <c r="D614"/>
  <c r="F612" s="1"/>
  <c r="D641"/>
  <c r="F638" s="1"/>
  <c r="H738"/>
  <c r="L746"/>
  <c r="L747" s="1"/>
  <c r="L748" s="1"/>
  <c r="M745"/>
  <c r="L557"/>
  <c r="L558" s="1"/>
  <c r="L559" s="1"/>
  <c r="M556"/>
  <c r="M583"/>
  <c r="L584"/>
  <c r="L585" s="1"/>
  <c r="L586" s="1"/>
  <c r="M718"/>
  <c r="L719"/>
  <c r="L720" s="1"/>
  <c r="L721" s="1"/>
  <c r="L530"/>
  <c r="L531" s="1"/>
  <c r="L532" s="1"/>
  <c r="M529"/>
  <c r="M448"/>
  <c r="L449"/>
  <c r="L450" s="1"/>
  <c r="L451" s="1"/>
  <c r="M502"/>
  <c r="L503"/>
  <c r="L504" s="1"/>
  <c r="L505" s="1"/>
  <c r="H533"/>
  <c r="D540" s="1"/>
  <c r="L611"/>
  <c r="L612" s="1"/>
  <c r="L613" s="1"/>
  <c r="M610"/>
  <c r="L638"/>
  <c r="L639" s="1"/>
  <c r="L640" s="1"/>
  <c r="M637"/>
  <c r="L422"/>
  <c r="L423" s="1"/>
  <c r="L424" s="1"/>
  <c r="M421"/>
  <c r="N586"/>
  <c r="M664"/>
  <c r="L665"/>
  <c r="L666" s="1"/>
  <c r="L667" s="1"/>
  <c r="H441"/>
  <c r="H444" s="1"/>
  <c r="D457" s="1"/>
  <c r="D458" s="1"/>
  <c r="D452"/>
  <c r="F450" s="1"/>
  <c r="H657"/>
  <c r="H660" s="1"/>
  <c r="D673" s="1"/>
  <c r="D674" s="1"/>
  <c r="D668"/>
  <c r="F666" s="1"/>
  <c r="H449"/>
  <c r="H470"/>
  <c r="H523"/>
  <c r="H559"/>
  <c r="H576"/>
  <c r="D579"/>
  <c r="F578" s="1"/>
  <c r="D587"/>
  <c r="H612"/>
  <c r="H665"/>
  <c r="H686"/>
  <c r="H739"/>
  <c r="H495"/>
  <c r="H498" s="1"/>
  <c r="D511" s="1"/>
  <c r="D512" s="1"/>
  <c r="D506"/>
  <c r="F504" s="1"/>
  <c r="H711"/>
  <c r="H714" s="1"/>
  <c r="D727" s="1"/>
  <c r="D728" s="1"/>
  <c r="D722"/>
  <c r="F719" s="1"/>
  <c r="D417"/>
  <c r="F416" s="1"/>
  <c r="H613"/>
  <c r="H630"/>
  <c r="H666"/>
  <c r="H719"/>
  <c r="D633"/>
  <c r="F630" s="1"/>
  <c r="H549"/>
  <c r="H552" s="1"/>
  <c r="D565" s="1"/>
  <c r="D566" s="1"/>
  <c r="D560"/>
  <c r="F558" s="1"/>
  <c r="H468"/>
  <c r="H504"/>
  <c r="H506" s="1"/>
  <c r="D513" s="1"/>
  <c r="H557"/>
  <c r="H578"/>
  <c r="H631"/>
  <c r="H667"/>
  <c r="H684"/>
  <c r="D687"/>
  <c r="F686" s="1"/>
  <c r="H720"/>
  <c r="H415"/>
  <c r="H417" s="1"/>
  <c r="D430" s="1"/>
  <c r="D431" s="1"/>
  <c r="H451"/>
  <c r="D471"/>
  <c r="F469" s="1"/>
  <c r="H399"/>
  <c r="D406" s="1"/>
  <c r="J391"/>
  <c r="N400" s="1"/>
  <c r="L396"/>
  <c r="L397" s="1"/>
  <c r="L398" s="1"/>
  <c r="H388"/>
  <c r="D391"/>
  <c r="F389" s="1"/>
  <c r="D399"/>
  <c r="H39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7" i="4" l="1"/>
  <c r="F20" s="1"/>
  <c r="F9"/>
  <c r="F12" s="1"/>
  <c r="F10"/>
  <c r="M21"/>
  <c r="F40"/>
  <c r="F42" s="1"/>
  <c r="F41"/>
  <c r="F48"/>
  <c r="F50" s="1"/>
  <c r="F49"/>
  <c r="N51"/>
  <c r="F79"/>
  <c r="F77"/>
  <c r="N81"/>
  <c r="F70"/>
  <c r="F72" s="1"/>
  <c r="F71"/>
  <c r="F523"/>
  <c r="F109"/>
  <c r="F107"/>
  <c r="F101"/>
  <c r="F102" s="1"/>
  <c r="F100"/>
  <c r="N111"/>
  <c r="F747"/>
  <c r="F131"/>
  <c r="F129"/>
  <c r="D148"/>
  <c r="F139"/>
  <c r="F137"/>
  <c r="M141"/>
  <c r="N480"/>
  <c r="F160"/>
  <c r="F159"/>
  <c r="F169"/>
  <c r="F168"/>
  <c r="M171"/>
  <c r="D178"/>
  <c r="M230"/>
  <c r="D433"/>
  <c r="N696"/>
  <c r="H221"/>
  <c r="D234" s="1"/>
  <c r="D235" s="1"/>
  <c r="D237" s="1"/>
  <c r="F191"/>
  <c r="F190"/>
  <c r="M201"/>
  <c r="F197"/>
  <c r="F199"/>
  <c r="D208"/>
  <c r="F443"/>
  <c r="F441"/>
  <c r="F424"/>
  <c r="F218"/>
  <c r="F221" s="1"/>
  <c r="F219"/>
  <c r="F228"/>
  <c r="F227"/>
  <c r="F522"/>
  <c r="F286"/>
  <c r="H525"/>
  <c r="D538" s="1"/>
  <c r="D539" s="1"/>
  <c r="D541" s="1"/>
  <c r="M259"/>
  <c r="D266"/>
  <c r="F249"/>
  <c r="F247"/>
  <c r="F257"/>
  <c r="F255"/>
  <c r="F256"/>
  <c r="N588"/>
  <c r="M561"/>
  <c r="M750"/>
  <c r="F361"/>
  <c r="F285"/>
  <c r="F658"/>
  <c r="M289"/>
  <c r="F279"/>
  <c r="F277"/>
  <c r="H280"/>
  <c r="D293" s="1"/>
  <c r="D294" s="1"/>
  <c r="D296" s="1"/>
  <c r="M507"/>
  <c r="F362"/>
  <c r="H687"/>
  <c r="D700" s="1"/>
  <c r="D701" s="1"/>
  <c r="D703" s="1"/>
  <c r="F415"/>
  <c r="F659"/>
  <c r="F423"/>
  <c r="F746"/>
  <c r="F749" s="1"/>
  <c r="F692"/>
  <c r="H317"/>
  <c r="D324" s="1"/>
  <c r="F315"/>
  <c r="H309"/>
  <c r="D322" s="1"/>
  <c r="D323" s="1"/>
  <c r="M318"/>
  <c r="F308"/>
  <c r="F306"/>
  <c r="F316"/>
  <c r="M723"/>
  <c r="N426"/>
  <c r="F613"/>
  <c r="F503"/>
  <c r="M453"/>
  <c r="H741"/>
  <c r="D754" s="1"/>
  <c r="D755" s="1"/>
  <c r="D757" s="1"/>
  <c r="F721"/>
  <c r="F632"/>
  <c r="F334"/>
  <c r="F333"/>
  <c r="N345"/>
  <c r="H336"/>
  <c r="D349" s="1"/>
  <c r="D350" s="1"/>
  <c r="D352" s="1"/>
  <c r="F343"/>
  <c r="F342"/>
  <c r="H471"/>
  <c r="D484" s="1"/>
  <c r="D485" s="1"/>
  <c r="D487" s="1"/>
  <c r="F470"/>
  <c r="F712"/>
  <c r="H633"/>
  <c r="D646" s="1"/>
  <c r="D647" s="1"/>
  <c r="D649" s="1"/>
  <c r="H579"/>
  <c r="D592" s="1"/>
  <c r="D593" s="1"/>
  <c r="D595" s="1"/>
  <c r="F449"/>
  <c r="F740"/>
  <c r="F739"/>
  <c r="F505"/>
  <c r="F531"/>
  <c r="F693"/>
  <c r="F530"/>
  <c r="F611"/>
  <c r="F495"/>
  <c r="F631"/>
  <c r="D379"/>
  <c r="F370"/>
  <c r="F369"/>
  <c r="M372"/>
  <c r="N615"/>
  <c r="F665"/>
  <c r="M534"/>
  <c r="F549"/>
  <c r="N642"/>
  <c r="F667"/>
  <c r="F550"/>
  <c r="H614"/>
  <c r="D621" s="1"/>
  <c r="D622" s="1"/>
  <c r="F414"/>
  <c r="F640"/>
  <c r="F639"/>
  <c r="F605"/>
  <c r="F604"/>
  <c r="M669"/>
  <c r="F711"/>
  <c r="F451"/>
  <c r="F477"/>
  <c r="F479" s="1"/>
  <c r="F478"/>
  <c r="F497"/>
  <c r="F585"/>
  <c r="F584"/>
  <c r="F586"/>
  <c r="H560"/>
  <c r="D567" s="1"/>
  <c r="D568" s="1"/>
  <c r="H722"/>
  <c r="D729" s="1"/>
  <c r="D730" s="1"/>
  <c r="F557"/>
  <c r="F577"/>
  <c r="D514"/>
  <c r="H452"/>
  <c r="D459" s="1"/>
  <c r="D460" s="1"/>
  <c r="F576"/>
  <c r="F468"/>
  <c r="H668"/>
  <c r="D675" s="1"/>
  <c r="D676" s="1"/>
  <c r="F720"/>
  <c r="F685"/>
  <c r="F559"/>
  <c r="F684"/>
  <c r="M400"/>
  <c r="F388"/>
  <c r="F390"/>
  <c r="H391"/>
  <c r="D404" s="1"/>
  <c r="D405" s="1"/>
  <c r="D407" s="1"/>
  <c r="F398"/>
  <c r="F396"/>
  <c r="F39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80" i="4" l="1"/>
  <c r="F525"/>
  <c r="F110"/>
  <c r="F660"/>
  <c r="F288"/>
  <c r="F140"/>
  <c r="F132"/>
  <c r="F444"/>
  <c r="F170"/>
  <c r="F162"/>
  <c r="F417"/>
  <c r="F200"/>
  <c r="F192"/>
  <c r="F425"/>
  <c r="F363"/>
  <c r="F668"/>
  <c r="F229"/>
  <c r="F250"/>
  <c r="F258"/>
  <c r="F722"/>
  <c r="F695"/>
  <c r="F317"/>
  <c r="F280"/>
  <c r="F498"/>
  <c r="F741"/>
  <c r="F506"/>
  <c r="F309"/>
  <c r="D325"/>
  <c r="F471"/>
  <c r="F714"/>
  <c r="F533"/>
  <c r="F614"/>
  <c r="F560"/>
  <c r="F452"/>
  <c r="F633"/>
  <c r="F336"/>
  <c r="F344"/>
  <c r="F606"/>
  <c r="F687"/>
  <c r="F371"/>
  <c r="F641"/>
  <c r="F552"/>
  <c r="F587"/>
  <c r="F579"/>
  <c r="F391"/>
  <c r="F39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<sst xmlns="http://schemas.openxmlformats.org/spreadsheetml/2006/main" count="3112" uniqueCount="183">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</sst>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59"/>
  <sheetViews>
    <sheetView tabSelected="1" zoomScale="80" zoomScaleNormal="80" workbookViewId="0">
      <selection activeCell="G20" sqref="G20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45566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198908.89</v>
      </c>
      <c r="M8" s="35" t="s">
        <v>118</v>
      </c>
      <c r="N8" s="35"/>
      <c r="O8" s="35"/>
      <c r="P8" s="35"/>
      <c r="Q8" s="10"/>
    </row>
    <row r="9" spans="1:17">
      <c r="A9" s="13" t="s">
        <v>173</v>
      </c>
      <c r="B9" s="35">
        <v>405</v>
      </c>
      <c r="C9" s="9">
        <v>6.88</v>
      </c>
      <c r="D9" s="9">
        <f>C9*B9</f>
        <v>2786.4</v>
      </c>
      <c r="E9" s="36" t="s">
        <v>37</v>
      </c>
      <c r="F9" s="38">
        <f>D9/D12</f>
        <v>0.31075982472360736</v>
      </c>
      <c r="G9" s="45">
        <v>7.07</v>
      </c>
      <c r="H9" s="9">
        <f>(B9*G9)-D9</f>
        <v>76.949999999999818</v>
      </c>
      <c r="I9" s="35" t="s">
        <v>71</v>
      </c>
      <c r="J9" s="36">
        <f>G9*B9</f>
        <v>2863.35</v>
      </c>
      <c r="K9" s="35" t="str">
        <f>"sell "&amp;B9&amp;" "&amp;A9&amp;" @ $"&amp;G9</f>
        <v>sell 405 CDE @ $7.07</v>
      </c>
      <c r="L9" s="9">
        <f>L8+(G9*B9)</f>
        <v>201772.24000000002</v>
      </c>
      <c r="M9" s="35"/>
      <c r="N9" s="35"/>
      <c r="O9" s="35"/>
      <c r="P9" s="35"/>
      <c r="Q9" s="10"/>
    </row>
    <row r="10" spans="1:17">
      <c r="A10" s="13" t="s">
        <v>174</v>
      </c>
      <c r="B10" s="35">
        <v>3</v>
      </c>
      <c r="C10" s="9">
        <v>123.85</v>
      </c>
      <c r="D10" s="9">
        <f>C10*B10</f>
        <v>371.54999999999995</v>
      </c>
      <c r="E10" s="36" t="s">
        <v>37</v>
      </c>
      <c r="F10" s="38">
        <f>D10/D12</f>
        <v>4.1437989117160595E-2</v>
      </c>
      <c r="G10" s="45">
        <v>124.11</v>
      </c>
      <c r="H10" s="9">
        <f>(B10*G10)-D10</f>
        <v>0.78000000000002956</v>
      </c>
      <c r="I10" s="35" t="s">
        <v>71</v>
      </c>
      <c r="J10" s="36">
        <f>G10*B10</f>
        <v>372.33</v>
      </c>
      <c r="K10" s="35" t="str">
        <f>"sell "&amp;B10&amp;" "&amp;A10&amp;" @ $"&amp;G10</f>
        <v>sell 3 CAVA @ $124.11</v>
      </c>
      <c r="L10" s="9">
        <f>L9+(G10*B10)</f>
        <v>202144.57</v>
      </c>
      <c r="M10" s="35"/>
      <c r="N10" s="35"/>
      <c r="O10" s="35"/>
      <c r="P10" s="35"/>
      <c r="Q10" s="10"/>
    </row>
    <row r="11" spans="1:17">
      <c r="A11" s="13" t="s">
        <v>161</v>
      </c>
      <c r="B11" s="35">
        <v>49</v>
      </c>
      <c r="C11" s="9">
        <v>118.54</v>
      </c>
      <c r="D11" s="9">
        <f>C11*B11</f>
        <v>5808.46</v>
      </c>
      <c r="E11" s="36" t="s">
        <v>37</v>
      </c>
      <c r="F11" s="38">
        <f>D11/D12</f>
        <v>0.64780218615923213</v>
      </c>
      <c r="G11" s="45">
        <v>118</v>
      </c>
      <c r="H11" s="9">
        <f>(B11*G11)-D11</f>
        <v>-26.460000000000036</v>
      </c>
      <c r="I11" s="35" t="s">
        <v>71</v>
      </c>
      <c r="J11" s="36">
        <f>G11*B11</f>
        <v>5782</v>
      </c>
      <c r="K11" s="35" t="str">
        <f>"sell "&amp;B11&amp;" "&amp;A11&amp;" @ $"&amp;G11</f>
        <v>sell 49 VST @ $118</v>
      </c>
      <c r="L11" s="9">
        <f>L10+(G11*B11)</f>
        <v>207926.57</v>
      </c>
      <c r="M11" s="35" t="s">
        <v>22</v>
      </c>
      <c r="N11" s="35"/>
      <c r="O11" s="35"/>
      <c r="P11" s="35"/>
      <c r="Q11" s="10"/>
    </row>
    <row r="12" spans="1:17">
      <c r="A12" s="13"/>
      <c r="B12" s="35" t="s">
        <v>3</v>
      </c>
      <c r="C12" s="9"/>
      <c r="D12" s="9">
        <f>SUM(D9:D11)</f>
        <v>8966.41</v>
      </c>
      <c r="E12" s="36"/>
      <c r="F12" s="38">
        <f>SUM(F9:F11)</f>
        <v>1</v>
      </c>
      <c r="G12" s="41"/>
      <c r="H12" s="9">
        <f>SUM(H9:H11)</f>
        <v>51.269999999999811</v>
      </c>
      <c r="I12" s="35"/>
      <c r="J12" s="36">
        <f>SUM(J9:J11)</f>
        <v>9017.68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180</v>
      </c>
      <c r="B17" s="35">
        <v>197</v>
      </c>
      <c r="C17" s="9">
        <v>15.99</v>
      </c>
      <c r="D17" s="9">
        <f>C17*B17</f>
        <v>3150.03</v>
      </c>
      <c r="E17" s="36" t="s">
        <v>37</v>
      </c>
      <c r="F17" s="38">
        <f>D17/D20</f>
        <v>0.40456109392277972</v>
      </c>
      <c r="G17" s="21">
        <v>16</v>
      </c>
      <c r="H17" s="9">
        <f>(B17*G17)-D17</f>
        <v>1.9699999999997999</v>
      </c>
      <c r="I17" s="35" t="s">
        <v>71</v>
      </c>
      <c r="J17" s="35"/>
      <c r="K17" s="35" t="str">
        <f>"buy "&amp;B17&amp;" "&amp;A17&amp;" @ $"&amp;G17</f>
        <v>buy 197 CNTA @ $16</v>
      </c>
      <c r="L17" s="9">
        <f>L11-(G17*B17)</f>
        <v>204774.57</v>
      </c>
      <c r="M17" s="36">
        <f>L8-(G17*B17)</f>
        <v>195756.89</v>
      </c>
      <c r="N17" s="35"/>
      <c r="O17" s="35"/>
      <c r="P17" s="35"/>
      <c r="Q17" s="10"/>
    </row>
    <row r="18" spans="1:17">
      <c r="A18" s="13" t="s">
        <v>181</v>
      </c>
      <c r="B18" s="35">
        <v>73</v>
      </c>
      <c r="C18" s="9">
        <v>18.079999999999998</v>
      </c>
      <c r="D18" s="9">
        <f>C18*B18</f>
        <v>1319.84</v>
      </c>
      <c r="E18" s="36" t="s">
        <v>37</v>
      </c>
      <c r="F18" s="38">
        <f>D18/D20</f>
        <v>0.16950819966890524</v>
      </c>
      <c r="G18" s="21">
        <v>18.010000000000002</v>
      </c>
      <c r="H18" s="9">
        <f>(B18*G18)-D18</f>
        <v>-5.1099999999999</v>
      </c>
      <c r="I18" s="35" t="s">
        <v>71</v>
      </c>
      <c r="J18" s="35"/>
      <c r="K18" s="35" t="str">
        <f>"buy "&amp;B18&amp;" "&amp;A18&amp;" @ $"&amp;G18</f>
        <v>buy 73 PHAT @ $18.01</v>
      </c>
      <c r="L18" s="9">
        <f>L17-(G18*B18)</f>
        <v>203459.84</v>
      </c>
      <c r="M18" s="36">
        <f>M17-(G18*B18)</f>
        <v>194442.16</v>
      </c>
      <c r="N18" s="35"/>
      <c r="O18" s="35"/>
      <c r="P18" s="35"/>
      <c r="Q18" s="10"/>
    </row>
    <row r="19" spans="1:17">
      <c r="A19" s="23" t="s">
        <v>182</v>
      </c>
      <c r="B19" s="24">
        <v>79</v>
      </c>
      <c r="C19" s="25">
        <v>41.98</v>
      </c>
      <c r="D19" s="25">
        <f>C19*B19</f>
        <v>3316.4199999999996</v>
      </c>
      <c r="E19" s="36" t="s">
        <v>37</v>
      </c>
      <c r="F19" s="38">
        <f>D19/D20</f>
        <v>0.42593070640831515</v>
      </c>
      <c r="G19" s="26">
        <v>42.06</v>
      </c>
      <c r="H19" s="25">
        <f>(B19*G19)-D19</f>
        <v>6.3200000000006185</v>
      </c>
      <c r="I19" s="35" t="s">
        <v>71</v>
      </c>
      <c r="J19" s="35"/>
      <c r="K19" s="35" t="str">
        <f>"buy "&amp;B19&amp;" "&amp;A19&amp;" @ $"&amp;G19</f>
        <v>buy 79 TRUP @ $42.06</v>
      </c>
      <c r="L19" s="9">
        <f>L18-(G19*B19)</f>
        <v>200137.1</v>
      </c>
      <c r="M19" s="36">
        <f>M18-(G19*B19)</f>
        <v>191119.42</v>
      </c>
      <c r="N19" s="35" t="str">
        <f>TEXT(ROUND(M19,2),"$#,##0.00")&amp;" will be the balance in the account after purchases.  "</f>
        <v xml:space="preserve">$191,119.42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7786.2899999999991</v>
      </c>
      <c r="E20" s="35"/>
      <c r="F20" s="38">
        <f>SUM(F17:F19)</f>
        <v>1</v>
      </c>
      <c r="G20" s="9" t="s">
        <v>15</v>
      </c>
      <c r="H20" s="9">
        <f>SUM(H17:H19)</f>
        <v>3.1800000000005184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200137.1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2254.6999999999998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51.269999999999811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2305.9699999999998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3.1800000000005184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2302.7899999999991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45536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200000.46</v>
      </c>
      <c r="M38" s="35" t="s">
        <v>118</v>
      </c>
      <c r="N38" s="35"/>
      <c r="O38" s="35"/>
      <c r="P38" s="35"/>
      <c r="Q38" s="10"/>
    </row>
    <row r="39" spans="1:17">
      <c r="A39" s="13" t="s">
        <v>169</v>
      </c>
      <c r="B39" s="35">
        <v>27</v>
      </c>
      <c r="C39" s="9">
        <v>43.82</v>
      </c>
      <c r="D39" s="9">
        <f>C39*B39</f>
        <v>1183.1400000000001</v>
      </c>
      <c r="E39" s="36" t="s">
        <v>37</v>
      </c>
      <c r="F39" s="38">
        <f>D39/D42</f>
        <v>0.20993851640893246</v>
      </c>
      <c r="G39" s="45">
        <v>42.8</v>
      </c>
      <c r="H39" s="9">
        <f>(B39*G39)-D39</f>
        <v>-27.540000000000191</v>
      </c>
      <c r="I39" s="35" t="s">
        <v>71</v>
      </c>
      <c r="J39" s="36">
        <f>G39*B39</f>
        <v>1155.5999999999999</v>
      </c>
      <c r="K39" s="35" t="str">
        <f>"sell "&amp;B39&amp;" "&amp;A39&amp;" @ $"&amp;G39</f>
        <v>sell 27 SMTC @ $42.8</v>
      </c>
      <c r="L39" s="9">
        <f>L38+(G39*B39)</f>
        <v>201156.06</v>
      </c>
      <c r="M39" s="35"/>
      <c r="N39" s="35"/>
      <c r="O39" s="35"/>
      <c r="P39" s="35"/>
      <c r="Q39" s="10"/>
    </row>
    <row r="40" spans="1:17">
      <c r="A40" s="13" t="s">
        <v>170</v>
      </c>
      <c r="B40" s="35">
        <v>361</v>
      </c>
      <c r="C40" s="9">
        <v>4.59</v>
      </c>
      <c r="D40" s="9">
        <f>C40*B40</f>
        <v>1656.99</v>
      </c>
      <c r="E40" s="36" t="s">
        <v>37</v>
      </c>
      <c r="F40" s="38">
        <f>D40/D42</f>
        <v>0.29401932341433556</v>
      </c>
      <c r="G40" s="45">
        <v>4.5199999999999996</v>
      </c>
      <c r="H40" s="9">
        <f>(B40*G40)-D40</f>
        <v>-25.270000000000209</v>
      </c>
      <c r="I40" s="35" t="s">
        <v>71</v>
      </c>
      <c r="J40" s="36">
        <f>G40*B40</f>
        <v>1631.7199999999998</v>
      </c>
      <c r="K40" s="35" t="str">
        <f>"sell "&amp;B40&amp;" "&amp;A40&amp;" @ $"&amp;G40</f>
        <v>sell 361 FSM @ $4.52</v>
      </c>
      <c r="L40" s="9">
        <f>L39+(G40*B40)</f>
        <v>202787.78</v>
      </c>
      <c r="M40" s="35"/>
      <c r="N40" s="35"/>
      <c r="O40" s="35"/>
      <c r="P40" s="35"/>
      <c r="Q40" s="10"/>
    </row>
    <row r="41" spans="1:17">
      <c r="A41" s="13" t="s">
        <v>171</v>
      </c>
      <c r="B41" s="35">
        <v>273</v>
      </c>
      <c r="C41" s="9">
        <v>10.24</v>
      </c>
      <c r="D41" s="9">
        <f>C41*B41</f>
        <v>2795.52</v>
      </c>
      <c r="E41" s="36" t="s">
        <v>37</v>
      </c>
      <c r="F41" s="38">
        <f>D41/D42</f>
        <v>0.49604216017673208</v>
      </c>
      <c r="G41" s="45">
        <v>10.26</v>
      </c>
      <c r="H41" s="9">
        <f>(B41*G41)-D41</f>
        <v>5.4600000000000364</v>
      </c>
      <c r="I41" s="35" t="s">
        <v>71</v>
      </c>
      <c r="J41" s="36">
        <f>G41*B41</f>
        <v>2800.98</v>
      </c>
      <c r="K41" s="35" t="str">
        <f>"sell "&amp;B41&amp;" "&amp;A41&amp;" @ $"&amp;G41</f>
        <v>sell 273 BBAR @ $10.26</v>
      </c>
      <c r="L41" s="9">
        <f>L40+(G41*B41)</f>
        <v>205588.76</v>
      </c>
      <c r="M41" s="35" t="s">
        <v>22</v>
      </c>
      <c r="N41" s="35"/>
      <c r="O41" s="35"/>
      <c r="P41" s="35"/>
      <c r="Q41" s="10"/>
    </row>
    <row r="42" spans="1:17">
      <c r="A42" s="13"/>
      <c r="B42" s="35" t="s">
        <v>3</v>
      </c>
      <c r="C42" s="9"/>
      <c r="D42" s="9">
        <f>SUM(D39:D41)</f>
        <v>5635.65</v>
      </c>
      <c r="E42" s="36"/>
      <c r="F42" s="38">
        <f>SUM(F39:F41)</f>
        <v>1</v>
      </c>
      <c r="G42" s="41"/>
      <c r="H42" s="9">
        <f>SUM(H39:H41)</f>
        <v>-47.350000000000364</v>
      </c>
      <c r="I42" s="35"/>
      <c r="J42" s="36">
        <f>SUM(J39:J41)</f>
        <v>5588.2999999999993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178</v>
      </c>
      <c r="B47" s="35">
        <v>64</v>
      </c>
      <c r="C47" s="9">
        <v>23.52</v>
      </c>
      <c r="D47" s="9">
        <f>C47*B47</f>
        <v>1505.28</v>
      </c>
      <c r="E47" s="36" t="s">
        <v>37</v>
      </c>
      <c r="F47" s="38">
        <f>D47/D50</f>
        <v>0.22402333576414213</v>
      </c>
      <c r="G47" s="21">
        <v>23.32</v>
      </c>
      <c r="H47" s="9">
        <f>(B47*G47)-D47</f>
        <v>-12.799999999999955</v>
      </c>
      <c r="I47" s="35" t="s">
        <v>71</v>
      </c>
      <c r="J47" s="35"/>
      <c r="K47" s="35" t="str">
        <f>"buy "&amp;B47&amp;" "&amp;A47&amp;" @ $"&amp;G47</f>
        <v>buy 64 LTH @ $23.32</v>
      </c>
      <c r="L47" s="9">
        <f>L41-(G47*B47)</f>
        <v>204096.28</v>
      </c>
      <c r="M47" s="36">
        <f>L38-(G47*B47)</f>
        <v>198507.97999999998</v>
      </c>
      <c r="N47" s="35"/>
      <c r="O47" s="35"/>
      <c r="P47" s="35"/>
      <c r="Q47" s="10"/>
    </row>
    <row r="48" spans="1:17">
      <c r="A48" s="13" t="s">
        <v>179</v>
      </c>
      <c r="B48" s="35">
        <v>53</v>
      </c>
      <c r="C48" s="9">
        <v>52.4</v>
      </c>
      <c r="D48" s="9">
        <f>C48*B48</f>
        <v>2777.2</v>
      </c>
      <c r="E48" s="36" t="s">
        <v>37</v>
      </c>
      <c r="F48" s="38">
        <f>D48/D50</f>
        <v>0.41331686336374329</v>
      </c>
      <c r="G48" s="21">
        <v>51.98</v>
      </c>
      <c r="H48" s="9">
        <f>(B48*G48)-D48</f>
        <v>-22.259999999999764</v>
      </c>
      <c r="I48" s="35" t="s">
        <v>71</v>
      </c>
      <c r="J48" s="35"/>
      <c r="K48" s="35" t="str">
        <f>"buy "&amp;B48&amp;" "&amp;A48&amp;" @ $"&amp;G48</f>
        <v>buy 53 TBBK @ $51.98</v>
      </c>
      <c r="L48" s="9">
        <f>L47-(G48*B48)</f>
        <v>201341.34</v>
      </c>
      <c r="M48" s="36">
        <f>M47-(G48*B48)</f>
        <v>195753.03999999998</v>
      </c>
      <c r="N48" s="35"/>
      <c r="O48" s="35"/>
      <c r="P48" s="35"/>
      <c r="Q48" s="10"/>
    </row>
    <row r="49" spans="1:17">
      <c r="A49" s="23" t="s">
        <v>134</v>
      </c>
      <c r="B49" s="24">
        <v>89</v>
      </c>
      <c r="C49" s="25">
        <v>27.38</v>
      </c>
      <c r="D49" s="25">
        <f>C49*B49</f>
        <v>2436.8199999999997</v>
      </c>
      <c r="E49" s="36" t="s">
        <v>37</v>
      </c>
      <c r="F49" s="38">
        <f>D49/D50</f>
        <v>0.36265980087211463</v>
      </c>
      <c r="G49" s="26">
        <v>27.45</v>
      </c>
      <c r="H49" s="25">
        <f>(B49*G49)-D49</f>
        <v>6.2300000000000182</v>
      </c>
      <c r="I49" s="35" t="s">
        <v>71</v>
      </c>
      <c r="J49" s="35"/>
      <c r="K49" s="35" t="str">
        <f>"buy "&amp;B49&amp;" "&amp;A49&amp;" @ $"&amp;G49</f>
        <v>buy 89 CNK @ $27.45</v>
      </c>
      <c r="L49" s="9">
        <f>L48-(G49*B49)</f>
        <v>198898.29</v>
      </c>
      <c r="M49" s="36">
        <f>M48-(G49*B49)</f>
        <v>193309.99</v>
      </c>
      <c r="N49" s="35" t="str">
        <f>TEXT(ROUND(M49,2),"$#,##0.00")&amp;" will be the balance in the account after purchases.  "</f>
        <v xml:space="preserve">$193,309.99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6719.2999999999993</v>
      </c>
      <c r="E50" s="35"/>
      <c r="F50" s="38">
        <f>SUM(F47:F49)</f>
        <v>1</v>
      </c>
      <c r="G50" s="9" t="s">
        <v>15</v>
      </c>
      <c r="H50" s="9">
        <f>SUM(H47:H49)</f>
        <v>-28.8299999999997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198898.28999999998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93.1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-47.350000000000364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45.749999999999631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-28.8299999999997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74.57999999999933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45505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201110.93</v>
      </c>
      <c r="M68" s="35" t="s">
        <v>118</v>
      </c>
      <c r="N68" s="35"/>
      <c r="O68" s="35"/>
      <c r="P68" s="35"/>
      <c r="Q68" s="10"/>
    </row>
    <row r="69" spans="1:17">
      <c r="A69" s="13" t="s">
        <v>164</v>
      </c>
      <c r="B69" s="35">
        <v>15</v>
      </c>
      <c r="C69" s="9">
        <v>52.82</v>
      </c>
      <c r="D69" s="9">
        <f>C69*B69</f>
        <v>792.3</v>
      </c>
      <c r="E69" s="36" t="s">
        <v>37</v>
      </c>
      <c r="F69" s="38">
        <f>D69/D72</f>
        <v>0.14577710068610727</v>
      </c>
      <c r="G69" s="45">
        <v>52.95</v>
      </c>
      <c r="H69" s="9">
        <f>(B69*G69)-D69</f>
        <v>1.9500000000000455</v>
      </c>
      <c r="I69" s="35" t="s">
        <v>71</v>
      </c>
      <c r="J69" s="36">
        <f>G69*B69</f>
        <v>794.25</v>
      </c>
      <c r="K69" s="35" t="str">
        <f>"sell "&amp;B69&amp;" "&amp;A69&amp;" @ $"&amp;G69</f>
        <v>sell 15 BMA @ $52.95</v>
      </c>
      <c r="L69" s="9">
        <f>L68+(G69*B69)</f>
        <v>201905.18</v>
      </c>
      <c r="M69" s="35"/>
      <c r="N69" s="35"/>
      <c r="O69" s="35"/>
      <c r="P69" s="35"/>
      <c r="Q69" s="10"/>
    </row>
    <row r="70" spans="1:17">
      <c r="A70" s="13" t="s">
        <v>144</v>
      </c>
      <c r="B70" s="35">
        <v>27</v>
      </c>
      <c r="C70" s="9">
        <v>78.7</v>
      </c>
      <c r="D70" s="9">
        <f>C70*B70</f>
        <v>2124.9</v>
      </c>
      <c r="E70" s="36" t="s">
        <v>37</v>
      </c>
      <c r="F70" s="38">
        <f>D70/D72</f>
        <v>0.39096524201427413</v>
      </c>
      <c r="G70" s="45">
        <v>79.75</v>
      </c>
      <c r="H70" s="9">
        <f>(B70*G70)-D70</f>
        <v>28.349999999999909</v>
      </c>
      <c r="I70" s="35" t="s">
        <v>71</v>
      </c>
      <c r="J70" s="36">
        <f>G70*B70</f>
        <v>2153.25</v>
      </c>
      <c r="K70" s="35" t="str">
        <f>"sell "&amp;B70&amp;" "&amp;A70&amp;" @ $"&amp;G70</f>
        <v>sell 27 VRT @ $79.75</v>
      </c>
      <c r="L70" s="9">
        <f>L69+(G70*B70)</f>
        <v>204058.43</v>
      </c>
      <c r="M70" s="35"/>
      <c r="N70" s="35"/>
      <c r="O70" s="35"/>
      <c r="P70" s="35"/>
      <c r="Q70" s="10"/>
    </row>
    <row r="71" spans="1:17">
      <c r="A71" s="13" t="s">
        <v>165</v>
      </c>
      <c r="B71" s="35">
        <v>69</v>
      </c>
      <c r="C71" s="9">
        <v>36.49</v>
      </c>
      <c r="D71" s="9">
        <f>C71*B71</f>
        <v>2517.81</v>
      </c>
      <c r="E71" s="36" t="s">
        <v>37</v>
      </c>
      <c r="F71" s="38">
        <f>D71/D72</f>
        <v>0.46325765729961854</v>
      </c>
      <c r="G71" s="45">
        <v>36.86</v>
      </c>
      <c r="H71" s="9">
        <f>(B71*G71)-D71</f>
        <v>25.5300000000002</v>
      </c>
      <c r="I71" s="35" t="s">
        <v>71</v>
      </c>
      <c r="J71" s="36">
        <f>G71*B71</f>
        <v>2543.34</v>
      </c>
      <c r="K71" s="35" t="str">
        <f>"sell "&amp;B71&amp;" "&amp;A71&amp;" @ $"&amp;G71</f>
        <v>sell 69 VITL @ $36.86</v>
      </c>
      <c r="L71" s="9">
        <f>L70+(G71*B71)</f>
        <v>206601.77</v>
      </c>
      <c r="M71" s="35" t="s">
        <v>22</v>
      </c>
      <c r="N71" s="35"/>
      <c r="O71" s="35"/>
      <c r="P71" s="35"/>
      <c r="Q71" s="10"/>
    </row>
    <row r="72" spans="1:17">
      <c r="A72" s="13"/>
      <c r="B72" s="35"/>
      <c r="C72" s="9"/>
      <c r="D72" s="9">
        <f>SUM(D69:D71)</f>
        <v>5435.01</v>
      </c>
      <c r="E72" s="36"/>
      <c r="F72" s="38">
        <f>SUM(F69:F71)</f>
        <v>1</v>
      </c>
      <c r="G72" s="41"/>
      <c r="H72" s="9">
        <f>SUM(H69:H71)</f>
        <v>55.830000000000155</v>
      </c>
      <c r="I72" s="35"/>
      <c r="J72" s="36">
        <f>SUM(J69:J71)</f>
        <v>5490.84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175</v>
      </c>
      <c r="B77" s="35">
        <v>47</v>
      </c>
      <c r="C77" s="9">
        <v>24.16</v>
      </c>
      <c r="D77" s="9">
        <f>C77*B77</f>
        <v>1135.52</v>
      </c>
      <c r="E77" s="36" t="s">
        <v>37</v>
      </c>
      <c r="F77" s="38">
        <f>D77/D80</f>
        <v>0.16778174424927303</v>
      </c>
      <c r="G77" s="21">
        <v>24.2</v>
      </c>
      <c r="H77" s="9">
        <f>(B77*G77)-D77</f>
        <v>1.8799999999998818</v>
      </c>
      <c r="I77" s="35" t="s">
        <v>71</v>
      </c>
      <c r="J77" s="35"/>
      <c r="K77" s="35" t="str">
        <f>"buy "&amp;B77&amp;" "&amp;A77&amp;" @ $"&amp;G77</f>
        <v>buy 47 AMSC @ $24.2</v>
      </c>
      <c r="L77" s="9">
        <f>L71-(G77*B77)</f>
        <v>205464.37</v>
      </c>
      <c r="M77" s="36">
        <f>L68-(G77*B77)</f>
        <v>199973.53</v>
      </c>
      <c r="N77" s="35"/>
      <c r="O77" s="35"/>
      <c r="P77" s="35"/>
      <c r="Q77" s="10"/>
    </row>
    <row r="78" spans="1:17">
      <c r="A78" s="13" t="s">
        <v>176</v>
      </c>
      <c r="B78" s="35">
        <v>40</v>
      </c>
      <c r="C78" s="9">
        <v>111.45</v>
      </c>
      <c r="D78" s="9">
        <f>C78*B78</f>
        <v>4458</v>
      </c>
      <c r="E78" s="36" t="s">
        <v>37</v>
      </c>
      <c r="F78" s="38">
        <f>D78/D80</f>
        <v>0.65870351544953776</v>
      </c>
      <c r="G78" s="21">
        <v>111.4</v>
      </c>
      <c r="H78" s="9">
        <f>(B78*G78)-D78</f>
        <v>-2</v>
      </c>
      <c r="I78" s="35" t="s">
        <v>71</v>
      </c>
      <c r="J78" s="35"/>
      <c r="K78" s="35" t="str">
        <f>"buy "&amp;B78&amp;" "&amp;A78&amp;" @ $"&amp;G78</f>
        <v>buy 40 FTAI @ $111.4</v>
      </c>
      <c r="L78" s="9">
        <f>L77-(G78*B78)</f>
        <v>201008.37</v>
      </c>
      <c r="M78" s="36">
        <f>M77-(G78*B78)</f>
        <v>195517.53</v>
      </c>
      <c r="N78" s="35"/>
      <c r="O78" s="35"/>
      <c r="P78" s="35"/>
      <c r="Q78" s="10"/>
    </row>
    <row r="79" spans="1:17">
      <c r="A79" s="23" t="s">
        <v>177</v>
      </c>
      <c r="B79" s="24">
        <v>9</v>
      </c>
      <c r="C79" s="25">
        <v>130.47999999999999</v>
      </c>
      <c r="D79" s="25">
        <f>C79*B79</f>
        <v>1174.32</v>
      </c>
      <c r="E79" s="36" t="s">
        <v>37</v>
      </c>
      <c r="F79" s="38">
        <f>D79/D80</f>
        <v>0.17351474030118913</v>
      </c>
      <c r="G79" s="26">
        <v>129.25</v>
      </c>
      <c r="H79" s="25">
        <f>(B79*G79)-D79</f>
        <v>-11.069999999999936</v>
      </c>
      <c r="I79" s="35" t="s">
        <v>71</v>
      </c>
      <c r="J79" s="35"/>
      <c r="K79" s="35" t="str">
        <f>"buy "&amp;B79&amp;" "&amp;A79&amp;" @ $"&amp;G79</f>
        <v>buy 9 CRUS @ $129.25</v>
      </c>
      <c r="L79" s="9">
        <f>L78-(G79*B79)</f>
        <v>199845.12</v>
      </c>
      <c r="M79" s="36">
        <f>M78-(G79*B79)</f>
        <v>194354.28</v>
      </c>
      <c r="N79" s="35" t="str">
        <f>TEXT(ROUND(M79,2),"$#,##0.00")&amp;" will be the balance in the account after purchases.  "</f>
        <v xml:space="preserve">$194,354.28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6767.84</v>
      </c>
      <c r="E80" s="35"/>
      <c r="F80" s="38">
        <f>SUM(F77:F79)</f>
        <v>1</v>
      </c>
      <c r="G80" s="9" t="s">
        <v>15</v>
      </c>
      <c r="H80" s="9">
        <f>SUM(H77:H79)</f>
        <v>-11.190000000000055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199845.12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1109.73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55.830000000000155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1165.5600000000002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-11.190000000000055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 t="s">
        <v>13</v>
      </c>
      <c r="B88" s="16"/>
      <c r="C88" s="17"/>
      <c r="D88" s="46">
        <f>D86-D87</f>
        <v>1176.7500000000002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5" spans="1:17" ht="14.65" thickBot="1"/>
    <row r="96" spans="1:17" ht="14.65" thickTop="1">
      <c r="A96" s="2"/>
      <c r="B96" s="3"/>
      <c r="C96" s="4">
        <v>45474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200839.67</v>
      </c>
      <c r="M98" s="35" t="s">
        <v>118</v>
      </c>
      <c r="N98" s="35"/>
      <c r="O98" s="35"/>
      <c r="P98" s="35"/>
      <c r="Q98" s="10"/>
    </row>
    <row r="99" spans="1:17">
      <c r="A99" s="13" t="s">
        <v>161</v>
      </c>
      <c r="B99" s="35">
        <v>52</v>
      </c>
      <c r="C99" s="9">
        <v>85.98</v>
      </c>
      <c r="D99" s="9">
        <f>C99*B99</f>
        <v>4470.96</v>
      </c>
      <c r="E99" s="36" t="s">
        <v>37</v>
      </c>
      <c r="F99" s="38">
        <f>D99/D102</f>
        <v>0.64980444649856761</v>
      </c>
      <c r="G99" s="45">
        <v>87.608000000000004</v>
      </c>
      <c r="H99" s="9">
        <f>(B99*G99)-D99</f>
        <v>84.655999999999949</v>
      </c>
      <c r="I99" s="35" t="s">
        <v>71</v>
      </c>
      <c r="J99" s="36">
        <f>G99*B99</f>
        <v>4555.616</v>
      </c>
      <c r="K99" s="35" t="str">
        <f>"sell "&amp;B99&amp;" "&amp;A99&amp;" @ $"&amp;G99</f>
        <v>sell 52 VST @ $87.608</v>
      </c>
      <c r="L99" s="9">
        <f>L98+(G99*B99)</f>
        <v>205395.28600000002</v>
      </c>
      <c r="M99" s="35"/>
      <c r="N99" s="35"/>
      <c r="O99" s="35"/>
      <c r="P99" s="35"/>
      <c r="Q99" s="10"/>
    </row>
    <row r="100" spans="1:17">
      <c r="A100" s="13" t="s">
        <v>162</v>
      </c>
      <c r="B100" s="35">
        <v>9</v>
      </c>
      <c r="C100" s="9">
        <v>100.19</v>
      </c>
      <c r="D100" s="9">
        <f>C100*B100</f>
        <v>901.71</v>
      </c>
      <c r="E100" s="36" t="s">
        <v>37</v>
      </c>
      <c r="F100" s="38">
        <f>D100/D102</f>
        <v>0.13105354721407114</v>
      </c>
      <c r="G100" s="45">
        <v>101.22</v>
      </c>
      <c r="H100" s="9">
        <f>(B100*G100)-D100</f>
        <v>9.2699999999999818</v>
      </c>
      <c r="I100" s="35" t="s">
        <v>71</v>
      </c>
      <c r="J100" s="36">
        <f>G100*B100</f>
        <v>910.98</v>
      </c>
      <c r="K100" s="35" t="str">
        <f>"sell "&amp;B100&amp;" "&amp;A100&amp;" @ $"&amp;G100</f>
        <v>sell 9 MOD @ $101.22</v>
      </c>
      <c r="L100" s="9">
        <f>L99+(G100*B100)</f>
        <v>206306.26600000003</v>
      </c>
      <c r="M100" s="35"/>
      <c r="N100" s="35"/>
      <c r="O100" s="35"/>
      <c r="P100" s="35"/>
      <c r="Q100" s="10"/>
    </row>
    <row r="101" spans="1:17">
      <c r="A101" s="13" t="s">
        <v>163</v>
      </c>
      <c r="B101" s="35">
        <v>28</v>
      </c>
      <c r="C101" s="9">
        <v>53.85</v>
      </c>
      <c r="D101" s="9">
        <f>C101*B101</f>
        <v>1507.8</v>
      </c>
      <c r="E101" s="36" t="s">
        <v>37</v>
      </c>
      <c r="F101" s="38">
        <f>D101/D102</f>
        <v>0.21914200628736116</v>
      </c>
      <c r="G101" s="45">
        <v>53.67</v>
      </c>
      <c r="H101" s="9">
        <f>(B101*G101)-D101</f>
        <v>-5.0399999999999636</v>
      </c>
      <c r="I101" s="35" t="s">
        <v>71</v>
      </c>
      <c r="J101" s="36">
        <f>G101*B101</f>
        <v>1502.76</v>
      </c>
      <c r="K101" s="35" t="str">
        <f>"sell "&amp;B101&amp;" "&amp;A101&amp;" @ $"&amp;G101</f>
        <v>sell 28 BLBD @ $53.67</v>
      </c>
      <c r="L101" s="9">
        <f>L100+(G101*B101)</f>
        <v>207809.02600000004</v>
      </c>
      <c r="M101" s="35" t="s">
        <v>22</v>
      </c>
      <c r="N101" s="35"/>
      <c r="O101" s="35"/>
      <c r="P101" s="35"/>
      <c r="Q101" s="10"/>
    </row>
    <row r="102" spans="1:17">
      <c r="A102" s="13"/>
      <c r="B102" s="35"/>
      <c r="C102" s="9"/>
      <c r="D102" s="9">
        <f>SUM(D99:D101)</f>
        <v>6880.47</v>
      </c>
      <c r="E102" s="36"/>
      <c r="F102" s="38">
        <f>SUM(F99:F101)</f>
        <v>0.99999999999999989</v>
      </c>
      <c r="G102" s="41"/>
      <c r="H102" s="9">
        <f>SUM(H99:H101)</f>
        <v>88.885999999999967</v>
      </c>
      <c r="I102" s="35"/>
      <c r="J102" s="36">
        <f>SUM(J99:J101)</f>
        <v>6969.3559999999998</v>
      </c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>
      <c r="A107" s="13" t="s">
        <v>173</v>
      </c>
      <c r="B107" s="35">
        <v>405</v>
      </c>
      <c r="C107" s="9">
        <v>5.62</v>
      </c>
      <c r="D107" s="9">
        <f>C107*B107</f>
        <v>2276.1</v>
      </c>
      <c r="E107" s="36" t="s">
        <v>37</v>
      </c>
      <c r="F107" s="38">
        <f>D107/D110</f>
        <v>0.33633449922200198</v>
      </c>
      <c r="G107" s="21">
        <v>5.63</v>
      </c>
      <c r="H107" s="9">
        <f>(B107*G107)-D107</f>
        <v>4.0500000000001819</v>
      </c>
      <c r="I107" s="35" t="s">
        <v>71</v>
      </c>
      <c r="J107" s="35"/>
      <c r="K107" s="35" t="str">
        <f>"buy "&amp;B107&amp;" "&amp;A107&amp;" @ $"&amp;G107</f>
        <v>buy 405 CDE @ $5.63</v>
      </c>
      <c r="L107" s="9">
        <f>L101-(G107*B107)</f>
        <v>205528.87600000005</v>
      </c>
      <c r="M107" s="36">
        <f>L98-(G107*B107)</f>
        <v>198559.52000000002</v>
      </c>
      <c r="N107" s="35"/>
      <c r="O107" s="35"/>
      <c r="P107" s="35"/>
      <c r="Q107" s="10"/>
    </row>
    <row r="108" spans="1:17">
      <c r="A108" s="13" t="s">
        <v>174</v>
      </c>
      <c r="B108" s="35">
        <v>3</v>
      </c>
      <c r="C108" s="9">
        <v>92.75</v>
      </c>
      <c r="D108" s="9">
        <f>C108*B108</f>
        <v>278.25</v>
      </c>
      <c r="E108" s="36" t="s">
        <v>37</v>
      </c>
      <c r="F108" s="38">
        <f>D108/D110</f>
        <v>4.1116415978437702E-2</v>
      </c>
      <c r="G108" s="21">
        <v>93.93</v>
      </c>
      <c r="H108" s="9">
        <f>(B108*G108)-D108</f>
        <v>3.5400000000000205</v>
      </c>
      <c r="I108" s="35" t="s">
        <v>71</v>
      </c>
      <c r="J108" s="35"/>
      <c r="K108" s="35" t="str">
        <f>"buy "&amp;B108&amp;" "&amp;A108&amp;" @ $"&amp;G108</f>
        <v>buy 3 CAVA @ $93.93</v>
      </c>
      <c r="L108" s="9">
        <f>L107-(G108*B108)</f>
        <v>205247.08600000004</v>
      </c>
      <c r="M108" s="36">
        <f>M107-(G108*B108)</f>
        <v>198277.73</v>
      </c>
      <c r="N108" s="35"/>
      <c r="O108" s="35"/>
      <c r="P108" s="35"/>
      <c r="Q108" s="10"/>
    </row>
    <row r="109" spans="1:17">
      <c r="A109" s="23" t="s">
        <v>161</v>
      </c>
      <c r="B109" s="24">
        <v>49</v>
      </c>
      <c r="C109" s="25">
        <v>85.98</v>
      </c>
      <c r="D109" s="25">
        <f>C109*B109</f>
        <v>4213.0200000000004</v>
      </c>
      <c r="E109" s="36" t="s">
        <v>37</v>
      </c>
      <c r="F109" s="38">
        <f>D109/D110</f>
        <v>0.62254908479956028</v>
      </c>
      <c r="G109" s="26">
        <v>87.454999999999998</v>
      </c>
      <c r="H109" s="25">
        <f>(B109*G109)-D109</f>
        <v>72.274999999999636</v>
      </c>
      <c r="I109" s="35" t="s">
        <v>71</v>
      </c>
      <c r="J109" s="35"/>
      <c r="K109" s="35" t="str">
        <f>"buy "&amp;B109&amp;" "&amp;A109&amp;" @ $"&amp;G109</f>
        <v>buy 49 VST @ $87.455</v>
      </c>
      <c r="L109" s="9">
        <f>L108-(G109*B109)</f>
        <v>200961.79100000003</v>
      </c>
      <c r="M109" s="36">
        <f>M108-(G109*B109)</f>
        <v>193992.435</v>
      </c>
      <c r="N109" s="35" t="str">
        <f>TEXT(ROUND(M109,2),"$#,##0.00")&amp;" will be the balance in the account after purchases.  "</f>
        <v xml:space="preserve">$193,992.44 will be the balance in the account after purchases.  </v>
      </c>
      <c r="O109" s="35"/>
      <c r="P109" s="35"/>
      <c r="Q109" s="10"/>
    </row>
    <row r="110" spans="1:17">
      <c r="A110" s="13"/>
      <c r="B110" s="35"/>
      <c r="C110" s="9"/>
      <c r="D110" s="9">
        <f>SUM(D107:D109)</f>
        <v>6767.3700000000008</v>
      </c>
      <c r="E110" s="35"/>
      <c r="F110" s="38">
        <f>SUM(F107:F109)</f>
        <v>1</v>
      </c>
      <c r="G110" s="9" t="s">
        <v>15</v>
      </c>
      <c r="H110" s="9">
        <f>SUM(H107:H109)</f>
        <v>79.864999999999839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200961.791</v>
      </c>
      <c r="O111" s="35" t="s">
        <v>60</v>
      </c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11</v>
      </c>
      <c r="B114" s="35"/>
      <c r="C114" s="9"/>
      <c r="D114" s="21">
        <v>2433.54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12</v>
      </c>
      <c r="B115" s="35"/>
      <c r="C115" s="9"/>
      <c r="D115" s="9">
        <f>H102</f>
        <v>88.885999999999967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9">
        <f>D114+D115</f>
        <v>2522.4259999999999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14</v>
      </c>
      <c r="B117" s="35"/>
      <c r="C117" s="9"/>
      <c r="D117" s="9">
        <f>H110</f>
        <v>79.864999999999839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>
      <c r="A118" s="15" t="s">
        <v>13</v>
      </c>
      <c r="B118" s="16"/>
      <c r="C118" s="17"/>
      <c r="D118" s="46">
        <f>D116-D117</f>
        <v>2442.5610000000001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/>
    <row r="125" spans="1:17" ht="14.65" thickBot="1"/>
    <row r="126" spans="1:17" ht="14.65" thickTop="1">
      <c r="A126" s="2"/>
      <c r="B126" s="3"/>
      <c r="C126" s="4">
        <v>45444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199942.66</v>
      </c>
      <c r="M128" s="35" t="s">
        <v>118</v>
      </c>
      <c r="N128" s="35"/>
      <c r="O128" s="35"/>
      <c r="P128" s="35"/>
      <c r="Q128" s="10"/>
    </row>
    <row r="129" spans="1:17">
      <c r="A129" s="13" t="s">
        <v>166</v>
      </c>
      <c r="B129" s="35">
        <v>35</v>
      </c>
      <c r="C129" s="9">
        <v>45.64</v>
      </c>
      <c r="D129" s="9">
        <f>C129*B129</f>
        <v>1597.4</v>
      </c>
      <c r="E129" s="36" t="s">
        <v>37</v>
      </c>
      <c r="F129" s="38">
        <f>D129/D132</f>
        <v>0.22778088317495807</v>
      </c>
      <c r="G129" s="45">
        <v>46.49</v>
      </c>
      <c r="H129" s="9">
        <f>(B129*G129)-D129</f>
        <v>29.75</v>
      </c>
      <c r="I129" s="35" t="s">
        <v>71</v>
      </c>
      <c r="J129" s="36">
        <f>G129*B129</f>
        <v>1627.15</v>
      </c>
      <c r="K129" s="35" t="str">
        <f>"sell "&amp;B129&amp;" "&amp;A129&amp;" @ $"&amp;G129</f>
        <v>sell 35 APGE @ $46.49</v>
      </c>
      <c r="L129" s="9">
        <f>L128+(G129*B129)</f>
        <v>201569.81</v>
      </c>
      <c r="M129" s="35"/>
      <c r="N129" s="35"/>
      <c r="O129" s="35"/>
      <c r="P129" s="35"/>
      <c r="Q129" s="10"/>
    </row>
    <row r="130" spans="1:17">
      <c r="A130" s="13" t="s">
        <v>167</v>
      </c>
      <c r="B130" s="35">
        <v>4</v>
      </c>
      <c r="C130" s="9">
        <v>143.78</v>
      </c>
      <c r="D130" s="9">
        <f>C130*B130</f>
        <v>575.12</v>
      </c>
      <c r="E130" s="36" t="s">
        <v>37</v>
      </c>
      <c r="F130" s="38">
        <f>D130/D132</f>
        <v>8.2009103250019949E-2</v>
      </c>
      <c r="G130" s="45">
        <v>146.66999999999999</v>
      </c>
      <c r="H130" s="9">
        <f>(B130*G130)-D130</f>
        <v>11.559999999999945</v>
      </c>
      <c r="I130" s="35" t="s">
        <v>71</v>
      </c>
      <c r="J130" s="36">
        <f>G130*B130</f>
        <v>586.67999999999995</v>
      </c>
      <c r="K130" s="35" t="str">
        <f>"sell "&amp;B130&amp;" "&amp;A130&amp;" @ $"&amp;G130</f>
        <v>sell 4 HOV @ $146.67</v>
      </c>
      <c r="L130" s="9">
        <f>L129+(G130*B130)</f>
        <v>202156.49</v>
      </c>
      <c r="M130" s="35"/>
      <c r="N130" s="35"/>
      <c r="O130" s="35"/>
      <c r="P130" s="35"/>
      <c r="Q130" s="10"/>
    </row>
    <row r="131" spans="1:17">
      <c r="A131" s="13" t="s">
        <v>168</v>
      </c>
      <c r="B131" s="35">
        <v>28</v>
      </c>
      <c r="C131" s="9">
        <v>172.87</v>
      </c>
      <c r="D131" s="9">
        <f>C131*B131</f>
        <v>4840.3600000000006</v>
      </c>
      <c r="E131" s="36" t="s">
        <v>37</v>
      </c>
      <c r="F131" s="38">
        <f>D131/D132</f>
        <v>0.69021001357502199</v>
      </c>
      <c r="G131" s="45">
        <v>176.76</v>
      </c>
      <c r="H131" s="9">
        <f>(B131*G131)-D131</f>
        <v>108.91999999999916</v>
      </c>
      <c r="I131" s="35" t="s">
        <v>71</v>
      </c>
      <c r="J131" s="36">
        <f>G131*B131</f>
        <v>4949.28</v>
      </c>
      <c r="K131" s="35" t="str">
        <f>"sell "&amp;B131&amp;" "&amp;A131&amp;" @ $"&amp;G131</f>
        <v>sell 28 ANF @ $176.76</v>
      </c>
      <c r="L131" s="9">
        <f>L130+(G131*B131)</f>
        <v>207105.77</v>
      </c>
      <c r="M131" s="35" t="s">
        <v>22</v>
      </c>
      <c r="N131" s="35"/>
      <c r="O131" s="35"/>
      <c r="P131" s="35"/>
      <c r="Q131" s="10"/>
    </row>
    <row r="132" spans="1:17">
      <c r="A132" s="13"/>
      <c r="B132" s="35"/>
      <c r="C132" s="9"/>
      <c r="D132" s="9">
        <f>SUM(D129:D131)</f>
        <v>7012.880000000001</v>
      </c>
      <c r="E132" s="36"/>
      <c r="F132" s="38">
        <f>SUM(F129:F131)</f>
        <v>1</v>
      </c>
      <c r="G132" s="41"/>
      <c r="H132" s="9">
        <f>SUM(H129:H131)</f>
        <v>150.22999999999911</v>
      </c>
      <c r="I132" s="35"/>
      <c r="J132" s="36">
        <f>SUM(J129:J131)</f>
        <v>7163.11</v>
      </c>
      <c r="K132" s="35"/>
      <c r="L132" s="9"/>
      <c r="M132" s="35"/>
      <c r="N132" s="35"/>
      <c r="O132" s="35"/>
      <c r="P132" s="35"/>
      <c r="Q132" s="10"/>
    </row>
    <row r="133" spans="1:17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>
      <c r="A137" s="13" t="s">
        <v>169</v>
      </c>
      <c r="B137" s="35">
        <v>27</v>
      </c>
      <c r="C137" s="9">
        <v>38.89</v>
      </c>
      <c r="D137" s="9">
        <f>C137*B137</f>
        <v>1050.03</v>
      </c>
      <c r="E137" s="36" t="s">
        <v>37</v>
      </c>
      <c r="F137" s="38">
        <f>D137/D140</f>
        <v>0.16445674441332905</v>
      </c>
      <c r="G137" s="21">
        <v>40.33</v>
      </c>
      <c r="H137" s="9">
        <f>(B137*G137)-D137</f>
        <v>38.879999999999882</v>
      </c>
      <c r="I137" s="35" t="s">
        <v>71</v>
      </c>
      <c r="J137" s="35"/>
      <c r="K137" s="35" t="str">
        <f>"buy "&amp;B137&amp;" "&amp;A137&amp;" @ $"&amp;G137</f>
        <v>buy 27 SMTC @ $40.33</v>
      </c>
      <c r="L137" s="9">
        <f>L131-(G137*B137)</f>
        <v>206016.86</v>
      </c>
      <c r="M137" s="36">
        <f>L128-(G137*B137)</f>
        <v>198853.75</v>
      </c>
      <c r="N137" s="35"/>
      <c r="O137" s="35"/>
      <c r="P137" s="35"/>
      <c r="Q137" s="10"/>
    </row>
    <row r="138" spans="1:17">
      <c r="A138" s="13" t="s">
        <v>170</v>
      </c>
      <c r="B138" s="35">
        <v>361</v>
      </c>
      <c r="C138" s="9">
        <v>6.24</v>
      </c>
      <c r="D138" s="9">
        <f>C138*B138</f>
        <v>2252.64</v>
      </c>
      <c r="E138" s="36" t="s">
        <v>37</v>
      </c>
      <c r="F138" s="38">
        <f>D138/D140</f>
        <v>0.35281072039393307</v>
      </c>
      <c r="G138" s="21">
        <v>6.25</v>
      </c>
      <c r="H138" s="9">
        <f>(B138*G138)-D138</f>
        <v>3.6100000000001273</v>
      </c>
      <c r="I138" s="35" t="s">
        <v>71</v>
      </c>
      <c r="J138" s="35"/>
      <c r="K138" s="35" t="str">
        <f>"buy "&amp;B138&amp;" "&amp;A138&amp;" @ $"&amp;G138</f>
        <v>buy 361 FSM @ $6.25</v>
      </c>
      <c r="L138" s="9">
        <f>L137-(G138*B138)</f>
        <v>203760.61</v>
      </c>
      <c r="M138" s="36">
        <f>M137-(G138*B138)</f>
        <v>196597.5</v>
      </c>
      <c r="N138" s="35"/>
      <c r="O138" s="35"/>
      <c r="P138" s="35"/>
      <c r="Q138" s="10"/>
    </row>
    <row r="139" spans="1:17">
      <c r="A139" s="23" t="s">
        <v>171</v>
      </c>
      <c r="B139" s="24">
        <v>273</v>
      </c>
      <c r="C139" s="25">
        <v>11.29</v>
      </c>
      <c r="D139" s="25">
        <f>C139*B139</f>
        <v>3082.1699999999996</v>
      </c>
      <c r="E139" s="36" t="s">
        <v>37</v>
      </c>
      <c r="F139" s="38">
        <f>D139/D140</f>
        <v>0.48273253519273773</v>
      </c>
      <c r="G139" s="26">
        <v>11.29</v>
      </c>
      <c r="H139" s="25">
        <f>(B139*G139)-D139</f>
        <v>0</v>
      </c>
      <c r="I139" s="35" t="s">
        <v>71</v>
      </c>
      <c r="J139" s="35"/>
      <c r="K139" s="35" t="str">
        <f>"buy "&amp;B139&amp;" "&amp;A139&amp;" @ $"&amp;G139</f>
        <v>buy 273 BBAR @ $11.29</v>
      </c>
      <c r="L139" s="9">
        <f>L138-(G139*B139)</f>
        <v>200678.43999999997</v>
      </c>
      <c r="M139" s="36">
        <f>M138-(G139*B139)</f>
        <v>193515.33</v>
      </c>
      <c r="N139" s="35" t="str">
        <f>TEXT(ROUND(M139,2),"$#,##0.00")&amp;" will be the balance in the account after purchases.  "</f>
        <v xml:space="preserve">$193,515.33 will be the balance in the account after purchases.  </v>
      </c>
      <c r="O139" s="35"/>
      <c r="P139" s="35"/>
      <c r="Q139" s="10"/>
    </row>
    <row r="140" spans="1:17">
      <c r="A140" s="13"/>
      <c r="B140" s="35"/>
      <c r="C140" s="9"/>
      <c r="D140" s="9">
        <f>SUM(D137:D139)</f>
        <v>6384.84</v>
      </c>
      <c r="E140" s="35"/>
      <c r="F140" s="38">
        <f>SUM(F137:F139)</f>
        <v>0.99999999999999989</v>
      </c>
      <c r="G140" s="9" t="s">
        <v>15</v>
      </c>
      <c r="H140" s="9">
        <f>SUM(H137:H139)</f>
        <v>42.490000000000009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200678.43999999997</v>
      </c>
      <c r="O141" s="35" t="s">
        <v>60</v>
      </c>
      <c r="P141" s="35"/>
      <c r="Q141" s="10"/>
    </row>
    <row r="142" spans="1:17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11</v>
      </c>
      <c r="B144" s="35"/>
      <c r="C144" s="9"/>
      <c r="D144" s="21">
        <v>2212.6999999999998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12</v>
      </c>
      <c r="B145" s="35"/>
      <c r="C145" s="9"/>
      <c r="D145" s="9">
        <f>H132</f>
        <v>150.22999999999911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9">
        <f>D144+D145</f>
        <v>2362.9299999999989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>
      <c r="A147" s="13" t="s">
        <v>14</v>
      </c>
      <c r="B147" s="35"/>
      <c r="C147" s="9"/>
      <c r="D147" s="9">
        <f>H140</f>
        <v>42.490000000000009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>
      <c r="A148" s="15" t="s">
        <v>13</v>
      </c>
      <c r="B148" s="16"/>
      <c r="C148" s="17"/>
      <c r="D148" s="46">
        <f>D146-D147</f>
        <v>2320.4399999999987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/>
    <row r="155" spans="1:17" ht="14.65" thickBot="1"/>
    <row r="156" spans="1:17" ht="14.65" thickTop="1">
      <c r="A156" s="2"/>
      <c r="B156" s="3"/>
      <c r="C156" s="4">
        <v>45412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200466.22</v>
      </c>
      <c r="M158" s="35" t="s">
        <v>118</v>
      </c>
      <c r="N158" s="35"/>
      <c r="O158" s="35"/>
      <c r="P158" s="35"/>
      <c r="Q158" s="10"/>
    </row>
    <row r="159" spans="1:17">
      <c r="A159" s="13" t="s">
        <v>158</v>
      </c>
      <c r="B159" s="35">
        <v>45</v>
      </c>
      <c r="C159" s="9">
        <v>17.87</v>
      </c>
      <c r="D159" s="9">
        <f>C159*B159</f>
        <v>804.15000000000009</v>
      </c>
      <c r="E159" s="36" t="s">
        <v>37</v>
      </c>
      <c r="F159" s="38">
        <f>D159/D162</f>
        <v>0.17472899243199552</v>
      </c>
      <c r="G159" s="45">
        <v>17.91</v>
      </c>
      <c r="H159" s="9">
        <f>(B159*G159)-D159</f>
        <v>1.7999999999999545</v>
      </c>
      <c r="I159" s="35" t="s">
        <v>71</v>
      </c>
      <c r="J159" s="36">
        <f>G159*B159</f>
        <v>805.95</v>
      </c>
      <c r="K159" s="35" t="str">
        <f>"sell "&amp;B159&amp;" "&amp;A159&amp;" @ $"&amp;G159</f>
        <v>sell 45 XMTR @ $17.91</v>
      </c>
      <c r="L159" s="9">
        <f>L158+(G159*B159)</f>
        <v>201272.17</v>
      </c>
      <c r="M159" s="35"/>
      <c r="N159" s="35"/>
      <c r="O159" s="35"/>
      <c r="P159" s="35"/>
      <c r="Q159" s="10"/>
    </row>
    <row r="160" spans="1:17">
      <c r="A160" s="13" t="s">
        <v>159</v>
      </c>
      <c r="B160" s="35">
        <v>63</v>
      </c>
      <c r="C160" s="9">
        <v>34.04</v>
      </c>
      <c r="D160" s="9">
        <f>C160*B160</f>
        <v>2144.52</v>
      </c>
      <c r="E160" s="36" t="s">
        <v>37</v>
      </c>
      <c r="F160" s="38">
        <f>D160/D162</f>
        <v>0.46597005390818003</v>
      </c>
      <c r="G160" s="45">
        <v>34.22</v>
      </c>
      <c r="H160" s="9">
        <f>(B160*G160)-D160</f>
        <v>11.340000000000146</v>
      </c>
      <c r="I160" s="35" t="s">
        <v>71</v>
      </c>
      <c r="J160" s="36">
        <f>G160*B160</f>
        <v>2155.86</v>
      </c>
      <c r="K160" s="35" t="str">
        <f>"sell "&amp;B160&amp;" "&amp;A160&amp;" @ $"&amp;G160</f>
        <v>sell 63 INBX @ $34.22</v>
      </c>
      <c r="L160" s="9">
        <f>L159+(G160*B160)</f>
        <v>203428.03</v>
      </c>
      <c r="M160" s="35"/>
      <c r="N160" s="35"/>
      <c r="O160" s="35"/>
      <c r="P160" s="35"/>
      <c r="Q160" s="10"/>
    </row>
    <row r="161" spans="1:17">
      <c r="A161" s="13" t="s">
        <v>160</v>
      </c>
      <c r="B161" s="35">
        <v>106</v>
      </c>
      <c r="C161" s="9">
        <v>15.6</v>
      </c>
      <c r="D161" s="9">
        <f>C161*B161</f>
        <v>1653.6</v>
      </c>
      <c r="E161" s="36" t="s">
        <v>37</v>
      </c>
      <c r="F161" s="38">
        <f>D161/D162</f>
        <v>0.35930095365982434</v>
      </c>
      <c r="G161" s="45">
        <v>15.58</v>
      </c>
      <c r="H161" s="9">
        <f>(B161*G161)-D161</f>
        <v>-2.1199999999998909</v>
      </c>
      <c r="I161" s="35" t="s">
        <v>71</v>
      </c>
      <c r="J161" s="36">
        <f>G161*B161</f>
        <v>1651.48</v>
      </c>
      <c r="K161" s="35" t="str">
        <f>"sell "&amp;B161&amp;" "&amp;A161&amp;" @ $"&amp;G161</f>
        <v>sell 106 STNE @ $15.58</v>
      </c>
      <c r="L161" s="9">
        <f>L160+(G161*B161)</f>
        <v>205079.51</v>
      </c>
      <c r="M161" s="35" t="s">
        <v>22</v>
      </c>
      <c r="N161" s="35"/>
      <c r="O161" s="35"/>
      <c r="P161" s="35"/>
      <c r="Q161" s="10"/>
    </row>
    <row r="162" spans="1:17">
      <c r="A162" s="13"/>
      <c r="B162" s="35"/>
      <c r="C162" s="9"/>
      <c r="D162" s="9">
        <f>SUM(D159:D161)</f>
        <v>4602.2700000000004</v>
      </c>
      <c r="E162" s="36"/>
      <c r="F162" s="38">
        <f>SUM(F159:F161)</f>
        <v>1</v>
      </c>
      <c r="G162" s="41"/>
      <c r="H162" s="9">
        <f>SUM(H159:H161)</f>
        <v>11.020000000000209</v>
      </c>
      <c r="I162" s="35"/>
      <c r="J162" s="36">
        <f>SUM(J159:J161)</f>
        <v>4613.2900000000009</v>
      </c>
      <c r="K162" s="35"/>
      <c r="L162" s="9"/>
      <c r="M162" s="35"/>
      <c r="N162" s="35"/>
      <c r="O162" s="35"/>
      <c r="P162" s="35"/>
      <c r="Q162" s="10"/>
    </row>
    <row r="163" spans="1:17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>
      <c r="A167" s="13" t="s">
        <v>164</v>
      </c>
      <c r="B167" s="35">
        <v>15</v>
      </c>
      <c r="C167" s="9">
        <v>54.16</v>
      </c>
      <c r="D167" s="9">
        <f>C167*B167</f>
        <v>812.4</v>
      </c>
      <c r="E167" s="36" t="s">
        <v>37</v>
      </c>
      <c r="F167" s="38">
        <f>D167/D170</f>
        <v>0.15714219395571236</v>
      </c>
      <c r="G167" s="21">
        <v>53.71</v>
      </c>
      <c r="H167" s="9">
        <f>(B167*G167)-D167</f>
        <v>-6.75</v>
      </c>
      <c r="I167" s="35" t="s">
        <v>71</v>
      </c>
      <c r="J167" s="35"/>
      <c r="K167" s="35" t="str">
        <f>"buy "&amp;B167&amp;" "&amp;A167&amp;" @ $"&amp;G167</f>
        <v>buy 15 BMA @ $53.71</v>
      </c>
      <c r="L167" s="9">
        <f>L161-(G167*B167)</f>
        <v>204273.86000000002</v>
      </c>
      <c r="M167" s="36">
        <f>L158-(G167*B167)</f>
        <v>199660.57</v>
      </c>
      <c r="N167" s="35"/>
      <c r="O167" s="35"/>
      <c r="P167" s="35"/>
      <c r="Q167" s="10"/>
    </row>
    <row r="168" spans="1:17">
      <c r="A168" s="13" t="s">
        <v>144</v>
      </c>
      <c r="B168" s="35">
        <v>27</v>
      </c>
      <c r="C168" s="9">
        <v>93</v>
      </c>
      <c r="D168" s="9">
        <f>C168*B168</f>
        <v>2511</v>
      </c>
      <c r="E168" s="36" t="s">
        <v>37</v>
      </c>
      <c r="F168" s="38">
        <f>D168/D170</f>
        <v>0.48570168515853485</v>
      </c>
      <c r="G168" s="21">
        <v>92.13</v>
      </c>
      <c r="H168" s="9">
        <f>(B168*G168)-D168</f>
        <v>-23.490000000000236</v>
      </c>
      <c r="I168" s="35" t="s">
        <v>71</v>
      </c>
      <c r="J168" s="35"/>
      <c r="K168" s="35" t="str">
        <f>"buy "&amp;B168&amp;" "&amp;A168&amp;" @ $"&amp;G168</f>
        <v>buy 27 VRT @ $92.13</v>
      </c>
      <c r="L168" s="9">
        <f>L167-(G168*B168)</f>
        <v>201786.35</v>
      </c>
      <c r="M168" s="36">
        <f>M167-(G168*B168)</f>
        <v>197173.06</v>
      </c>
      <c r="N168" s="35"/>
      <c r="O168" s="35"/>
      <c r="P168" s="35"/>
      <c r="Q168" s="10"/>
    </row>
    <row r="169" spans="1:17">
      <c r="A169" s="23" t="s">
        <v>165</v>
      </c>
      <c r="B169" s="24">
        <v>69</v>
      </c>
      <c r="C169" s="25">
        <v>26.76</v>
      </c>
      <c r="D169" s="25">
        <f>C169*B169</f>
        <v>1846.44</v>
      </c>
      <c r="E169" s="36" t="s">
        <v>37</v>
      </c>
      <c r="F169" s="38">
        <f>D169/D170</f>
        <v>0.35715612088575277</v>
      </c>
      <c r="G169" s="26">
        <v>26.77</v>
      </c>
      <c r="H169" s="25">
        <f>(B169*G169)-D169</f>
        <v>0.6899999999998272</v>
      </c>
      <c r="I169" s="35" t="s">
        <v>71</v>
      </c>
      <c r="J169" s="35"/>
      <c r="K169" s="35" t="str">
        <f>"buy "&amp;B169&amp;" "&amp;A169&amp;" @ $"&amp;G169</f>
        <v>buy 69 VITL @ $26.77</v>
      </c>
      <c r="L169" s="9">
        <f>L168-(G169*B169)</f>
        <v>199939.22</v>
      </c>
      <c r="M169" s="36">
        <f>M168-(G169*B169)</f>
        <v>195325.93</v>
      </c>
      <c r="N169" s="35" t="str">
        <f>TEXT(ROUND(M169,2),"$#,##0.00")&amp;" will be the balance in the account after purchases.  "</f>
        <v xml:space="preserve">$195,325.93 will be the balance in the account after purchases.  </v>
      </c>
      <c r="O169" s="35"/>
      <c r="P169" s="35"/>
      <c r="Q169" s="10"/>
    </row>
    <row r="170" spans="1:17">
      <c r="A170" s="13"/>
      <c r="B170" s="35"/>
      <c r="C170" s="9"/>
      <c r="D170" s="9">
        <f>SUM(D167:D169)</f>
        <v>5169.84</v>
      </c>
      <c r="E170" s="35"/>
      <c r="F170" s="38">
        <f>SUM(F167:F169)</f>
        <v>1</v>
      </c>
      <c r="G170" s="9" t="s">
        <v>15</v>
      </c>
      <c r="H170" s="9">
        <f>SUM(H167:H169)</f>
        <v>-29.550000000000409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199939.22</v>
      </c>
      <c r="O171" s="35" t="s">
        <v>60</v>
      </c>
      <c r="P171" s="35"/>
      <c r="Q171" s="10"/>
    </row>
    <row r="172" spans="1:17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11</v>
      </c>
      <c r="B174" s="35"/>
      <c r="C174" s="9"/>
      <c r="D174" s="21">
        <v>44.09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12</v>
      </c>
      <c r="B175" s="35"/>
      <c r="C175" s="9"/>
      <c r="D175" s="9">
        <f>H162</f>
        <v>11.020000000000209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13</v>
      </c>
      <c r="B176" s="35"/>
      <c r="C176" s="9"/>
      <c r="D176" s="9">
        <f>D174+D175</f>
        <v>55.110000000000213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>
      <c r="A177" s="13" t="s">
        <v>14</v>
      </c>
      <c r="B177" s="35"/>
      <c r="C177" s="9"/>
      <c r="D177" s="9">
        <f>H170</f>
        <v>-29.550000000000409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>
      <c r="A178" s="15" t="s">
        <v>13</v>
      </c>
      <c r="B178" s="16"/>
      <c r="C178" s="17"/>
      <c r="D178" s="46">
        <f>D176-D177</f>
        <v>84.660000000000622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/>
    <row r="185" spans="1:17" ht="14.65" thickBot="1"/>
    <row r="186" spans="1:17" ht="14.65" thickTop="1">
      <c r="A186" s="2"/>
      <c r="B186" s="3"/>
      <c r="C186" s="4">
        <v>45379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200489.76</v>
      </c>
      <c r="M188" s="35" t="s">
        <v>118</v>
      </c>
      <c r="N188" s="35"/>
      <c r="O188" s="35"/>
      <c r="P188" s="35"/>
      <c r="Q188" s="10"/>
    </row>
    <row r="189" spans="1:17">
      <c r="A189" s="13" t="s">
        <v>155</v>
      </c>
      <c r="B189" s="35">
        <v>7</v>
      </c>
      <c r="C189" s="9">
        <v>265.12</v>
      </c>
      <c r="D189" s="9">
        <f>C189*B189</f>
        <v>1855.8400000000001</v>
      </c>
      <c r="E189" s="36" t="s">
        <v>37</v>
      </c>
      <c r="F189" s="38">
        <f>D189/D192</f>
        <v>0.33404732505102946</v>
      </c>
      <c r="G189" s="45">
        <v>261.87</v>
      </c>
      <c r="H189" s="9">
        <f>(B189*G189)-D189</f>
        <v>-22.75</v>
      </c>
      <c r="I189" s="35" t="s">
        <v>71</v>
      </c>
      <c r="J189" s="36">
        <f>G189*B189</f>
        <v>1833.0900000000001</v>
      </c>
      <c r="K189" s="35" t="str">
        <f>"sell "&amp;B189&amp;" "&amp;A189&amp;" @ $"&amp;G189</f>
        <v>sell 7 COIN @ $261.87</v>
      </c>
      <c r="L189" s="9">
        <f>L188+(G189*B189)</f>
        <v>202322.85</v>
      </c>
      <c r="M189" s="35"/>
      <c r="N189" s="35"/>
      <c r="O189" s="35"/>
      <c r="P189" s="35"/>
      <c r="Q189" s="10"/>
    </row>
    <row r="190" spans="1:17">
      <c r="A190" s="13" t="s">
        <v>156</v>
      </c>
      <c r="B190" s="35">
        <v>111</v>
      </c>
      <c r="C190" s="9">
        <v>11.48</v>
      </c>
      <c r="D190" s="9">
        <f>C190*B190</f>
        <v>1274.28</v>
      </c>
      <c r="E190" s="36" t="s">
        <v>37</v>
      </c>
      <c r="F190" s="38">
        <f>D190/D192</f>
        <v>0.22936773933422372</v>
      </c>
      <c r="G190" s="45">
        <v>11.48</v>
      </c>
      <c r="H190" s="9">
        <f>(B190*G190)-D190</f>
        <v>0</v>
      </c>
      <c r="I190" s="35" t="s">
        <v>71</v>
      </c>
      <c r="J190" s="36">
        <f>G190*B190</f>
        <v>1274.28</v>
      </c>
      <c r="K190" s="35" t="str">
        <f>"sell "&amp;B190&amp;" "&amp;A190&amp;" @ $"&amp;G190</f>
        <v>sell 111 SNAP @ $11.48</v>
      </c>
      <c r="L190" s="9">
        <f>L189+(G190*B190)</f>
        <v>203597.13</v>
      </c>
      <c r="M190" s="35"/>
      <c r="N190" s="35"/>
      <c r="O190" s="35"/>
      <c r="P190" s="35"/>
      <c r="Q190" s="10"/>
    </row>
    <row r="191" spans="1:17">
      <c r="A191" s="13" t="s">
        <v>157</v>
      </c>
      <c r="B191" s="35">
        <v>99</v>
      </c>
      <c r="C191" s="9">
        <v>24.5</v>
      </c>
      <c r="D191" s="9">
        <f>C191*B191</f>
        <v>2425.5</v>
      </c>
      <c r="E191" s="36" t="s">
        <v>37</v>
      </c>
      <c r="F191" s="38">
        <f>D191/D192</f>
        <v>0.43658493561474687</v>
      </c>
      <c r="G191" s="45">
        <v>24.59</v>
      </c>
      <c r="H191" s="9">
        <f>(B191*G191)-D191</f>
        <v>8.9099999999998545</v>
      </c>
      <c r="I191" s="35" t="s">
        <v>71</v>
      </c>
      <c r="J191" s="36">
        <f>G191*B191</f>
        <v>2434.41</v>
      </c>
      <c r="K191" s="35" t="str">
        <f>"sell "&amp;B191&amp;" "&amp;A191&amp;" @ $"&amp;G191</f>
        <v>sell 99 FYBR @ $24.59</v>
      </c>
      <c r="L191" s="9">
        <f>L190+(G191*B191)</f>
        <v>206031.54</v>
      </c>
      <c r="M191" s="35" t="s">
        <v>22</v>
      </c>
      <c r="N191" s="35"/>
      <c r="O191" s="35"/>
      <c r="P191" s="35"/>
      <c r="Q191" s="10"/>
    </row>
    <row r="192" spans="1:17">
      <c r="A192" s="13"/>
      <c r="B192" s="35"/>
      <c r="C192" s="9"/>
      <c r="D192" s="9">
        <f>SUM(D189:D191)</f>
        <v>5555.62</v>
      </c>
      <c r="E192" s="36"/>
      <c r="F192" s="38">
        <f>SUM(F189:F191)</f>
        <v>1</v>
      </c>
      <c r="G192" s="41"/>
      <c r="H192" s="9">
        <f>SUM(H189:H191)</f>
        <v>-13.840000000000146</v>
      </c>
      <c r="I192" s="35"/>
      <c r="J192" s="36">
        <f>SUM(J189:J191)</f>
        <v>5541.78</v>
      </c>
      <c r="K192" s="35"/>
      <c r="L192" s="9"/>
      <c r="M192" s="35"/>
      <c r="N192" s="35"/>
      <c r="O192" s="35"/>
      <c r="P192" s="35"/>
      <c r="Q192" s="10"/>
    </row>
    <row r="193" spans="1:17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>
      <c r="A197" s="13" t="s">
        <v>161</v>
      </c>
      <c r="B197" s="35">
        <v>52</v>
      </c>
      <c r="C197" s="9">
        <v>69.650000000000006</v>
      </c>
      <c r="D197" s="9">
        <f>C197*B197</f>
        <v>3621.8</v>
      </c>
      <c r="E197" s="36" t="s">
        <v>37</v>
      </c>
      <c r="F197" s="38">
        <f>D197/D200</f>
        <v>0.65233797367809609</v>
      </c>
      <c r="G197" s="21">
        <v>69.709999999999994</v>
      </c>
      <c r="H197" s="9">
        <f>(B197*G197)-D197</f>
        <v>3.1199999999994361</v>
      </c>
      <c r="I197" s="35" t="s">
        <v>71</v>
      </c>
      <c r="J197" s="35"/>
      <c r="K197" s="35" t="str">
        <f>"buy "&amp;B197&amp;" "&amp;A197&amp;" @ $"&amp;G197</f>
        <v>buy 52 VST @ $69.71</v>
      </c>
      <c r="L197" s="9">
        <f>L191-(G197*B197)</f>
        <v>202406.62</v>
      </c>
      <c r="M197" s="36">
        <f>L188-(G197*B197)</f>
        <v>196864.84</v>
      </c>
      <c r="N197" s="35"/>
      <c r="O197" s="35"/>
      <c r="P197" s="35"/>
      <c r="Q197" s="10"/>
    </row>
    <row r="198" spans="1:17">
      <c r="A198" s="13" t="s">
        <v>162</v>
      </c>
      <c r="B198" s="35">
        <v>9</v>
      </c>
      <c r="C198" s="9">
        <v>95.19</v>
      </c>
      <c r="D198" s="9">
        <f>C198*B198</f>
        <v>856.71</v>
      </c>
      <c r="E198" s="36" t="s">
        <v>37</v>
      </c>
      <c r="F198" s="38">
        <f>D198/D200</f>
        <v>0.1543057224114423</v>
      </c>
      <c r="G198" s="21">
        <v>95.6</v>
      </c>
      <c r="H198" s="9">
        <f>(B198*G198)-D198</f>
        <v>3.6899999999999409</v>
      </c>
      <c r="I198" s="35" t="s">
        <v>71</v>
      </c>
      <c r="J198" s="35"/>
      <c r="K198" s="35" t="str">
        <f>"buy "&amp;B198&amp;" "&amp;A198&amp;" @ $"&amp;G198</f>
        <v>buy 9 MOD @ $95.6</v>
      </c>
      <c r="L198" s="9">
        <f>L197-(G198*B198)</f>
        <v>201546.22</v>
      </c>
      <c r="M198" s="36">
        <f>M197-(G198*B198)</f>
        <v>196004.44</v>
      </c>
      <c r="N198" s="35"/>
      <c r="O198" s="35"/>
      <c r="P198" s="35"/>
      <c r="Q198" s="10"/>
    </row>
    <row r="199" spans="1:17">
      <c r="A199" s="23" t="s">
        <v>163</v>
      </c>
      <c r="B199" s="24">
        <v>28</v>
      </c>
      <c r="C199" s="25">
        <v>38.340000000000003</v>
      </c>
      <c r="D199" s="25">
        <f>C199*B199</f>
        <v>1073.52</v>
      </c>
      <c r="E199" s="36" t="s">
        <v>37</v>
      </c>
      <c r="F199" s="38">
        <f>D199/D200</f>
        <v>0.19335630391046155</v>
      </c>
      <c r="G199" s="26">
        <v>38.57</v>
      </c>
      <c r="H199" s="25">
        <f>(B199*G199)-D199</f>
        <v>6.4400000000000546</v>
      </c>
      <c r="I199" s="35" t="s">
        <v>71</v>
      </c>
      <c r="J199" s="35"/>
      <c r="K199" s="35" t="str">
        <f>"buy "&amp;B199&amp;" "&amp;A199&amp;" @ $"&amp;G199</f>
        <v>buy 28 BLBD @ $38.57</v>
      </c>
      <c r="L199" s="9">
        <f>L198-(G199*B199)</f>
        <v>200466.26</v>
      </c>
      <c r="M199" s="36">
        <f>M198-(G199*B199)</f>
        <v>194924.48</v>
      </c>
      <c r="N199" s="35" t="str">
        <f>TEXT(ROUND(M199,2),"$#,##0.00")&amp;" will be the balance in the account after purchases.  "</f>
        <v xml:space="preserve">$194,924.48 will be the balance in the account after purchases.  </v>
      </c>
      <c r="O199" s="35"/>
      <c r="P199" s="35"/>
      <c r="Q199" s="10"/>
    </row>
    <row r="200" spans="1:17">
      <c r="A200" s="13"/>
      <c r="B200" s="35"/>
      <c r="C200" s="9"/>
      <c r="D200" s="9">
        <f>SUM(D197:D199)</f>
        <v>5552.0300000000007</v>
      </c>
      <c r="E200" s="35"/>
      <c r="F200" s="38">
        <f>SUM(F197:F199)</f>
        <v>1</v>
      </c>
      <c r="G200" s="9" t="s">
        <v>15</v>
      </c>
      <c r="H200" s="9">
        <f>SUM(H197:H199)</f>
        <v>13.249999999999432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200466.26</v>
      </c>
      <c r="O201" s="35" t="s">
        <v>60</v>
      </c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11</v>
      </c>
      <c r="B204" s="35"/>
      <c r="C204" s="9"/>
      <c r="D204" s="21">
        <v>638.75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12</v>
      </c>
      <c r="B205" s="35"/>
      <c r="C205" s="9"/>
      <c r="D205" s="9">
        <f>H192</f>
        <v>-13.840000000000146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13</v>
      </c>
      <c r="B206" s="35"/>
      <c r="C206" s="9"/>
      <c r="D206" s="9">
        <f>D204+D205</f>
        <v>624.90999999999985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14</v>
      </c>
      <c r="B207" s="35"/>
      <c r="C207" s="9"/>
      <c r="D207" s="9">
        <f>H200</f>
        <v>13.249999999999432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13</v>
      </c>
      <c r="B208" s="35"/>
      <c r="C208" s="9"/>
      <c r="D208" s="27">
        <f>D206-D207</f>
        <v>611.66000000000042</v>
      </c>
      <c r="E208" s="19" t="s">
        <v>18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ht="14.65" thickBot="1">
      <c r="A209" s="15"/>
      <c r="B209" s="16"/>
      <c r="C209" s="17"/>
      <c r="D209" s="17"/>
      <c r="E209" s="16"/>
      <c r="F209" s="16"/>
      <c r="G209" s="17"/>
      <c r="H209" s="17"/>
      <c r="I209" s="16"/>
      <c r="J209" s="16"/>
      <c r="K209" s="16"/>
      <c r="L209" s="16"/>
      <c r="M209" s="16"/>
      <c r="N209" s="16"/>
      <c r="O209" s="16"/>
      <c r="P209" s="16"/>
      <c r="Q209" s="18"/>
    </row>
    <row r="210" spans="1:17" ht="14.65" thickTop="1"/>
    <row r="214" spans="1:17" ht="14.65" thickBot="1"/>
    <row r="215" spans="1:17" ht="14.65" thickTop="1">
      <c r="A215" s="2"/>
      <c r="B215" s="3"/>
      <c r="C215" s="4">
        <v>45322</v>
      </c>
      <c r="D215" s="5"/>
      <c r="E215" s="3"/>
      <c r="F215" s="3"/>
      <c r="G215" s="5"/>
      <c r="H215" s="5"/>
      <c r="I215" s="3"/>
      <c r="J215" s="3"/>
      <c r="K215" s="3"/>
      <c r="L215" s="20" t="s">
        <v>19</v>
      </c>
      <c r="M215" s="3"/>
      <c r="N215" s="3"/>
      <c r="O215" s="3"/>
      <c r="P215" s="3"/>
      <c r="Q215" s="6"/>
    </row>
    <row r="216" spans="1:17">
      <c r="A216" s="7" t="s">
        <v>5</v>
      </c>
      <c r="B216" s="35"/>
      <c r="C216" s="9"/>
      <c r="D216" s="9"/>
      <c r="E216" s="35"/>
      <c r="F216" s="35"/>
      <c r="G216" s="9"/>
      <c r="H216" s="9"/>
      <c r="I216" s="35"/>
      <c r="J216" s="11" t="s">
        <v>24</v>
      </c>
      <c r="K216" s="35"/>
      <c r="L216" s="11" t="s">
        <v>10</v>
      </c>
      <c r="M216" s="35"/>
      <c r="N216" s="35"/>
      <c r="O216" s="35"/>
      <c r="P216" s="35"/>
      <c r="Q216" s="10"/>
    </row>
    <row r="217" spans="1:17">
      <c r="A217" s="7" t="s">
        <v>0</v>
      </c>
      <c r="B217" s="11" t="s">
        <v>3</v>
      </c>
      <c r="C217" s="12" t="s">
        <v>1</v>
      </c>
      <c r="D217" s="12" t="s">
        <v>4</v>
      </c>
      <c r="E217" s="11" t="s">
        <v>7</v>
      </c>
      <c r="F217" s="37" t="s">
        <v>92</v>
      </c>
      <c r="G217" s="12" t="s">
        <v>8</v>
      </c>
      <c r="H217" s="12" t="s">
        <v>9</v>
      </c>
      <c r="I217" s="33" t="s">
        <v>70</v>
      </c>
      <c r="J217" s="11" t="s">
        <v>23</v>
      </c>
      <c r="K217" s="35"/>
      <c r="L217" s="31">
        <v>204962.18</v>
      </c>
      <c r="M217" s="35" t="s">
        <v>118</v>
      </c>
      <c r="N217" s="35"/>
      <c r="O217" s="35"/>
      <c r="P217" s="35"/>
      <c r="Q217" s="10"/>
    </row>
    <row r="218" spans="1:17">
      <c r="A218" s="13" t="s">
        <v>151</v>
      </c>
      <c r="B218" s="35">
        <v>20</v>
      </c>
      <c r="C218" s="9">
        <v>50.75</v>
      </c>
      <c r="D218" s="9">
        <f>C218*B218</f>
        <v>1015</v>
      </c>
      <c r="E218" s="36" t="s">
        <v>93</v>
      </c>
      <c r="F218" s="38">
        <f>D218/D221</f>
        <v>1</v>
      </c>
      <c r="G218" s="40">
        <v>50.6</v>
      </c>
      <c r="H218" s="9">
        <f>(B218*G218)-D218</f>
        <v>-3</v>
      </c>
      <c r="I218" s="35" t="s">
        <v>71</v>
      </c>
      <c r="J218" s="36">
        <f>G218*B218</f>
        <v>1012</v>
      </c>
      <c r="K218" s="35" t="str">
        <f>"sell "&amp;B218&amp;" "&amp;A218&amp;" @ $"&amp;G218</f>
        <v>sell 20 NEAR @ $50.6</v>
      </c>
      <c r="L218" s="9">
        <f>L217+(G218*B218)</f>
        <v>205974.18</v>
      </c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>
        <f>C219*B219</f>
        <v>0</v>
      </c>
      <c r="E219" s="36" t="s">
        <v>93</v>
      </c>
      <c r="F219" s="38">
        <f>D219/D221</f>
        <v>0</v>
      </c>
      <c r="G219" s="40"/>
      <c r="H219" s="9">
        <f>(B219*G219)-D219</f>
        <v>0</v>
      </c>
      <c r="I219" s="35" t="s">
        <v>71</v>
      </c>
      <c r="J219" s="36">
        <f>G219*B219</f>
        <v>0</v>
      </c>
      <c r="K219" s="35" t="str">
        <f>"sell "&amp;B219&amp;" "&amp;A219&amp;" @ $"&amp;G219</f>
        <v>sell   @ $</v>
      </c>
      <c r="L219" s="9">
        <f>L218+(G219*B219)</f>
        <v>205974.18</v>
      </c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>
        <f>C220*B220</f>
        <v>0</v>
      </c>
      <c r="E220" s="36" t="s">
        <v>93</v>
      </c>
      <c r="F220" s="38">
        <f>D220/D221</f>
        <v>0</v>
      </c>
      <c r="G220" s="40"/>
      <c r="H220" s="9">
        <f>(B220*G220)-D220</f>
        <v>0</v>
      </c>
      <c r="I220" s="35" t="s">
        <v>71</v>
      </c>
      <c r="J220" s="36">
        <f>G220*B220</f>
        <v>0</v>
      </c>
      <c r="K220" s="35" t="str">
        <f>"sell "&amp;B220&amp;" "&amp;A220&amp;" @ $"&amp;G220</f>
        <v>sell   @ $</v>
      </c>
      <c r="L220" s="9">
        <f>L219+(G220*B220)</f>
        <v>205974.18</v>
      </c>
      <c r="M220" s="35" t="s">
        <v>22</v>
      </c>
      <c r="N220" s="35"/>
      <c r="O220" s="35"/>
      <c r="P220" s="35"/>
      <c r="Q220" s="10"/>
    </row>
    <row r="221" spans="1:17">
      <c r="A221" s="13"/>
      <c r="B221" s="35"/>
      <c r="C221" s="9"/>
      <c r="D221" s="9">
        <f>SUM(D218:D220)</f>
        <v>1015</v>
      </c>
      <c r="E221" s="36"/>
      <c r="F221" s="38">
        <f>SUM(F218:F220)</f>
        <v>1</v>
      </c>
      <c r="G221" s="41"/>
      <c r="H221" s="9">
        <f>SUM(H218:H220)</f>
        <v>-3</v>
      </c>
      <c r="I221" s="35"/>
      <c r="J221" s="36">
        <f>SUM(J218:J220)</f>
        <v>1012</v>
      </c>
      <c r="K221" s="35"/>
      <c r="L221" s="9"/>
      <c r="M221" s="35"/>
      <c r="N221" s="35"/>
      <c r="O221" s="35"/>
      <c r="P221" s="35"/>
      <c r="Q221" s="10"/>
    </row>
    <row r="222" spans="1:17">
      <c r="A222" s="13"/>
      <c r="B222" s="35"/>
      <c r="C222" s="9"/>
      <c r="D222" s="9"/>
      <c r="E222" s="35"/>
      <c r="F222" s="35"/>
      <c r="G222" s="41"/>
      <c r="H222" s="9"/>
      <c r="I222" s="35"/>
      <c r="J222" s="35"/>
      <c r="K222" s="35"/>
      <c r="L222" s="9"/>
      <c r="M222" s="35"/>
      <c r="N222" s="35"/>
      <c r="O222" s="35"/>
      <c r="P222" s="35"/>
      <c r="Q222" s="10"/>
    </row>
    <row r="223" spans="1:17">
      <c r="A223" s="13"/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20</v>
      </c>
      <c r="N223" s="35"/>
      <c r="O223" s="35"/>
      <c r="P223" s="35"/>
      <c r="Q223" s="10"/>
    </row>
    <row r="224" spans="1:17">
      <c r="A224" s="7" t="s">
        <v>6</v>
      </c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21</v>
      </c>
      <c r="N224" s="35"/>
      <c r="O224" s="35"/>
      <c r="P224" s="35"/>
      <c r="Q224" s="10"/>
    </row>
    <row r="225" spans="1:17">
      <c r="A225" s="7" t="s">
        <v>0</v>
      </c>
      <c r="B225" s="11" t="s">
        <v>3</v>
      </c>
      <c r="C225" s="12" t="s">
        <v>1</v>
      </c>
      <c r="D225" s="12" t="s">
        <v>2</v>
      </c>
      <c r="E225" s="22" t="s">
        <v>7</v>
      </c>
      <c r="F225" s="39" t="s">
        <v>92</v>
      </c>
      <c r="G225" s="42" t="s">
        <v>8</v>
      </c>
      <c r="H225" s="12" t="s">
        <v>9</v>
      </c>
      <c r="I225" s="35"/>
      <c r="J225" s="35"/>
      <c r="K225" s="35"/>
      <c r="L225" s="9"/>
      <c r="M225" s="36">
        <v>206048.96</v>
      </c>
      <c r="N225" s="35"/>
      <c r="O225" s="44"/>
      <c r="P225" s="35"/>
      <c r="Q225" s="10"/>
    </row>
    <row r="226" spans="1:17">
      <c r="A226" s="13" t="s">
        <v>158</v>
      </c>
      <c r="B226" s="35">
        <v>45</v>
      </c>
      <c r="C226" s="9">
        <v>32.18</v>
      </c>
      <c r="D226" s="9">
        <f>C226*B226</f>
        <v>1448.1</v>
      </c>
      <c r="E226" s="36" t="s">
        <v>93</v>
      </c>
      <c r="F226" s="38">
        <f>D226/D229</f>
        <v>0.25415830792803323</v>
      </c>
      <c r="G226" s="9">
        <v>33.020000000000003</v>
      </c>
      <c r="H226" s="9">
        <f>(B226*G226)-D226</f>
        <v>37.800000000000182</v>
      </c>
      <c r="I226" s="35" t="s">
        <v>71</v>
      </c>
      <c r="J226" s="35"/>
      <c r="K226" s="35" t="str">
        <f>"buy "&amp;B226&amp;" "&amp;A226&amp;" @ $"&amp;G226</f>
        <v>buy 45 XMTR @ $33.02</v>
      </c>
      <c r="L226" s="9">
        <f>L220-(G226*B226)</f>
        <v>204488.28</v>
      </c>
      <c r="M226" s="36">
        <f>L217-(G226*B226)</f>
        <v>203476.28</v>
      </c>
      <c r="N226" s="35"/>
      <c r="O226" s="35"/>
      <c r="P226" s="35"/>
      <c r="Q226" s="10"/>
    </row>
    <row r="227" spans="1:17">
      <c r="A227" s="13" t="s">
        <v>159</v>
      </c>
      <c r="B227" s="35">
        <v>63</v>
      </c>
      <c r="C227" s="9">
        <v>38.53</v>
      </c>
      <c r="D227" s="9">
        <f>C227*B227</f>
        <v>2427.39</v>
      </c>
      <c r="E227" s="36" t="s">
        <v>93</v>
      </c>
      <c r="F227" s="38">
        <f>D227/D229</f>
        <v>0.42603503562007355</v>
      </c>
      <c r="G227" s="9">
        <v>38.72</v>
      </c>
      <c r="H227" s="9">
        <f>(B227*G227)-D227</f>
        <v>11.970000000000255</v>
      </c>
      <c r="I227" s="35" t="s">
        <v>71</v>
      </c>
      <c r="J227" s="35"/>
      <c r="K227" s="35" t="str">
        <f>"buy "&amp;B227&amp;" "&amp;A227&amp;" @ $"&amp;G227</f>
        <v>buy 63 INBX @ $38.72</v>
      </c>
      <c r="L227" s="9">
        <f>L226-(G227*B227)</f>
        <v>202048.92</v>
      </c>
      <c r="M227" s="36">
        <f>M226-(G227*B227)</f>
        <v>201036.92</v>
      </c>
      <c r="N227" s="35"/>
      <c r="O227" s="35"/>
      <c r="P227" s="35"/>
      <c r="Q227" s="10"/>
    </row>
    <row r="228" spans="1:17">
      <c r="A228" s="23" t="s">
        <v>160</v>
      </c>
      <c r="B228" s="24">
        <v>106</v>
      </c>
      <c r="C228" s="25">
        <v>17.190000000000001</v>
      </c>
      <c r="D228" s="25">
        <f>C228*B228</f>
        <v>1822.14</v>
      </c>
      <c r="E228" s="36" t="s">
        <v>93</v>
      </c>
      <c r="F228" s="38">
        <f>D228/D229</f>
        <v>0.31980665645189316</v>
      </c>
      <c r="G228" s="25">
        <v>17.100000000000001</v>
      </c>
      <c r="H228" s="25">
        <f>(B228*G228)-D228</f>
        <v>-9.5399999999999636</v>
      </c>
      <c r="I228" s="35" t="s">
        <v>71</v>
      </c>
      <c r="J228" s="35"/>
      <c r="K228" s="35" t="str">
        <f>"buy "&amp;B228&amp;" "&amp;A228&amp;" @ $"&amp;G228</f>
        <v>buy 106 STNE @ $17.1</v>
      </c>
      <c r="L228" s="9">
        <f>L227-(G228*B228)</f>
        <v>200236.32</v>
      </c>
      <c r="M228" s="36">
        <f>M227-(G228*B228)</f>
        <v>199224.32000000001</v>
      </c>
      <c r="N228" s="35" t="str">
        <f>TEXT(ROUND(M228,2),"$#,##0.00")&amp;" will be the balance in the account after purchases.  "</f>
        <v xml:space="preserve">$199,224.32 will be the balance in the account after purchases.  </v>
      </c>
      <c r="O228" s="35"/>
      <c r="P228" s="35"/>
      <c r="Q228" s="10"/>
    </row>
    <row r="229" spans="1:17">
      <c r="A229" s="13"/>
      <c r="B229" s="35"/>
      <c r="C229" s="9"/>
      <c r="D229" s="9">
        <f>SUM(D226:D228)</f>
        <v>5697.63</v>
      </c>
      <c r="E229" s="35"/>
      <c r="F229" s="38">
        <f>SUM(F226:F228)</f>
        <v>1</v>
      </c>
      <c r="G229" s="9" t="s">
        <v>15</v>
      </c>
      <c r="H229" s="9">
        <f>SUM(H226:H228)</f>
        <v>40.230000000000473</v>
      </c>
      <c r="I229" s="35"/>
      <c r="J229" s="35"/>
      <c r="K229" s="35"/>
      <c r="L229" s="9"/>
      <c r="M229" s="35"/>
      <c r="N229" s="35" t="s">
        <v>27</v>
      </c>
      <c r="O229" s="35"/>
      <c r="P229" s="35"/>
      <c r="Q229" s="10"/>
    </row>
    <row r="230" spans="1:17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11" t="str">
        <f>IF(J221+M228&gt;0,"Credit Surplus","Credit Shortage")</f>
        <v>Credit Surplus</v>
      </c>
      <c r="N230" s="36">
        <f>J221+M228</f>
        <v>200236.32</v>
      </c>
      <c r="O230" s="35" t="s">
        <v>60</v>
      </c>
      <c r="P230" s="35"/>
      <c r="Q230" s="10"/>
    </row>
    <row r="231" spans="1:17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35"/>
      <c r="N231" s="35"/>
      <c r="O231" s="35"/>
      <c r="P231" s="35"/>
      <c r="Q231" s="10"/>
    </row>
    <row r="232" spans="1:17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11</v>
      </c>
      <c r="B233" s="35"/>
      <c r="C233" s="9"/>
      <c r="D233" s="21">
        <v>456.81</v>
      </c>
      <c r="E233" s="35" t="s">
        <v>76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12</v>
      </c>
      <c r="B234" s="35"/>
      <c r="C234" s="9"/>
      <c r="D234" s="9">
        <f>H221</f>
        <v>-3</v>
      </c>
      <c r="E234" s="35" t="s">
        <v>16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>
      <c r="A235" s="13" t="s">
        <v>13</v>
      </c>
      <c r="B235" s="35"/>
      <c r="C235" s="9"/>
      <c r="D235" s="9">
        <f>D233+D234</f>
        <v>453.81</v>
      </c>
      <c r="E235" s="35"/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>
      <c r="A236" s="13" t="s">
        <v>14</v>
      </c>
      <c r="B236" s="35"/>
      <c r="C236" s="9"/>
      <c r="D236" s="9">
        <f>H229</f>
        <v>40.230000000000473</v>
      </c>
      <c r="E236" s="35" t="s">
        <v>17</v>
      </c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>
      <c r="A237" s="13" t="s">
        <v>13</v>
      </c>
      <c r="B237" s="35"/>
      <c r="C237" s="9"/>
      <c r="D237" s="27">
        <f>D235-D236</f>
        <v>413.57999999999953</v>
      </c>
      <c r="E237" s="19" t="s">
        <v>18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 ht="14.65" thickBot="1">
      <c r="A238" s="15"/>
      <c r="B238" s="16"/>
      <c r="C238" s="17"/>
      <c r="D238" s="17"/>
      <c r="E238" s="16"/>
      <c r="F238" s="16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8"/>
    </row>
    <row r="239" spans="1:17" ht="14.65" thickTop="1"/>
    <row r="243" spans="1:17" ht="14.65" thickBot="1"/>
    <row r="244" spans="1:17" ht="14.65" thickTop="1">
      <c r="A244" s="2"/>
      <c r="B244" s="3"/>
      <c r="C244" s="4">
        <v>45291</v>
      </c>
      <c r="D244" s="5"/>
      <c r="E244" s="3"/>
      <c r="F244" s="3"/>
      <c r="G244" s="5"/>
      <c r="H244" s="5"/>
      <c r="I244" s="3"/>
      <c r="J244" s="3"/>
      <c r="K244" s="3"/>
      <c r="L244" s="20" t="s">
        <v>19</v>
      </c>
      <c r="M244" s="3"/>
      <c r="N244" s="3"/>
      <c r="O244" s="3"/>
      <c r="P244" s="3"/>
      <c r="Q244" s="6"/>
    </row>
    <row r="245" spans="1:17">
      <c r="A245" s="7" t="s">
        <v>5</v>
      </c>
      <c r="B245" s="35"/>
      <c r="C245" s="9"/>
      <c r="D245" s="9"/>
      <c r="E245" s="35"/>
      <c r="F245" s="35"/>
      <c r="G245" s="9"/>
      <c r="H245" s="9"/>
      <c r="I245" s="35"/>
      <c r="J245" s="11" t="s">
        <v>24</v>
      </c>
      <c r="K245" s="35"/>
      <c r="L245" s="11" t="s">
        <v>10</v>
      </c>
      <c r="M245" s="35"/>
      <c r="N245" s="35"/>
      <c r="O245" s="35"/>
      <c r="P245" s="35"/>
      <c r="Q245" s="10"/>
    </row>
    <row r="246" spans="1:17">
      <c r="A246" s="7" t="s">
        <v>0</v>
      </c>
      <c r="B246" s="11" t="s">
        <v>3</v>
      </c>
      <c r="C246" s="12" t="s">
        <v>1</v>
      </c>
      <c r="D246" s="12" t="s">
        <v>4</v>
      </c>
      <c r="E246" s="11" t="s">
        <v>7</v>
      </c>
      <c r="F246" s="37" t="s">
        <v>92</v>
      </c>
      <c r="G246" s="12" t="s">
        <v>8</v>
      </c>
      <c r="H246" s="12" t="s">
        <v>9</v>
      </c>
      <c r="I246" s="33" t="s">
        <v>70</v>
      </c>
      <c r="J246" s="11" t="s">
        <v>23</v>
      </c>
      <c r="K246" s="35"/>
      <c r="L246" s="31">
        <v>204874.75</v>
      </c>
      <c r="M246" s="35" t="s">
        <v>118</v>
      </c>
      <c r="N246" s="35"/>
      <c r="O246" s="35"/>
      <c r="P246" s="35"/>
      <c r="Q246" s="10"/>
    </row>
    <row r="247" spans="1:17">
      <c r="A247" s="13" t="s">
        <v>148</v>
      </c>
      <c r="B247" s="35">
        <v>198</v>
      </c>
      <c r="C247" s="9">
        <v>6.4</v>
      </c>
      <c r="D247" s="9">
        <f>C247*B247</f>
        <v>1267.2</v>
      </c>
      <c r="E247" s="36" t="s">
        <v>93</v>
      </c>
      <c r="F247" s="38">
        <f>D247/D250</f>
        <v>0.22441783654263353</v>
      </c>
      <c r="G247" s="40">
        <v>6.41</v>
      </c>
      <c r="H247" s="9">
        <f>(B247*G247)-D247</f>
        <v>1.9800000000000182</v>
      </c>
      <c r="I247" s="35" t="s">
        <v>71</v>
      </c>
      <c r="J247" s="36">
        <f>G247*B247</f>
        <v>1269.18</v>
      </c>
      <c r="K247" s="35" t="str">
        <f>"sell "&amp;B247&amp;" "&amp;A247&amp;" @ $"&amp;G247</f>
        <v>sell 198 UEC @ $6.41</v>
      </c>
      <c r="L247" s="9">
        <f>L246+(G247*B247)</f>
        <v>206143.93</v>
      </c>
      <c r="M247" s="35"/>
      <c r="N247" s="35"/>
      <c r="O247" s="35"/>
      <c r="P247" s="35"/>
      <c r="Q247" s="10"/>
    </row>
    <row r="248" spans="1:17">
      <c r="A248" s="13" t="s">
        <v>149</v>
      </c>
      <c r="B248" s="35">
        <v>338</v>
      </c>
      <c r="C248" s="9">
        <v>10.28</v>
      </c>
      <c r="D248" s="9">
        <f>C248*B248</f>
        <v>3474.64</v>
      </c>
      <c r="E248" s="36" t="s">
        <v>93</v>
      </c>
      <c r="F248" s="38">
        <f>D248/D250</f>
        <v>0.61534974081794203</v>
      </c>
      <c r="G248" s="40">
        <v>10.15</v>
      </c>
      <c r="H248" s="9">
        <f>(B248*G248)-D248</f>
        <v>-43.9399999999996</v>
      </c>
      <c r="I248" s="35" t="s">
        <v>71</v>
      </c>
      <c r="J248" s="36">
        <f>G248*B248</f>
        <v>3430.7000000000003</v>
      </c>
      <c r="K248" s="35" t="str">
        <f>"sell "&amp;B248&amp;" "&amp;A248&amp;" @ $"&amp;G248</f>
        <v>sell 338 HLX @ $10.15</v>
      </c>
      <c r="L248" s="9">
        <f>L247+(G248*B248)</f>
        <v>209574.63</v>
      </c>
      <c r="M248" s="35"/>
      <c r="N248" s="35"/>
      <c r="O248" s="35"/>
      <c r="P248" s="35"/>
      <c r="Q248" s="10"/>
    </row>
    <row r="249" spans="1:17">
      <c r="A249" s="13" t="s">
        <v>150</v>
      </c>
      <c r="B249" s="35">
        <v>9</v>
      </c>
      <c r="C249" s="9">
        <v>100.53</v>
      </c>
      <c r="D249" s="9">
        <f>C249*B249</f>
        <v>904.77</v>
      </c>
      <c r="E249" s="36" t="s">
        <v>93</v>
      </c>
      <c r="F249" s="38">
        <f>D249/D250</f>
        <v>0.16023242263942433</v>
      </c>
      <c r="G249" s="40">
        <v>101</v>
      </c>
      <c r="H249" s="9">
        <f>(B249*G249)-D249</f>
        <v>4.2300000000000182</v>
      </c>
      <c r="I249" s="35" t="s">
        <v>71</v>
      </c>
      <c r="J249" s="36">
        <f>G249*B249</f>
        <v>909</v>
      </c>
      <c r="K249" s="35" t="str">
        <f>"sell "&amp;B249&amp;" "&amp;A249&amp;" @ $"&amp;G249</f>
        <v>sell 9 CEIX @ $101</v>
      </c>
      <c r="L249" s="9">
        <f>L248+(G249*B249)</f>
        <v>210483.63</v>
      </c>
      <c r="M249" s="35" t="s">
        <v>22</v>
      </c>
      <c r="N249" s="35"/>
      <c r="O249" s="35"/>
      <c r="P249" s="35"/>
      <c r="Q249" s="10"/>
    </row>
    <row r="250" spans="1:17">
      <c r="A250" s="13"/>
      <c r="B250" s="35"/>
      <c r="C250" s="9"/>
      <c r="D250" s="9">
        <f>SUM(D247:D249)</f>
        <v>5646.6100000000006</v>
      </c>
      <c r="E250" s="36"/>
      <c r="F250" s="38">
        <f>SUM(F247:F249)</f>
        <v>0.99999999999999978</v>
      </c>
      <c r="G250" s="41"/>
      <c r="H250" s="9">
        <f>SUM(H247:H249)</f>
        <v>-37.729999999999563</v>
      </c>
      <c r="I250" s="35"/>
      <c r="J250" s="36">
        <f>SUM(J247:J249)</f>
        <v>5608.88</v>
      </c>
      <c r="K250" s="35"/>
      <c r="L250" s="9"/>
      <c r="M250" s="35"/>
      <c r="N250" s="35"/>
      <c r="O250" s="35"/>
      <c r="P250" s="35"/>
      <c r="Q250" s="10"/>
    </row>
    <row r="251" spans="1:17">
      <c r="A251" s="13"/>
      <c r="B251" s="35"/>
      <c r="C251" s="9"/>
      <c r="D251" s="9"/>
      <c r="E251" s="35"/>
      <c r="F251" s="35"/>
      <c r="G251" s="41"/>
      <c r="H251" s="9"/>
      <c r="I251" s="35"/>
      <c r="J251" s="35"/>
      <c r="K251" s="35"/>
      <c r="L251" s="9"/>
      <c r="M251" s="35"/>
      <c r="N251" s="35"/>
      <c r="O251" s="35"/>
      <c r="P251" s="35"/>
      <c r="Q251" s="10"/>
    </row>
    <row r="252" spans="1:17">
      <c r="A252" s="13"/>
      <c r="B252" s="35"/>
      <c r="C252" s="9"/>
      <c r="D252" s="9"/>
      <c r="E252" s="19"/>
      <c r="F252" s="35"/>
      <c r="G252" s="41"/>
      <c r="H252" s="9"/>
      <c r="I252" s="35"/>
      <c r="J252" s="35"/>
      <c r="K252" s="35"/>
      <c r="L252" s="9"/>
      <c r="M252" s="11" t="s">
        <v>20</v>
      </c>
      <c r="N252" s="35"/>
      <c r="O252" s="35"/>
      <c r="P252" s="35"/>
      <c r="Q252" s="10"/>
    </row>
    <row r="253" spans="1:17">
      <c r="A253" s="7" t="s">
        <v>6</v>
      </c>
      <c r="B253" s="35"/>
      <c r="C253" s="9"/>
      <c r="D253" s="9"/>
      <c r="E253" s="19"/>
      <c r="F253" s="35"/>
      <c r="G253" s="41"/>
      <c r="H253" s="9"/>
      <c r="I253" s="35"/>
      <c r="J253" s="35"/>
      <c r="K253" s="35"/>
      <c r="L253" s="9"/>
      <c r="M253" s="11" t="s">
        <v>21</v>
      </c>
      <c r="N253" s="35"/>
      <c r="O253" s="35"/>
      <c r="P253" s="35"/>
      <c r="Q253" s="10"/>
    </row>
    <row r="254" spans="1:17">
      <c r="A254" s="7" t="s">
        <v>0</v>
      </c>
      <c r="B254" s="11" t="s">
        <v>3</v>
      </c>
      <c r="C254" s="12" t="s">
        <v>1</v>
      </c>
      <c r="D254" s="12" t="s">
        <v>2</v>
      </c>
      <c r="E254" s="22" t="s">
        <v>7</v>
      </c>
      <c r="F254" s="39" t="s">
        <v>92</v>
      </c>
      <c r="G254" s="42" t="s">
        <v>8</v>
      </c>
      <c r="H254" s="12" t="s">
        <v>9</v>
      </c>
      <c r="I254" s="35"/>
      <c r="J254" s="35"/>
      <c r="K254" s="35"/>
      <c r="L254" s="9"/>
      <c r="M254" s="36">
        <v>206048.96</v>
      </c>
      <c r="N254" s="35"/>
      <c r="O254" s="44"/>
      <c r="P254" s="35"/>
      <c r="Q254" s="10"/>
    </row>
    <row r="255" spans="1:17">
      <c r="A255" s="13" t="s">
        <v>155</v>
      </c>
      <c r="B255" s="35">
        <v>7</v>
      </c>
      <c r="C255" s="9">
        <v>173.92</v>
      </c>
      <c r="D255" s="9">
        <f>C255*B255</f>
        <v>1217.4399999999998</v>
      </c>
      <c r="E255" s="36" t="s">
        <v>93</v>
      </c>
      <c r="F255" s="38">
        <f>D255/D258</f>
        <v>0.21719327854024648</v>
      </c>
      <c r="G255" s="9">
        <v>173.32</v>
      </c>
      <c r="H255" s="9">
        <f>(B255*G255)-D255</f>
        <v>-4.1999999999998181</v>
      </c>
      <c r="I255" s="35" t="s">
        <v>71</v>
      </c>
      <c r="J255" s="35"/>
      <c r="K255" s="35" t="str">
        <f>"buy "&amp;B255&amp;" "&amp;A255&amp;" @ $"&amp;G255</f>
        <v>buy 7 COIN @ $173.32</v>
      </c>
      <c r="L255" s="9">
        <f>L249-(G255*B255)</f>
        <v>209270.39</v>
      </c>
      <c r="M255" s="36">
        <f>L246-(G255*B255)</f>
        <v>203661.51</v>
      </c>
      <c r="N255" s="35"/>
      <c r="O255" s="35"/>
      <c r="P255" s="35"/>
      <c r="Q255" s="10"/>
    </row>
    <row r="256" spans="1:17">
      <c r="A256" s="13" t="s">
        <v>156</v>
      </c>
      <c r="B256" s="35">
        <v>111</v>
      </c>
      <c r="C256" s="9">
        <v>16.93</v>
      </c>
      <c r="D256" s="9">
        <f>C256*B256</f>
        <v>1879.23</v>
      </c>
      <c r="E256" s="36" t="s">
        <v>93</v>
      </c>
      <c r="F256" s="38">
        <f>D256/D258</f>
        <v>0.33525769223221469</v>
      </c>
      <c r="G256" s="9">
        <v>16.53</v>
      </c>
      <c r="H256" s="9">
        <f>(B256*G256)-D256</f>
        <v>-44.399999999999864</v>
      </c>
      <c r="I256" s="35" t="s">
        <v>71</v>
      </c>
      <c r="J256" s="35"/>
      <c r="K256" s="35" t="str">
        <f>"buy "&amp;B256&amp;" "&amp;A256&amp;" @ $"&amp;G256</f>
        <v>buy 111 SNAP @ $16.53</v>
      </c>
      <c r="L256" s="9">
        <f>L255-(G256*B256)</f>
        <v>207435.56000000003</v>
      </c>
      <c r="M256" s="36">
        <f>M255-(G256*B256)</f>
        <v>201826.68000000002</v>
      </c>
      <c r="N256" s="35"/>
      <c r="O256" s="35"/>
      <c r="P256" s="35"/>
      <c r="Q256" s="10"/>
    </row>
    <row r="257" spans="1:17">
      <c r="A257" s="23" t="s">
        <v>157</v>
      </c>
      <c r="B257" s="24">
        <v>99</v>
      </c>
      <c r="C257" s="25">
        <v>25.34</v>
      </c>
      <c r="D257" s="25">
        <f>C257*B257</f>
        <v>2508.66</v>
      </c>
      <c r="E257" s="36" t="s">
        <v>93</v>
      </c>
      <c r="F257" s="38">
        <f>D257/D258</f>
        <v>0.44754902922753875</v>
      </c>
      <c r="G257" s="25">
        <v>25</v>
      </c>
      <c r="H257" s="25">
        <f>(B257*G257)-D257</f>
        <v>-33.659999999999854</v>
      </c>
      <c r="I257" s="35" t="s">
        <v>71</v>
      </c>
      <c r="J257" s="35"/>
      <c r="K257" s="35" t="str">
        <f>"buy "&amp;B257&amp;" "&amp;A257&amp;" @ $"&amp;G257</f>
        <v>buy 99 FYBR @ $25</v>
      </c>
      <c r="L257" s="9">
        <f>L256-(G257*B257)</f>
        <v>204960.56000000003</v>
      </c>
      <c r="M257" s="36">
        <f>M256-(G257*B257)</f>
        <v>199351.68000000002</v>
      </c>
      <c r="N257" s="35" t="str">
        <f>TEXT(ROUND(M257,2),"$#,##0.00")&amp;" will be the balance in the account after purchases.  "</f>
        <v xml:space="preserve">$199,351.68 will be the balance in the account after purchases.  </v>
      </c>
      <c r="O257" s="35"/>
      <c r="P257" s="35"/>
      <c r="Q257" s="10"/>
    </row>
    <row r="258" spans="1:17">
      <c r="A258" s="13"/>
      <c r="B258" s="35"/>
      <c r="C258" s="9"/>
      <c r="D258" s="9">
        <f>SUM(D255:D257)</f>
        <v>5605.33</v>
      </c>
      <c r="E258" s="35"/>
      <c r="F258" s="38">
        <f>SUM(F255:F257)</f>
        <v>1</v>
      </c>
      <c r="G258" s="9" t="s">
        <v>15</v>
      </c>
      <c r="H258" s="9">
        <f>SUM(H255:H257)</f>
        <v>-82.259999999999536</v>
      </c>
      <c r="I258" s="35"/>
      <c r="J258" s="35"/>
      <c r="K258" s="35"/>
      <c r="L258" s="9"/>
      <c r="M258" s="35"/>
      <c r="N258" s="35" t="s">
        <v>27</v>
      </c>
      <c r="O258" s="35"/>
      <c r="P258" s="35"/>
      <c r="Q258" s="10"/>
    </row>
    <row r="259" spans="1:17">
      <c r="A259" s="13"/>
      <c r="B259" s="35"/>
      <c r="C259" s="9"/>
      <c r="D259" s="9"/>
      <c r="E259" s="35"/>
      <c r="F259" s="35"/>
      <c r="G259" s="9"/>
      <c r="H259" s="9"/>
      <c r="I259" s="35"/>
      <c r="J259" s="35"/>
      <c r="K259" s="35"/>
      <c r="L259" s="9"/>
      <c r="M259" s="11" t="str">
        <f>IF(J250+M257&gt;0,"Credit Surplus","Credit Shortage")</f>
        <v>Credit Surplus</v>
      </c>
      <c r="N259" s="36">
        <f>J250+M257</f>
        <v>204960.56000000003</v>
      </c>
      <c r="O259" s="35" t="s">
        <v>60</v>
      </c>
      <c r="P259" s="35"/>
      <c r="Q259" s="10"/>
    </row>
    <row r="260" spans="1:17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9"/>
      <c r="M260" s="35"/>
      <c r="N260" s="35"/>
      <c r="O260" s="35"/>
      <c r="P260" s="35"/>
      <c r="Q260" s="10"/>
    </row>
    <row r="261" spans="1:17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35"/>
      <c r="M261" s="35"/>
      <c r="N261" s="35"/>
      <c r="O261" s="35"/>
      <c r="P261" s="35"/>
      <c r="Q261" s="10"/>
    </row>
    <row r="262" spans="1:17">
      <c r="A262" s="13" t="s">
        <v>11</v>
      </c>
      <c r="B262" s="35"/>
      <c r="C262" s="9"/>
      <c r="D262" s="21">
        <v>5094.91</v>
      </c>
      <c r="E262" s="35" t="s">
        <v>76</v>
      </c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>
      <c r="A263" s="13" t="s">
        <v>12</v>
      </c>
      <c r="B263" s="35"/>
      <c r="C263" s="9"/>
      <c r="D263" s="9">
        <f>H250</f>
        <v>-37.729999999999563</v>
      </c>
      <c r="E263" s="35" t="s">
        <v>16</v>
      </c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>
      <c r="A264" s="13" t="s">
        <v>13</v>
      </c>
      <c r="B264" s="35"/>
      <c r="C264" s="9"/>
      <c r="D264" s="9">
        <f>D262+D263</f>
        <v>5057.18</v>
      </c>
      <c r="E264" s="35"/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>
      <c r="A265" s="13" t="s">
        <v>14</v>
      </c>
      <c r="B265" s="35"/>
      <c r="C265" s="9"/>
      <c r="D265" s="9">
        <f>H258</f>
        <v>-82.259999999999536</v>
      </c>
      <c r="E265" s="35" t="s">
        <v>17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>
      <c r="A266" s="13" t="s">
        <v>13</v>
      </c>
      <c r="B266" s="35"/>
      <c r="C266" s="9"/>
      <c r="D266" s="27">
        <f>D264-D265</f>
        <v>5139.4399999999996</v>
      </c>
      <c r="E266" s="19" t="s">
        <v>18</v>
      </c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 ht="14.65" thickBot="1">
      <c r="A267" s="15"/>
      <c r="B267" s="16"/>
      <c r="C267" s="17"/>
      <c r="D267" s="17"/>
      <c r="E267" s="16"/>
      <c r="F267" s="16"/>
      <c r="G267" s="17"/>
      <c r="H267" s="17"/>
      <c r="I267" s="16"/>
      <c r="J267" s="16"/>
      <c r="K267" s="16"/>
      <c r="L267" s="16"/>
      <c r="M267" s="16"/>
      <c r="N267" s="16"/>
      <c r="O267" s="16"/>
      <c r="P267" s="16"/>
      <c r="Q267" s="18"/>
    </row>
    <row r="268" spans="1:17" ht="14.65" thickTop="1"/>
    <row r="273" spans="1:17" ht="14.65" thickBot="1">
      <c r="C273" s="1"/>
      <c r="D273" s="1"/>
      <c r="G273" s="1"/>
      <c r="H273" s="1"/>
    </row>
    <row r="274" spans="1:17" ht="14.65" thickTop="1">
      <c r="A274" s="2"/>
      <c r="B274" s="3"/>
      <c r="C274" s="4">
        <v>45260</v>
      </c>
      <c r="D274" s="5"/>
      <c r="E274" s="3"/>
      <c r="F274" s="3"/>
      <c r="G274" s="5"/>
      <c r="H274" s="5"/>
      <c r="I274" s="3"/>
      <c r="J274" s="3"/>
      <c r="K274" s="3"/>
      <c r="L274" s="20" t="s">
        <v>19</v>
      </c>
      <c r="M274" s="3"/>
      <c r="N274" s="3"/>
      <c r="O274" s="3"/>
      <c r="P274" s="3"/>
      <c r="Q274" s="6"/>
    </row>
    <row r="275" spans="1:17">
      <c r="A275" s="7" t="s">
        <v>5</v>
      </c>
      <c r="B275" s="35"/>
      <c r="C275" s="9"/>
      <c r="D275" s="9"/>
      <c r="E275" s="35"/>
      <c r="F275" s="35"/>
      <c r="G275" s="9"/>
      <c r="H275" s="9"/>
      <c r="I275" s="35"/>
      <c r="J275" s="11" t="s">
        <v>24</v>
      </c>
      <c r="K275" s="35"/>
      <c r="L275" s="11" t="s">
        <v>10</v>
      </c>
      <c r="M275" s="35"/>
      <c r="N275" s="35"/>
      <c r="O275" s="35"/>
      <c r="P275" s="35"/>
      <c r="Q275" s="10"/>
    </row>
    <row r="276" spans="1:17">
      <c r="A276" s="7" t="s">
        <v>0</v>
      </c>
      <c r="B276" s="11" t="s">
        <v>3</v>
      </c>
      <c r="C276" s="12" t="s">
        <v>1</v>
      </c>
      <c r="D276" s="12" t="s">
        <v>4</v>
      </c>
      <c r="E276" s="11" t="s">
        <v>7</v>
      </c>
      <c r="F276" s="37" t="s">
        <v>92</v>
      </c>
      <c r="G276" s="12" t="s">
        <v>8</v>
      </c>
      <c r="H276" s="12" t="s">
        <v>9</v>
      </c>
      <c r="I276" s="33" t="s">
        <v>70</v>
      </c>
      <c r="J276" s="11" t="s">
        <v>23</v>
      </c>
      <c r="K276" s="35"/>
      <c r="L276" s="31">
        <v>206118.71</v>
      </c>
      <c r="M276" s="35" t="s">
        <v>118</v>
      </c>
      <c r="N276" s="35"/>
      <c r="O276" s="35"/>
      <c r="P276" s="35"/>
      <c r="Q276" s="10"/>
    </row>
    <row r="277" spans="1:17">
      <c r="A277" s="13" t="s">
        <v>145</v>
      </c>
      <c r="B277" s="35">
        <v>139</v>
      </c>
      <c r="C277" s="9">
        <v>16.14</v>
      </c>
      <c r="D277" s="9">
        <f>C277*B277</f>
        <v>2243.46</v>
      </c>
      <c r="E277" s="36" t="s">
        <v>37</v>
      </c>
      <c r="F277" s="38">
        <f>D277/D280</f>
        <v>0.53072763144821322</v>
      </c>
      <c r="G277" s="40">
        <v>16.11</v>
      </c>
      <c r="H277" s="9">
        <f>(B277*G277)-D277</f>
        <v>-4.1700000000000728</v>
      </c>
      <c r="I277" s="35" t="s">
        <v>71</v>
      </c>
      <c r="J277" s="36">
        <f>G277*B277</f>
        <v>2239.29</v>
      </c>
      <c r="K277" s="35" t="str">
        <f>"sell "&amp;B277&amp;" "&amp;A277&amp;" @ $"&amp;G277</f>
        <v>sell 139 EXTR @ $16.11</v>
      </c>
      <c r="L277" s="9">
        <f>L276+(G277*B277)</f>
        <v>208358</v>
      </c>
      <c r="M277" s="35"/>
      <c r="N277" s="35"/>
      <c r="O277" s="35"/>
      <c r="P277" s="35"/>
      <c r="Q277" s="10"/>
    </row>
    <row r="278" spans="1:17">
      <c r="A278" s="13" t="s">
        <v>146</v>
      </c>
      <c r="B278" s="35">
        <v>11</v>
      </c>
      <c r="C278" s="9">
        <v>86.28</v>
      </c>
      <c r="D278" s="9">
        <f>C278*B278</f>
        <v>949.08</v>
      </c>
      <c r="E278" s="36" t="s">
        <v>37</v>
      </c>
      <c r="F278" s="38">
        <f>D278/D280</f>
        <v>0.22452059785102929</v>
      </c>
      <c r="G278" s="40">
        <v>86.3</v>
      </c>
      <c r="H278" s="9">
        <f>(B278*G278)-D278</f>
        <v>0.2199999999999136</v>
      </c>
      <c r="I278" s="35" t="s">
        <v>71</v>
      </c>
      <c r="J278" s="36">
        <f>G278*B278</f>
        <v>949.3</v>
      </c>
      <c r="K278" s="35" t="str">
        <f>"sell "&amp;B278&amp;" "&amp;A278&amp;" @ $"&amp;G278</f>
        <v>sell 11 XPO @ $86.3</v>
      </c>
      <c r="L278" s="9">
        <f>L277+(G278*B278)</f>
        <v>209307.3</v>
      </c>
      <c r="M278" s="35"/>
      <c r="N278" s="35"/>
      <c r="O278" s="35"/>
      <c r="P278" s="35"/>
      <c r="Q278" s="10"/>
    </row>
    <row r="279" spans="1:17">
      <c r="A279" s="13" t="s">
        <v>147</v>
      </c>
      <c r="B279" s="35">
        <v>28</v>
      </c>
      <c r="C279" s="9">
        <v>36.950000000000003</v>
      </c>
      <c r="D279" s="9">
        <f>C279*B279</f>
        <v>1034.6000000000001</v>
      </c>
      <c r="E279" s="36" t="s">
        <v>37</v>
      </c>
      <c r="F279" s="38">
        <f>D279/D280</f>
        <v>0.24475177070075749</v>
      </c>
      <c r="G279" s="40">
        <v>37.72</v>
      </c>
      <c r="H279" s="9">
        <f>(B279*G279)-D279</f>
        <v>21.559999999999718</v>
      </c>
      <c r="I279" s="35" t="s">
        <v>71</v>
      </c>
      <c r="J279" s="36">
        <f>G279*B279</f>
        <v>1056.1599999999999</v>
      </c>
      <c r="K279" s="35" t="str">
        <f>"sell "&amp;B279&amp;" "&amp;A279&amp;" @ $"&amp;G279</f>
        <v>sell 28 LI @ $37.72</v>
      </c>
      <c r="L279" s="9">
        <f>L278+(G279*B279)</f>
        <v>210363.46</v>
      </c>
      <c r="M279" s="35" t="s">
        <v>22</v>
      </c>
      <c r="N279" s="35"/>
      <c r="O279" s="35"/>
      <c r="P279" s="35"/>
      <c r="Q279" s="10"/>
    </row>
    <row r="280" spans="1:17">
      <c r="A280" s="13"/>
      <c r="B280" s="35"/>
      <c r="C280" s="9"/>
      <c r="D280" s="9">
        <f>SUM(D277:D279)</f>
        <v>4227.1400000000003</v>
      </c>
      <c r="E280" s="36"/>
      <c r="F280" s="38">
        <f>SUM(F277:F279)</f>
        <v>1</v>
      </c>
      <c r="G280" s="41"/>
      <c r="H280" s="9">
        <f>SUM(H277:H279)</f>
        <v>17.609999999999559</v>
      </c>
      <c r="I280" s="35"/>
      <c r="J280" s="36">
        <f>SUM(J277:J279)</f>
        <v>4244.75</v>
      </c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41"/>
      <c r="H281" s="9"/>
      <c r="I281" s="35"/>
      <c r="J281" s="35"/>
      <c r="K281" s="35"/>
      <c r="L281" s="9"/>
      <c r="M281" s="35"/>
      <c r="N281" s="35"/>
      <c r="O281" s="35"/>
      <c r="P281" s="35"/>
      <c r="Q281" s="10"/>
    </row>
    <row r="282" spans="1:17">
      <c r="A282" s="13"/>
      <c r="B282" s="35"/>
      <c r="C282" s="9"/>
      <c r="D282" s="9"/>
      <c r="E282" s="19"/>
      <c r="F282" s="35"/>
      <c r="G282" s="41"/>
      <c r="H282" s="9"/>
      <c r="I282" s="35"/>
      <c r="J282" s="35"/>
      <c r="K282" s="35"/>
      <c r="L282" s="9"/>
      <c r="M282" s="11" t="s">
        <v>20</v>
      </c>
      <c r="N282" s="35"/>
      <c r="O282" s="35"/>
      <c r="P282" s="35"/>
      <c r="Q282" s="10"/>
    </row>
    <row r="283" spans="1:17">
      <c r="A283" s="7" t="s">
        <v>6</v>
      </c>
      <c r="B283" s="35"/>
      <c r="C283" s="9"/>
      <c r="D283" s="9"/>
      <c r="E283" s="19"/>
      <c r="F283" s="35"/>
      <c r="G283" s="41"/>
      <c r="H283" s="9"/>
      <c r="I283" s="35"/>
      <c r="J283" s="35"/>
      <c r="K283" s="35"/>
      <c r="L283" s="9"/>
      <c r="M283" s="11" t="s">
        <v>21</v>
      </c>
      <c r="N283" s="35"/>
      <c r="O283" s="35"/>
      <c r="P283" s="35"/>
      <c r="Q283" s="10"/>
    </row>
    <row r="284" spans="1:17">
      <c r="A284" s="7" t="s">
        <v>0</v>
      </c>
      <c r="B284" s="11" t="s">
        <v>3</v>
      </c>
      <c r="C284" s="12" t="s">
        <v>1</v>
      </c>
      <c r="D284" s="12" t="s">
        <v>2</v>
      </c>
      <c r="E284" s="22" t="s">
        <v>7</v>
      </c>
      <c r="F284" s="39" t="s">
        <v>92</v>
      </c>
      <c r="G284" s="42" t="s">
        <v>8</v>
      </c>
      <c r="H284" s="12" t="s">
        <v>9</v>
      </c>
      <c r="I284" s="35"/>
      <c r="J284" s="35"/>
      <c r="K284" s="35"/>
      <c r="L284" s="9"/>
      <c r="M284" s="36">
        <v>206048.96</v>
      </c>
      <c r="N284" s="35"/>
      <c r="O284" s="44"/>
      <c r="P284" s="35"/>
      <c r="Q284" s="10"/>
    </row>
    <row r="285" spans="1:17">
      <c r="A285" s="13" t="s">
        <v>152</v>
      </c>
      <c r="B285" s="35">
        <v>11</v>
      </c>
      <c r="C285" s="9">
        <v>81.38</v>
      </c>
      <c r="D285" s="9">
        <f>C285*B285</f>
        <v>895.18</v>
      </c>
      <c r="E285" s="36" t="s">
        <v>37</v>
      </c>
      <c r="F285" s="38">
        <f>D285/D288</f>
        <v>0.16234645929187652</v>
      </c>
      <c r="G285" s="9">
        <v>81.739999999999995</v>
      </c>
      <c r="H285" s="9">
        <f>(B285*G285)-D285</f>
        <v>3.9600000000000364</v>
      </c>
      <c r="I285" s="35" t="s">
        <v>71</v>
      </c>
      <c r="J285" s="35"/>
      <c r="K285" s="35" t="str">
        <f>"buy "&amp;B285&amp;" "&amp;A285&amp;" @ $"&amp;G285</f>
        <v>buy 11 EDU @ $81.74</v>
      </c>
      <c r="L285" s="9">
        <f>L279-(G285*B285)</f>
        <v>209464.31999999998</v>
      </c>
      <c r="M285" s="36">
        <f>L276-(G285*B285)</f>
        <v>205219.56999999998</v>
      </c>
      <c r="N285" s="35"/>
      <c r="O285" s="35"/>
      <c r="P285" s="35"/>
      <c r="Q285" s="10"/>
    </row>
    <row r="286" spans="1:17">
      <c r="A286" s="13" t="s">
        <v>153</v>
      </c>
      <c r="B286" s="35">
        <v>445</v>
      </c>
      <c r="C286" s="9">
        <v>8.19</v>
      </c>
      <c r="D286" s="9">
        <f>C286*B286</f>
        <v>3644.5499999999997</v>
      </c>
      <c r="E286" s="36" t="s">
        <v>37</v>
      </c>
      <c r="F286" s="38">
        <f>D286/D288</f>
        <v>0.66096180456691234</v>
      </c>
      <c r="G286" s="9">
        <v>8.16</v>
      </c>
      <c r="H286" s="9">
        <f>(B286*G286)-D286</f>
        <v>-13.349999999999454</v>
      </c>
      <c r="I286" s="35" t="s">
        <v>71</v>
      </c>
      <c r="J286" s="35"/>
      <c r="K286" s="35" t="str">
        <f>"buy "&amp;B286&amp;" "&amp;A286&amp;" @ $"&amp;G286</f>
        <v>buy 445 AVPT @ $8.16</v>
      </c>
      <c r="L286" s="9">
        <f>L285-(G286*B286)</f>
        <v>205833.11999999997</v>
      </c>
      <c r="M286" s="36">
        <f>M285-(G286*B286)</f>
        <v>201588.36999999997</v>
      </c>
      <c r="N286" s="35"/>
      <c r="O286" s="35"/>
      <c r="P286" s="35"/>
      <c r="Q286" s="10"/>
    </row>
    <row r="287" spans="1:17">
      <c r="A287" s="23" t="s">
        <v>154</v>
      </c>
      <c r="B287" s="24">
        <v>23</v>
      </c>
      <c r="C287" s="25">
        <v>42.36</v>
      </c>
      <c r="D287" s="25">
        <f>C287*B287</f>
        <v>974.28</v>
      </c>
      <c r="E287" s="36" t="s">
        <v>37</v>
      </c>
      <c r="F287" s="38">
        <f>D287/D288</f>
        <v>0.17669173614121123</v>
      </c>
      <c r="G287" s="25">
        <v>42.22</v>
      </c>
      <c r="H287" s="25">
        <f>(B287*G287)-D287</f>
        <v>-3.2200000000000273</v>
      </c>
      <c r="I287" s="35" t="s">
        <v>71</v>
      </c>
      <c r="J287" s="35"/>
      <c r="K287" s="35" t="str">
        <f>"buy "&amp;B287&amp;" "&amp;A287&amp;" @ $"&amp;G287</f>
        <v>buy 23 LPG @ $42.22</v>
      </c>
      <c r="L287" s="9">
        <f>L286-(G287*B287)</f>
        <v>204862.05999999997</v>
      </c>
      <c r="M287" s="36">
        <f>M286-(G287*B287)</f>
        <v>200617.30999999997</v>
      </c>
      <c r="N287" s="35" t="str">
        <f>TEXT(ROUND(M287,2),"$#,##0.00")&amp;" will be the balance in the account after purchases.  "</f>
        <v xml:space="preserve">$200,617.31 will be the balance in the account after purchases.  </v>
      </c>
      <c r="O287" s="35"/>
      <c r="P287" s="35"/>
      <c r="Q287" s="10"/>
    </row>
    <row r="288" spans="1:17">
      <c r="A288" s="13"/>
      <c r="B288" s="35"/>
      <c r="C288" s="9"/>
      <c r="D288" s="9">
        <f>SUM(D285:D287)</f>
        <v>5514.0099999999993</v>
      </c>
      <c r="E288" s="35"/>
      <c r="F288" s="38">
        <f>SUM(F285:F287)</f>
        <v>1</v>
      </c>
      <c r="G288" s="9" t="s">
        <v>15</v>
      </c>
      <c r="H288" s="9">
        <f>SUM(H285:H287)</f>
        <v>-12.609999999999445</v>
      </c>
      <c r="I288" s="35"/>
      <c r="J288" s="35"/>
      <c r="K288" s="35"/>
      <c r="L288" s="9"/>
      <c r="M288" s="35"/>
      <c r="N288" s="35" t="s">
        <v>27</v>
      </c>
      <c r="O288" s="35"/>
      <c r="P288" s="35"/>
      <c r="Q288" s="10"/>
    </row>
    <row r="289" spans="1:17">
      <c r="A289" s="13"/>
      <c r="B289" s="35"/>
      <c r="C289" s="9"/>
      <c r="D289" s="9"/>
      <c r="E289" s="35"/>
      <c r="F289" s="35"/>
      <c r="G289" s="9"/>
      <c r="H289" s="9"/>
      <c r="I289" s="35"/>
      <c r="J289" s="35"/>
      <c r="K289" s="35"/>
      <c r="L289" s="9"/>
      <c r="M289" s="11" t="str">
        <f>IF(J280+M287&gt;0,"Credit Surplus","Credit Shortage")</f>
        <v>Credit Surplus</v>
      </c>
      <c r="N289" s="36">
        <f>J280+M287</f>
        <v>204862.05999999997</v>
      </c>
      <c r="O289" s="35" t="s">
        <v>60</v>
      </c>
      <c r="P289" s="35"/>
      <c r="Q289" s="10"/>
    </row>
    <row r="290" spans="1:17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9"/>
      <c r="M290" s="35"/>
      <c r="N290" s="35"/>
      <c r="O290" s="35"/>
      <c r="P290" s="35"/>
      <c r="Q290" s="10"/>
    </row>
    <row r="291" spans="1:17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35"/>
      <c r="M291" s="35"/>
      <c r="N291" s="35"/>
      <c r="O291" s="35"/>
      <c r="P291" s="35"/>
      <c r="Q291" s="10"/>
    </row>
    <row r="292" spans="1:17">
      <c r="A292" s="13" t="s">
        <v>11</v>
      </c>
      <c r="B292" s="35"/>
      <c r="C292" s="9"/>
      <c r="D292" s="21">
        <v>5023.41</v>
      </c>
      <c r="E292" s="35" t="s">
        <v>76</v>
      </c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>
      <c r="A293" s="13" t="s">
        <v>12</v>
      </c>
      <c r="B293" s="35"/>
      <c r="C293" s="9"/>
      <c r="D293" s="9">
        <f>H280</f>
        <v>17.609999999999559</v>
      </c>
      <c r="E293" s="35" t="s">
        <v>16</v>
      </c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>
      <c r="A294" s="13" t="s">
        <v>13</v>
      </c>
      <c r="B294" s="35"/>
      <c r="C294" s="9"/>
      <c r="D294" s="9">
        <f>D292+D293</f>
        <v>5041.0199999999995</v>
      </c>
      <c r="E294" s="35"/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>
      <c r="A295" s="13" t="s">
        <v>14</v>
      </c>
      <c r="B295" s="35"/>
      <c r="C295" s="9"/>
      <c r="D295" s="9">
        <f>H288</f>
        <v>-12.609999999999445</v>
      </c>
      <c r="E295" s="35" t="s">
        <v>17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>
      <c r="A296" s="13" t="s">
        <v>13</v>
      </c>
      <c r="B296" s="35"/>
      <c r="C296" s="9"/>
      <c r="D296" s="27">
        <f>D294-D295</f>
        <v>5053.6299999999992</v>
      </c>
      <c r="E296" s="19" t="s">
        <v>18</v>
      </c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 ht="14.65" thickBot="1">
      <c r="A297" s="15"/>
      <c r="B297" s="16"/>
      <c r="C297" s="17"/>
      <c r="D297" s="17"/>
      <c r="E297" s="16"/>
      <c r="F297" s="16"/>
      <c r="G297" s="17"/>
      <c r="H297" s="17"/>
      <c r="I297" s="16"/>
      <c r="J297" s="16"/>
      <c r="K297" s="16"/>
      <c r="L297" s="16"/>
      <c r="M297" s="16"/>
      <c r="N297" s="16"/>
      <c r="O297" s="16"/>
      <c r="P297" s="16"/>
      <c r="Q297" s="18"/>
    </row>
    <row r="298" spans="1:17" ht="14.65" thickTop="1"/>
    <row r="302" spans="1:17" ht="14.65" thickBot="1"/>
    <row r="303" spans="1:17" ht="14.65" thickTop="1">
      <c r="A303" s="2"/>
      <c r="B303" s="3"/>
      <c r="C303" s="4">
        <v>45230</v>
      </c>
      <c r="D303" s="5"/>
      <c r="E303" s="3"/>
      <c r="F303" s="3"/>
      <c r="G303" s="5"/>
      <c r="H303" s="5"/>
      <c r="I303" s="3"/>
      <c r="J303" s="3"/>
      <c r="K303" s="3"/>
      <c r="L303" s="20" t="s">
        <v>19</v>
      </c>
      <c r="M303" s="3"/>
      <c r="N303" s="3"/>
      <c r="O303" s="3"/>
      <c r="P303" s="3"/>
      <c r="Q303" s="6"/>
    </row>
    <row r="304" spans="1:17">
      <c r="A304" s="7" t="s">
        <v>5</v>
      </c>
      <c r="B304" s="35"/>
      <c r="C304" s="9"/>
      <c r="D304" s="9"/>
      <c r="E304" s="35"/>
      <c r="F304" s="35"/>
      <c r="G304" s="9"/>
      <c r="H304" s="9"/>
      <c r="I304" s="35"/>
      <c r="J304" s="11" t="s">
        <v>24</v>
      </c>
      <c r="K304" s="35"/>
      <c r="L304" s="11" t="s">
        <v>10</v>
      </c>
      <c r="M304" s="35"/>
      <c r="N304" s="35"/>
      <c r="O304" s="35"/>
      <c r="P304" s="35"/>
      <c r="Q304" s="10"/>
    </row>
    <row r="305" spans="1:17">
      <c r="A305" s="7" t="s">
        <v>0</v>
      </c>
      <c r="B305" s="11" t="s">
        <v>3</v>
      </c>
      <c r="C305" s="12" t="s">
        <v>1</v>
      </c>
      <c r="D305" s="12" t="s">
        <v>4</v>
      </c>
      <c r="E305" s="11" t="s">
        <v>7</v>
      </c>
      <c r="F305" s="37" t="s">
        <v>92</v>
      </c>
      <c r="G305" s="12" t="s">
        <v>8</v>
      </c>
      <c r="H305" s="12" t="s">
        <v>9</v>
      </c>
      <c r="I305" s="33" t="s">
        <v>70</v>
      </c>
      <c r="J305" s="11" t="s">
        <v>23</v>
      </c>
      <c r="K305" s="35"/>
      <c r="L305" s="31">
        <v>200591.49</v>
      </c>
      <c r="M305" s="35" t="s">
        <v>118</v>
      </c>
      <c r="N305" s="35"/>
      <c r="O305" s="35"/>
      <c r="P305" s="35"/>
      <c r="Q305" s="10"/>
    </row>
    <row r="306" spans="1:17">
      <c r="A306" s="13" t="s">
        <v>142</v>
      </c>
      <c r="B306" s="35">
        <v>224</v>
      </c>
      <c r="C306" s="9">
        <v>4.45</v>
      </c>
      <c r="D306" s="9">
        <f>C306*B306</f>
        <v>996.80000000000007</v>
      </c>
      <c r="E306" s="36" t="s">
        <v>93</v>
      </c>
      <c r="F306" s="38">
        <f>D306/D309</f>
        <v>0.15374554248978936</v>
      </c>
      <c r="G306" s="40">
        <v>4.57</v>
      </c>
      <c r="H306" s="9">
        <f>(B306*G306)-D306</f>
        <v>26.879999999999995</v>
      </c>
      <c r="I306" s="35" t="s">
        <v>71</v>
      </c>
      <c r="J306" s="36">
        <f>G306*B306</f>
        <v>1023.6800000000001</v>
      </c>
      <c r="K306" s="35" t="str">
        <f>"sell "&amp;B306&amp;" "&amp;A306&amp;" @ $"&amp;G306</f>
        <v>sell 224 INTR @ $4.57</v>
      </c>
      <c r="L306" s="9">
        <f>L305+(G306*B306)</f>
        <v>201615.16999999998</v>
      </c>
      <c r="M306" s="35"/>
      <c r="N306" s="35"/>
      <c r="O306" s="35"/>
      <c r="P306" s="35"/>
      <c r="Q306" s="10"/>
    </row>
    <row r="307" spans="1:17">
      <c r="A307" s="13" t="s">
        <v>143</v>
      </c>
      <c r="B307" s="35">
        <v>47</v>
      </c>
      <c r="C307" s="9">
        <v>11.46</v>
      </c>
      <c r="D307" s="9">
        <f>C307*B307</f>
        <v>538.62</v>
      </c>
      <c r="E307" s="36" t="s">
        <v>93</v>
      </c>
      <c r="F307" s="38">
        <f>D307/D309</f>
        <v>8.3076268153942964E-2</v>
      </c>
      <c r="G307" s="40">
        <v>11.45</v>
      </c>
      <c r="H307" s="9">
        <f>(B307*G307)-D307</f>
        <v>-0.47000000000002728</v>
      </c>
      <c r="I307" s="35" t="s">
        <v>71</v>
      </c>
      <c r="J307" s="36">
        <f>G307*B307</f>
        <v>538.15</v>
      </c>
      <c r="K307" s="35" t="str">
        <f>"sell "&amp;B307&amp;" "&amp;A307&amp;" @ $"&amp;G307</f>
        <v>sell 47 CCL @ $11.45</v>
      </c>
      <c r="L307" s="9">
        <f>L306+(G307*B307)</f>
        <v>202153.31999999998</v>
      </c>
      <c r="M307" s="35"/>
      <c r="N307" s="35"/>
      <c r="O307" s="35"/>
      <c r="P307" s="35"/>
      <c r="Q307" s="10"/>
    </row>
    <row r="308" spans="1:17">
      <c r="A308" s="13" t="s">
        <v>144</v>
      </c>
      <c r="B308" s="35">
        <v>126</v>
      </c>
      <c r="C308" s="9">
        <v>39.270000000000003</v>
      </c>
      <c r="D308" s="9">
        <f>C308*B308</f>
        <v>4948.0200000000004</v>
      </c>
      <c r="E308" s="36" t="s">
        <v>93</v>
      </c>
      <c r="F308" s="38">
        <f>D308/D309</f>
        <v>0.76317818935626769</v>
      </c>
      <c r="G308" s="40">
        <v>39.35</v>
      </c>
      <c r="H308" s="9">
        <f>(B308*G308)-D308</f>
        <v>10.079999999999927</v>
      </c>
      <c r="I308" s="35" t="s">
        <v>71</v>
      </c>
      <c r="J308" s="36">
        <f>G308*B308</f>
        <v>4958.1000000000004</v>
      </c>
      <c r="K308" s="35" t="str">
        <f>"sell "&amp;B308&amp;" "&amp;A308&amp;" @ $"&amp;G308</f>
        <v>sell 126 VRT @ $39.35</v>
      </c>
      <c r="L308" s="9">
        <f>L307+(G308*B308)</f>
        <v>207111.41999999998</v>
      </c>
      <c r="M308" s="35" t="s">
        <v>22</v>
      </c>
      <c r="N308" s="35"/>
      <c r="O308" s="35"/>
      <c r="P308" s="35"/>
      <c r="Q308" s="10"/>
    </row>
    <row r="309" spans="1:17">
      <c r="A309" s="13"/>
      <c r="B309" s="35"/>
      <c r="C309" s="9"/>
      <c r="D309" s="9">
        <f>SUM(D306:D308)</f>
        <v>6483.4400000000005</v>
      </c>
      <c r="E309" s="36"/>
      <c r="F309" s="38">
        <f>SUM(F306:F308)</f>
        <v>1</v>
      </c>
      <c r="G309" s="41"/>
      <c r="H309" s="9">
        <f>SUM(H306:H308)</f>
        <v>36.489999999999895</v>
      </c>
      <c r="I309" s="35"/>
      <c r="J309" s="36">
        <f>SUM(J306:J308)</f>
        <v>6519.93</v>
      </c>
      <c r="K309" s="35"/>
      <c r="L309" s="9"/>
      <c r="M309" s="35"/>
      <c r="N309" s="35"/>
      <c r="O309" s="35"/>
      <c r="P309" s="35"/>
      <c r="Q309" s="10"/>
    </row>
    <row r="310" spans="1:17">
      <c r="A310" s="13"/>
      <c r="B310" s="35"/>
      <c r="C310" s="9"/>
      <c r="D310" s="9"/>
      <c r="E310" s="35"/>
      <c r="F310" s="35"/>
      <c r="G310" s="41"/>
      <c r="H310" s="9"/>
      <c r="I310" s="35"/>
      <c r="J310" s="35"/>
      <c r="K310" s="35"/>
      <c r="L310" s="9"/>
      <c r="M310" s="35"/>
      <c r="N310" s="35"/>
      <c r="O310" s="35"/>
      <c r="P310" s="35"/>
      <c r="Q310" s="10"/>
    </row>
    <row r="311" spans="1:17">
      <c r="A311" s="13"/>
      <c r="B311" s="35"/>
      <c r="C311" s="9"/>
      <c r="D311" s="9"/>
      <c r="E311" s="19"/>
      <c r="F311" s="35"/>
      <c r="G311" s="41"/>
      <c r="H311" s="9"/>
      <c r="I311" s="35"/>
      <c r="J311" s="35"/>
      <c r="K311" s="35"/>
      <c r="L311" s="9"/>
      <c r="M311" s="11" t="s">
        <v>20</v>
      </c>
      <c r="N311" s="35"/>
      <c r="O311" s="35"/>
      <c r="P311" s="35"/>
      <c r="Q311" s="10"/>
    </row>
    <row r="312" spans="1:17">
      <c r="A312" s="7" t="s">
        <v>6</v>
      </c>
      <c r="B312" s="35"/>
      <c r="C312" s="9"/>
      <c r="D312" s="9"/>
      <c r="E312" s="19"/>
      <c r="F312" s="35"/>
      <c r="G312" s="41"/>
      <c r="H312" s="9"/>
      <c r="I312" s="35"/>
      <c r="J312" s="35"/>
      <c r="K312" s="35"/>
      <c r="L312" s="9"/>
      <c r="M312" s="11" t="s">
        <v>21</v>
      </c>
      <c r="N312" s="35"/>
      <c r="O312" s="35"/>
      <c r="P312" s="35"/>
      <c r="Q312" s="10"/>
    </row>
    <row r="313" spans="1:17">
      <c r="A313" s="7" t="s">
        <v>0</v>
      </c>
      <c r="B313" s="11" t="s">
        <v>3</v>
      </c>
      <c r="C313" s="12" t="s">
        <v>1</v>
      </c>
      <c r="D313" s="12" t="s">
        <v>2</v>
      </c>
      <c r="E313" s="22" t="s">
        <v>7</v>
      </c>
      <c r="F313" s="39" t="s">
        <v>92</v>
      </c>
      <c r="G313" s="42" t="s">
        <v>8</v>
      </c>
      <c r="H313" s="12" t="s">
        <v>9</v>
      </c>
      <c r="I313" s="35"/>
      <c r="J313" s="35"/>
      <c r="K313" s="35"/>
      <c r="L313" s="9"/>
      <c r="M313" s="36">
        <v>206048.96</v>
      </c>
      <c r="N313" s="35"/>
      <c r="O313" s="44"/>
      <c r="P313" s="35"/>
      <c r="Q313" s="10"/>
    </row>
    <row r="314" spans="1:17">
      <c r="A314" s="13" t="s">
        <v>151</v>
      </c>
      <c r="B314" s="35">
        <v>20</v>
      </c>
      <c r="C314" s="9">
        <v>49.92</v>
      </c>
      <c r="D314" s="9">
        <f>C314*B314</f>
        <v>998.40000000000009</v>
      </c>
      <c r="E314" s="36" t="s">
        <v>93</v>
      </c>
      <c r="F314" s="38">
        <f>D314/D317</f>
        <v>1</v>
      </c>
      <c r="G314" s="9">
        <v>49.72</v>
      </c>
      <c r="H314" s="9">
        <f>(B314*G314)-D314</f>
        <v>-4.0000000000001137</v>
      </c>
      <c r="I314" s="35" t="s">
        <v>71</v>
      </c>
      <c r="J314" s="35"/>
      <c r="K314" s="35" t="str">
        <f>"buy "&amp;B314&amp;" "&amp;A314&amp;" @ $"&amp;G314</f>
        <v>buy 20 NEAR @ $49.72</v>
      </c>
      <c r="L314" s="9">
        <f>L308-(G314*B314)</f>
        <v>206117.02</v>
      </c>
      <c r="M314" s="36">
        <f>L305-(G314*B314)</f>
        <v>199597.09</v>
      </c>
      <c r="N314" s="35"/>
      <c r="O314" s="35"/>
      <c r="P314" s="35"/>
      <c r="Q314" s="10"/>
    </row>
    <row r="315" spans="1:17">
      <c r="A315" s="13"/>
      <c r="B315" s="35"/>
      <c r="C315" s="9">
        <v>0</v>
      </c>
      <c r="D315" s="9">
        <f>C315*B315</f>
        <v>0</v>
      </c>
      <c r="E315" s="36" t="s">
        <v>93</v>
      </c>
      <c r="F315" s="38">
        <f>D315/D317</f>
        <v>0</v>
      </c>
      <c r="G315" s="9">
        <v>0</v>
      </c>
      <c r="H315" s="9">
        <f>(B315*G315)-D315</f>
        <v>0</v>
      </c>
      <c r="I315" s="35" t="s">
        <v>71</v>
      </c>
      <c r="J315" s="35"/>
      <c r="K315" s="35" t="str">
        <f>"buy "&amp;B315&amp;" "&amp;A315&amp;" @ $"&amp;G315</f>
        <v>buy   @ $0</v>
      </c>
      <c r="L315" s="9">
        <f>L314-(G315*B315)</f>
        <v>206117.02</v>
      </c>
      <c r="M315" s="36">
        <f>M314-(G315*B315)</f>
        <v>199597.09</v>
      </c>
      <c r="N315" s="35"/>
      <c r="O315" s="35"/>
      <c r="P315" s="35"/>
      <c r="Q315" s="10"/>
    </row>
    <row r="316" spans="1:17">
      <c r="A316" s="23"/>
      <c r="B316" s="24"/>
      <c r="C316" s="25">
        <v>0</v>
      </c>
      <c r="D316" s="25">
        <f>C316*B316</f>
        <v>0</v>
      </c>
      <c r="E316" s="36" t="s">
        <v>93</v>
      </c>
      <c r="F316" s="38">
        <f>D316/D317</f>
        <v>0</v>
      </c>
      <c r="G316" s="25">
        <v>0</v>
      </c>
      <c r="H316" s="25">
        <f>(B316*G316)-D316</f>
        <v>0</v>
      </c>
      <c r="I316" s="35" t="s">
        <v>71</v>
      </c>
      <c r="J316" s="35"/>
      <c r="K316" s="35" t="str">
        <f>"buy "&amp;B316&amp;" "&amp;A316&amp;" @ $"&amp;G316</f>
        <v>buy   @ $0</v>
      </c>
      <c r="L316" s="9">
        <f>L315-(G316*B316)</f>
        <v>206117.02</v>
      </c>
      <c r="M316" s="36">
        <f>M315-(G316*B316)</f>
        <v>199597.09</v>
      </c>
      <c r="N316" s="35" t="str">
        <f>TEXT(ROUND(M316,2),"$#,##0.00")&amp;" will be the balance in the account after purchases.  "</f>
        <v xml:space="preserve">$199,597.09 will be the balance in the account after purchases.  </v>
      </c>
      <c r="O316" s="35"/>
      <c r="P316" s="35"/>
      <c r="Q316" s="10"/>
    </row>
    <row r="317" spans="1:17">
      <c r="A317" s="13"/>
      <c r="B317" s="35"/>
      <c r="C317" s="9"/>
      <c r="D317" s="9">
        <f>SUM(D314:D316)</f>
        <v>998.40000000000009</v>
      </c>
      <c r="E317" s="35"/>
      <c r="F317" s="38">
        <f>SUM(F314:F316)</f>
        <v>1</v>
      </c>
      <c r="G317" s="9" t="s">
        <v>15</v>
      </c>
      <c r="H317" s="9">
        <f>SUM(H314:H316)</f>
        <v>-4.0000000000001137</v>
      </c>
      <c r="I317" s="35"/>
      <c r="J317" s="35"/>
      <c r="K317" s="35"/>
      <c r="L317" s="9"/>
      <c r="M317" s="35"/>
      <c r="N317" s="35" t="s">
        <v>27</v>
      </c>
      <c r="O317" s="35"/>
      <c r="P317" s="35"/>
      <c r="Q317" s="10"/>
    </row>
    <row r="318" spans="1:17">
      <c r="A318" s="13"/>
      <c r="B318" s="35"/>
      <c r="C318" s="9"/>
      <c r="D318" s="9"/>
      <c r="E318" s="35"/>
      <c r="F318" s="35"/>
      <c r="G318" s="9"/>
      <c r="H318" s="9"/>
      <c r="I318" s="35"/>
      <c r="J318" s="35"/>
      <c r="K318" s="35"/>
      <c r="L318" s="9"/>
      <c r="M318" s="11" t="str">
        <f>IF(J309+M316&gt;0,"Credit Surplus","Credit Shortage")</f>
        <v>Credit Surplus</v>
      </c>
      <c r="N318" s="36">
        <f>J309+M316</f>
        <v>206117.02</v>
      </c>
      <c r="O318" s="35" t="s">
        <v>60</v>
      </c>
      <c r="P318" s="35"/>
      <c r="Q318" s="10"/>
    </row>
    <row r="319" spans="1:17">
      <c r="A319" s="13"/>
      <c r="B319" s="35"/>
      <c r="C319" s="9"/>
      <c r="D319" s="9"/>
      <c r="E319" s="35"/>
      <c r="F319" s="35"/>
      <c r="G319" s="9"/>
      <c r="H319" s="9"/>
      <c r="I319" s="35"/>
      <c r="J319" s="35"/>
      <c r="K319" s="35"/>
      <c r="L319" s="9"/>
      <c r="M319" s="35"/>
      <c r="N319" s="35"/>
      <c r="O319" s="35"/>
      <c r="P319" s="35"/>
      <c r="Q319" s="10"/>
    </row>
    <row r="320" spans="1:17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35"/>
      <c r="M320" s="35"/>
      <c r="N320" s="35"/>
      <c r="O320" s="35"/>
      <c r="P320" s="35"/>
      <c r="Q320" s="10"/>
    </row>
    <row r="321" spans="1:17">
      <c r="A321" s="13" t="s">
        <v>11</v>
      </c>
      <c r="B321" s="35"/>
      <c r="C321" s="9"/>
      <c r="D321" s="21">
        <v>6269.79</v>
      </c>
      <c r="E321" s="35" t="s">
        <v>76</v>
      </c>
      <c r="F321" s="35"/>
      <c r="G321" s="9"/>
      <c r="H321" s="9"/>
      <c r="I321" s="35"/>
      <c r="J321" s="35"/>
      <c r="K321" s="35"/>
      <c r="L321" s="35"/>
      <c r="M321" s="35"/>
      <c r="N321" s="35"/>
      <c r="O321" s="35"/>
      <c r="P321" s="35"/>
      <c r="Q321" s="10"/>
    </row>
    <row r="322" spans="1:17">
      <c r="A322" s="13" t="s">
        <v>12</v>
      </c>
      <c r="B322" s="35"/>
      <c r="C322" s="9"/>
      <c r="D322" s="9">
        <f>H309</f>
        <v>36.489999999999895</v>
      </c>
      <c r="E322" s="35" t="s">
        <v>16</v>
      </c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>
      <c r="A323" s="13" t="s">
        <v>13</v>
      </c>
      <c r="B323" s="35"/>
      <c r="C323" s="9"/>
      <c r="D323" s="9">
        <f>D321+D322</f>
        <v>6306.28</v>
      </c>
      <c r="E323" s="35"/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>
      <c r="A324" s="13" t="s">
        <v>14</v>
      </c>
      <c r="B324" s="35"/>
      <c r="C324" s="9"/>
      <c r="D324" s="9">
        <f>H317</f>
        <v>-4.0000000000001137</v>
      </c>
      <c r="E324" s="35" t="s">
        <v>17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>
      <c r="A325" s="13" t="s">
        <v>13</v>
      </c>
      <c r="B325" s="35"/>
      <c r="C325" s="9"/>
      <c r="D325" s="27">
        <f>D323-D324</f>
        <v>6310.28</v>
      </c>
      <c r="E325" s="19" t="s">
        <v>18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ht="14.65" thickBot="1">
      <c r="A326" s="15"/>
      <c r="B326" s="16"/>
      <c r="C326" s="17"/>
      <c r="D326" s="17"/>
      <c r="E326" s="16"/>
      <c r="F326" s="16"/>
      <c r="G326" s="17"/>
      <c r="H326" s="17"/>
      <c r="I326" s="16"/>
      <c r="J326" s="16"/>
      <c r="K326" s="16"/>
      <c r="L326" s="16"/>
      <c r="M326" s="16"/>
      <c r="N326" s="16"/>
      <c r="O326" s="16"/>
      <c r="P326" s="16"/>
      <c r="Q326" s="18"/>
    </row>
    <row r="327" spans="1:17" ht="14.65" thickTop="1"/>
    <row r="329" spans="1:17" ht="14.65" thickBot="1"/>
    <row r="330" spans="1:17" ht="14.65" thickTop="1">
      <c r="A330" s="2"/>
      <c r="B330" s="3"/>
      <c r="C330" s="4">
        <v>45201</v>
      </c>
      <c r="D330" s="5"/>
      <c r="E330" s="3"/>
      <c r="F330" s="3"/>
      <c r="G330" s="5"/>
      <c r="H330" s="5"/>
      <c r="I330" s="3"/>
      <c r="J330" s="3"/>
      <c r="K330" s="3"/>
      <c r="L330" s="20" t="s">
        <v>19</v>
      </c>
      <c r="M330" s="3"/>
      <c r="N330" s="3"/>
      <c r="O330" s="3"/>
      <c r="P330" s="3"/>
      <c r="Q330" s="6"/>
    </row>
    <row r="331" spans="1:17">
      <c r="A331" s="7" t="s">
        <v>5</v>
      </c>
      <c r="B331" s="35"/>
      <c r="C331" s="9"/>
      <c r="D331" s="9"/>
      <c r="E331" s="35"/>
      <c r="F331" s="35"/>
      <c r="G331" s="9"/>
      <c r="H331" s="9"/>
      <c r="I331" s="35"/>
      <c r="J331" s="11" t="s">
        <v>24</v>
      </c>
      <c r="K331" s="35"/>
      <c r="L331" s="11" t="s">
        <v>10</v>
      </c>
      <c r="M331" s="35"/>
      <c r="N331" s="35"/>
      <c r="O331" s="35"/>
      <c r="P331" s="35"/>
      <c r="Q331" s="10"/>
    </row>
    <row r="332" spans="1:17">
      <c r="A332" s="7" t="s">
        <v>0</v>
      </c>
      <c r="B332" s="11" t="s">
        <v>3</v>
      </c>
      <c r="C332" s="12" t="s">
        <v>1</v>
      </c>
      <c r="D332" s="12" t="s">
        <v>4</v>
      </c>
      <c r="E332" s="11" t="s">
        <v>7</v>
      </c>
      <c r="F332" s="37" t="s">
        <v>92</v>
      </c>
      <c r="G332" s="12" t="s">
        <v>8</v>
      </c>
      <c r="H332" s="12" t="s">
        <v>9</v>
      </c>
      <c r="I332" s="33" t="s">
        <v>70</v>
      </c>
      <c r="J332" s="11" t="s">
        <v>23</v>
      </c>
      <c r="K332" s="35"/>
      <c r="L332" s="31">
        <v>202495.58</v>
      </c>
      <c r="M332" s="35" t="s">
        <v>118</v>
      </c>
      <c r="N332" s="35"/>
      <c r="O332" s="35"/>
      <c r="P332" s="35"/>
      <c r="Q332" s="10"/>
    </row>
    <row r="333" spans="1:17">
      <c r="A333" s="13" t="s">
        <v>139</v>
      </c>
      <c r="B333" s="35">
        <v>87</v>
      </c>
      <c r="C333" s="9">
        <v>24.44</v>
      </c>
      <c r="D333" s="9">
        <f>C333*B333</f>
        <v>2126.2800000000002</v>
      </c>
      <c r="E333" s="36" t="s">
        <v>93</v>
      </c>
      <c r="F333" s="38">
        <f>D333/D336</f>
        <v>0.51708012227358835</v>
      </c>
      <c r="G333" s="40">
        <v>22</v>
      </c>
      <c r="H333" s="9">
        <f>(B333*G333)-D333</f>
        <v>-212.2800000000002</v>
      </c>
      <c r="I333" s="35" t="s">
        <v>71</v>
      </c>
      <c r="J333" s="36">
        <f>G333*B333</f>
        <v>1914</v>
      </c>
      <c r="K333" s="35" t="str">
        <f>"sell "&amp;B333&amp;" "&amp;A333&amp;" @ $"&amp;G333</f>
        <v>sell 87 DFH @ $22</v>
      </c>
      <c r="L333" s="9">
        <f>L332+(G333*B333)</f>
        <v>204409.58</v>
      </c>
      <c r="M333" s="35"/>
      <c r="N333" s="35"/>
      <c r="O333" s="35"/>
      <c r="P333" s="35"/>
      <c r="Q333" s="10"/>
    </row>
    <row r="334" spans="1:17">
      <c r="A334" s="13" t="s">
        <v>140</v>
      </c>
      <c r="B334" s="35">
        <v>31</v>
      </c>
      <c r="C334" s="9">
        <v>23.59</v>
      </c>
      <c r="D334" s="9">
        <f>C334*B334</f>
        <v>731.29</v>
      </c>
      <c r="E334" s="36" t="s">
        <v>93</v>
      </c>
      <c r="F334" s="38">
        <f>D334/D336</f>
        <v>0.17783900644197961</v>
      </c>
      <c r="G334" s="40">
        <v>22.82</v>
      </c>
      <c r="H334" s="9">
        <f>(B334*G334)-D334</f>
        <v>-23.870000000000005</v>
      </c>
      <c r="I334" s="35" t="s">
        <v>71</v>
      </c>
      <c r="J334" s="36">
        <f>G334*B334</f>
        <v>707.42</v>
      </c>
      <c r="K334" s="35" t="str">
        <f>"sell "&amp;B334&amp;" "&amp;A334&amp;" @ $"&amp;G334</f>
        <v>sell 31 XP @ $22.82</v>
      </c>
      <c r="L334" s="9">
        <f>L333+(G334*B334)</f>
        <v>205117</v>
      </c>
      <c r="M334" s="35"/>
      <c r="N334" s="35"/>
      <c r="O334" s="35"/>
      <c r="P334" s="35"/>
      <c r="Q334" s="10"/>
    </row>
    <row r="335" spans="1:17">
      <c r="A335" s="13" t="s">
        <v>141</v>
      </c>
      <c r="B335" s="35">
        <v>158</v>
      </c>
      <c r="C335" s="9">
        <v>7.94</v>
      </c>
      <c r="D335" s="9">
        <f>C335*B335</f>
        <v>1254.52</v>
      </c>
      <c r="E335" s="36" t="s">
        <v>93</v>
      </c>
      <c r="F335" s="38">
        <f>D335/D336</f>
        <v>0.30508087128443201</v>
      </c>
      <c r="G335" s="40">
        <v>7.24</v>
      </c>
      <c r="H335" s="9">
        <f>(B335*G335)-D335</f>
        <v>-110.59999999999991</v>
      </c>
      <c r="I335" s="35" t="s">
        <v>71</v>
      </c>
      <c r="J335" s="36">
        <f>G335*B335</f>
        <v>1143.92</v>
      </c>
      <c r="K335" s="35" t="str">
        <f>"sell "&amp;B335&amp;" "&amp;A335&amp;" @ $"&amp;G335</f>
        <v>sell 158 NU @ $7.24</v>
      </c>
      <c r="L335" s="9">
        <f>L334+(G335*B335)</f>
        <v>206260.92</v>
      </c>
      <c r="M335" s="35" t="s">
        <v>22</v>
      </c>
      <c r="N335" s="35"/>
      <c r="O335" s="35"/>
      <c r="P335" s="35"/>
      <c r="Q335" s="10"/>
    </row>
    <row r="336" spans="1:17">
      <c r="A336" s="13"/>
      <c r="B336" s="35"/>
      <c r="C336" s="9"/>
      <c r="D336" s="9">
        <f>SUM(D333:D335)</f>
        <v>4112.09</v>
      </c>
      <c r="E336" s="36"/>
      <c r="F336" s="38">
        <f>SUM(F333:F335)</f>
        <v>1</v>
      </c>
      <c r="G336" s="41"/>
      <c r="H336" s="9">
        <f>SUM(H333:H335)</f>
        <v>-346.75000000000011</v>
      </c>
      <c r="I336" s="35"/>
      <c r="J336" s="36">
        <f>SUM(J333:J335)</f>
        <v>3765.34</v>
      </c>
      <c r="K336" s="35"/>
      <c r="L336" s="9"/>
      <c r="M336" s="35"/>
      <c r="N336" s="35"/>
      <c r="O336" s="35"/>
      <c r="P336" s="35"/>
      <c r="Q336" s="10"/>
    </row>
    <row r="337" spans="1:17">
      <c r="A337" s="13"/>
      <c r="B337" s="35"/>
      <c r="C337" s="9"/>
      <c r="D337" s="9"/>
      <c r="E337" s="35"/>
      <c r="F337" s="35"/>
      <c r="G337" s="41"/>
      <c r="H337" s="9"/>
      <c r="I337" s="35"/>
      <c r="J337" s="35"/>
      <c r="K337" s="35"/>
      <c r="L337" s="9"/>
      <c r="M337" s="35"/>
      <c r="N337" s="35"/>
      <c r="O337" s="35"/>
      <c r="P337" s="35"/>
      <c r="Q337" s="10"/>
    </row>
    <row r="338" spans="1:17">
      <c r="A338" s="13"/>
      <c r="B338" s="35"/>
      <c r="C338" s="9"/>
      <c r="D338" s="9"/>
      <c r="E338" s="19"/>
      <c r="F338" s="35"/>
      <c r="G338" s="41"/>
      <c r="H338" s="9"/>
      <c r="I338" s="35"/>
      <c r="J338" s="35"/>
      <c r="K338" s="35"/>
      <c r="L338" s="9"/>
      <c r="M338" s="11" t="s">
        <v>20</v>
      </c>
      <c r="N338" s="35"/>
      <c r="O338" s="35"/>
      <c r="P338" s="35"/>
      <c r="Q338" s="10"/>
    </row>
    <row r="339" spans="1:17">
      <c r="A339" s="7" t="s">
        <v>6</v>
      </c>
      <c r="B339" s="35"/>
      <c r="C339" s="9"/>
      <c r="D339" s="9"/>
      <c r="E339" s="19"/>
      <c r="F339" s="35"/>
      <c r="G339" s="41"/>
      <c r="H339" s="9"/>
      <c r="I339" s="35"/>
      <c r="J339" s="35"/>
      <c r="K339" s="35"/>
      <c r="L339" s="9"/>
      <c r="M339" s="11" t="s">
        <v>21</v>
      </c>
      <c r="N339" s="35"/>
      <c r="O339" s="35"/>
      <c r="P339" s="35"/>
      <c r="Q339" s="10"/>
    </row>
    <row r="340" spans="1:17">
      <c r="A340" s="7" t="s">
        <v>0</v>
      </c>
      <c r="B340" s="11" t="s">
        <v>3</v>
      </c>
      <c r="C340" s="12" t="s">
        <v>1</v>
      </c>
      <c r="D340" s="12" t="s">
        <v>2</v>
      </c>
      <c r="E340" s="22" t="s">
        <v>7</v>
      </c>
      <c r="F340" s="39" t="s">
        <v>92</v>
      </c>
      <c r="G340" s="42" t="s">
        <v>8</v>
      </c>
      <c r="H340" s="12" t="s">
        <v>9</v>
      </c>
      <c r="I340" s="35"/>
      <c r="J340" s="35"/>
      <c r="K340" s="35"/>
      <c r="L340" s="9"/>
      <c r="M340" s="36">
        <v>206048.96</v>
      </c>
      <c r="N340" s="35"/>
      <c r="O340" s="44"/>
      <c r="P340" s="35"/>
      <c r="Q340" s="10"/>
    </row>
    <row r="341" spans="1:17">
      <c r="A341" s="13" t="s">
        <v>148</v>
      </c>
      <c r="B341" s="35">
        <v>198</v>
      </c>
      <c r="C341" s="9">
        <v>5.15</v>
      </c>
      <c r="D341" s="9">
        <f>C341*B341</f>
        <v>1019.7</v>
      </c>
      <c r="E341" s="36" t="s">
        <v>93</v>
      </c>
      <c r="F341" s="38">
        <f>D341/D344</f>
        <v>0.17766820284526996</v>
      </c>
      <c r="G341" s="9">
        <v>5.0199999999999996</v>
      </c>
      <c r="H341" s="9">
        <f>(B341*G341)-D341</f>
        <v>-25.740000000000123</v>
      </c>
      <c r="I341" s="35" t="s">
        <v>71</v>
      </c>
      <c r="J341" s="35"/>
      <c r="K341" s="35" t="str">
        <f>"buy "&amp;B341&amp;" "&amp;A341&amp;" @ $"&amp;G341</f>
        <v>buy 198 UEC @ $5.02</v>
      </c>
      <c r="L341" s="9">
        <f>L335-(G341*B341)</f>
        <v>205266.96000000002</v>
      </c>
      <c r="M341" s="36">
        <f>L332-(G341*B341)</f>
        <v>201501.62</v>
      </c>
      <c r="N341" s="35"/>
      <c r="O341" s="35"/>
      <c r="P341" s="35"/>
      <c r="Q341" s="10"/>
    </row>
    <row r="342" spans="1:17">
      <c r="A342" s="13" t="s">
        <v>149</v>
      </c>
      <c r="B342" s="35">
        <v>338</v>
      </c>
      <c r="C342" s="9">
        <v>11.17</v>
      </c>
      <c r="D342" s="9">
        <f>C342*B342</f>
        <v>3775.46</v>
      </c>
      <c r="E342" s="36" t="s">
        <v>93</v>
      </c>
      <c r="F342" s="38">
        <f>D342/D344</f>
        <v>0.65782013642659887</v>
      </c>
      <c r="G342" s="9">
        <v>11.02</v>
      </c>
      <c r="H342" s="9">
        <f>(B342*G342)-D342</f>
        <v>-50.700000000000273</v>
      </c>
      <c r="I342" s="35" t="s">
        <v>71</v>
      </c>
      <c r="J342" s="35"/>
      <c r="K342" s="35" t="str">
        <f>"buy "&amp;B342&amp;" "&amp;A342&amp;" @ $"&amp;G342</f>
        <v>buy 338 HLX @ $11.02</v>
      </c>
      <c r="L342" s="9">
        <f>L341-(G342*B342)</f>
        <v>201542.2</v>
      </c>
      <c r="M342" s="36">
        <f>M341-(G342*B342)</f>
        <v>197776.86</v>
      </c>
      <c r="N342" s="35"/>
      <c r="O342" s="35"/>
      <c r="P342" s="35"/>
      <c r="Q342" s="10"/>
    </row>
    <row r="343" spans="1:17">
      <c r="A343" s="23" t="s">
        <v>150</v>
      </c>
      <c r="B343" s="24">
        <v>9</v>
      </c>
      <c r="C343" s="25">
        <v>104.91</v>
      </c>
      <c r="D343" s="25">
        <f>C343*B343</f>
        <v>944.18999999999994</v>
      </c>
      <c r="E343" s="36" t="s">
        <v>93</v>
      </c>
      <c r="F343" s="38">
        <f>D343/D344</f>
        <v>0.16451166072813123</v>
      </c>
      <c r="G343" s="25">
        <v>103.81</v>
      </c>
      <c r="H343" s="25">
        <f>(B343*G343)-D343</f>
        <v>-9.8999999999999773</v>
      </c>
      <c r="I343" s="35" t="s">
        <v>71</v>
      </c>
      <c r="J343" s="35"/>
      <c r="K343" s="35" t="str">
        <f>"buy "&amp;B343&amp;" "&amp;A343&amp;" @ $"&amp;G343</f>
        <v>buy 9 CEIX @ $103.81</v>
      </c>
      <c r="L343" s="9">
        <f>L342-(G343*B343)</f>
        <v>200607.91</v>
      </c>
      <c r="M343" s="36">
        <f>M342-(G343*B343)</f>
        <v>196842.56999999998</v>
      </c>
      <c r="N343" s="35" t="str">
        <f>TEXT(ROUND(M343,2),"$#,##0.00")&amp;" will be the balance in the account after purchases.  "</f>
        <v xml:space="preserve">$196,842.57 will be the balance in the account after purchases.  </v>
      </c>
      <c r="O343" s="35"/>
      <c r="P343" s="35"/>
      <c r="Q343" s="10"/>
    </row>
    <row r="344" spans="1:17">
      <c r="A344" s="13"/>
      <c r="B344" s="35"/>
      <c r="C344" s="9"/>
      <c r="D344" s="9">
        <f>SUM(D341:D343)</f>
        <v>5739.3499999999995</v>
      </c>
      <c r="E344" s="35"/>
      <c r="F344" s="38">
        <f>SUM(F341:F343)</f>
        <v>1</v>
      </c>
      <c r="G344" s="9" t="s">
        <v>15</v>
      </c>
      <c r="H344" s="9">
        <f>SUM(H341:H343)</f>
        <v>-86.340000000000373</v>
      </c>
      <c r="I344" s="35"/>
      <c r="J344" s="35"/>
      <c r="K344" s="35"/>
      <c r="L344" s="9"/>
      <c r="M344" s="35"/>
      <c r="N344" s="35" t="s">
        <v>27</v>
      </c>
      <c r="O344" s="35"/>
      <c r="P344" s="35"/>
      <c r="Q344" s="10"/>
    </row>
    <row r="345" spans="1:17">
      <c r="A345" s="13"/>
      <c r="B345" s="35"/>
      <c r="C345" s="9"/>
      <c r="D345" s="9"/>
      <c r="E345" s="35"/>
      <c r="F345" s="35"/>
      <c r="G345" s="9"/>
      <c r="H345" s="9"/>
      <c r="I345" s="35"/>
      <c r="J345" s="35"/>
      <c r="K345" s="35"/>
      <c r="L345" s="9"/>
      <c r="M345" s="11" t="str">
        <f>IF(J336+M343&gt;0,"Credit Surplus","Credit Shortage")</f>
        <v>Credit Surplus</v>
      </c>
      <c r="N345" s="36">
        <f>J336+M343</f>
        <v>200607.90999999997</v>
      </c>
      <c r="O345" s="35" t="s">
        <v>60</v>
      </c>
      <c r="P345" s="35"/>
      <c r="Q345" s="10"/>
    </row>
    <row r="346" spans="1:17">
      <c r="A346" s="13"/>
      <c r="B346" s="35"/>
      <c r="C346" s="9"/>
      <c r="D346" s="9"/>
      <c r="E346" s="35"/>
      <c r="F346" s="35"/>
      <c r="G346" s="9"/>
      <c r="H346" s="9"/>
      <c r="I346" s="35"/>
      <c r="J346" s="35"/>
      <c r="K346" s="35"/>
      <c r="L346" s="9"/>
      <c r="M346" s="35"/>
      <c r="N346" s="35"/>
      <c r="O346" s="35"/>
      <c r="P346" s="35"/>
      <c r="Q346" s="10"/>
    </row>
    <row r="347" spans="1:17">
      <c r="A347" s="13"/>
      <c r="B347" s="35"/>
      <c r="C347" s="9"/>
      <c r="D347" s="9"/>
      <c r="E347" s="35"/>
      <c r="F347" s="35"/>
      <c r="G347" s="9"/>
      <c r="H347" s="9"/>
      <c r="I347" s="35"/>
      <c r="J347" s="35"/>
      <c r="K347" s="35"/>
      <c r="L347" s="35"/>
      <c r="M347" s="35"/>
      <c r="N347" s="35"/>
      <c r="O347" s="35"/>
      <c r="P347" s="35"/>
      <c r="Q347" s="10"/>
    </row>
    <row r="348" spans="1:17">
      <c r="A348" s="13" t="s">
        <v>11</v>
      </c>
      <c r="B348" s="35"/>
      <c r="C348" s="9"/>
      <c r="D348" s="21">
        <v>1045.1600000000001</v>
      </c>
      <c r="E348" s="35" t="s">
        <v>76</v>
      </c>
      <c r="F348" s="35"/>
      <c r="G348" s="9"/>
      <c r="H348" s="9"/>
      <c r="I348" s="35"/>
      <c r="J348" s="35"/>
      <c r="K348" s="35"/>
      <c r="L348" s="35"/>
      <c r="M348" s="35"/>
      <c r="N348" s="35"/>
      <c r="O348" s="35"/>
      <c r="P348" s="35"/>
      <c r="Q348" s="10"/>
    </row>
    <row r="349" spans="1:17">
      <c r="A349" s="13" t="s">
        <v>12</v>
      </c>
      <c r="B349" s="35"/>
      <c r="C349" s="9"/>
      <c r="D349" s="9">
        <f>H336</f>
        <v>-346.75000000000011</v>
      </c>
      <c r="E349" s="35" t="s">
        <v>16</v>
      </c>
      <c r="F349" s="35"/>
      <c r="G349" s="9"/>
      <c r="H349" s="9"/>
      <c r="I349" s="35"/>
      <c r="J349" s="35"/>
      <c r="K349" s="35"/>
      <c r="L349" s="35"/>
      <c r="M349" s="35"/>
      <c r="N349" s="35"/>
      <c r="O349" s="35"/>
      <c r="P349" s="35"/>
      <c r="Q349" s="10"/>
    </row>
    <row r="350" spans="1:17">
      <c r="A350" s="13" t="s">
        <v>13</v>
      </c>
      <c r="B350" s="35"/>
      <c r="C350" s="9"/>
      <c r="D350" s="9">
        <f>D348+D349</f>
        <v>698.41</v>
      </c>
      <c r="E350" s="35"/>
      <c r="F350" s="35"/>
      <c r="G350" s="9"/>
      <c r="H350" s="9"/>
      <c r="I350" s="35"/>
      <c r="J350" s="35"/>
      <c r="K350" s="35"/>
      <c r="L350" s="35"/>
      <c r="M350" s="35"/>
      <c r="N350" s="35"/>
      <c r="O350" s="35"/>
      <c r="P350" s="35"/>
      <c r="Q350" s="10"/>
    </row>
    <row r="351" spans="1:17">
      <c r="A351" s="13" t="s">
        <v>14</v>
      </c>
      <c r="B351" s="35"/>
      <c r="C351" s="9"/>
      <c r="D351" s="9">
        <f>H344</f>
        <v>-86.340000000000373</v>
      </c>
      <c r="E351" s="35" t="s">
        <v>17</v>
      </c>
      <c r="F351" s="35"/>
      <c r="G351" s="9"/>
      <c r="H351" s="9"/>
      <c r="I351" s="35"/>
      <c r="J351" s="35"/>
      <c r="K351" s="35"/>
      <c r="L351" s="35"/>
      <c r="M351" s="35"/>
      <c r="N351" s="35"/>
      <c r="O351" s="35"/>
      <c r="P351" s="35"/>
      <c r="Q351" s="10"/>
    </row>
    <row r="352" spans="1:17">
      <c r="A352" s="13" t="s">
        <v>13</v>
      </c>
      <c r="B352" s="35"/>
      <c r="C352" s="9"/>
      <c r="D352" s="27">
        <f>D350-D351</f>
        <v>784.75000000000034</v>
      </c>
      <c r="E352" s="19" t="s">
        <v>18</v>
      </c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 ht="14.65" thickBot="1">
      <c r="A353" s="15"/>
      <c r="B353" s="16"/>
      <c r="C353" s="17"/>
      <c r="D353" s="17"/>
      <c r="E353" s="16"/>
      <c r="F353" s="16"/>
      <c r="G353" s="17"/>
      <c r="H353" s="17"/>
      <c r="I353" s="16"/>
      <c r="J353" s="16"/>
      <c r="K353" s="16"/>
      <c r="L353" s="16"/>
      <c r="M353" s="16"/>
      <c r="N353" s="16"/>
      <c r="O353" s="16"/>
      <c r="P353" s="16"/>
      <c r="Q353" s="18"/>
    </row>
    <row r="354" spans="1:17" ht="14.65" thickTop="1"/>
    <row r="356" spans="1:17" ht="14.65" thickBot="1"/>
    <row r="357" spans="1:17" ht="14.65" thickTop="1">
      <c r="A357" s="2"/>
      <c r="B357" s="3"/>
      <c r="C357" s="4">
        <v>45169</v>
      </c>
      <c r="D357" s="5"/>
      <c r="E357" s="3"/>
      <c r="F357" s="3"/>
      <c r="G357" s="5"/>
      <c r="H357" s="5"/>
      <c r="I357" s="3"/>
      <c r="J357" s="3"/>
      <c r="K357" s="3"/>
      <c r="L357" s="20" t="s">
        <v>19</v>
      </c>
      <c r="M357" s="3"/>
      <c r="N357" s="3"/>
      <c r="O357" s="3"/>
      <c r="P357" s="3"/>
      <c r="Q357" s="6"/>
    </row>
    <row r="358" spans="1:17">
      <c r="A358" s="7" t="s">
        <v>5</v>
      </c>
      <c r="B358" s="35"/>
      <c r="C358" s="9"/>
      <c r="D358" s="9"/>
      <c r="E358" s="35"/>
      <c r="F358" s="35"/>
      <c r="G358" s="9"/>
      <c r="H358" s="9"/>
      <c r="I358" s="35"/>
      <c r="J358" s="11" t="s">
        <v>24</v>
      </c>
      <c r="K358" s="35"/>
      <c r="L358" s="11" t="s">
        <v>10</v>
      </c>
      <c r="M358" s="35"/>
      <c r="N358" s="35"/>
      <c r="O358" s="35"/>
      <c r="P358" s="35"/>
      <c r="Q358" s="10"/>
    </row>
    <row r="359" spans="1:17">
      <c r="A359" s="7" t="s">
        <v>0</v>
      </c>
      <c r="B359" s="11" t="s">
        <v>3</v>
      </c>
      <c r="C359" s="12" t="s">
        <v>1</v>
      </c>
      <c r="D359" s="12" t="s">
        <v>4</v>
      </c>
      <c r="E359" s="11" t="s">
        <v>7</v>
      </c>
      <c r="F359" s="37" t="s">
        <v>92</v>
      </c>
      <c r="G359" s="12" t="s">
        <v>8</v>
      </c>
      <c r="H359" s="12" t="s">
        <v>9</v>
      </c>
      <c r="I359" s="33" t="s">
        <v>70</v>
      </c>
      <c r="J359" s="11" t="s">
        <v>23</v>
      </c>
      <c r="K359" s="35"/>
      <c r="L359" s="31">
        <v>205313.9</v>
      </c>
      <c r="M359" s="35" t="s">
        <v>118</v>
      </c>
      <c r="N359" s="35"/>
      <c r="O359" s="35"/>
      <c r="P359" s="35"/>
      <c r="Q359" s="10"/>
    </row>
    <row r="360" spans="1:17">
      <c r="A360" s="13" t="s">
        <v>136</v>
      </c>
      <c r="B360" s="35">
        <v>43</v>
      </c>
      <c r="C360" s="9">
        <v>13.84</v>
      </c>
      <c r="D360" s="9">
        <f>C360*B360</f>
        <v>595.12</v>
      </c>
      <c r="E360" s="36" t="s">
        <v>93</v>
      </c>
      <c r="F360" s="38">
        <f>D360/D363</f>
        <v>0.19977039429073992</v>
      </c>
      <c r="G360" s="40">
        <v>13.74</v>
      </c>
      <c r="H360" s="9">
        <f>(B360*G360)-D360</f>
        <v>-4.2999999999999545</v>
      </c>
      <c r="I360" s="35" t="s">
        <v>71</v>
      </c>
      <c r="J360" s="36">
        <f>G360*B360</f>
        <v>590.82000000000005</v>
      </c>
      <c r="K360" s="35" t="str">
        <f>"sell "&amp;B360&amp;" "&amp;A360&amp;" @ $"&amp;G360</f>
        <v>sell 43 AVDL @ $13.74</v>
      </c>
      <c r="L360" s="9">
        <f>L359+(G360*B360)</f>
        <v>205904.72</v>
      </c>
      <c r="M360" s="35"/>
      <c r="N360" s="35"/>
      <c r="O360" s="35"/>
      <c r="P360" s="35"/>
      <c r="Q360" s="10"/>
    </row>
    <row r="361" spans="1:17">
      <c r="A361" s="13" t="s">
        <v>137</v>
      </c>
      <c r="B361" s="35">
        <v>147</v>
      </c>
      <c r="C361" s="9">
        <v>10.220000000000001</v>
      </c>
      <c r="D361" s="9">
        <f>C361*B361</f>
        <v>1502.3400000000001</v>
      </c>
      <c r="E361" s="36" t="s">
        <v>93</v>
      </c>
      <c r="F361" s="38">
        <f>D361/D363</f>
        <v>0.50430678545293428</v>
      </c>
      <c r="G361" s="40">
        <v>10.28</v>
      </c>
      <c r="H361" s="9">
        <f>(B361*G361)-D361</f>
        <v>8.819999999999709</v>
      </c>
      <c r="I361" s="35" t="s">
        <v>71</v>
      </c>
      <c r="J361" s="36">
        <f>G361*B361</f>
        <v>1511.1599999999999</v>
      </c>
      <c r="K361" s="35" t="str">
        <f>"sell "&amp;B361&amp;" "&amp;A361&amp;" @ $"&amp;G361</f>
        <v>sell 147 DRD @ $10.28</v>
      </c>
      <c r="L361" s="9">
        <f>L360+(G361*B361)</f>
        <v>207415.88</v>
      </c>
      <c r="M361" s="35"/>
      <c r="N361" s="35"/>
      <c r="O361" s="35"/>
      <c r="P361" s="35"/>
      <c r="Q361" s="10"/>
    </row>
    <row r="362" spans="1:17">
      <c r="A362" s="13" t="s">
        <v>138</v>
      </c>
      <c r="B362" s="35">
        <v>4</v>
      </c>
      <c r="C362" s="9">
        <v>220.39</v>
      </c>
      <c r="D362" s="9">
        <f>C362*B362</f>
        <v>881.56</v>
      </c>
      <c r="E362" s="36" t="s">
        <v>93</v>
      </c>
      <c r="F362" s="38">
        <f>D362/D363</f>
        <v>0.29592282025632588</v>
      </c>
      <c r="G362" s="40">
        <v>221.22</v>
      </c>
      <c r="H362" s="9">
        <f>(B362*G362)-D362</f>
        <v>3.32000000000005</v>
      </c>
      <c r="I362" s="35" t="s">
        <v>71</v>
      </c>
      <c r="J362" s="36">
        <f>G362*B362</f>
        <v>884.88</v>
      </c>
      <c r="K362" s="35" t="str">
        <f>"sell "&amp;B362&amp;" "&amp;A362&amp;" @ $"&amp;G362</f>
        <v>sell 4 SWAV @ $221.22</v>
      </c>
      <c r="L362" s="9">
        <f>L361+(G362*B362)</f>
        <v>208300.76</v>
      </c>
      <c r="M362" s="35" t="s">
        <v>22</v>
      </c>
      <c r="N362" s="35"/>
      <c r="O362" s="35"/>
      <c r="P362" s="35"/>
      <c r="Q362" s="10"/>
    </row>
    <row r="363" spans="1:17">
      <c r="A363" s="13"/>
      <c r="B363" s="35"/>
      <c r="C363" s="9"/>
      <c r="D363" s="9">
        <f>SUM(D360:D362)</f>
        <v>2979.02</v>
      </c>
      <c r="E363" s="36"/>
      <c r="F363" s="38">
        <f>SUM(F360:F362)</f>
        <v>1</v>
      </c>
      <c r="G363" s="41"/>
      <c r="H363" s="9">
        <f>SUM(H360:H362)</f>
        <v>7.8399999999998045</v>
      </c>
      <c r="I363" s="35"/>
      <c r="J363" s="36">
        <f>SUM(J360:J362)</f>
        <v>2986.86</v>
      </c>
      <c r="K363" s="35"/>
      <c r="L363" s="9"/>
      <c r="M363" s="35"/>
      <c r="N363" s="35"/>
      <c r="O363" s="35"/>
      <c r="P363" s="35"/>
      <c r="Q363" s="10"/>
    </row>
    <row r="364" spans="1:17">
      <c r="A364" s="13"/>
      <c r="B364" s="35"/>
      <c r="C364" s="9"/>
      <c r="D364" s="9"/>
      <c r="E364" s="35"/>
      <c r="F364" s="35"/>
      <c r="G364" s="41"/>
      <c r="H364" s="9"/>
      <c r="I364" s="35"/>
      <c r="J364" s="35"/>
      <c r="K364" s="35"/>
      <c r="L364" s="9"/>
      <c r="M364" s="35"/>
      <c r="N364" s="35"/>
      <c r="O364" s="35"/>
      <c r="P364" s="35"/>
      <c r="Q364" s="10"/>
    </row>
    <row r="365" spans="1:17">
      <c r="A365" s="13"/>
      <c r="B365" s="35"/>
      <c r="C365" s="9"/>
      <c r="D365" s="9"/>
      <c r="E365" s="19"/>
      <c r="F365" s="35"/>
      <c r="G365" s="41"/>
      <c r="H365" s="9"/>
      <c r="I365" s="35"/>
      <c r="J365" s="35"/>
      <c r="K365" s="35"/>
      <c r="L365" s="9"/>
      <c r="M365" s="11" t="s">
        <v>20</v>
      </c>
      <c r="N365" s="35"/>
      <c r="O365" s="35"/>
      <c r="P365" s="35"/>
      <c r="Q365" s="10"/>
    </row>
    <row r="366" spans="1:17">
      <c r="A366" s="7" t="s">
        <v>6</v>
      </c>
      <c r="B366" s="35"/>
      <c r="C366" s="9"/>
      <c r="D366" s="9"/>
      <c r="E366" s="19"/>
      <c r="F366" s="35"/>
      <c r="G366" s="41"/>
      <c r="H366" s="9"/>
      <c r="I366" s="35"/>
      <c r="J366" s="35"/>
      <c r="K366" s="35"/>
      <c r="L366" s="9"/>
      <c r="M366" s="11" t="s">
        <v>21</v>
      </c>
      <c r="N366" s="35"/>
      <c r="O366" s="35"/>
      <c r="P366" s="35"/>
      <c r="Q366" s="10"/>
    </row>
    <row r="367" spans="1:17">
      <c r="A367" s="7" t="s">
        <v>0</v>
      </c>
      <c r="B367" s="11" t="s">
        <v>3</v>
      </c>
      <c r="C367" s="12" t="s">
        <v>1</v>
      </c>
      <c r="D367" s="12" t="s">
        <v>2</v>
      </c>
      <c r="E367" s="22" t="s">
        <v>7</v>
      </c>
      <c r="F367" s="39" t="s">
        <v>92</v>
      </c>
      <c r="G367" s="42" t="s">
        <v>8</v>
      </c>
      <c r="H367" s="12" t="s">
        <v>9</v>
      </c>
      <c r="I367" s="35"/>
      <c r="J367" s="35"/>
      <c r="K367" s="35"/>
      <c r="L367" s="9"/>
      <c r="M367" s="36">
        <v>206048.96</v>
      </c>
      <c r="N367" s="35"/>
      <c r="O367" s="44"/>
      <c r="P367" s="35"/>
      <c r="Q367" s="10"/>
    </row>
    <row r="368" spans="1:17">
      <c r="A368" s="13" t="s">
        <v>145</v>
      </c>
      <c r="B368" s="35">
        <v>139</v>
      </c>
      <c r="C368" s="9">
        <v>27.45</v>
      </c>
      <c r="D368" s="9">
        <f>C368*B368</f>
        <v>3815.5499999999997</v>
      </c>
      <c r="E368" s="36" t="s">
        <v>93</v>
      </c>
      <c r="F368" s="38">
        <f>D368/D371</f>
        <v>0.65754961500548026</v>
      </c>
      <c r="G368" s="9">
        <v>27.5</v>
      </c>
      <c r="H368" s="9">
        <f>(B368*G368)-D368</f>
        <v>6.9500000000002728</v>
      </c>
      <c r="I368" s="35" t="s">
        <v>71</v>
      </c>
      <c r="J368" s="35"/>
      <c r="K368" s="35" t="str">
        <f>"buy "&amp;B368&amp;" "&amp;A368&amp;" @ $"&amp;G368</f>
        <v>buy 139 EXTR @ $27.5</v>
      </c>
      <c r="L368" s="9">
        <f>L362-(G368*B368)</f>
        <v>204478.26</v>
      </c>
      <c r="M368" s="36">
        <f>L359-(G368*B368)</f>
        <v>201491.4</v>
      </c>
      <c r="N368" s="35"/>
      <c r="O368" s="35"/>
      <c r="P368" s="35"/>
      <c r="Q368" s="10"/>
    </row>
    <row r="369" spans="1:17">
      <c r="A369" s="13" t="s">
        <v>146</v>
      </c>
      <c r="B369" s="35">
        <v>11</v>
      </c>
      <c r="C369" s="9">
        <v>74.63</v>
      </c>
      <c r="D369" s="9">
        <f>C369*B369</f>
        <v>820.93</v>
      </c>
      <c r="E369" s="36" t="s">
        <v>93</v>
      </c>
      <c r="F369" s="38">
        <f>D369/D371</f>
        <v>0.14147428429622175</v>
      </c>
      <c r="G369" s="9">
        <v>75</v>
      </c>
      <c r="H369" s="9">
        <f>(B369*G369)-D369</f>
        <v>4.07000000000005</v>
      </c>
      <c r="I369" s="35" t="s">
        <v>71</v>
      </c>
      <c r="J369" s="35"/>
      <c r="K369" s="35" t="str">
        <f>"buy "&amp;B369&amp;" "&amp;A369&amp;" @ $"&amp;G369</f>
        <v>buy 11 XPO @ $75</v>
      </c>
      <c r="L369" s="9">
        <f>L368-(G369*B369)</f>
        <v>203653.26</v>
      </c>
      <c r="M369" s="36">
        <f>M368-(G369*B369)</f>
        <v>200666.4</v>
      </c>
      <c r="N369" s="35"/>
      <c r="O369" s="35"/>
      <c r="P369" s="35"/>
      <c r="Q369" s="10"/>
    </row>
    <row r="370" spans="1:17">
      <c r="A370" s="23" t="s">
        <v>147</v>
      </c>
      <c r="B370" s="24">
        <v>28</v>
      </c>
      <c r="C370" s="25">
        <v>41.65</v>
      </c>
      <c r="D370" s="25">
        <f>C370*B370</f>
        <v>1166.2</v>
      </c>
      <c r="E370" s="36" t="s">
        <v>93</v>
      </c>
      <c r="F370" s="38">
        <f>D370/D371</f>
        <v>0.20097610069829805</v>
      </c>
      <c r="G370" s="25">
        <v>42.7</v>
      </c>
      <c r="H370" s="25">
        <f>(B370*G370)-D370</f>
        <v>29.400000000000091</v>
      </c>
      <c r="I370" s="35" t="s">
        <v>71</v>
      </c>
      <c r="J370" s="35"/>
      <c r="K370" s="35" t="str">
        <f>"buy "&amp;B370&amp;" "&amp;A370&amp;" @ $"&amp;G370</f>
        <v>buy 28 LI @ $42.7</v>
      </c>
      <c r="L370" s="9">
        <f>L369-(G370*B370)</f>
        <v>202457.66</v>
      </c>
      <c r="M370" s="36">
        <f>M369-(G370*B370)</f>
        <v>199470.8</v>
      </c>
      <c r="N370" s="35" t="str">
        <f>TEXT(ROUND(M370,2),"$#,##0.00")&amp;" will be the balance in the account after purchases.  "</f>
        <v xml:space="preserve">$199,470.80 will be the balance in the account after purchases.  </v>
      </c>
      <c r="O370" s="35"/>
      <c r="P370" s="35"/>
      <c r="Q370" s="10"/>
    </row>
    <row r="371" spans="1:17">
      <c r="A371" s="13"/>
      <c r="B371" s="35"/>
      <c r="C371" s="9"/>
      <c r="D371" s="9">
        <f>SUM(D368:D370)</f>
        <v>5802.6799999999994</v>
      </c>
      <c r="E371" s="35"/>
      <c r="F371" s="38">
        <f>SUM(F368:F370)</f>
        <v>1</v>
      </c>
      <c r="G371" s="9" t="s">
        <v>15</v>
      </c>
      <c r="H371" s="9">
        <f>SUM(H368:H370)</f>
        <v>40.420000000000414</v>
      </c>
      <c r="I371" s="35"/>
      <c r="J371" s="35"/>
      <c r="K371" s="35"/>
      <c r="L371" s="9"/>
      <c r="M371" s="35"/>
      <c r="N371" s="35" t="s">
        <v>27</v>
      </c>
      <c r="O371" s="35"/>
      <c r="P371" s="35"/>
      <c r="Q371" s="10"/>
    </row>
    <row r="372" spans="1:17">
      <c r="A372" s="13"/>
      <c r="B372" s="35"/>
      <c r="C372" s="9"/>
      <c r="D372" s="9"/>
      <c r="E372" s="35"/>
      <c r="F372" s="35"/>
      <c r="G372" s="9"/>
      <c r="H372" s="9"/>
      <c r="I372" s="35"/>
      <c r="J372" s="35"/>
      <c r="K372" s="35"/>
      <c r="L372" s="9"/>
      <c r="M372" s="11" t="str">
        <f>IF(J363+M370&gt;0,"Credit Surplus","Credit Shortage")</f>
        <v>Credit Surplus</v>
      </c>
      <c r="N372" s="36">
        <f>J363+M370</f>
        <v>202457.65999999997</v>
      </c>
      <c r="O372" s="35" t="s">
        <v>60</v>
      </c>
      <c r="P372" s="35"/>
      <c r="Q372" s="10"/>
    </row>
    <row r="373" spans="1:17">
      <c r="A373" s="13"/>
      <c r="B373" s="35"/>
      <c r="C373" s="9"/>
      <c r="D373" s="9"/>
      <c r="E373" s="35"/>
      <c r="F373" s="35"/>
      <c r="G373" s="9"/>
      <c r="H373" s="9"/>
      <c r="I373" s="35"/>
      <c r="J373" s="35"/>
      <c r="K373" s="35"/>
      <c r="L373" s="9"/>
      <c r="M373" s="35"/>
      <c r="N373" s="35"/>
      <c r="O373" s="35"/>
      <c r="P373" s="35"/>
      <c r="Q373" s="10"/>
    </row>
    <row r="374" spans="1:17">
      <c r="A374" s="13"/>
      <c r="B374" s="35"/>
      <c r="C374" s="9"/>
      <c r="D374" s="9"/>
      <c r="E374" s="35"/>
      <c r="F374" s="35"/>
      <c r="G374" s="9"/>
      <c r="H374" s="9"/>
      <c r="I374" s="35"/>
      <c r="J374" s="35"/>
      <c r="K374" s="35"/>
      <c r="L374" s="35"/>
      <c r="M374" s="35"/>
      <c r="N374" s="35"/>
      <c r="O374" s="35"/>
      <c r="P374" s="35"/>
      <c r="Q374" s="10"/>
    </row>
    <row r="375" spans="1:17">
      <c r="A375" s="13" t="s">
        <v>11</v>
      </c>
      <c r="B375" s="35"/>
      <c r="C375" s="9"/>
      <c r="D375" s="21">
        <v>3023.03</v>
      </c>
      <c r="E375" s="35" t="s">
        <v>76</v>
      </c>
      <c r="F375" s="35"/>
      <c r="G375" s="9"/>
      <c r="H375" s="9"/>
      <c r="I375" s="35"/>
      <c r="J375" s="35"/>
      <c r="K375" s="35"/>
      <c r="L375" s="35"/>
      <c r="M375" s="35"/>
      <c r="N375" s="35"/>
      <c r="O375" s="35"/>
      <c r="P375" s="35"/>
      <c r="Q375" s="10"/>
    </row>
    <row r="376" spans="1:17">
      <c r="A376" s="13" t="s">
        <v>12</v>
      </c>
      <c r="B376" s="35"/>
      <c r="C376" s="9"/>
      <c r="D376" s="9">
        <f>H363</f>
        <v>7.8399999999998045</v>
      </c>
      <c r="E376" s="35" t="s">
        <v>16</v>
      </c>
      <c r="F376" s="35"/>
      <c r="G376" s="9"/>
      <c r="H376" s="9"/>
      <c r="I376" s="35"/>
      <c r="J376" s="35"/>
      <c r="K376" s="35"/>
      <c r="L376" s="35"/>
      <c r="M376" s="35"/>
      <c r="N376" s="35"/>
      <c r="O376" s="35"/>
      <c r="P376" s="35"/>
      <c r="Q376" s="10"/>
    </row>
    <row r="377" spans="1:17">
      <c r="A377" s="13" t="s">
        <v>13</v>
      </c>
      <c r="B377" s="35"/>
      <c r="C377" s="9"/>
      <c r="D377" s="9">
        <f>D375+D376</f>
        <v>3030.87</v>
      </c>
      <c r="E377" s="35"/>
      <c r="F377" s="35"/>
      <c r="G377" s="9"/>
      <c r="H377" s="9"/>
      <c r="I377" s="35"/>
      <c r="J377" s="35"/>
      <c r="K377" s="35"/>
      <c r="L377" s="35"/>
      <c r="M377" s="35"/>
      <c r="N377" s="35"/>
      <c r="O377" s="35"/>
      <c r="P377" s="35"/>
      <c r="Q377" s="10"/>
    </row>
    <row r="378" spans="1:17">
      <c r="A378" s="13" t="s">
        <v>14</v>
      </c>
      <c r="B378" s="35"/>
      <c r="C378" s="9"/>
      <c r="D378" s="9">
        <f>H371</f>
        <v>40.420000000000414</v>
      </c>
      <c r="E378" s="35" t="s">
        <v>17</v>
      </c>
      <c r="F378" s="35"/>
      <c r="G378" s="9"/>
      <c r="H378" s="9"/>
      <c r="I378" s="35"/>
      <c r="J378" s="35"/>
      <c r="K378" s="35"/>
      <c r="L378" s="35"/>
      <c r="M378" s="35"/>
      <c r="N378" s="35"/>
      <c r="O378" s="35"/>
      <c r="P378" s="35"/>
      <c r="Q378" s="10"/>
    </row>
    <row r="379" spans="1:17">
      <c r="A379" s="13" t="s">
        <v>13</v>
      </c>
      <c r="B379" s="35"/>
      <c r="C379" s="9"/>
      <c r="D379" s="27">
        <f>D377-D378</f>
        <v>2990.4499999999994</v>
      </c>
      <c r="E379" s="19" t="s">
        <v>18</v>
      </c>
      <c r="F379" s="35"/>
      <c r="G379" s="9"/>
      <c r="H379" s="9"/>
      <c r="I379" s="35"/>
      <c r="J379" s="35"/>
      <c r="K379" s="35"/>
      <c r="L379" s="35"/>
      <c r="M379" s="35"/>
      <c r="N379" s="35"/>
      <c r="O379" s="35"/>
      <c r="P379" s="35"/>
      <c r="Q379" s="10"/>
    </row>
    <row r="380" spans="1:17" ht="14.65" thickBot="1">
      <c r="A380" s="15"/>
      <c r="B380" s="16"/>
      <c r="C380" s="17"/>
      <c r="D380" s="17"/>
      <c r="E380" s="16"/>
      <c r="F380" s="16"/>
      <c r="G380" s="17"/>
      <c r="H380" s="17"/>
      <c r="I380" s="16"/>
      <c r="J380" s="16"/>
      <c r="K380" s="16"/>
      <c r="L380" s="16"/>
      <c r="M380" s="16"/>
      <c r="N380" s="16"/>
      <c r="O380" s="16"/>
      <c r="P380" s="16"/>
      <c r="Q380" s="18"/>
    </row>
    <row r="381" spans="1:17" ht="14.65" thickTop="1"/>
    <row r="384" spans="1:17" ht="14.65" thickBot="1"/>
    <row r="385" spans="1:17" ht="14.65" thickTop="1">
      <c r="A385" s="2"/>
      <c r="B385" s="3"/>
      <c r="C385" s="4">
        <v>45138</v>
      </c>
      <c r="D385" s="5"/>
      <c r="E385" s="3"/>
      <c r="F385" s="3"/>
      <c r="G385" s="5"/>
      <c r="H385" s="5"/>
      <c r="I385" s="3"/>
      <c r="J385" s="3"/>
      <c r="K385" s="3"/>
      <c r="L385" s="20" t="s">
        <v>19</v>
      </c>
      <c r="M385" s="3"/>
      <c r="N385" s="3"/>
      <c r="O385" s="3"/>
      <c r="P385" s="3"/>
      <c r="Q385" s="6"/>
    </row>
    <row r="386" spans="1:17">
      <c r="A386" s="7" t="s">
        <v>5</v>
      </c>
      <c r="B386" s="35"/>
      <c r="C386" s="9"/>
      <c r="D386" s="9"/>
      <c r="E386" s="35"/>
      <c r="F386" s="35"/>
      <c r="G386" s="9"/>
      <c r="H386" s="9"/>
      <c r="I386" s="35"/>
      <c r="J386" s="11" t="s">
        <v>24</v>
      </c>
      <c r="K386" s="35"/>
      <c r="L386" s="11" t="s">
        <v>10</v>
      </c>
      <c r="M386" s="35"/>
      <c r="N386" s="35"/>
      <c r="O386" s="35"/>
      <c r="P386" s="35"/>
      <c r="Q386" s="10"/>
    </row>
    <row r="387" spans="1:17">
      <c r="A387" s="7" t="s">
        <v>0</v>
      </c>
      <c r="B387" s="11" t="s">
        <v>3</v>
      </c>
      <c r="C387" s="12" t="s">
        <v>1</v>
      </c>
      <c r="D387" s="12" t="s">
        <v>4</v>
      </c>
      <c r="E387" s="11" t="s">
        <v>7</v>
      </c>
      <c r="F387" s="37" t="s">
        <v>92</v>
      </c>
      <c r="G387" s="12" t="s">
        <v>8</v>
      </c>
      <c r="H387" s="12" t="s">
        <v>9</v>
      </c>
      <c r="I387" s="33" t="s">
        <v>70</v>
      </c>
      <c r="J387" s="11" t="s">
        <v>23</v>
      </c>
      <c r="K387" s="35"/>
      <c r="L387" s="31">
        <v>206504.85</v>
      </c>
      <c r="M387" s="35" t="s">
        <v>118</v>
      </c>
      <c r="N387" s="35"/>
      <c r="O387" s="35"/>
      <c r="P387" s="35"/>
      <c r="Q387" s="10"/>
    </row>
    <row r="388" spans="1:17">
      <c r="A388" s="13" t="s">
        <v>132</v>
      </c>
      <c r="B388" s="35">
        <v>2</v>
      </c>
      <c r="C388" s="9">
        <v>467.29</v>
      </c>
      <c r="D388" s="9">
        <f>C388*B388</f>
        <v>934.58</v>
      </c>
      <c r="E388" s="36" t="s">
        <v>33</v>
      </c>
      <c r="F388" s="38">
        <f>D388/D391</f>
        <v>0.22092731888820072</v>
      </c>
      <c r="G388" s="40">
        <v>464.56</v>
      </c>
      <c r="H388" s="9">
        <f>(B388*G388)-D388</f>
        <v>-5.4600000000000364</v>
      </c>
      <c r="I388" s="35" t="s">
        <v>71</v>
      </c>
      <c r="J388" s="36">
        <f>G388*B388</f>
        <v>929.12</v>
      </c>
      <c r="K388" s="35" t="str">
        <f>"sell "&amp;B388&amp;" "&amp;A388&amp;" @ $"&amp;G388</f>
        <v>sell 2 NVDA @ $464.56</v>
      </c>
      <c r="L388" s="9">
        <f>L387+(G388*B388)</f>
        <v>207433.97</v>
      </c>
      <c r="M388" s="35"/>
      <c r="N388" s="35"/>
      <c r="O388" s="35"/>
      <c r="P388" s="35"/>
      <c r="Q388" s="10"/>
    </row>
    <row r="389" spans="1:17">
      <c r="A389" s="13" t="s">
        <v>133</v>
      </c>
      <c r="B389" s="35">
        <v>102</v>
      </c>
      <c r="C389" s="9">
        <v>26.42</v>
      </c>
      <c r="D389" s="9">
        <f>C389*B389</f>
        <v>2694.84</v>
      </c>
      <c r="E389" s="36" t="s">
        <v>33</v>
      </c>
      <c r="F389" s="38">
        <f>D389/D391</f>
        <v>0.63703885813165151</v>
      </c>
      <c r="G389" s="40">
        <v>26.42</v>
      </c>
      <c r="H389" s="9">
        <f>(B389*G389)-D389</f>
        <v>0</v>
      </c>
      <c r="I389" s="35" t="s">
        <v>71</v>
      </c>
      <c r="J389" s="36">
        <f>G389*B389</f>
        <v>2694.84</v>
      </c>
      <c r="K389" s="35" t="str">
        <f>"sell "&amp;B389&amp;" "&amp;A389&amp;" @ $"&amp;G389</f>
        <v>sell 102 COCO @ $26.42</v>
      </c>
      <c r="L389" s="9">
        <f>L388+(G389*B389)</f>
        <v>210128.81</v>
      </c>
      <c r="M389" s="35"/>
      <c r="N389" s="35"/>
      <c r="O389" s="35"/>
      <c r="P389" s="35"/>
      <c r="Q389" s="10"/>
    </row>
    <row r="390" spans="1:17">
      <c r="A390" s="13" t="s">
        <v>134</v>
      </c>
      <c r="B390" s="35">
        <v>36</v>
      </c>
      <c r="C390" s="9">
        <v>16.690000000000001</v>
      </c>
      <c r="D390" s="9">
        <f>C390*B390</f>
        <v>600.84</v>
      </c>
      <c r="E390" s="36" t="s">
        <v>33</v>
      </c>
      <c r="F390" s="38">
        <f>D390/D391</f>
        <v>0.1420338229801478</v>
      </c>
      <c r="G390" s="40">
        <v>16.48</v>
      </c>
      <c r="H390" s="9">
        <f>(B390*G390)-D390</f>
        <v>-7.5600000000000591</v>
      </c>
      <c r="I390" s="35" t="s">
        <v>71</v>
      </c>
      <c r="J390" s="36">
        <f>G390*B390</f>
        <v>593.28</v>
      </c>
      <c r="K390" s="35" t="str">
        <f>"sell "&amp;B390&amp;" "&amp;A390&amp;" @ $"&amp;G390</f>
        <v>sell 36 CNK @ $16.48</v>
      </c>
      <c r="L390" s="9">
        <f>L389+(G390*B390)</f>
        <v>210722.09</v>
      </c>
      <c r="M390" s="35" t="s">
        <v>22</v>
      </c>
      <c r="N390" s="35"/>
      <c r="O390" s="35"/>
      <c r="P390" s="35"/>
      <c r="Q390" s="10"/>
    </row>
    <row r="391" spans="1:17">
      <c r="A391" s="13"/>
      <c r="B391" s="35"/>
      <c r="C391" s="9"/>
      <c r="D391" s="9">
        <f>SUM(D388:D390)</f>
        <v>4230.26</v>
      </c>
      <c r="E391" s="36"/>
      <c r="F391" s="38">
        <f>SUM(F388:F390)</f>
        <v>1</v>
      </c>
      <c r="G391" s="41"/>
      <c r="H391" s="9">
        <f>SUM(H388:H390)</f>
        <v>-13.020000000000095</v>
      </c>
      <c r="I391" s="35"/>
      <c r="J391" s="36">
        <f>SUM(J388:J390)</f>
        <v>4217.24</v>
      </c>
      <c r="K391" s="35"/>
      <c r="L391" s="9"/>
      <c r="M391" s="35"/>
      <c r="N391" s="35"/>
      <c r="O391" s="35"/>
      <c r="P391" s="35"/>
      <c r="Q391" s="10"/>
    </row>
    <row r="392" spans="1:17">
      <c r="A392" s="13"/>
      <c r="B392" s="35"/>
      <c r="C392" s="9"/>
      <c r="D392" s="9"/>
      <c r="E392" s="35"/>
      <c r="F392" s="35"/>
      <c r="G392" s="41"/>
      <c r="H392" s="9"/>
      <c r="I392" s="35"/>
      <c r="J392" s="35"/>
      <c r="K392" s="35"/>
      <c r="L392" s="9"/>
      <c r="M392" s="35"/>
      <c r="N392" s="35"/>
      <c r="O392" s="35"/>
      <c r="P392" s="35"/>
      <c r="Q392" s="10"/>
    </row>
    <row r="393" spans="1:17">
      <c r="A393" s="13"/>
      <c r="B393" s="35"/>
      <c r="C393" s="9"/>
      <c r="D393" s="9"/>
      <c r="E393" s="19"/>
      <c r="F393" s="35"/>
      <c r="G393" s="41"/>
      <c r="H393" s="9"/>
      <c r="I393" s="35"/>
      <c r="J393" s="35"/>
      <c r="K393" s="35"/>
      <c r="L393" s="9"/>
      <c r="M393" s="11" t="s">
        <v>20</v>
      </c>
      <c r="N393" s="35"/>
      <c r="O393" s="35"/>
      <c r="P393" s="35"/>
      <c r="Q393" s="10"/>
    </row>
    <row r="394" spans="1:17">
      <c r="A394" s="7" t="s">
        <v>6</v>
      </c>
      <c r="B394" s="35"/>
      <c r="C394" s="9"/>
      <c r="D394" s="9"/>
      <c r="E394" s="19"/>
      <c r="F394" s="35"/>
      <c r="G394" s="41"/>
      <c r="H394" s="9"/>
      <c r="I394" s="35"/>
      <c r="J394" s="35"/>
      <c r="K394" s="35"/>
      <c r="L394" s="9"/>
      <c r="M394" s="11" t="s">
        <v>21</v>
      </c>
      <c r="N394" s="35"/>
      <c r="O394" s="35"/>
      <c r="P394" s="35"/>
      <c r="Q394" s="10"/>
    </row>
    <row r="395" spans="1:17">
      <c r="A395" s="7" t="s">
        <v>0</v>
      </c>
      <c r="B395" s="11" t="s">
        <v>3</v>
      </c>
      <c r="C395" s="12" t="s">
        <v>1</v>
      </c>
      <c r="D395" s="12" t="s">
        <v>2</v>
      </c>
      <c r="E395" s="22" t="s">
        <v>7</v>
      </c>
      <c r="F395" s="39" t="s">
        <v>92</v>
      </c>
      <c r="G395" s="42" t="s">
        <v>8</v>
      </c>
      <c r="H395" s="12" t="s">
        <v>9</v>
      </c>
      <c r="I395" s="35"/>
      <c r="J395" s="35"/>
      <c r="K395" s="35"/>
      <c r="L395" s="9"/>
      <c r="M395" s="36">
        <v>206048.96</v>
      </c>
      <c r="N395" s="35"/>
      <c r="O395" s="44"/>
      <c r="P395" s="35"/>
      <c r="Q395" s="10"/>
    </row>
    <row r="396" spans="1:17">
      <c r="A396" s="13" t="s">
        <v>142</v>
      </c>
      <c r="B396" s="35">
        <v>224</v>
      </c>
      <c r="C396" s="9">
        <v>3.95</v>
      </c>
      <c r="D396" s="9">
        <f>C396*B396</f>
        <v>884.80000000000007</v>
      </c>
      <c r="E396" s="36" t="s">
        <v>33</v>
      </c>
      <c r="F396" s="38">
        <f>D396/D399</f>
        <v>0.17529331119713759</v>
      </c>
      <c r="G396" s="40">
        <v>3.87</v>
      </c>
      <c r="H396" s="9">
        <f>(B396*G396)-D396</f>
        <v>-17.920000000000073</v>
      </c>
      <c r="I396" s="35" t="s">
        <v>71</v>
      </c>
      <c r="J396" s="35"/>
      <c r="K396" s="35" t="str">
        <f>"buy "&amp;B396&amp;" "&amp;A396&amp;" @ $"&amp;G396</f>
        <v>buy 224 INTR @ $3.87</v>
      </c>
      <c r="L396" s="9">
        <f>L390-(G396*B396)</f>
        <v>209855.21</v>
      </c>
      <c r="M396" s="36">
        <f>L387-(G396*B396)</f>
        <v>205637.97</v>
      </c>
      <c r="N396" s="35"/>
      <c r="O396" s="35"/>
      <c r="P396" s="35"/>
      <c r="Q396" s="10"/>
    </row>
    <row r="397" spans="1:17">
      <c r="A397" s="13" t="s">
        <v>143</v>
      </c>
      <c r="B397" s="35">
        <v>47</v>
      </c>
      <c r="C397" s="9">
        <v>18.84</v>
      </c>
      <c r="D397" s="9">
        <f>C397*B397</f>
        <v>885.48</v>
      </c>
      <c r="E397" s="36" t="s">
        <v>33</v>
      </c>
      <c r="F397" s="38">
        <f>D397/D399</f>
        <v>0.17542803028802145</v>
      </c>
      <c r="G397" s="40">
        <v>18.14</v>
      </c>
      <c r="H397" s="9">
        <f>(B397*G397)-D397</f>
        <v>-32.899999999999977</v>
      </c>
      <c r="I397" s="35" t="s">
        <v>71</v>
      </c>
      <c r="J397" s="35"/>
      <c r="K397" s="35" t="str">
        <f>"buy "&amp;B397&amp;" "&amp;A397&amp;" @ $"&amp;G397</f>
        <v>buy 47 CCL @ $18.14</v>
      </c>
      <c r="L397" s="9">
        <f>L396-(G397*B397)</f>
        <v>209002.63</v>
      </c>
      <c r="M397" s="36">
        <f>M396-(G397*B397)</f>
        <v>204785.39</v>
      </c>
      <c r="N397" s="35"/>
      <c r="O397" s="35"/>
      <c r="P397" s="35"/>
      <c r="Q397" s="10"/>
    </row>
    <row r="398" spans="1:17">
      <c r="A398" s="23" t="s">
        <v>144</v>
      </c>
      <c r="B398" s="24">
        <v>126</v>
      </c>
      <c r="C398" s="25">
        <v>26.01</v>
      </c>
      <c r="D398" s="25">
        <f>C398*B398</f>
        <v>3277.26</v>
      </c>
      <c r="E398" s="36" t="s">
        <v>33</v>
      </c>
      <c r="F398" s="38">
        <f>D398/D399</f>
        <v>0.64927865851484079</v>
      </c>
      <c r="G398" s="43">
        <v>25.67</v>
      </c>
      <c r="H398" s="25">
        <f>(B398*G398)-D398</f>
        <v>-42.840000000000146</v>
      </c>
      <c r="I398" s="35" t="s">
        <v>71</v>
      </c>
      <c r="J398" s="35"/>
      <c r="K398" s="35" t="str">
        <f>"buy "&amp;B398&amp;" "&amp;A398&amp;" @ $"&amp;G398</f>
        <v>buy 126 VRT @ $25.67</v>
      </c>
      <c r="L398" s="9">
        <f>L397-(G398*B398)</f>
        <v>205768.21</v>
      </c>
      <c r="M398" s="36">
        <f>M397-(G398*B398)</f>
        <v>201550.97</v>
      </c>
      <c r="N398" s="35" t="str">
        <f>TEXT(ROUND(M398,2),"$#,##0.00")&amp;" will be the balance in the account after purchases.  "</f>
        <v xml:space="preserve">$201,550.97 will be the balance in the account after purchases.  </v>
      </c>
      <c r="O398" s="35"/>
      <c r="P398" s="35"/>
      <c r="Q398" s="10"/>
    </row>
    <row r="399" spans="1:17">
      <c r="A399" s="13"/>
      <c r="B399" s="35"/>
      <c r="C399" s="9"/>
      <c r="D399" s="9">
        <f>SUM(D396:D398)</f>
        <v>5047.5400000000009</v>
      </c>
      <c r="E399" s="35"/>
      <c r="F399" s="38">
        <f>SUM(F396:F398)</f>
        <v>0.99999999999999978</v>
      </c>
      <c r="G399" s="9" t="s">
        <v>15</v>
      </c>
      <c r="H399" s="9">
        <f>SUM(H396:H398)</f>
        <v>-93.660000000000196</v>
      </c>
      <c r="I399" s="35"/>
      <c r="J399" s="35"/>
      <c r="K399" s="35"/>
      <c r="L399" s="9"/>
      <c r="M399" s="35"/>
      <c r="N399" s="35" t="s">
        <v>27</v>
      </c>
      <c r="O399" s="35"/>
      <c r="P399" s="35"/>
      <c r="Q399" s="10"/>
    </row>
    <row r="400" spans="1:17">
      <c r="A400" s="13"/>
      <c r="B400" s="35"/>
      <c r="C400" s="9"/>
      <c r="D400" s="9"/>
      <c r="E400" s="35"/>
      <c r="F400" s="35"/>
      <c r="G400" s="9"/>
      <c r="H400" s="9"/>
      <c r="I400" s="35"/>
      <c r="J400" s="35"/>
      <c r="K400" s="35"/>
      <c r="L400" s="9"/>
      <c r="M400" s="11" t="str">
        <f>IF(J391+M398&gt;0,"Credit Surplus","Credit Shortage")</f>
        <v>Credit Surplus</v>
      </c>
      <c r="N400" s="36">
        <f>J391+M398</f>
        <v>205768.21</v>
      </c>
      <c r="O400" s="35" t="s">
        <v>60</v>
      </c>
      <c r="P400" s="35"/>
      <c r="Q400" s="10"/>
    </row>
    <row r="401" spans="1:17">
      <c r="A401" s="13"/>
      <c r="B401" s="35"/>
      <c r="C401" s="9"/>
      <c r="D401" s="9"/>
      <c r="E401" s="35"/>
      <c r="F401" s="35"/>
      <c r="G401" s="9"/>
      <c r="H401" s="9"/>
      <c r="I401" s="35"/>
      <c r="J401" s="35"/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9"/>
      <c r="H402" s="9"/>
      <c r="I402" s="35"/>
      <c r="J402" s="35"/>
      <c r="K402" s="35"/>
      <c r="L402" s="35"/>
      <c r="M402" s="35"/>
      <c r="N402" s="35"/>
      <c r="O402" s="35"/>
      <c r="P402" s="35"/>
      <c r="Q402" s="10"/>
    </row>
    <row r="403" spans="1:17">
      <c r="A403" s="13" t="s">
        <v>11</v>
      </c>
      <c r="B403" s="35"/>
      <c r="C403" s="9"/>
      <c r="D403" s="21">
        <v>2780.24</v>
      </c>
      <c r="E403" s="35" t="s">
        <v>76</v>
      </c>
      <c r="F403" s="35"/>
      <c r="G403" s="9"/>
      <c r="H403" s="9"/>
      <c r="I403" s="35"/>
      <c r="J403" s="35"/>
      <c r="K403" s="35"/>
      <c r="L403" s="35"/>
      <c r="M403" s="35"/>
      <c r="N403" s="35"/>
      <c r="O403" s="35"/>
      <c r="P403" s="35"/>
      <c r="Q403" s="10"/>
    </row>
    <row r="404" spans="1:17">
      <c r="A404" s="13" t="s">
        <v>12</v>
      </c>
      <c r="B404" s="35"/>
      <c r="C404" s="9"/>
      <c r="D404" s="9">
        <f>H391</f>
        <v>-13.020000000000095</v>
      </c>
      <c r="E404" s="35" t="s">
        <v>16</v>
      </c>
      <c r="F404" s="35"/>
      <c r="G404" s="9"/>
      <c r="H404" s="9"/>
      <c r="I404" s="35"/>
      <c r="J404" s="35"/>
      <c r="K404" s="35"/>
      <c r="L404" s="35"/>
      <c r="M404" s="35"/>
      <c r="N404" s="35"/>
      <c r="O404" s="35"/>
      <c r="P404" s="35"/>
      <c r="Q404" s="10"/>
    </row>
    <row r="405" spans="1:17">
      <c r="A405" s="13" t="s">
        <v>13</v>
      </c>
      <c r="B405" s="35"/>
      <c r="C405" s="9"/>
      <c r="D405" s="9">
        <f>D403+D404</f>
        <v>2767.22</v>
      </c>
      <c r="E405" s="35"/>
      <c r="F405" s="35"/>
      <c r="G405" s="9"/>
      <c r="H405" s="9"/>
      <c r="I405" s="35"/>
      <c r="J405" s="35"/>
      <c r="K405" s="35"/>
      <c r="L405" s="35"/>
      <c r="M405" s="35"/>
      <c r="N405" s="35"/>
      <c r="O405" s="35"/>
      <c r="P405" s="35"/>
      <c r="Q405" s="10"/>
    </row>
    <row r="406" spans="1:17">
      <c r="A406" s="13" t="s">
        <v>14</v>
      </c>
      <c r="B406" s="35"/>
      <c r="C406" s="9"/>
      <c r="D406" s="9">
        <f>H399</f>
        <v>-93.660000000000196</v>
      </c>
      <c r="E406" s="35" t="s">
        <v>17</v>
      </c>
      <c r="F406" s="35"/>
      <c r="G406" s="9"/>
      <c r="H406" s="9"/>
      <c r="I406" s="35"/>
      <c r="J406" s="35"/>
      <c r="K406" s="35"/>
      <c r="L406" s="35"/>
      <c r="M406" s="35"/>
      <c r="N406" s="35"/>
      <c r="O406" s="35"/>
      <c r="P406" s="35"/>
      <c r="Q406" s="10"/>
    </row>
    <row r="407" spans="1:17">
      <c r="A407" s="13" t="s">
        <v>13</v>
      </c>
      <c r="B407" s="35"/>
      <c r="C407" s="9"/>
      <c r="D407" s="27">
        <f>D405-D406</f>
        <v>2860.88</v>
      </c>
      <c r="E407" s="19" t="s">
        <v>18</v>
      </c>
      <c r="F407" s="35"/>
      <c r="G407" s="9"/>
      <c r="H407" s="9"/>
      <c r="I407" s="35"/>
      <c r="J407" s="35"/>
      <c r="K407" s="35"/>
      <c r="L407" s="35"/>
      <c r="M407" s="35"/>
      <c r="N407" s="35"/>
      <c r="O407" s="35"/>
      <c r="P407" s="35"/>
      <c r="Q407" s="10"/>
    </row>
    <row r="408" spans="1:17" ht="14.65" thickBot="1">
      <c r="A408" s="15"/>
      <c r="B408" s="16"/>
      <c r="C408" s="17"/>
      <c r="D408" s="17"/>
      <c r="E408" s="16"/>
      <c r="F408" s="16"/>
      <c r="G408" s="17"/>
      <c r="H408" s="17"/>
      <c r="I408" s="16"/>
      <c r="J408" s="16"/>
      <c r="K408" s="16"/>
      <c r="L408" s="16"/>
      <c r="M408" s="16"/>
      <c r="N408" s="16"/>
      <c r="O408" s="16"/>
      <c r="P408" s="16"/>
      <c r="Q408" s="18"/>
    </row>
    <row r="409" spans="1:17" ht="14.65" thickTop="1"/>
    <row r="410" spans="1:17" ht="14.65" thickBot="1"/>
    <row r="411" spans="1:17" ht="14.65" thickTop="1">
      <c r="A411" s="2"/>
      <c r="B411" s="3"/>
      <c r="C411" s="4">
        <v>45107</v>
      </c>
      <c r="D411" s="5"/>
      <c r="E411" s="3"/>
      <c r="F411" s="3"/>
      <c r="G411" s="5"/>
      <c r="H411" s="5"/>
      <c r="I411" s="3"/>
      <c r="J411" s="3"/>
      <c r="K411" s="3"/>
      <c r="L411" s="20" t="s">
        <v>19</v>
      </c>
      <c r="M411" s="3"/>
      <c r="N411" s="3"/>
      <c r="O411" s="3"/>
      <c r="P411" s="3"/>
      <c r="Q411" s="6"/>
    </row>
    <row r="412" spans="1:17">
      <c r="A412" s="7" t="s">
        <v>5</v>
      </c>
      <c r="B412" s="35"/>
      <c r="C412" s="9"/>
      <c r="D412" s="9"/>
      <c r="E412" s="35"/>
      <c r="F412" s="35"/>
      <c r="G412" s="9"/>
      <c r="H412" s="9"/>
      <c r="I412" s="35"/>
      <c r="J412" s="11" t="s">
        <v>24</v>
      </c>
      <c r="K412" s="35"/>
      <c r="L412" s="11" t="s">
        <v>10</v>
      </c>
      <c r="M412" s="35"/>
      <c r="N412" s="35"/>
      <c r="O412" s="35"/>
      <c r="P412" s="35"/>
      <c r="Q412" s="10"/>
    </row>
    <row r="413" spans="1:17">
      <c r="A413" s="7" t="s">
        <v>0</v>
      </c>
      <c r="B413" s="11" t="s">
        <v>3</v>
      </c>
      <c r="C413" s="12" t="s">
        <v>1</v>
      </c>
      <c r="D413" s="12" t="s">
        <v>4</v>
      </c>
      <c r="E413" s="11" t="s">
        <v>7</v>
      </c>
      <c r="F413" s="37" t="s">
        <v>92</v>
      </c>
      <c r="G413" s="12" t="s">
        <v>8</v>
      </c>
      <c r="H413" s="12" t="s">
        <v>9</v>
      </c>
      <c r="I413" s="33" t="s">
        <v>70</v>
      </c>
      <c r="J413" s="11" t="s">
        <v>23</v>
      </c>
      <c r="K413" s="35"/>
      <c r="L413" s="31">
        <v>206504.85</v>
      </c>
      <c r="M413" s="35" t="s">
        <v>118</v>
      </c>
      <c r="N413" s="35"/>
      <c r="O413" s="35"/>
      <c r="P413" s="35"/>
      <c r="Q413" s="10"/>
    </row>
    <row r="414" spans="1:17">
      <c r="A414" s="13" t="s">
        <v>126</v>
      </c>
      <c r="B414" s="35">
        <v>31</v>
      </c>
      <c r="C414" s="9">
        <v>16.989999999999998</v>
      </c>
      <c r="D414" s="9">
        <f>C414*B414</f>
        <v>526.68999999999994</v>
      </c>
      <c r="E414" s="36" t="s">
        <v>93</v>
      </c>
      <c r="F414" s="38">
        <f>D414/D417</f>
        <v>0.14426582448374753</v>
      </c>
      <c r="G414" s="40">
        <v>17.38</v>
      </c>
      <c r="H414" s="9">
        <f>(B414*G414)-D414</f>
        <v>12.090000000000032</v>
      </c>
      <c r="I414" s="35" t="s">
        <v>71</v>
      </c>
      <c r="J414" s="36">
        <f>G414*B414</f>
        <v>538.78</v>
      </c>
      <c r="K414" s="35" t="str">
        <f>"sell "&amp;B414&amp;" "&amp;A414&amp;" @ $"&amp;G414</f>
        <v>sell 31 MNSO @ $17.38</v>
      </c>
      <c r="L414" s="9">
        <f>L413+(G414*B414)</f>
        <v>207043.63</v>
      </c>
      <c r="M414" s="35"/>
      <c r="N414" s="35"/>
      <c r="O414" s="35"/>
      <c r="P414" s="35"/>
      <c r="Q414" s="10"/>
    </row>
    <row r="415" spans="1:17">
      <c r="A415" s="13" t="s">
        <v>127</v>
      </c>
      <c r="B415" s="35">
        <v>9</v>
      </c>
      <c r="C415" s="9">
        <v>160.55000000000001</v>
      </c>
      <c r="D415" s="9">
        <f>C415*B415</f>
        <v>1444.95</v>
      </c>
      <c r="E415" s="36" t="s">
        <v>93</v>
      </c>
      <c r="F415" s="38">
        <f>D415/D417</f>
        <v>0.39578671151491579</v>
      </c>
      <c r="G415" s="40">
        <v>160.85</v>
      </c>
      <c r="H415" s="9">
        <f>(B415*G415)-D415</f>
        <v>2.6999999999998181</v>
      </c>
      <c r="I415" s="35" t="s">
        <v>71</v>
      </c>
      <c r="J415" s="36">
        <f>G415*B415</f>
        <v>1447.6499999999999</v>
      </c>
      <c r="K415" s="35" t="str">
        <f>"sell "&amp;B415&amp;" "&amp;A415&amp;" @ $"&amp;G415</f>
        <v>sell 9 SPOT @ $160.85</v>
      </c>
      <c r="L415" s="9">
        <f>L414+(G415*B415)</f>
        <v>208491.28</v>
      </c>
      <c r="M415" s="35"/>
      <c r="N415" s="35"/>
      <c r="O415" s="35"/>
      <c r="P415" s="35"/>
      <c r="Q415" s="10"/>
    </row>
    <row r="416" spans="1:17">
      <c r="A416" s="13" t="s">
        <v>128</v>
      </c>
      <c r="B416" s="35">
        <v>223</v>
      </c>
      <c r="C416" s="9">
        <v>7.53</v>
      </c>
      <c r="D416" s="9">
        <f>C416*B416</f>
        <v>1679.19</v>
      </c>
      <c r="E416" s="36" t="s">
        <v>93</v>
      </c>
      <c r="F416" s="38">
        <f>D416/D417</f>
        <v>0.45994746400133668</v>
      </c>
      <c r="G416" s="40">
        <v>7.48</v>
      </c>
      <c r="H416" s="9">
        <f>(B416*G416)-D416</f>
        <v>-11.149999999999864</v>
      </c>
      <c r="I416" s="35" t="s">
        <v>71</v>
      </c>
      <c r="J416" s="36">
        <f>G416*B416</f>
        <v>1668.0400000000002</v>
      </c>
      <c r="K416" s="35" t="str">
        <f>"sell "&amp;B416&amp;" "&amp;A416&amp;" @ $"&amp;G416</f>
        <v>sell 223 BORR @ $7.48</v>
      </c>
      <c r="L416" s="9">
        <f>L415+(G416*B416)</f>
        <v>210159.32</v>
      </c>
      <c r="M416" s="35" t="s">
        <v>22</v>
      </c>
      <c r="N416" s="35"/>
      <c r="O416" s="35"/>
      <c r="P416" s="35"/>
      <c r="Q416" s="10"/>
    </row>
    <row r="417" spans="1:17">
      <c r="A417" s="13"/>
      <c r="B417" s="35"/>
      <c r="C417" s="9"/>
      <c r="D417" s="9">
        <f>SUM(D414:D416)</f>
        <v>3650.83</v>
      </c>
      <c r="E417" s="36"/>
      <c r="F417" s="38">
        <f>SUM(F414:F416)</f>
        <v>1</v>
      </c>
      <c r="G417" s="41"/>
      <c r="H417" s="9">
        <f>SUM(H414:H416)</f>
        <v>3.6399999999999864</v>
      </c>
      <c r="I417" s="35"/>
      <c r="J417" s="36">
        <f>SUM(J414:J416)</f>
        <v>3654.4700000000003</v>
      </c>
      <c r="K417" s="35"/>
      <c r="L417" s="9"/>
      <c r="M417" s="35"/>
      <c r="N417" s="35"/>
      <c r="O417" s="35"/>
      <c r="P417" s="35"/>
      <c r="Q417" s="10"/>
    </row>
    <row r="418" spans="1:17">
      <c r="A418" s="13"/>
      <c r="B418" s="35"/>
      <c r="C418" s="9"/>
      <c r="D418" s="9"/>
      <c r="E418" s="35"/>
      <c r="F418" s="35"/>
      <c r="G418" s="41"/>
      <c r="H418" s="9"/>
      <c r="I418" s="35"/>
      <c r="J418" s="35"/>
      <c r="K418" s="35"/>
      <c r="L418" s="9"/>
      <c r="M418" s="35"/>
      <c r="N418" s="35"/>
      <c r="O418" s="35"/>
      <c r="P418" s="35"/>
      <c r="Q418" s="10"/>
    </row>
    <row r="419" spans="1:17">
      <c r="A419" s="13"/>
      <c r="B419" s="35"/>
      <c r="C419" s="9"/>
      <c r="D419" s="9"/>
      <c r="E419" s="19"/>
      <c r="F419" s="35"/>
      <c r="G419" s="41"/>
      <c r="H419" s="9"/>
      <c r="I419" s="35"/>
      <c r="J419" s="35"/>
      <c r="K419" s="35"/>
      <c r="L419" s="9"/>
      <c r="M419" s="11" t="s">
        <v>20</v>
      </c>
      <c r="N419" s="35"/>
      <c r="O419" s="35"/>
      <c r="P419" s="35"/>
      <c r="Q419" s="10"/>
    </row>
    <row r="420" spans="1:17">
      <c r="A420" s="7" t="s">
        <v>6</v>
      </c>
      <c r="B420" s="35"/>
      <c r="C420" s="9"/>
      <c r="D420" s="9"/>
      <c r="E420" s="19"/>
      <c r="F420" s="35"/>
      <c r="G420" s="41"/>
      <c r="H420" s="9"/>
      <c r="I420" s="35"/>
      <c r="J420" s="35"/>
      <c r="K420" s="35"/>
      <c r="L420" s="9"/>
      <c r="M420" s="11" t="s">
        <v>21</v>
      </c>
      <c r="N420" s="35"/>
      <c r="O420" s="35"/>
      <c r="P420" s="35"/>
      <c r="Q420" s="10"/>
    </row>
    <row r="421" spans="1:17">
      <c r="A421" s="7" t="s">
        <v>0</v>
      </c>
      <c r="B421" s="11" t="s">
        <v>3</v>
      </c>
      <c r="C421" s="12" t="s">
        <v>1</v>
      </c>
      <c r="D421" s="12" t="s">
        <v>2</v>
      </c>
      <c r="E421" s="22" t="s">
        <v>7</v>
      </c>
      <c r="F421" s="39" t="s">
        <v>92</v>
      </c>
      <c r="G421" s="42" t="s">
        <v>8</v>
      </c>
      <c r="H421" s="12" t="s">
        <v>9</v>
      </c>
      <c r="I421" s="35"/>
      <c r="J421" s="35"/>
      <c r="K421" s="35"/>
      <c r="L421" s="9"/>
      <c r="M421" s="36">
        <f>L416</f>
        <v>210159.32</v>
      </c>
      <c r="N421" s="35"/>
      <c r="O421" s="35"/>
      <c r="P421" s="35"/>
      <c r="Q421" s="10"/>
    </row>
    <row r="422" spans="1:17">
      <c r="A422" s="13" t="s">
        <v>139</v>
      </c>
      <c r="B422" s="35">
        <v>87</v>
      </c>
      <c r="C422" s="9">
        <v>24.59</v>
      </c>
      <c r="D422" s="9">
        <f>C422*B422</f>
        <v>2139.33</v>
      </c>
      <c r="E422" s="36" t="s">
        <v>93</v>
      </c>
      <c r="F422" s="38">
        <f>D422/D425</f>
        <v>0.52011202929099165</v>
      </c>
      <c r="G422" s="40">
        <v>24.44</v>
      </c>
      <c r="H422" s="9">
        <f>(B422*G422)-D422</f>
        <v>-13.049999999999727</v>
      </c>
      <c r="I422" s="35" t="s">
        <v>71</v>
      </c>
      <c r="J422" s="35"/>
      <c r="K422" s="35" t="str">
        <f>"buy "&amp;B422&amp;" "&amp;A422&amp;" @ $"&amp;G422</f>
        <v>buy 87 DFH @ $24.44</v>
      </c>
      <c r="L422" s="9">
        <f>L416-(G422*B422)</f>
        <v>208033.04</v>
      </c>
      <c r="M422" s="36">
        <f>L413-(G422*B422)</f>
        <v>204378.57</v>
      </c>
      <c r="N422" s="35"/>
      <c r="O422" s="35"/>
      <c r="P422" s="35"/>
      <c r="Q422" s="10"/>
    </row>
    <row r="423" spans="1:17">
      <c r="A423" s="13" t="s">
        <v>140</v>
      </c>
      <c r="B423" s="35">
        <v>31</v>
      </c>
      <c r="C423" s="9">
        <v>23.46</v>
      </c>
      <c r="D423" s="9">
        <f>C423*B423</f>
        <v>727.26</v>
      </c>
      <c r="E423" s="36" t="s">
        <v>93</v>
      </c>
      <c r="F423" s="38">
        <f>D423/D425</f>
        <v>0.17681081199355247</v>
      </c>
      <c r="G423" s="40">
        <v>23.59</v>
      </c>
      <c r="H423" s="9">
        <f>(B423*G423)-D423</f>
        <v>4.0299999999999727</v>
      </c>
      <c r="I423" s="35" t="s">
        <v>71</v>
      </c>
      <c r="J423" s="35"/>
      <c r="K423" s="35" t="str">
        <f>"buy "&amp;B423&amp;" "&amp;A423&amp;" @ $"&amp;G423</f>
        <v>buy 31 XP @ $23.59</v>
      </c>
      <c r="L423" s="9">
        <f>L422-(G423*B423)</f>
        <v>207301.75</v>
      </c>
      <c r="M423" s="36">
        <f>M422-(G423*B423)</f>
        <v>203647.28</v>
      </c>
      <c r="N423" s="35"/>
      <c r="O423" s="35"/>
      <c r="P423" s="35"/>
      <c r="Q423" s="10"/>
    </row>
    <row r="424" spans="1:17">
      <c r="A424" s="23" t="s">
        <v>141</v>
      </c>
      <c r="B424" s="24">
        <v>158</v>
      </c>
      <c r="C424" s="25">
        <v>7.89</v>
      </c>
      <c r="D424" s="25">
        <f>C424*B424</f>
        <v>1246.6199999999999</v>
      </c>
      <c r="E424" s="36" t="s">
        <v>93</v>
      </c>
      <c r="F424" s="38">
        <f>D424/D425</f>
        <v>0.30307715871545576</v>
      </c>
      <c r="G424" s="43">
        <v>7.94</v>
      </c>
      <c r="H424" s="25">
        <f>(B424*G424)-D424</f>
        <v>7.9000000000000909</v>
      </c>
      <c r="I424" s="35" t="s">
        <v>71</v>
      </c>
      <c r="J424" s="35"/>
      <c r="K424" s="35" t="str">
        <f>"buy "&amp;B424&amp;" "&amp;A424&amp;" @ $"&amp;G424</f>
        <v>buy 158 NU @ $7.94</v>
      </c>
      <c r="L424" s="9">
        <f>L423-(G424*B424)</f>
        <v>206047.23</v>
      </c>
      <c r="M424" s="36">
        <f>M423-(G424*B424)</f>
        <v>202392.76</v>
      </c>
      <c r="N424" s="35" t="str">
        <f>TEXT(ROUND(M424,2),"$#,##0.00")&amp;" will be the balance in the account after purchases.  "</f>
        <v xml:space="preserve">$202,392.76 will be the balance in the account after purchases.  </v>
      </c>
      <c r="O424" s="35"/>
      <c r="P424" s="35"/>
      <c r="Q424" s="10"/>
    </row>
    <row r="425" spans="1:17">
      <c r="A425" s="13"/>
      <c r="B425" s="35"/>
      <c r="C425" s="9"/>
      <c r="D425" s="9">
        <f>SUM(D422:D424)</f>
        <v>4113.21</v>
      </c>
      <c r="E425" s="35"/>
      <c r="F425" s="38">
        <f>SUM(F422:F424)</f>
        <v>0.99999999999999978</v>
      </c>
      <c r="G425" s="9" t="s">
        <v>15</v>
      </c>
      <c r="H425" s="9">
        <f>SUM(H422:H424)</f>
        <v>-1.1199999999996635</v>
      </c>
      <c r="I425" s="35"/>
      <c r="J425" s="35"/>
      <c r="K425" s="35"/>
      <c r="L425" s="9"/>
      <c r="M425" s="35"/>
      <c r="N425" s="35" t="s">
        <v>27</v>
      </c>
      <c r="O425" s="35"/>
      <c r="P425" s="35"/>
      <c r="Q425" s="10"/>
    </row>
    <row r="426" spans="1:17">
      <c r="A426" s="13"/>
      <c r="B426" s="35"/>
      <c r="C426" s="9"/>
      <c r="D426" s="9"/>
      <c r="E426" s="35"/>
      <c r="F426" s="35"/>
      <c r="G426" s="9"/>
      <c r="H426" s="9"/>
      <c r="I426" s="35"/>
      <c r="J426" s="35"/>
      <c r="K426" s="35"/>
      <c r="L426" s="9"/>
      <c r="M426" s="11" t="str">
        <f>IF(J417+M424&gt;0,"Credit Surplus","Credit Shortage")</f>
        <v>Credit Surplus</v>
      </c>
      <c r="N426" s="36">
        <f>J417+M424</f>
        <v>206047.23</v>
      </c>
      <c r="O426" s="35" t="s">
        <v>60</v>
      </c>
      <c r="P426" s="35"/>
      <c r="Q426" s="10"/>
    </row>
    <row r="427" spans="1:17">
      <c r="A427" s="13"/>
      <c r="B427" s="35"/>
      <c r="C427" s="9"/>
      <c r="D427" s="9"/>
      <c r="E427" s="35"/>
      <c r="F427" s="35"/>
      <c r="G427" s="9"/>
      <c r="H427" s="9"/>
      <c r="I427" s="35"/>
      <c r="J427" s="35"/>
      <c r="K427" s="35"/>
      <c r="L427" s="9"/>
      <c r="M427" s="35"/>
      <c r="N427" s="35"/>
      <c r="O427" s="35"/>
      <c r="P427" s="35"/>
      <c r="Q427" s="10"/>
    </row>
    <row r="428" spans="1:17">
      <c r="A428" s="13"/>
      <c r="B428" s="35"/>
      <c r="C428" s="9"/>
      <c r="D428" s="9"/>
      <c r="E428" s="35"/>
      <c r="F428" s="35"/>
      <c r="G428" s="9"/>
      <c r="H428" s="9"/>
      <c r="I428" s="35"/>
      <c r="J428" s="35"/>
      <c r="K428" s="35"/>
      <c r="L428" s="35"/>
      <c r="M428" s="35"/>
      <c r="N428" s="35"/>
      <c r="O428" s="35"/>
      <c r="P428" s="35"/>
      <c r="Q428" s="10"/>
    </row>
    <row r="429" spans="1:17">
      <c r="A429" s="13" t="s">
        <v>11</v>
      </c>
      <c r="B429" s="35"/>
      <c r="C429" s="9"/>
      <c r="D429" s="21">
        <v>1592.76</v>
      </c>
      <c r="E429" s="35" t="s">
        <v>76</v>
      </c>
      <c r="F429" s="35"/>
      <c r="G429" s="9"/>
      <c r="H429" s="9"/>
      <c r="I429" s="35"/>
      <c r="J429" s="35"/>
      <c r="K429" s="35"/>
      <c r="L429" s="35"/>
      <c r="M429" s="35"/>
      <c r="N429" s="35"/>
      <c r="O429" s="35"/>
      <c r="P429" s="35"/>
      <c r="Q429" s="10"/>
    </row>
    <row r="430" spans="1:17">
      <c r="A430" s="13" t="s">
        <v>12</v>
      </c>
      <c r="B430" s="35"/>
      <c r="C430" s="9"/>
      <c r="D430" s="9">
        <f>H417</f>
        <v>3.6399999999999864</v>
      </c>
      <c r="E430" s="35" t="s">
        <v>16</v>
      </c>
      <c r="F430" s="35"/>
      <c r="G430" s="9"/>
      <c r="H430" s="9"/>
      <c r="I430" s="35"/>
      <c r="J430" s="35"/>
      <c r="K430" s="35"/>
      <c r="L430" s="35"/>
      <c r="M430" s="35"/>
      <c r="N430" s="35"/>
      <c r="O430" s="35"/>
      <c r="P430" s="35"/>
      <c r="Q430" s="10"/>
    </row>
    <row r="431" spans="1:17">
      <c r="A431" s="13" t="s">
        <v>13</v>
      </c>
      <c r="B431" s="35"/>
      <c r="C431" s="9"/>
      <c r="D431" s="9">
        <f>D429+D430</f>
        <v>1596.4</v>
      </c>
      <c r="E431" s="35"/>
      <c r="F431" s="35"/>
      <c r="G431" s="9"/>
      <c r="H431" s="9"/>
      <c r="I431" s="35"/>
      <c r="J431" s="35"/>
      <c r="K431" s="35"/>
      <c r="L431" s="35"/>
      <c r="M431" s="35"/>
      <c r="N431" s="35"/>
      <c r="O431" s="35"/>
      <c r="P431" s="35"/>
      <c r="Q431" s="10"/>
    </row>
    <row r="432" spans="1:17">
      <c r="A432" s="13" t="s">
        <v>14</v>
      </c>
      <c r="B432" s="35"/>
      <c r="C432" s="9"/>
      <c r="D432" s="9">
        <f>H425</f>
        <v>-1.1199999999996635</v>
      </c>
      <c r="E432" s="35" t="s">
        <v>17</v>
      </c>
      <c r="F432" s="35"/>
      <c r="G432" s="9"/>
      <c r="H432" s="9"/>
      <c r="I432" s="35"/>
      <c r="J432" s="35"/>
      <c r="K432" s="35"/>
      <c r="L432" s="35"/>
      <c r="M432" s="35"/>
      <c r="N432" s="35"/>
      <c r="O432" s="35"/>
      <c r="P432" s="35"/>
      <c r="Q432" s="10"/>
    </row>
    <row r="433" spans="1:17">
      <c r="A433" s="13" t="s">
        <v>13</v>
      </c>
      <c r="B433" s="35"/>
      <c r="C433" s="9"/>
      <c r="D433" s="27">
        <f>D431-D432</f>
        <v>1597.5199999999998</v>
      </c>
      <c r="E433" s="19" t="s">
        <v>18</v>
      </c>
      <c r="F433" s="35"/>
      <c r="G433" s="9"/>
      <c r="H433" s="9"/>
      <c r="I433" s="35"/>
      <c r="J433" s="35"/>
      <c r="K433" s="35"/>
      <c r="L433" s="35"/>
      <c r="M433" s="35"/>
      <c r="N433" s="35"/>
      <c r="O433" s="35"/>
      <c r="P433" s="35"/>
      <c r="Q433" s="10"/>
    </row>
    <row r="434" spans="1:17" ht="14.65" thickBot="1">
      <c r="A434" s="15"/>
      <c r="B434" s="16"/>
      <c r="C434" s="17"/>
      <c r="D434" s="17"/>
      <c r="E434" s="16"/>
      <c r="F434" s="16"/>
      <c r="G434" s="17"/>
      <c r="H434" s="17"/>
      <c r="I434" s="16"/>
      <c r="J434" s="16"/>
      <c r="K434" s="16"/>
      <c r="L434" s="16"/>
      <c r="M434" s="16"/>
      <c r="N434" s="16"/>
      <c r="O434" s="16"/>
      <c r="P434" s="16"/>
      <c r="Q434" s="18"/>
    </row>
    <row r="435" spans="1:17" ht="14.65" thickTop="1"/>
    <row r="437" spans="1:17" ht="14.65" thickBot="1"/>
    <row r="438" spans="1:17" ht="14.65" thickTop="1">
      <c r="A438" s="2"/>
      <c r="B438" s="3"/>
      <c r="C438" s="4">
        <v>45077</v>
      </c>
      <c r="D438" s="5"/>
      <c r="E438" s="3"/>
      <c r="F438" s="3"/>
      <c r="G438" s="5"/>
      <c r="H438" s="5"/>
      <c r="I438" s="3"/>
      <c r="J438" s="3"/>
      <c r="K438" s="3"/>
      <c r="L438" s="20" t="s">
        <v>19</v>
      </c>
      <c r="M438" s="3"/>
      <c r="N438" s="3"/>
      <c r="O438" s="3"/>
      <c r="P438" s="3"/>
      <c r="Q438" s="6"/>
    </row>
    <row r="439" spans="1:17">
      <c r="A439" s="7" t="s">
        <v>5</v>
      </c>
      <c r="B439" s="35"/>
      <c r="C439" s="9"/>
      <c r="D439" s="9"/>
      <c r="E439" s="35"/>
      <c r="F439" s="35"/>
      <c r="G439" s="9"/>
      <c r="H439" s="9"/>
      <c r="I439" s="35"/>
      <c r="J439" s="11" t="s">
        <v>24</v>
      </c>
      <c r="K439" s="35"/>
      <c r="L439" s="11" t="s">
        <v>10</v>
      </c>
      <c r="M439" s="35"/>
      <c r="N439" s="35"/>
      <c r="O439" s="35"/>
      <c r="P439" s="35"/>
      <c r="Q439" s="10"/>
    </row>
    <row r="440" spans="1:17">
      <c r="A440" s="7" t="s">
        <v>0</v>
      </c>
      <c r="B440" s="11" t="s">
        <v>3</v>
      </c>
      <c r="C440" s="12" t="s">
        <v>1</v>
      </c>
      <c r="D440" s="12" t="s">
        <v>4</v>
      </c>
      <c r="E440" s="11" t="s">
        <v>7</v>
      </c>
      <c r="F440" s="37" t="s">
        <v>92</v>
      </c>
      <c r="G440" s="12" t="s">
        <v>8</v>
      </c>
      <c r="H440" s="12" t="s">
        <v>9</v>
      </c>
      <c r="I440" s="33" t="s">
        <v>70</v>
      </c>
      <c r="J440" s="11" t="s">
        <v>23</v>
      </c>
      <c r="K440" s="35"/>
      <c r="L440" s="31">
        <v>206637.92</v>
      </c>
      <c r="M440" s="35" t="s">
        <v>118</v>
      </c>
      <c r="N440" s="35"/>
      <c r="O440" s="35"/>
      <c r="P440" s="35"/>
      <c r="Q440" s="10"/>
    </row>
    <row r="441" spans="1:17">
      <c r="A441" s="13" t="s">
        <v>123</v>
      </c>
      <c r="B441" s="35">
        <v>2</v>
      </c>
      <c r="C441" s="9">
        <v>157.55000000000001</v>
      </c>
      <c r="D441" s="9">
        <f>C441*B441</f>
        <v>315.10000000000002</v>
      </c>
      <c r="E441" s="36" t="s">
        <v>33</v>
      </c>
      <c r="F441" s="38">
        <f>D441/D444</f>
        <v>9.6533849651056644E-2</v>
      </c>
      <c r="G441" s="40">
        <v>157.86000000000001</v>
      </c>
      <c r="H441" s="9">
        <f>(B441*G441)-D441</f>
        <v>0.62000000000000455</v>
      </c>
      <c r="I441" s="35" t="s">
        <v>71</v>
      </c>
      <c r="J441" s="36">
        <f>G441*B441</f>
        <v>315.72000000000003</v>
      </c>
      <c r="K441" s="35" t="str">
        <f>"sell "&amp;B441&amp;" "&amp;A441&amp;" @ $"&amp;G441</f>
        <v>sell 2 ACLS @ $157.86</v>
      </c>
      <c r="L441" s="9">
        <f>L440+(G441*B441)</f>
        <v>206953.64</v>
      </c>
      <c r="M441" s="35"/>
      <c r="N441" s="35"/>
      <c r="O441" s="35"/>
      <c r="P441" s="35"/>
      <c r="Q441" s="10"/>
    </row>
    <row r="442" spans="1:17">
      <c r="A442" s="13" t="s">
        <v>124</v>
      </c>
      <c r="B442" s="35">
        <v>10</v>
      </c>
      <c r="C442" s="9">
        <v>98.7</v>
      </c>
      <c r="D442" s="9">
        <f>C442*B442</f>
        <v>987</v>
      </c>
      <c r="E442" s="36" t="s">
        <v>33</v>
      </c>
      <c r="F442" s="38">
        <f>D442/D444</f>
        <v>0.30237673629194828</v>
      </c>
      <c r="G442" s="40">
        <v>97.51</v>
      </c>
      <c r="H442" s="9">
        <f>(B442*G442)-D442</f>
        <v>-11.899999999999977</v>
      </c>
      <c r="I442" s="35" t="s">
        <v>71</v>
      </c>
      <c r="J442" s="36">
        <f>G442*B442</f>
        <v>975.1</v>
      </c>
      <c r="K442" s="35" t="str">
        <f>"sell "&amp;B442&amp;" "&amp;A442&amp;" @ $"&amp;G442</f>
        <v>sell 10 WYNN @ $97.51</v>
      </c>
      <c r="L442" s="9">
        <f>L441+(G442*B442)</f>
        <v>207928.74000000002</v>
      </c>
      <c r="M442" s="35"/>
      <c r="N442" s="35"/>
      <c r="O442" s="35"/>
      <c r="P442" s="35"/>
      <c r="Q442" s="10"/>
    </row>
    <row r="443" spans="1:17">
      <c r="A443" s="13" t="s">
        <v>125</v>
      </c>
      <c r="B443" s="35">
        <v>181</v>
      </c>
      <c r="C443" s="9">
        <v>10.84</v>
      </c>
      <c r="D443" s="9">
        <f>C443*B443</f>
        <v>1962.04</v>
      </c>
      <c r="E443" s="36" t="s">
        <v>33</v>
      </c>
      <c r="F443" s="38">
        <f>D443/D444</f>
        <v>0.60108941405699512</v>
      </c>
      <c r="G443" s="40">
        <v>10.81</v>
      </c>
      <c r="H443" s="9">
        <f>(B443*G443)-D443</f>
        <v>-5.4299999999998363</v>
      </c>
      <c r="I443" s="35" t="s">
        <v>71</v>
      </c>
      <c r="J443" s="36">
        <f>G443*B443</f>
        <v>1956.6100000000001</v>
      </c>
      <c r="K443" s="35" t="str">
        <f>"sell "&amp;B443&amp;" "&amp;A443&amp;" @ $"&amp;G443</f>
        <v>sell 181 COTY @ $10.81</v>
      </c>
      <c r="L443" s="9">
        <f>L442+(G443*B443)</f>
        <v>209885.35</v>
      </c>
      <c r="M443" s="35" t="s">
        <v>22</v>
      </c>
      <c r="N443" s="35"/>
      <c r="O443" s="35"/>
      <c r="P443" s="35"/>
      <c r="Q443" s="10"/>
    </row>
    <row r="444" spans="1:17">
      <c r="A444" s="13"/>
      <c r="B444" s="35"/>
      <c r="C444" s="9"/>
      <c r="D444" s="9">
        <f>SUM(D441:D443)</f>
        <v>3264.14</v>
      </c>
      <c r="E444" s="36"/>
      <c r="F444" s="38">
        <f>SUM(F441:F443)</f>
        <v>1</v>
      </c>
      <c r="G444" s="41"/>
      <c r="H444" s="9">
        <f>SUM(H441:H443)</f>
        <v>-16.709999999999809</v>
      </c>
      <c r="I444" s="35"/>
      <c r="J444" s="36">
        <f>SUM(J441:J443)</f>
        <v>3247.4300000000003</v>
      </c>
      <c r="K444" s="35"/>
      <c r="L444" s="9"/>
      <c r="M444" s="35"/>
      <c r="N444" s="35"/>
      <c r="O444" s="35"/>
      <c r="P444" s="35"/>
      <c r="Q444" s="10"/>
    </row>
    <row r="445" spans="1:17">
      <c r="A445" s="13"/>
      <c r="B445" s="35"/>
      <c r="C445" s="9"/>
      <c r="D445" s="9"/>
      <c r="E445" s="35"/>
      <c r="F445" s="35"/>
      <c r="G445" s="41"/>
      <c r="H445" s="9"/>
      <c r="I445" s="35"/>
      <c r="J445" s="35"/>
      <c r="K445" s="35"/>
      <c r="L445" s="9"/>
      <c r="M445" s="35"/>
      <c r="N445" s="35"/>
      <c r="O445" s="35"/>
      <c r="P445" s="35"/>
      <c r="Q445" s="10"/>
    </row>
    <row r="446" spans="1:17">
      <c r="A446" s="13"/>
      <c r="B446" s="35"/>
      <c r="C446" s="9"/>
      <c r="D446" s="9"/>
      <c r="E446" s="19"/>
      <c r="F446" s="35"/>
      <c r="G446" s="41"/>
      <c r="H446" s="9"/>
      <c r="I446" s="35"/>
      <c r="J446" s="35"/>
      <c r="K446" s="35"/>
      <c r="L446" s="9"/>
      <c r="M446" s="11" t="s">
        <v>20</v>
      </c>
      <c r="N446" s="35"/>
      <c r="O446" s="35"/>
      <c r="P446" s="35"/>
      <c r="Q446" s="10"/>
    </row>
    <row r="447" spans="1:17">
      <c r="A447" s="7" t="s">
        <v>6</v>
      </c>
      <c r="B447" s="35"/>
      <c r="C447" s="9"/>
      <c r="D447" s="9"/>
      <c r="E447" s="19"/>
      <c r="F447" s="35"/>
      <c r="G447" s="41"/>
      <c r="H447" s="9"/>
      <c r="I447" s="35"/>
      <c r="J447" s="35"/>
      <c r="K447" s="35"/>
      <c r="L447" s="9"/>
      <c r="M447" s="11" t="s">
        <v>21</v>
      </c>
      <c r="N447" s="35"/>
      <c r="O447" s="35"/>
      <c r="P447" s="35"/>
      <c r="Q447" s="10"/>
    </row>
    <row r="448" spans="1:17">
      <c r="A448" s="7" t="s">
        <v>0</v>
      </c>
      <c r="B448" s="11" t="s">
        <v>3</v>
      </c>
      <c r="C448" s="12" t="s">
        <v>1</v>
      </c>
      <c r="D448" s="12" t="s">
        <v>2</v>
      </c>
      <c r="E448" s="22" t="s">
        <v>7</v>
      </c>
      <c r="F448" s="39" t="s">
        <v>92</v>
      </c>
      <c r="G448" s="42" t="s">
        <v>8</v>
      </c>
      <c r="H448" s="12" t="s">
        <v>9</v>
      </c>
      <c r="I448" s="35"/>
      <c r="J448" s="35"/>
      <c r="K448" s="35"/>
      <c r="L448" s="9"/>
      <c r="M448" s="36">
        <f>L443</f>
        <v>209885.35</v>
      </c>
      <c r="N448" s="35"/>
      <c r="O448" s="35"/>
      <c r="P448" s="35"/>
      <c r="Q448" s="10"/>
    </row>
    <row r="449" spans="1:17">
      <c r="A449" s="13" t="s">
        <v>136</v>
      </c>
      <c r="B449" s="35">
        <v>43</v>
      </c>
      <c r="C449" s="9">
        <v>13.85</v>
      </c>
      <c r="D449" s="9">
        <f>C449*B449</f>
        <v>595.54999999999995</v>
      </c>
      <c r="E449" s="36" t="s">
        <v>33</v>
      </c>
      <c r="F449" s="38">
        <f>D449/D452</f>
        <v>0.17533193982394676</v>
      </c>
      <c r="G449" s="40">
        <v>13.84</v>
      </c>
      <c r="H449" s="9">
        <f>(B449*G449)-D449</f>
        <v>-0.42999999999994998</v>
      </c>
      <c r="I449" s="35" t="s">
        <v>71</v>
      </c>
      <c r="J449" s="35"/>
      <c r="K449" s="35" t="str">
        <f>"buy "&amp;B449&amp;" "&amp;A449&amp;" @ $"&amp;G449</f>
        <v>buy 43 AVDL @ $13.84</v>
      </c>
      <c r="L449" s="9">
        <f>L443-(G449*B449)</f>
        <v>209290.23</v>
      </c>
      <c r="M449" s="36">
        <f>L440-(G449*B449)</f>
        <v>206042.80000000002</v>
      </c>
      <c r="N449" s="35"/>
      <c r="O449" s="35"/>
      <c r="P449" s="35"/>
      <c r="Q449" s="10"/>
    </row>
    <row r="450" spans="1:17">
      <c r="A450" s="13" t="s">
        <v>137</v>
      </c>
      <c r="B450" s="35">
        <v>147</v>
      </c>
      <c r="C450" s="9">
        <v>11.57</v>
      </c>
      <c r="D450" s="9">
        <f>C450*B450</f>
        <v>1700.79</v>
      </c>
      <c r="E450" s="36" t="s">
        <v>33</v>
      </c>
      <c r="F450" s="38">
        <f>D450/D452</f>
        <v>0.50071834427532602</v>
      </c>
      <c r="G450" s="40">
        <v>11.51</v>
      </c>
      <c r="H450" s="9">
        <f>(B450*G450)-D450</f>
        <v>-8.8199999999999363</v>
      </c>
      <c r="I450" s="35" t="s">
        <v>71</v>
      </c>
      <c r="J450" s="35"/>
      <c r="K450" s="35" t="str">
        <f>"buy "&amp;B450&amp;" "&amp;A450&amp;" @ $"&amp;G450</f>
        <v>buy 147 DRD @ $11.51</v>
      </c>
      <c r="L450" s="9">
        <f>L449-(G450*B450)</f>
        <v>207598.26</v>
      </c>
      <c r="M450" s="36">
        <f>M449-(G450*B450)</f>
        <v>204350.83000000002</v>
      </c>
      <c r="N450" s="35"/>
      <c r="O450" s="35"/>
      <c r="P450" s="35"/>
      <c r="Q450" s="10"/>
    </row>
    <row r="451" spans="1:17">
      <c r="A451" s="23" t="s">
        <v>138</v>
      </c>
      <c r="B451" s="24">
        <v>4</v>
      </c>
      <c r="C451" s="25">
        <v>275.08999999999997</v>
      </c>
      <c r="D451" s="25">
        <f>C451*B451</f>
        <v>1100.3599999999999</v>
      </c>
      <c r="E451" s="36" t="s">
        <v>33</v>
      </c>
      <c r="F451" s="38">
        <f>D451/D452</f>
        <v>0.32394971590072719</v>
      </c>
      <c r="G451" s="43">
        <v>274.43</v>
      </c>
      <c r="H451" s="25">
        <f>(B451*G451)-D451</f>
        <v>-2.6399999999998727</v>
      </c>
      <c r="I451" s="35" t="s">
        <v>71</v>
      </c>
      <c r="J451" s="35"/>
      <c r="K451" s="35" t="str">
        <f>"buy "&amp;B451&amp;" "&amp;A451&amp;" @ $"&amp;G451</f>
        <v>buy 4 SWAV @ $274.43</v>
      </c>
      <c r="L451" s="9">
        <f>L450-(G451*B451)</f>
        <v>206500.54</v>
      </c>
      <c r="M451" s="36">
        <f>M450-(G451*B451)</f>
        <v>203253.11000000002</v>
      </c>
      <c r="N451" s="35" t="str">
        <f>TEXT(ROUND(M451,2),"$#,##0.00")&amp;" will be the balance in the account after purchases.  "</f>
        <v xml:space="preserve">$203,253.11 will be the balance in the account after purchases.  </v>
      </c>
      <c r="O451" s="35"/>
      <c r="P451" s="35"/>
      <c r="Q451" s="10"/>
    </row>
    <row r="452" spans="1:17">
      <c r="A452" s="13"/>
      <c r="B452" s="35"/>
      <c r="C452" s="9"/>
      <c r="D452" s="9">
        <f>SUM(D449:D451)</f>
        <v>3396.7</v>
      </c>
      <c r="E452" s="35"/>
      <c r="F452" s="38">
        <f>SUM(F449:F451)</f>
        <v>1</v>
      </c>
      <c r="G452" s="9" t="s">
        <v>15</v>
      </c>
      <c r="H452" s="9">
        <f>SUM(H449:H451)</f>
        <v>-11.889999999999759</v>
      </c>
      <c r="I452" s="35"/>
      <c r="J452" s="35"/>
      <c r="K452" s="35"/>
      <c r="L452" s="9"/>
      <c r="M452" s="35"/>
      <c r="N452" s="35" t="s">
        <v>27</v>
      </c>
      <c r="O452" s="35"/>
      <c r="P452" s="35"/>
      <c r="Q452" s="10"/>
    </row>
    <row r="453" spans="1:17">
      <c r="A453" s="13"/>
      <c r="B453" s="35"/>
      <c r="C453" s="9"/>
      <c r="D453" s="9"/>
      <c r="E453" s="35"/>
      <c r="F453" s="35"/>
      <c r="G453" s="9"/>
      <c r="H453" s="9"/>
      <c r="I453" s="35"/>
      <c r="J453" s="35"/>
      <c r="K453" s="35"/>
      <c r="L453" s="9"/>
      <c r="M453" s="11" t="str">
        <f>IF(J444+M451&gt;0,"Credit Surplus","Credit Shortage")</f>
        <v>Credit Surplus</v>
      </c>
      <c r="N453" s="36">
        <f>J444+M451</f>
        <v>206500.54</v>
      </c>
      <c r="O453" s="35" t="s">
        <v>60</v>
      </c>
      <c r="P453" s="35"/>
      <c r="Q453" s="10"/>
    </row>
    <row r="454" spans="1:17">
      <c r="A454" s="13"/>
      <c r="B454" s="35"/>
      <c r="C454" s="9"/>
      <c r="D454" s="9"/>
      <c r="E454" s="35"/>
      <c r="F454" s="35"/>
      <c r="G454" s="9"/>
      <c r="H454" s="9"/>
      <c r="I454" s="35"/>
      <c r="J454" s="35"/>
      <c r="K454" s="35"/>
      <c r="L454" s="9"/>
      <c r="M454" s="35"/>
      <c r="N454" s="35"/>
      <c r="O454" s="35"/>
      <c r="P454" s="35"/>
      <c r="Q454" s="10"/>
    </row>
    <row r="455" spans="1:17">
      <c r="A455" s="13"/>
      <c r="B455" s="35"/>
      <c r="C455" s="9"/>
      <c r="D455" s="9"/>
      <c r="E455" s="35"/>
      <c r="F455" s="35"/>
      <c r="G455" s="9"/>
      <c r="H455" s="9"/>
      <c r="I455" s="35"/>
      <c r="J455" s="35"/>
      <c r="K455" s="35"/>
      <c r="L455" s="35"/>
      <c r="M455" s="35"/>
      <c r="N455" s="35"/>
      <c r="O455" s="35"/>
      <c r="P455" s="35"/>
      <c r="Q455" s="10"/>
    </row>
    <row r="456" spans="1:17">
      <c r="A456" s="13" t="s">
        <v>11</v>
      </c>
      <c r="B456" s="35"/>
      <c r="C456" s="9"/>
      <c r="D456" s="21">
        <v>59.96</v>
      </c>
      <c r="E456" s="35" t="s">
        <v>76</v>
      </c>
      <c r="F456" s="35"/>
      <c r="G456" s="9"/>
      <c r="H456" s="9"/>
      <c r="I456" s="35"/>
      <c r="J456" s="35"/>
      <c r="K456" s="35"/>
      <c r="L456" s="35"/>
      <c r="M456" s="35"/>
      <c r="N456" s="35"/>
      <c r="O456" s="35"/>
      <c r="P456" s="35"/>
      <c r="Q456" s="10"/>
    </row>
    <row r="457" spans="1:17">
      <c r="A457" s="13" t="s">
        <v>12</v>
      </c>
      <c r="B457" s="35"/>
      <c r="C457" s="9"/>
      <c r="D457" s="9">
        <f>H444</f>
        <v>-16.709999999999809</v>
      </c>
      <c r="E457" s="35" t="s">
        <v>16</v>
      </c>
      <c r="F457" s="35"/>
      <c r="G457" s="9"/>
      <c r="H457" s="9"/>
      <c r="I457" s="35"/>
      <c r="J457" s="35"/>
      <c r="K457" s="35"/>
      <c r="L457" s="35"/>
      <c r="M457" s="35"/>
      <c r="N457" s="35"/>
      <c r="O457" s="35"/>
      <c r="P457" s="35"/>
      <c r="Q457" s="10"/>
    </row>
    <row r="458" spans="1:17">
      <c r="A458" s="13" t="s">
        <v>13</v>
      </c>
      <c r="B458" s="35"/>
      <c r="C458" s="9"/>
      <c r="D458" s="9">
        <f>D456+D457</f>
        <v>43.250000000000192</v>
      </c>
      <c r="E458" s="35"/>
      <c r="F458" s="35"/>
      <c r="G458" s="9"/>
      <c r="H458" s="9"/>
      <c r="I458" s="35"/>
      <c r="J458" s="35"/>
      <c r="K458" s="35"/>
      <c r="L458" s="35"/>
      <c r="M458" s="35"/>
      <c r="N458" s="35"/>
      <c r="O458" s="35"/>
      <c r="P458" s="35"/>
      <c r="Q458" s="10"/>
    </row>
    <row r="459" spans="1:17">
      <c r="A459" s="13" t="s">
        <v>14</v>
      </c>
      <c r="B459" s="35"/>
      <c r="C459" s="9"/>
      <c r="D459" s="9">
        <f>H452</f>
        <v>-11.889999999999759</v>
      </c>
      <c r="E459" s="35" t="s">
        <v>17</v>
      </c>
      <c r="F459" s="35"/>
      <c r="G459" s="9"/>
      <c r="H459" s="9"/>
      <c r="I459" s="35"/>
      <c r="J459" s="35"/>
      <c r="K459" s="35"/>
      <c r="L459" s="35"/>
      <c r="M459" s="35"/>
      <c r="N459" s="35"/>
      <c r="O459" s="35"/>
      <c r="P459" s="35"/>
      <c r="Q459" s="10"/>
    </row>
    <row r="460" spans="1:17">
      <c r="A460" s="13" t="s">
        <v>13</v>
      </c>
      <c r="B460" s="35"/>
      <c r="C460" s="9"/>
      <c r="D460" s="27">
        <f>D458-D459</f>
        <v>55.139999999999951</v>
      </c>
      <c r="E460" s="19" t="s">
        <v>18</v>
      </c>
      <c r="F460" s="35"/>
      <c r="G460" s="9"/>
      <c r="H460" s="9"/>
      <c r="I460" s="35"/>
      <c r="J460" s="35"/>
      <c r="K460" s="35"/>
      <c r="L460" s="35"/>
      <c r="M460" s="35"/>
      <c r="N460" s="35"/>
      <c r="O460" s="35"/>
      <c r="P460" s="35"/>
      <c r="Q460" s="10"/>
    </row>
    <row r="461" spans="1:17" ht="14.65" thickBot="1">
      <c r="A461" s="15"/>
      <c r="B461" s="16"/>
      <c r="C461" s="17"/>
      <c r="D461" s="17"/>
      <c r="E461" s="16"/>
      <c r="F461" s="16"/>
      <c r="G461" s="17"/>
      <c r="H461" s="17"/>
      <c r="I461" s="16"/>
      <c r="J461" s="16"/>
      <c r="K461" s="16"/>
      <c r="L461" s="16"/>
      <c r="M461" s="16"/>
      <c r="N461" s="16"/>
      <c r="O461" s="16"/>
      <c r="P461" s="16"/>
      <c r="Q461" s="18"/>
    </row>
    <row r="462" spans="1:17" ht="14.65" thickTop="1"/>
    <row r="464" spans="1:17" ht="14.65" thickBot="1"/>
    <row r="465" spans="1:17" ht="14.65" thickTop="1">
      <c r="A465" s="2"/>
      <c r="B465" s="3"/>
      <c r="C465" s="4">
        <v>45046</v>
      </c>
      <c r="D465" s="5"/>
      <c r="E465" s="3"/>
      <c r="F465" s="3"/>
      <c r="G465" s="5"/>
      <c r="H465" s="5"/>
      <c r="I465" s="3"/>
      <c r="J465" s="3"/>
      <c r="K465" s="3"/>
      <c r="L465" s="20" t="s">
        <v>19</v>
      </c>
      <c r="M465" s="3"/>
      <c r="N465" s="3"/>
      <c r="O465" s="3"/>
      <c r="P465" s="3"/>
      <c r="Q465" s="6"/>
    </row>
    <row r="466" spans="1:17">
      <c r="A466" s="7" t="s">
        <v>5</v>
      </c>
      <c r="B466" s="35"/>
      <c r="C466" s="9"/>
      <c r="D466" s="9"/>
      <c r="E466" s="35"/>
      <c r="F466" s="35"/>
      <c r="G466" s="9"/>
      <c r="H466" s="9"/>
      <c r="I466" s="35"/>
      <c r="J466" s="11" t="s">
        <v>24</v>
      </c>
      <c r="K466" s="35"/>
      <c r="L466" s="11" t="s">
        <v>10</v>
      </c>
      <c r="M466" s="35"/>
      <c r="N466" s="35"/>
      <c r="O466" s="35"/>
      <c r="P466" s="35"/>
      <c r="Q466" s="10"/>
    </row>
    <row r="467" spans="1:17">
      <c r="A467" s="7" t="s">
        <v>0</v>
      </c>
      <c r="B467" s="11" t="s">
        <v>3</v>
      </c>
      <c r="C467" s="12" t="s">
        <v>1</v>
      </c>
      <c r="D467" s="12" t="s">
        <v>4</v>
      </c>
      <c r="E467" s="11" t="s">
        <v>7</v>
      </c>
      <c r="F467" s="37" t="s">
        <v>92</v>
      </c>
      <c r="G467" s="12" t="s">
        <v>8</v>
      </c>
      <c r="H467" s="12" t="s">
        <v>9</v>
      </c>
      <c r="I467" s="33" t="s">
        <v>70</v>
      </c>
      <c r="J467" s="11" t="s">
        <v>23</v>
      </c>
      <c r="K467" s="35"/>
      <c r="L467" s="31">
        <v>206837.51</v>
      </c>
      <c r="M467" s="35" t="s">
        <v>118</v>
      </c>
      <c r="N467" s="35"/>
      <c r="O467" s="35"/>
      <c r="P467" s="35"/>
      <c r="Q467" s="10"/>
    </row>
    <row r="468" spans="1:17">
      <c r="A468" s="13" t="s">
        <v>129</v>
      </c>
      <c r="B468" s="35">
        <v>123</v>
      </c>
      <c r="C468" s="9">
        <v>15.89</v>
      </c>
      <c r="D468" s="9">
        <f>C468*B468</f>
        <v>1954.47</v>
      </c>
      <c r="E468" s="36" t="s">
        <v>33</v>
      </c>
      <c r="F468" s="38">
        <f>D468/D471</f>
        <v>0.60843320984964044</v>
      </c>
      <c r="G468" s="40">
        <v>15.59</v>
      </c>
      <c r="H468" s="9">
        <f>(B468*G468)-D468</f>
        <v>-36.900000000000091</v>
      </c>
      <c r="I468" s="35" t="s">
        <v>71</v>
      </c>
      <c r="J468" s="36">
        <f>G468*B468</f>
        <v>1917.57</v>
      </c>
      <c r="K468" s="35" t="str">
        <f>"sell "&amp;B468&amp;" "&amp;A468&amp;" @ $"&amp;G468</f>
        <v>sell 123 VIPS @ $15.59</v>
      </c>
      <c r="L468" s="9">
        <f>L467+(G468*B468)</f>
        <v>208755.08000000002</v>
      </c>
      <c r="M468" s="35"/>
      <c r="N468" s="35"/>
      <c r="O468" s="35"/>
      <c r="P468" s="35"/>
      <c r="Q468" s="10"/>
    </row>
    <row r="469" spans="1:17">
      <c r="A469" s="13" t="s">
        <v>130</v>
      </c>
      <c r="B469" s="35">
        <v>5</v>
      </c>
      <c r="C469" s="9">
        <v>90.02</v>
      </c>
      <c r="D469" s="9">
        <f>C469*B469</f>
        <v>450.09999999999997</v>
      </c>
      <c r="E469" s="36" t="s">
        <v>33</v>
      </c>
      <c r="F469" s="38">
        <f>D469/D471</f>
        <v>0.14011767269557637</v>
      </c>
      <c r="G469" s="40">
        <v>85.36</v>
      </c>
      <c r="H469" s="9">
        <f>(B469*G469)-D469</f>
        <v>-23.299999999999955</v>
      </c>
      <c r="I469" s="35" t="s">
        <v>71</v>
      </c>
      <c r="J469" s="36">
        <f>G469*B469</f>
        <v>426.8</v>
      </c>
      <c r="K469" s="35" t="str">
        <f>"sell "&amp;B469&amp;" "&amp;A469&amp;" @ $"&amp;G469</f>
        <v>sell 5 PVH @ $85.36</v>
      </c>
      <c r="L469" s="9">
        <f>L468+(G469*B469)</f>
        <v>209181.88</v>
      </c>
      <c r="M469" s="35"/>
      <c r="N469" s="35"/>
      <c r="O469" s="35"/>
      <c r="P469" s="35"/>
      <c r="Q469" s="10"/>
    </row>
    <row r="470" spans="1:17">
      <c r="A470" s="13" t="s">
        <v>131</v>
      </c>
      <c r="B470" s="35">
        <v>77</v>
      </c>
      <c r="C470" s="9">
        <v>10.49</v>
      </c>
      <c r="D470" s="9">
        <f>C470*B470</f>
        <v>807.73</v>
      </c>
      <c r="E470" s="36" t="s">
        <v>33</v>
      </c>
      <c r="F470" s="38">
        <f>D470/D471</f>
        <v>0.25144911745478316</v>
      </c>
      <c r="G470" s="40">
        <v>10.62</v>
      </c>
      <c r="H470" s="9">
        <f>(B470*G470)-D470</f>
        <v>10.009999999999877</v>
      </c>
      <c r="I470" s="35" t="s">
        <v>71</v>
      </c>
      <c r="J470" s="36">
        <f>G470*B470</f>
        <v>817.7399999999999</v>
      </c>
      <c r="K470" s="35" t="str">
        <f>"sell "&amp;B470&amp;" "&amp;A470&amp;" @ $"&amp;G470</f>
        <v>sell 77 DLAKY @ $10.62</v>
      </c>
      <c r="L470" s="9">
        <f>L469+(G470*B470)</f>
        <v>209999.62</v>
      </c>
      <c r="M470" s="35" t="s">
        <v>22</v>
      </c>
      <c r="N470" s="35"/>
      <c r="O470" s="35"/>
      <c r="P470" s="35"/>
      <c r="Q470" s="10"/>
    </row>
    <row r="471" spans="1:17">
      <c r="A471" s="13"/>
      <c r="B471" s="35"/>
      <c r="C471" s="9"/>
      <c r="D471" s="9">
        <f>SUM(D468:D470)</f>
        <v>3212.3</v>
      </c>
      <c r="E471" s="36"/>
      <c r="F471" s="38">
        <f>SUM(F468:F470)</f>
        <v>1</v>
      </c>
      <c r="G471" s="41"/>
      <c r="H471" s="9">
        <f>SUM(H468:H470)</f>
        <v>-50.190000000000168</v>
      </c>
      <c r="I471" s="35"/>
      <c r="J471" s="36">
        <f>SUM(J468:J470)</f>
        <v>3162.1099999999997</v>
      </c>
      <c r="K471" s="35"/>
      <c r="L471" s="9"/>
      <c r="M471" s="35"/>
      <c r="N471" s="35"/>
      <c r="O471" s="35"/>
      <c r="P471" s="35"/>
      <c r="Q471" s="10"/>
    </row>
    <row r="472" spans="1:17">
      <c r="A472" s="13"/>
      <c r="B472" s="35"/>
      <c r="C472" s="9"/>
      <c r="D472" s="9"/>
      <c r="E472" s="35"/>
      <c r="F472" s="35"/>
      <c r="G472" s="41"/>
      <c r="H472" s="9"/>
      <c r="I472" s="35"/>
      <c r="J472" s="35"/>
      <c r="K472" s="35"/>
      <c r="L472" s="9"/>
      <c r="M472" s="35"/>
      <c r="N472" s="35"/>
      <c r="O472" s="35"/>
      <c r="P472" s="35"/>
      <c r="Q472" s="10"/>
    </row>
    <row r="473" spans="1:17">
      <c r="A473" s="13"/>
      <c r="B473" s="35"/>
      <c r="C473" s="9"/>
      <c r="D473" s="9"/>
      <c r="E473" s="19"/>
      <c r="F473" s="35"/>
      <c r="G473" s="41"/>
      <c r="H473" s="9"/>
      <c r="I473" s="35"/>
      <c r="J473" s="35"/>
      <c r="K473" s="35"/>
      <c r="L473" s="9"/>
      <c r="M473" s="11" t="s">
        <v>20</v>
      </c>
      <c r="N473" s="35"/>
      <c r="O473" s="35"/>
      <c r="P473" s="35"/>
      <c r="Q473" s="10"/>
    </row>
    <row r="474" spans="1:17">
      <c r="A474" s="7" t="s">
        <v>6</v>
      </c>
      <c r="B474" s="35"/>
      <c r="C474" s="9"/>
      <c r="D474" s="9"/>
      <c r="E474" s="19"/>
      <c r="F474" s="35"/>
      <c r="G474" s="41"/>
      <c r="H474" s="9"/>
      <c r="I474" s="35"/>
      <c r="J474" s="35"/>
      <c r="K474" s="35"/>
      <c r="L474" s="9"/>
      <c r="M474" s="11" t="s">
        <v>21</v>
      </c>
      <c r="N474" s="35"/>
      <c r="O474" s="35"/>
      <c r="P474" s="35"/>
      <c r="Q474" s="10"/>
    </row>
    <row r="475" spans="1:17">
      <c r="A475" s="7" t="s">
        <v>0</v>
      </c>
      <c r="B475" s="11" t="s">
        <v>3</v>
      </c>
      <c r="C475" s="12" t="s">
        <v>1</v>
      </c>
      <c r="D475" s="12" t="s">
        <v>2</v>
      </c>
      <c r="E475" s="22" t="s">
        <v>7</v>
      </c>
      <c r="F475" s="39" t="s">
        <v>92</v>
      </c>
      <c r="G475" s="42" t="s">
        <v>8</v>
      </c>
      <c r="H475" s="12" t="s">
        <v>9</v>
      </c>
      <c r="I475" s="35"/>
      <c r="J475" s="35"/>
      <c r="K475" s="35"/>
      <c r="L475" s="9"/>
      <c r="M475" s="36">
        <f>L470</f>
        <v>209999.62</v>
      </c>
      <c r="N475" s="35"/>
      <c r="O475" s="35"/>
      <c r="P475" s="35"/>
      <c r="Q475" s="10"/>
    </row>
    <row r="476" spans="1:17">
      <c r="A476" s="13" t="s">
        <v>132</v>
      </c>
      <c r="B476" s="35">
        <v>2</v>
      </c>
      <c r="C476" s="9">
        <v>277.49</v>
      </c>
      <c r="D476" s="9">
        <f>C476*B476</f>
        <v>554.98</v>
      </c>
      <c r="E476" s="36" t="s">
        <v>33</v>
      </c>
      <c r="F476" s="38">
        <f>D476/D479</f>
        <v>0.16463559342145861</v>
      </c>
      <c r="G476" s="40">
        <v>278.49</v>
      </c>
      <c r="H476" s="9">
        <f>(B476*G476)-D476</f>
        <v>2</v>
      </c>
      <c r="I476" s="35" t="s">
        <v>71</v>
      </c>
      <c r="J476" s="35"/>
      <c r="K476" s="35" t="str">
        <f>"buy "&amp;B476&amp;" "&amp;A476&amp;" @ $"&amp;G476</f>
        <v>buy 2 NVDA @ $278.49</v>
      </c>
      <c r="L476" s="9">
        <f>L470-(G476*B476)</f>
        <v>209442.63999999998</v>
      </c>
      <c r="M476" s="36">
        <f>L467-(G476*B476)</f>
        <v>206280.53</v>
      </c>
      <c r="N476" s="35"/>
      <c r="O476" s="35"/>
      <c r="P476" s="35"/>
      <c r="Q476" s="10"/>
    </row>
    <row r="477" spans="1:17">
      <c r="A477" s="13" t="s">
        <v>133</v>
      </c>
      <c r="B477" s="35">
        <v>102</v>
      </c>
      <c r="C477" s="9">
        <v>21.65</v>
      </c>
      <c r="D477" s="9">
        <f>C477*B477</f>
        <v>2208.2999999999997</v>
      </c>
      <c r="E477" s="36" t="s">
        <v>33</v>
      </c>
      <c r="F477" s="38">
        <f>D477/D479</f>
        <v>0.65509528442936138</v>
      </c>
      <c r="G477" s="40">
        <v>21.56</v>
      </c>
      <c r="H477" s="9">
        <f>(B477*G477)-D477</f>
        <v>-9.1799999999998363</v>
      </c>
      <c r="I477" s="35" t="s">
        <v>71</v>
      </c>
      <c r="J477" s="35"/>
      <c r="K477" s="35" t="str">
        <f>"buy "&amp;B477&amp;" "&amp;A477&amp;" @ $"&amp;G477</f>
        <v>buy 102 COCO @ $21.56</v>
      </c>
      <c r="L477" s="9">
        <f>L476-(G477*B477)</f>
        <v>207243.51999999999</v>
      </c>
      <c r="M477" s="36">
        <f>M476-(G477*B477)</f>
        <v>204081.41</v>
      </c>
      <c r="N477" s="35"/>
      <c r="O477" s="35"/>
      <c r="P477" s="35"/>
      <c r="Q477" s="10"/>
    </row>
    <row r="478" spans="1:17">
      <c r="A478" s="23" t="s">
        <v>134</v>
      </c>
      <c r="B478" s="24">
        <v>36</v>
      </c>
      <c r="C478" s="25">
        <v>16.88</v>
      </c>
      <c r="D478" s="25">
        <f>C478*B478</f>
        <v>607.67999999999995</v>
      </c>
      <c r="E478" s="36" t="s">
        <v>33</v>
      </c>
      <c r="F478" s="38">
        <f>D478/D479</f>
        <v>0.18026912214918006</v>
      </c>
      <c r="G478" s="43">
        <v>16.82</v>
      </c>
      <c r="H478" s="25">
        <f>(B478*G478)-D478</f>
        <v>-2.1599999999999682</v>
      </c>
      <c r="I478" s="35" t="s">
        <v>71</v>
      </c>
      <c r="J478" s="35"/>
      <c r="K478" s="35" t="str">
        <f>"buy "&amp;B478&amp;" "&amp;A478&amp;" @ $"&amp;G478</f>
        <v>buy 36 CNK @ $16.82</v>
      </c>
      <c r="L478" s="9">
        <f>L477-(G478*B478)</f>
        <v>206638</v>
      </c>
      <c r="M478" s="36">
        <f>M477-(G478*B478)</f>
        <v>203475.89</v>
      </c>
      <c r="N478" s="35" t="str">
        <f>TEXT(ROUND(M478,2),"$#,##0.00")&amp;" will be the balance in the account after purchases.  "</f>
        <v xml:space="preserve">$203,475.89 will be the balance in the account after purchases.  </v>
      </c>
      <c r="O478" s="35"/>
      <c r="P478" s="35"/>
      <c r="Q478" s="10"/>
    </row>
    <row r="479" spans="1:17">
      <c r="A479" s="13"/>
      <c r="B479" s="35"/>
      <c r="C479" s="9"/>
      <c r="D479" s="9">
        <f>SUM(D476:D478)</f>
        <v>3370.9599999999996</v>
      </c>
      <c r="E479" s="35"/>
      <c r="F479" s="38">
        <f>SUM(F476:F478)</f>
        <v>1</v>
      </c>
      <c r="G479" s="9" t="s">
        <v>15</v>
      </c>
      <c r="H479" s="9">
        <f>SUM(H476:H478)</f>
        <v>-9.3399999999998045</v>
      </c>
      <c r="I479" s="35"/>
      <c r="J479" s="35"/>
      <c r="K479" s="35"/>
      <c r="L479" s="9"/>
      <c r="M479" s="35"/>
      <c r="N479" s="35" t="s">
        <v>27</v>
      </c>
      <c r="O479" s="35"/>
      <c r="P479" s="35"/>
      <c r="Q479" s="10"/>
    </row>
    <row r="480" spans="1:17">
      <c r="A480" s="13"/>
      <c r="B480" s="35"/>
      <c r="C480" s="9"/>
      <c r="D480" s="9"/>
      <c r="E480" s="35"/>
      <c r="F480" s="35"/>
      <c r="G480" s="9"/>
      <c r="H480" s="9"/>
      <c r="I480" s="35"/>
      <c r="J480" s="35"/>
      <c r="K480" s="35"/>
      <c r="L480" s="9"/>
      <c r="M480" s="11" t="str">
        <f>IF(J471+M478&gt;0,"Credit Surplus","Credit Shortage")</f>
        <v>Credit Surplus</v>
      </c>
      <c r="N480" s="36">
        <f>J471+M478</f>
        <v>206638</v>
      </c>
      <c r="O480" s="35" t="s">
        <v>60</v>
      </c>
      <c r="P480" s="35"/>
      <c r="Q480" s="10"/>
    </row>
    <row r="481" spans="1:17">
      <c r="A481" s="13"/>
      <c r="B481" s="35"/>
      <c r="C481" s="9"/>
      <c r="D481" s="9"/>
      <c r="E481" s="35"/>
      <c r="F481" s="35"/>
      <c r="G481" s="9"/>
      <c r="H481" s="9"/>
      <c r="I481" s="35"/>
      <c r="J481" s="35"/>
      <c r="K481" s="35"/>
      <c r="L481" s="9"/>
      <c r="M481" s="35"/>
      <c r="N481" s="35"/>
      <c r="O481" s="35"/>
      <c r="P481" s="35"/>
      <c r="Q481" s="10"/>
    </row>
    <row r="482" spans="1:17">
      <c r="A482" s="13"/>
      <c r="B482" s="35"/>
      <c r="C482" s="9"/>
      <c r="D482" s="9"/>
      <c r="E482" s="35"/>
      <c r="F482" s="35"/>
      <c r="G482" s="9"/>
      <c r="H482" s="9"/>
      <c r="I482" s="35"/>
      <c r="J482" s="35"/>
      <c r="K482" s="35"/>
      <c r="L482" s="35"/>
      <c r="M482" s="35"/>
      <c r="N482" s="35"/>
      <c r="O482" s="35"/>
      <c r="P482" s="35"/>
      <c r="Q482" s="10"/>
    </row>
    <row r="483" spans="1:17">
      <c r="A483" s="13" t="s">
        <v>11</v>
      </c>
      <c r="B483" s="35"/>
      <c r="C483" s="9"/>
      <c r="D483" s="21">
        <v>233.37</v>
      </c>
      <c r="E483" s="35" t="s">
        <v>76</v>
      </c>
      <c r="F483" s="35"/>
      <c r="G483" s="9"/>
      <c r="H483" s="9"/>
      <c r="I483" s="35"/>
      <c r="J483" s="35"/>
      <c r="K483" s="35"/>
      <c r="L483" s="35"/>
      <c r="M483" s="35"/>
      <c r="N483" s="35"/>
      <c r="O483" s="35"/>
      <c r="P483" s="35"/>
      <c r="Q483" s="10"/>
    </row>
    <row r="484" spans="1:17">
      <c r="A484" s="13" t="s">
        <v>12</v>
      </c>
      <c r="B484" s="35"/>
      <c r="C484" s="9"/>
      <c r="D484" s="9">
        <f>H471</f>
        <v>-50.190000000000168</v>
      </c>
      <c r="E484" s="35" t="s">
        <v>16</v>
      </c>
      <c r="F484" s="35"/>
      <c r="G484" s="9"/>
      <c r="H484" s="9"/>
      <c r="I484" s="35"/>
      <c r="J484" s="35"/>
      <c r="K484" s="35"/>
      <c r="L484" s="35"/>
      <c r="M484" s="35"/>
      <c r="N484" s="35"/>
      <c r="O484" s="35"/>
      <c r="P484" s="35"/>
      <c r="Q484" s="10"/>
    </row>
    <row r="485" spans="1:17">
      <c r="A485" s="13" t="s">
        <v>13</v>
      </c>
      <c r="B485" s="35"/>
      <c r="C485" s="9"/>
      <c r="D485" s="9">
        <f>D483+D484</f>
        <v>183.17999999999984</v>
      </c>
      <c r="E485" s="35"/>
      <c r="F485" s="35"/>
      <c r="G485" s="9"/>
      <c r="H485" s="9"/>
      <c r="I485" s="35"/>
      <c r="J485" s="35"/>
      <c r="K485" s="35"/>
      <c r="L485" s="35"/>
      <c r="M485" s="35"/>
      <c r="N485" s="35"/>
      <c r="O485" s="35"/>
      <c r="P485" s="35"/>
      <c r="Q485" s="10"/>
    </row>
    <row r="486" spans="1:17">
      <c r="A486" s="13" t="s">
        <v>14</v>
      </c>
      <c r="B486" s="35"/>
      <c r="C486" s="9"/>
      <c r="D486" s="9">
        <f>H479</f>
        <v>-9.3399999999998045</v>
      </c>
      <c r="E486" s="35" t="s">
        <v>17</v>
      </c>
      <c r="F486" s="35"/>
      <c r="G486" s="9"/>
      <c r="H486" s="9"/>
      <c r="I486" s="35"/>
      <c r="J486" s="35"/>
      <c r="K486" s="35"/>
      <c r="L486" s="35"/>
      <c r="M486" s="35"/>
      <c r="N486" s="35"/>
      <c r="O486" s="35"/>
      <c r="P486" s="35"/>
      <c r="Q486" s="10"/>
    </row>
    <row r="487" spans="1:17">
      <c r="A487" s="13" t="s">
        <v>13</v>
      </c>
      <c r="B487" s="35"/>
      <c r="C487" s="9"/>
      <c r="D487" s="27">
        <f>D485-D486</f>
        <v>192.51999999999964</v>
      </c>
      <c r="E487" s="19" t="s">
        <v>18</v>
      </c>
      <c r="F487" s="35"/>
      <c r="G487" s="9"/>
      <c r="H487" s="9"/>
      <c r="I487" s="35"/>
      <c r="J487" s="35"/>
      <c r="K487" s="35"/>
      <c r="L487" s="35"/>
      <c r="M487" s="35"/>
      <c r="N487" s="35"/>
      <c r="O487" s="35"/>
      <c r="P487" s="35"/>
      <c r="Q487" s="10"/>
    </row>
    <row r="488" spans="1:17" ht="14.65" thickBot="1">
      <c r="A488" s="15"/>
      <c r="B488" s="16"/>
      <c r="C488" s="17"/>
      <c r="D488" s="17"/>
      <c r="E488" s="16"/>
      <c r="F488" s="16"/>
      <c r="G488" s="17"/>
      <c r="H488" s="17"/>
      <c r="I488" s="16"/>
      <c r="J488" s="16"/>
      <c r="K488" s="16"/>
      <c r="L488" s="16"/>
      <c r="M488" s="16"/>
      <c r="N488" s="16"/>
      <c r="O488" s="16"/>
      <c r="P488" s="16"/>
      <c r="Q488" s="18"/>
    </row>
    <row r="489" spans="1:17" ht="14.65" thickTop="1"/>
    <row r="491" spans="1:17" ht="14.65" thickBot="1"/>
    <row r="492" spans="1:17" ht="14.65" thickTop="1">
      <c r="A492" s="2"/>
      <c r="B492" s="3"/>
      <c r="C492" s="4">
        <v>45016</v>
      </c>
      <c r="D492" s="5"/>
      <c r="E492" s="3"/>
      <c r="F492" s="3"/>
      <c r="G492" s="5"/>
      <c r="H492" s="5"/>
      <c r="I492" s="3"/>
      <c r="J492" s="3"/>
      <c r="K492" s="3"/>
      <c r="L492" s="20" t="s">
        <v>19</v>
      </c>
      <c r="M492" s="3"/>
      <c r="N492" s="3"/>
      <c r="O492" s="3"/>
      <c r="P492" s="3"/>
      <c r="Q492" s="6"/>
    </row>
    <row r="493" spans="1:17">
      <c r="A493" s="7" t="s">
        <v>5</v>
      </c>
      <c r="B493" s="35"/>
      <c r="C493" s="9"/>
      <c r="D493" s="9"/>
      <c r="E493" s="35"/>
      <c r="F493" s="35"/>
      <c r="G493" s="9"/>
      <c r="H493" s="9"/>
      <c r="I493" s="35"/>
      <c r="J493" s="11" t="s">
        <v>24</v>
      </c>
      <c r="K493" s="35"/>
      <c r="L493" s="11" t="s">
        <v>10</v>
      </c>
      <c r="M493" s="35"/>
      <c r="N493" s="35"/>
      <c r="O493" s="35"/>
      <c r="P493" s="35"/>
      <c r="Q493" s="10"/>
    </row>
    <row r="494" spans="1:17">
      <c r="A494" s="7" t="s">
        <v>0</v>
      </c>
      <c r="B494" s="11" t="s">
        <v>3</v>
      </c>
      <c r="C494" s="12" t="s">
        <v>1</v>
      </c>
      <c r="D494" s="12" t="s">
        <v>4</v>
      </c>
      <c r="E494" s="11" t="s">
        <v>7</v>
      </c>
      <c r="F494" s="37" t="s">
        <v>92</v>
      </c>
      <c r="G494" s="12" t="s">
        <v>8</v>
      </c>
      <c r="H494" s="12" t="s">
        <v>9</v>
      </c>
      <c r="I494" s="33" t="s">
        <v>70</v>
      </c>
      <c r="J494" s="11" t="s">
        <v>23</v>
      </c>
      <c r="K494" s="35"/>
      <c r="L494" s="31">
        <v>209289.69</v>
      </c>
      <c r="M494" s="35" t="s">
        <v>118</v>
      </c>
      <c r="N494" s="35"/>
      <c r="O494" s="35"/>
      <c r="P494" s="35"/>
      <c r="Q494" s="10"/>
    </row>
    <row r="495" spans="1:17">
      <c r="A495" s="13" t="s">
        <v>122</v>
      </c>
      <c r="B495" s="35">
        <v>16</v>
      </c>
      <c r="C495" s="9">
        <v>66.849999999999994</v>
      </c>
      <c r="D495" s="9">
        <f>C495*B495</f>
        <v>1069.5999999999999</v>
      </c>
      <c r="E495" s="36"/>
      <c r="F495" s="38">
        <f>D495/D498</f>
        <v>1</v>
      </c>
      <c r="G495" s="40">
        <v>67.03</v>
      </c>
      <c r="H495" s="9">
        <f>(B495*G495)-D495</f>
        <v>2.8800000000001091</v>
      </c>
      <c r="I495" s="35" t="s">
        <v>71</v>
      </c>
      <c r="J495" s="36">
        <f>G495*B495</f>
        <v>1072.48</v>
      </c>
      <c r="K495" s="35" t="str">
        <f>"sell "&amp;B495&amp;" "&amp;A495&amp;" @ $"&amp;G495</f>
        <v>sell 16 IEFA @ $67.03</v>
      </c>
      <c r="L495" s="9">
        <f>L494+(G495*B495)</f>
        <v>210362.17</v>
      </c>
      <c r="M495" s="35"/>
      <c r="N495" s="35"/>
      <c r="O495" s="35"/>
      <c r="P495" s="35"/>
      <c r="Q495" s="10"/>
    </row>
    <row r="496" spans="1:17">
      <c r="A496" s="13"/>
      <c r="B496" s="35"/>
      <c r="C496" s="9"/>
      <c r="D496" s="9">
        <f>C496*B496</f>
        <v>0</v>
      </c>
      <c r="E496" s="36"/>
      <c r="F496" s="38">
        <f>D496/D498</f>
        <v>0</v>
      </c>
      <c r="G496" s="40"/>
      <c r="H496" s="9">
        <f>(B496*G496)-D496</f>
        <v>0</v>
      </c>
      <c r="I496" s="35"/>
      <c r="J496" s="36">
        <f>G496*B496</f>
        <v>0</v>
      </c>
      <c r="K496" s="35" t="str">
        <f>"sell "&amp;B496&amp;" "&amp;A496&amp;" @ $"&amp;G496</f>
        <v>sell   @ $</v>
      </c>
      <c r="L496" s="9">
        <f>L495+(G496*B496)</f>
        <v>210362.17</v>
      </c>
      <c r="M496" s="35"/>
      <c r="N496" s="35"/>
      <c r="O496" s="35"/>
      <c r="P496" s="35"/>
      <c r="Q496" s="10"/>
    </row>
    <row r="497" spans="1:17">
      <c r="A497" s="13"/>
      <c r="B497" s="35"/>
      <c r="C497" s="9"/>
      <c r="D497" s="9">
        <f>C497*B497</f>
        <v>0</v>
      </c>
      <c r="E497" s="36"/>
      <c r="F497" s="38">
        <f>D497/D498</f>
        <v>0</v>
      </c>
      <c r="G497" s="40"/>
      <c r="H497" s="9">
        <f>(B497*G497)-D497</f>
        <v>0</v>
      </c>
      <c r="I497" s="35"/>
      <c r="J497" s="36">
        <f>G497*B497</f>
        <v>0</v>
      </c>
      <c r="K497" s="35" t="str">
        <f>"sell "&amp;B497&amp;" "&amp;A497&amp;" @ $"&amp;G497</f>
        <v>sell   @ $</v>
      </c>
      <c r="L497" s="9">
        <f>L496+(G497*B497)</f>
        <v>210362.17</v>
      </c>
      <c r="M497" s="35" t="s">
        <v>22</v>
      </c>
      <c r="N497" s="35"/>
      <c r="O497" s="35"/>
      <c r="P497" s="35"/>
      <c r="Q497" s="10"/>
    </row>
    <row r="498" spans="1:17">
      <c r="A498" s="13"/>
      <c r="B498" s="35"/>
      <c r="C498" s="9"/>
      <c r="D498" s="9">
        <f>SUM(D495:D497)</f>
        <v>1069.5999999999999</v>
      </c>
      <c r="E498" s="36"/>
      <c r="F498" s="38">
        <f>SUM(F495:F497)</f>
        <v>1</v>
      </c>
      <c r="G498" s="41"/>
      <c r="H498" s="9">
        <f>SUM(H495:H497)</f>
        <v>2.8800000000001091</v>
      </c>
      <c r="I498" s="35"/>
      <c r="J498" s="36">
        <f>SUM(J495:J497)</f>
        <v>1072.48</v>
      </c>
      <c r="K498" s="35"/>
      <c r="L498" s="9"/>
      <c r="M498" s="35"/>
      <c r="N498" s="35"/>
      <c r="O498" s="35"/>
      <c r="P498" s="35"/>
      <c r="Q498" s="10"/>
    </row>
    <row r="499" spans="1:17">
      <c r="A499" s="13"/>
      <c r="B499" s="35"/>
      <c r="C499" s="9"/>
      <c r="D499" s="9"/>
      <c r="E499" s="35"/>
      <c r="F499" s="35"/>
      <c r="G499" s="41"/>
      <c r="H499" s="9"/>
      <c r="I499" s="35"/>
      <c r="J499" s="35"/>
      <c r="K499" s="35"/>
      <c r="L499" s="9"/>
      <c r="M499" s="35"/>
      <c r="N499" s="35"/>
      <c r="O499" s="35"/>
      <c r="P499" s="35"/>
      <c r="Q499" s="10"/>
    </row>
    <row r="500" spans="1:17">
      <c r="A500" s="13"/>
      <c r="B500" s="35"/>
      <c r="C500" s="9"/>
      <c r="D500" s="9"/>
      <c r="E500" s="19"/>
      <c r="F500" s="35"/>
      <c r="G500" s="41"/>
      <c r="H500" s="9"/>
      <c r="I500" s="35"/>
      <c r="J500" s="35"/>
      <c r="K500" s="35"/>
      <c r="L500" s="9"/>
      <c r="M500" s="11" t="s">
        <v>20</v>
      </c>
      <c r="N500" s="35"/>
      <c r="O500" s="35"/>
      <c r="P500" s="35"/>
      <c r="Q500" s="10"/>
    </row>
    <row r="501" spans="1:17">
      <c r="A501" s="7" t="s">
        <v>6</v>
      </c>
      <c r="B501" s="35"/>
      <c r="C501" s="9"/>
      <c r="D501" s="9"/>
      <c r="E501" s="19"/>
      <c r="F501" s="35"/>
      <c r="G501" s="41"/>
      <c r="H501" s="9"/>
      <c r="I501" s="35"/>
      <c r="J501" s="35"/>
      <c r="K501" s="35"/>
      <c r="L501" s="9"/>
      <c r="M501" s="11" t="s">
        <v>21</v>
      </c>
      <c r="N501" s="35"/>
      <c r="O501" s="35"/>
      <c r="P501" s="35"/>
      <c r="Q501" s="10"/>
    </row>
    <row r="502" spans="1:17">
      <c r="A502" s="7" t="s">
        <v>0</v>
      </c>
      <c r="B502" s="11" t="s">
        <v>3</v>
      </c>
      <c r="C502" s="12" t="s">
        <v>1</v>
      </c>
      <c r="D502" s="12" t="s">
        <v>2</v>
      </c>
      <c r="E502" s="22" t="s">
        <v>7</v>
      </c>
      <c r="F502" s="39" t="s">
        <v>92</v>
      </c>
      <c r="G502" s="42" t="s">
        <v>8</v>
      </c>
      <c r="H502" s="12" t="s">
        <v>9</v>
      </c>
      <c r="I502" s="35"/>
      <c r="J502" s="35"/>
      <c r="K502" s="35"/>
      <c r="L502" s="9"/>
      <c r="M502" s="36">
        <f>L497</f>
        <v>210362.17</v>
      </c>
      <c r="N502" s="35"/>
      <c r="O502" s="35"/>
      <c r="P502" s="35"/>
      <c r="Q502" s="10"/>
    </row>
    <row r="503" spans="1:17">
      <c r="A503" s="13" t="s">
        <v>126</v>
      </c>
      <c r="B503" s="35">
        <v>31</v>
      </c>
      <c r="C503" s="9">
        <v>17.739999999999998</v>
      </c>
      <c r="D503" s="9">
        <f>C503*B503</f>
        <v>549.93999999999994</v>
      </c>
      <c r="E503" s="36"/>
      <c r="F503" s="38">
        <f>D503/D506</f>
        <v>0.15973347739960381</v>
      </c>
      <c r="G503" s="40">
        <v>17.989999999999998</v>
      </c>
      <c r="H503" s="9">
        <f>(B503*G503)-D503</f>
        <v>7.75</v>
      </c>
      <c r="I503" s="35" t="s">
        <v>71</v>
      </c>
      <c r="J503" s="35"/>
      <c r="K503" s="35" t="str">
        <f>"buy "&amp;B503&amp;" "&amp;A503&amp;" @ $"&amp;G503</f>
        <v>buy 31 MNSO @ $17.99</v>
      </c>
      <c r="L503" s="9">
        <f>L497-(G503*B503)</f>
        <v>209804.48</v>
      </c>
      <c r="M503" s="36">
        <f>L494-(G503*B503)</f>
        <v>208732</v>
      </c>
      <c r="N503" s="35"/>
      <c r="O503" s="35"/>
      <c r="P503" s="35"/>
      <c r="Q503" s="10"/>
    </row>
    <row r="504" spans="1:17">
      <c r="A504" s="13" t="s">
        <v>127</v>
      </c>
      <c r="B504" s="35">
        <v>9</v>
      </c>
      <c r="C504" s="9">
        <v>133.62</v>
      </c>
      <c r="D504" s="9">
        <f>C504*B504</f>
        <v>1202.58</v>
      </c>
      <c r="E504" s="36"/>
      <c r="F504" s="38">
        <f>D504/D506</f>
        <v>0.34929680556281695</v>
      </c>
      <c r="G504" s="40">
        <v>132.37</v>
      </c>
      <c r="H504" s="9">
        <f>(B504*G504)-D504</f>
        <v>-11.25</v>
      </c>
      <c r="I504" s="35" t="s">
        <v>71</v>
      </c>
      <c r="J504" s="35"/>
      <c r="K504" s="35" t="str">
        <f>"buy "&amp;B504&amp;" "&amp;A504&amp;" @ $"&amp;G504</f>
        <v>buy 9 SPOT @ $132.37</v>
      </c>
      <c r="L504" s="9">
        <f>L503-(G504*B504)</f>
        <v>208613.15000000002</v>
      </c>
      <c r="M504" s="36">
        <f>M503-(G504*B504)</f>
        <v>207540.67</v>
      </c>
      <c r="N504" s="35"/>
      <c r="O504" s="35"/>
      <c r="P504" s="35"/>
      <c r="Q504" s="10"/>
    </row>
    <row r="505" spans="1:17">
      <c r="A505" s="23" t="s">
        <v>128</v>
      </c>
      <c r="B505" s="24">
        <v>223</v>
      </c>
      <c r="C505" s="25">
        <v>7.58</v>
      </c>
      <c r="D505" s="25">
        <f>C505*B505</f>
        <v>1690.34</v>
      </c>
      <c r="E505" s="36"/>
      <c r="F505" s="38">
        <f>D505/D506</f>
        <v>0.49096971703757925</v>
      </c>
      <c r="G505" s="43">
        <v>7.97</v>
      </c>
      <c r="H505" s="25">
        <f>(B505*G505)-D505</f>
        <v>86.970000000000027</v>
      </c>
      <c r="I505" s="35" t="s">
        <v>71</v>
      </c>
      <c r="J505" s="35"/>
      <c r="K505" s="35" t="str">
        <f>"buy "&amp;B505&amp;" "&amp;A505&amp;" @ $"&amp;G505</f>
        <v>buy 223 BORR @ $7.97</v>
      </c>
      <c r="L505" s="9">
        <f>L504-(G505*B505)</f>
        <v>206835.84000000003</v>
      </c>
      <c r="M505" s="36">
        <f>M504-(G505*B505)</f>
        <v>205763.36000000002</v>
      </c>
      <c r="N505" s="35" t="str">
        <f>TEXT(ROUND(M505,2),"$#,##0.00")&amp;" will be the balance in the account after purchases.  "</f>
        <v xml:space="preserve">$205,763.36 will be the balance in the account after purchases.  </v>
      </c>
      <c r="O505" s="35"/>
      <c r="P505" s="35"/>
      <c r="Q505" s="10"/>
    </row>
    <row r="506" spans="1:17">
      <c r="A506" s="13"/>
      <c r="B506" s="35"/>
      <c r="C506" s="9"/>
      <c r="D506" s="9">
        <f>SUM(D503:D505)</f>
        <v>3442.8599999999997</v>
      </c>
      <c r="E506" s="35"/>
      <c r="F506" s="38">
        <f>SUM(F503:F505)</f>
        <v>1</v>
      </c>
      <c r="G506" s="9" t="s">
        <v>15</v>
      </c>
      <c r="H506" s="9">
        <f>SUM(H503:H505)</f>
        <v>83.470000000000027</v>
      </c>
      <c r="I506" s="35"/>
      <c r="J506" s="35"/>
      <c r="K506" s="35"/>
      <c r="L506" s="9"/>
      <c r="M506" s="35"/>
      <c r="N506" s="35" t="s">
        <v>27</v>
      </c>
      <c r="O506" s="35"/>
      <c r="P506" s="35"/>
      <c r="Q506" s="10"/>
    </row>
    <row r="507" spans="1:17">
      <c r="A507" s="13"/>
      <c r="B507" s="35"/>
      <c r="C507" s="9"/>
      <c r="D507" s="9"/>
      <c r="E507" s="35"/>
      <c r="F507" s="35"/>
      <c r="G507" s="9"/>
      <c r="H507" s="9"/>
      <c r="I507" s="35"/>
      <c r="J507" s="35"/>
      <c r="K507" s="35"/>
      <c r="L507" s="9"/>
      <c r="M507" s="11" t="str">
        <f>IF(J498+M505&gt;0,"Credit Surplus","Credit Shortage")</f>
        <v>Credit Surplus</v>
      </c>
      <c r="N507" s="36">
        <f>J498+M505</f>
        <v>206835.84000000003</v>
      </c>
      <c r="O507" s="35" t="s">
        <v>60</v>
      </c>
      <c r="P507" s="35"/>
      <c r="Q507" s="10"/>
    </row>
    <row r="508" spans="1:17">
      <c r="A508" s="13"/>
      <c r="B508" s="35"/>
      <c r="C508" s="9"/>
      <c r="D508" s="9"/>
      <c r="E508" s="35"/>
      <c r="F508" s="35"/>
      <c r="G508" s="9"/>
      <c r="H508" s="9"/>
      <c r="I508" s="35"/>
      <c r="J508" s="35"/>
      <c r="K508" s="35"/>
      <c r="L508" s="9"/>
      <c r="M508" s="35"/>
      <c r="N508" s="35"/>
      <c r="O508" s="35"/>
      <c r="P508" s="35"/>
      <c r="Q508" s="10"/>
    </row>
    <row r="509" spans="1:17">
      <c r="A509" s="13"/>
      <c r="B509" s="35"/>
      <c r="C509" s="9"/>
      <c r="D509" s="9"/>
      <c r="E509" s="35"/>
      <c r="F509" s="35"/>
      <c r="G509" s="9"/>
      <c r="H509" s="9"/>
      <c r="I509" s="35"/>
      <c r="J509" s="35"/>
      <c r="K509" s="35"/>
      <c r="L509" s="35"/>
      <c r="M509" s="35"/>
      <c r="N509" s="35"/>
      <c r="O509" s="35"/>
      <c r="P509" s="35"/>
      <c r="Q509" s="10"/>
    </row>
    <row r="510" spans="1:17">
      <c r="A510" s="13" t="s">
        <v>11</v>
      </c>
      <c r="B510" s="35"/>
      <c r="C510" s="9"/>
      <c r="D510" s="21">
        <v>502.4</v>
      </c>
      <c r="E510" s="35" t="s">
        <v>76</v>
      </c>
      <c r="F510" s="35"/>
      <c r="G510" s="9"/>
      <c r="H510" s="9"/>
      <c r="I510" s="35"/>
      <c r="J510" s="35"/>
      <c r="K510" s="35"/>
      <c r="L510" s="35"/>
      <c r="M510" s="35"/>
      <c r="N510" s="35"/>
      <c r="O510" s="35"/>
      <c r="P510" s="35"/>
      <c r="Q510" s="10"/>
    </row>
    <row r="511" spans="1:17">
      <c r="A511" s="13" t="s">
        <v>12</v>
      </c>
      <c r="B511" s="35"/>
      <c r="C511" s="9"/>
      <c r="D511" s="9">
        <f>H498</f>
        <v>2.8800000000001091</v>
      </c>
      <c r="E511" s="35" t="s">
        <v>16</v>
      </c>
      <c r="F511" s="35"/>
      <c r="G511" s="9"/>
      <c r="H511" s="9"/>
      <c r="I511" s="35"/>
      <c r="J511" s="35"/>
      <c r="K511" s="35"/>
      <c r="L511" s="35"/>
      <c r="M511" s="35"/>
      <c r="N511" s="35"/>
      <c r="O511" s="35"/>
      <c r="P511" s="35"/>
      <c r="Q511" s="10"/>
    </row>
    <row r="512" spans="1:17">
      <c r="A512" s="13" t="s">
        <v>13</v>
      </c>
      <c r="B512" s="35"/>
      <c r="C512" s="9"/>
      <c r="D512" s="9">
        <f>D510+D511</f>
        <v>505.28000000000009</v>
      </c>
      <c r="E512" s="35"/>
      <c r="F512" s="35"/>
      <c r="G512" s="9"/>
      <c r="H512" s="9"/>
      <c r="I512" s="35"/>
      <c r="J512" s="35"/>
      <c r="K512" s="35"/>
      <c r="L512" s="35"/>
      <c r="M512" s="35"/>
      <c r="N512" s="35"/>
      <c r="O512" s="35"/>
      <c r="P512" s="35"/>
      <c r="Q512" s="10"/>
    </row>
    <row r="513" spans="1:17">
      <c r="A513" s="13" t="s">
        <v>14</v>
      </c>
      <c r="B513" s="35"/>
      <c r="C513" s="9"/>
      <c r="D513" s="9">
        <f>H506</f>
        <v>83.470000000000027</v>
      </c>
      <c r="E513" s="35" t="s">
        <v>17</v>
      </c>
      <c r="F513" s="35"/>
      <c r="G513" s="9"/>
      <c r="H513" s="9"/>
      <c r="I513" s="35"/>
      <c r="J513" s="35"/>
      <c r="K513" s="35"/>
      <c r="L513" s="35"/>
      <c r="M513" s="35"/>
      <c r="N513" s="35"/>
      <c r="O513" s="35"/>
      <c r="P513" s="35"/>
      <c r="Q513" s="10"/>
    </row>
    <row r="514" spans="1:17">
      <c r="A514" s="13" t="s">
        <v>13</v>
      </c>
      <c r="B514" s="35"/>
      <c r="C514" s="9"/>
      <c r="D514" s="27">
        <f>D512-D513</f>
        <v>421.81000000000006</v>
      </c>
      <c r="E514" s="19" t="s">
        <v>18</v>
      </c>
      <c r="F514" s="35"/>
      <c r="G514" s="9"/>
      <c r="H514" s="9"/>
      <c r="I514" s="35"/>
      <c r="J514" s="35"/>
      <c r="K514" s="35"/>
      <c r="L514" s="35"/>
      <c r="M514" s="35"/>
      <c r="N514" s="35"/>
      <c r="O514" s="35"/>
      <c r="P514" s="35"/>
      <c r="Q514" s="10"/>
    </row>
    <row r="515" spans="1:17" ht="14.65" thickBot="1">
      <c r="A515" s="15"/>
      <c r="B515" s="16"/>
      <c r="C515" s="17"/>
      <c r="D515" s="17"/>
      <c r="E515" s="16"/>
      <c r="F515" s="16"/>
      <c r="G515" s="17"/>
      <c r="H515" s="17"/>
      <c r="I515" s="16"/>
      <c r="J515" s="16"/>
      <c r="K515" s="16"/>
      <c r="L515" s="16"/>
      <c r="M515" s="16"/>
      <c r="N515" s="16"/>
      <c r="O515" s="16"/>
      <c r="P515" s="16"/>
      <c r="Q515" s="18"/>
    </row>
    <row r="516" spans="1:17" ht="14.65" thickTop="1"/>
    <row r="518" spans="1:17" ht="14.65" thickBot="1"/>
    <row r="519" spans="1:17" ht="14.65" thickTop="1">
      <c r="A519" s="2"/>
      <c r="B519" s="3"/>
      <c r="C519" s="4">
        <v>44985</v>
      </c>
      <c r="D519" s="5"/>
      <c r="E519" s="3"/>
      <c r="F519" s="3"/>
      <c r="G519" s="5"/>
      <c r="H519" s="5"/>
      <c r="I519" s="3"/>
      <c r="J519" s="3"/>
      <c r="K519" s="3"/>
      <c r="L519" s="20" t="s">
        <v>19</v>
      </c>
      <c r="M519" s="3"/>
      <c r="N519" s="3"/>
      <c r="O519" s="3"/>
      <c r="P519" s="3"/>
      <c r="Q519" s="6"/>
    </row>
    <row r="520" spans="1:17">
      <c r="A520" s="7" t="s">
        <v>5</v>
      </c>
      <c r="B520" s="35"/>
      <c r="C520" s="9"/>
      <c r="D520" s="9"/>
      <c r="E520" s="35"/>
      <c r="F520" s="35"/>
      <c r="G520" s="9"/>
      <c r="H520" s="9"/>
      <c r="I520" s="35"/>
      <c r="J520" s="11" t="s">
        <v>24</v>
      </c>
      <c r="K520" s="35"/>
      <c r="L520" s="11" t="s">
        <v>10</v>
      </c>
      <c r="M520" s="35"/>
      <c r="N520" s="35"/>
      <c r="O520" s="35"/>
      <c r="P520" s="35"/>
      <c r="Q520" s="10"/>
    </row>
    <row r="521" spans="1:17">
      <c r="A521" s="7" t="s">
        <v>0</v>
      </c>
      <c r="B521" s="11" t="s">
        <v>3</v>
      </c>
      <c r="C521" s="12" t="s">
        <v>1</v>
      </c>
      <c r="D521" s="12" t="s">
        <v>4</v>
      </c>
      <c r="E521" s="11" t="s">
        <v>7</v>
      </c>
      <c r="F521" s="37" t="s">
        <v>92</v>
      </c>
      <c r="G521" s="12" t="s">
        <v>8</v>
      </c>
      <c r="H521" s="12" t="s">
        <v>9</v>
      </c>
      <c r="I521" s="33" t="s">
        <v>70</v>
      </c>
      <c r="J521" s="11" t="s">
        <v>23</v>
      </c>
      <c r="K521" s="35"/>
      <c r="L521" s="31">
        <v>208689.72</v>
      </c>
      <c r="M521" s="35" t="s">
        <v>118</v>
      </c>
      <c r="N521" s="35"/>
      <c r="O521" s="35"/>
      <c r="P521" s="35"/>
      <c r="Q521" s="10"/>
    </row>
    <row r="522" spans="1:17">
      <c r="A522" s="13" t="s">
        <v>119</v>
      </c>
      <c r="B522" s="35">
        <v>109</v>
      </c>
      <c r="C522" s="9">
        <v>11.77</v>
      </c>
      <c r="D522" s="9">
        <f>C522*B522</f>
        <v>1282.93</v>
      </c>
      <c r="E522" s="36" t="s">
        <v>33</v>
      </c>
      <c r="F522" s="38">
        <f>D522/D525</f>
        <v>0.32146544120594955</v>
      </c>
      <c r="G522" s="40">
        <v>11.71</v>
      </c>
      <c r="H522" s="9">
        <f>(B522*G522)-D522</f>
        <v>-6.5399999999999636</v>
      </c>
      <c r="I522" s="35" t="s">
        <v>71</v>
      </c>
      <c r="J522" s="36">
        <f>G522*B522</f>
        <v>1276.3900000000001</v>
      </c>
      <c r="K522" s="35" t="str">
        <f>"sell "&amp;B522&amp;" "&amp;A522&amp;" @ $"&amp;G522</f>
        <v>sell 109 YPF @ $11.71</v>
      </c>
      <c r="L522" s="9">
        <f>L521+(G522*B522)</f>
        <v>209966.11000000002</v>
      </c>
      <c r="M522" s="35"/>
      <c r="N522" s="35"/>
      <c r="O522" s="35"/>
      <c r="P522" s="35"/>
      <c r="Q522" s="10"/>
    </row>
    <row r="523" spans="1:17">
      <c r="A523" s="13" t="s">
        <v>120</v>
      </c>
      <c r="B523" s="35">
        <v>41</v>
      </c>
      <c r="C523" s="9">
        <v>51.44</v>
      </c>
      <c r="D523" s="9">
        <f>C523*B523</f>
        <v>2109.04</v>
      </c>
      <c r="E523" s="36" t="s">
        <v>33</v>
      </c>
      <c r="F523" s="38">
        <f>D523/D525</f>
        <v>0.52846489997193602</v>
      </c>
      <c r="G523" s="40">
        <v>51.87</v>
      </c>
      <c r="H523" s="9">
        <f>(B523*G523)-D523</f>
        <v>17.630000000000109</v>
      </c>
      <c r="I523" s="35"/>
      <c r="J523" s="36">
        <f>G523*B523</f>
        <v>2126.67</v>
      </c>
      <c r="K523" s="35" t="str">
        <f>"sell "&amp;B523&amp;" "&amp;A523&amp;" @ $"&amp;G523</f>
        <v>sell 41 INSW @ $51.87</v>
      </c>
      <c r="L523" s="9">
        <f>L522+(G523*B523)</f>
        <v>212092.78000000003</v>
      </c>
      <c r="M523" s="35"/>
      <c r="N523" s="35"/>
      <c r="O523" s="35"/>
      <c r="P523" s="35"/>
      <c r="Q523" s="10"/>
    </row>
    <row r="524" spans="1:17">
      <c r="A524" s="13" t="s">
        <v>121</v>
      </c>
      <c r="B524" s="35">
        <v>17</v>
      </c>
      <c r="C524" s="9">
        <v>35.229999999999997</v>
      </c>
      <c r="D524" s="9">
        <f>C524*B524</f>
        <v>598.91</v>
      </c>
      <c r="E524" s="36" t="s">
        <v>33</v>
      </c>
      <c r="F524" s="38">
        <f>D524/D525</f>
        <v>0.1500696588221144</v>
      </c>
      <c r="G524" s="40">
        <v>36.25</v>
      </c>
      <c r="H524" s="9">
        <f>(B524*G524)-D524</f>
        <v>17.340000000000032</v>
      </c>
      <c r="I524" s="35"/>
      <c r="J524" s="36">
        <f>G524*B524</f>
        <v>616.25</v>
      </c>
      <c r="K524" s="35" t="str">
        <f>"sell "&amp;B524&amp;" "&amp;A524&amp;" @ $"&amp;G524</f>
        <v>sell 17 TRMD @ $36.25</v>
      </c>
      <c r="L524" s="9">
        <f>L523+(G524*B524)</f>
        <v>212709.03000000003</v>
      </c>
      <c r="M524" s="35" t="s">
        <v>22</v>
      </c>
      <c r="N524" s="35"/>
      <c r="O524" s="35"/>
      <c r="P524" s="35"/>
      <c r="Q524" s="10"/>
    </row>
    <row r="525" spans="1:17">
      <c r="A525" s="13"/>
      <c r="B525" s="35"/>
      <c r="C525" s="9"/>
      <c r="D525" s="9">
        <f>SUM(D522:D524)</f>
        <v>3990.88</v>
      </c>
      <c r="E525" s="36"/>
      <c r="F525" s="38">
        <f>SUM(F522:F524)</f>
        <v>1</v>
      </c>
      <c r="G525" s="41"/>
      <c r="H525" s="9">
        <f>SUM(H522:H524)</f>
        <v>28.430000000000177</v>
      </c>
      <c r="I525" s="35"/>
      <c r="J525" s="36">
        <f>SUM(J522:J524)</f>
        <v>4019.3100000000004</v>
      </c>
      <c r="K525" s="35"/>
      <c r="L525" s="9"/>
      <c r="M525" s="35"/>
      <c r="N525" s="35"/>
      <c r="O525" s="35"/>
      <c r="P525" s="35"/>
      <c r="Q525" s="10"/>
    </row>
    <row r="526" spans="1:17">
      <c r="A526" s="13"/>
      <c r="B526" s="35"/>
      <c r="C526" s="9"/>
      <c r="D526" s="9"/>
      <c r="E526" s="35"/>
      <c r="F526" s="35"/>
      <c r="G526" s="41"/>
      <c r="H526" s="9"/>
      <c r="I526" s="35"/>
      <c r="J526" s="35"/>
      <c r="K526" s="35"/>
      <c r="L526" s="9"/>
      <c r="M526" s="35"/>
      <c r="N526" s="35"/>
      <c r="O526" s="35"/>
      <c r="P526" s="35"/>
      <c r="Q526" s="10"/>
    </row>
    <row r="527" spans="1:17">
      <c r="A527" s="13"/>
      <c r="B527" s="35"/>
      <c r="C527" s="9"/>
      <c r="D527" s="9"/>
      <c r="E527" s="19"/>
      <c r="F527" s="35"/>
      <c r="G527" s="41"/>
      <c r="H527" s="9"/>
      <c r="I527" s="35"/>
      <c r="J527" s="35"/>
      <c r="K527" s="35"/>
      <c r="L527" s="9"/>
      <c r="M527" s="11" t="s">
        <v>20</v>
      </c>
      <c r="N527" s="35"/>
      <c r="O527" s="35"/>
      <c r="P527" s="35"/>
      <c r="Q527" s="10"/>
    </row>
    <row r="528" spans="1:17">
      <c r="A528" s="7" t="s">
        <v>6</v>
      </c>
      <c r="B528" s="35"/>
      <c r="C528" s="9"/>
      <c r="D528" s="9"/>
      <c r="E528" s="19"/>
      <c r="F528" s="35"/>
      <c r="G528" s="41"/>
      <c r="H528" s="9"/>
      <c r="I528" s="35"/>
      <c r="J528" s="35"/>
      <c r="K528" s="35"/>
      <c r="L528" s="9"/>
      <c r="M528" s="11" t="s">
        <v>21</v>
      </c>
      <c r="N528" s="35"/>
      <c r="O528" s="35"/>
      <c r="P528" s="35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2</v>
      </c>
      <c r="E529" s="22" t="s">
        <v>7</v>
      </c>
      <c r="F529" s="39" t="s">
        <v>92</v>
      </c>
      <c r="G529" s="42" t="s">
        <v>8</v>
      </c>
      <c r="H529" s="12" t="s">
        <v>9</v>
      </c>
      <c r="I529" s="35"/>
      <c r="J529" s="35"/>
      <c r="K529" s="35"/>
      <c r="L529" s="9"/>
      <c r="M529" s="36">
        <f>L524</f>
        <v>212709.03000000003</v>
      </c>
      <c r="N529" s="35"/>
      <c r="O529" s="35"/>
      <c r="P529" s="35"/>
      <c r="Q529" s="10"/>
    </row>
    <row r="530" spans="1:17">
      <c r="A530" s="13" t="s">
        <v>123</v>
      </c>
      <c r="B530" s="35">
        <v>2</v>
      </c>
      <c r="C530" s="9">
        <v>128.54</v>
      </c>
      <c r="D530" s="9">
        <f>C530*B530</f>
        <v>257.08</v>
      </c>
      <c r="E530" s="36" t="s">
        <v>33</v>
      </c>
      <c r="F530" s="38">
        <f>D530/D533</f>
        <v>7.5922600765486931E-2</v>
      </c>
      <c r="G530" s="40">
        <v>129.72</v>
      </c>
      <c r="H530" s="9">
        <f>(B530*G530)-D530</f>
        <v>2.3600000000000136</v>
      </c>
      <c r="I530" s="35" t="s">
        <v>71</v>
      </c>
      <c r="J530" s="35"/>
      <c r="K530" s="35" t="str">
        <f>"buy "&amp;B530&amp;" "&amp;A530&amp;" @ $"&amp;G530</f>
        <v>buy 2 ACLS @ $129.72</v>
      </c>
      <c r="L530" s="9">
        <f>L524-(G530*B530)</f>
        <v>212449.59000000003</v>
      </c>
      <c r="M530" s="36">
        <f>L521-(G530*B530)</f>
        <v>208430.28</v>
      </c>
      <c r="N530" s="35"/>
      <c r="O530" s="35"/>
      <c r="P530" s="35"/>
      <c r="Q530" s="10"/>
    </row>
    <row r="531" spans="1:17">
      <c r="A531" s="13" t="s">
        <v>124</v>
      </c>
      <c r="B531" s="35">
        <v>10</v>
      </c>
      <c r="C531" s="9">
        <v>108.37</v>
      </c>
      <c r="D531" s="9">
        <f>C531*B531</f>
        <v>1083.7</v>
      </c>
      <c r="E531" s="36" t="s">
        <v>33</v>
      </c>
      <c r="F531" s="38">
        <f>D531/D533</f>
        <v>0.32004559845012526</v>
      </c>
      <c r="G531" s="40">
        <v>110</v>
      </c>
      <c r="H531" s="9">
        <f>(B531*G531)-D531</f>
        <v>16.299999999999955</v>
      </c>
      <c r="I531" s="35" t="s">
        <v>71</v>
      </c>
      <c r="J531" s="35"/>
      <c r="K531" s="35" t="str">
        <f>"buy "&amp;B531&amp;" "&amp;A531&amp;" @ $"&amp;G531</f>
        <v>buy 10 WYNN @ $110</v>
      </c>
      <c r="L531" s="9">
        <f>L530-(G531*B531)</f>
        <v>211349.59000000003</v>
      </c>
      <c r="M531" s="36">
        <f>M530-(G531*B531)</f>
        <v>207330.28</v>
      </c>
      <c r="N531" s="35"/>
      <c r="O531" s="35"/>
      <c r="P531" s="35"/>
      <c r="Q531" s="10"/>
    </row>
    <row r="532" spans="1:17">
      <c r="A532" s="23" t="s">
        <v>125</v>
      </c>
      <c r="B532" s="24">
        <v>181</v>
      </c>
      <c r="C532" s="25">
        <v>11.3</v>
      </c>
      <c r="D532" s="25">
        <f>C532*B532</f>
        <v>2045.3000000000002</v>
      </c>
      <c r="E532" s="36" t="s">
        <v>33</v>
      </c>
      <c r="F532" s="38">
        <f>D532/D533</f>
        <v>0.6040318007843879</v>
      </c>
      <c r="G532" s="43">
        <v>11.4</v>
      </c>
      <c r="H532" s="25">
        <f>(B532*G532)-D532</f>
        <v>18.099999999999909</v>
      </c>
      <c r="I532" s="35" t="s">
        <v>71</v>
      </c>
      <c r="J532" s="35"/>
      <c r="K532" s="35" t="str">
        <f>"buy "&amp;B532&amp;" "&amp;A532&amp;" @ $"&amp;G532</f>
        <v>buy 181 COTY @ $11.4</v>
      </c>
      <c r="L532" s="9">
        <f>L531-(G532*B532)</f>
        <v>209286.19000000003</v>
      </c>
      <c r="M532" s="36">
        <f>M531-(G532*B532)</f>
        <v>205266.88</v>
      </c>
      <c r="N532" s="35" t="str">
        <f>TEXT(ROUND(M532,2),"$#,##0.00")&amp;" will be the balance in the account after purchases.  "</f>
        <v xml:space="preserve">$205,266.88 will be the balance in the account after purchases.  </v>
      </c>
      <c r="O532" s="35"/>
      <c r="P532" s="35"/>
      <c r="Q532" s="10"/>
    </row>
    <row r="533" spans="1:17">
      <c r="A533" s="13"/>
      <c r="B533" s="35"/>
      <c r="C533" s="9"/>
      <c r="D533" s="9">
        <f>SUM(D530:D532)</f>
        <v>3386.08</v>
      </c>
      <c r="E533" s="35"/>
      <c r="F533" s="38">
        <f>SUM(F530:F532)</f>
        <v>1</v>
      </c>
      <c r="G533" s="9" t="s">
        <v>15</v>
      </c>
      <c r="H533" s="9">
        <f>SUM(H530:H532)</f>
        <v>36.759999999999877</v>
      </c>
      <c r="I533" s="35"/>
      <c r="J533" s="35"/>
      <c r="K533" s="35"/>
      <c r="L533" s="9"/>
      <c r="M533" s="35"/>
      <c r="N533" s="35" t="s">
        <v>27</v>
      </c>
      <c r="O533" s="35"/>
      <c r="P533" s="35"/>
      <c r="Q533" s="10"/>
    </row>
    <row r="534" spans="1:17">
      <c r="A534" s="13"/>
      <c r="B534" s="35"/>
      <c r="C534" s="9"/>
      <c r="D534" s="9"/>
      <c r="E534" s="35"/>
      <c r="F534" s="35"/>
      <c r="G534" s="9"/>
      <c r="H534" s="9"/>
      <c r="I534" s="35"/>
      <c r="J534" s="35"/>
      <c r="K534" s="35"/>
      <c r="L534" s="9"/>
      <c r="M534" s="11" t="str">
        <f>IF(J525+M532&gt;0,"Credit Surplus","Credit Shortage")</f>
        <v>Credit Surplus</v>
      </c>
      <c r="N534" s="36">
        <f>J525+M532</f>
        <v>209286.19</v>
      </c>
      <c r="O534" s="35" t="s">
        <v>60</v>
      </c>
      <c r="P534" s="35"/>
      <c r="Q534" s="10"/>
    </row>
    <row r="535" spans="1:17">
      <c r="A535" s="13"/>
      <c r="B535" s="35"/>
      <c r="C535" s="9"/>
      <c r="D535" s="9"/>
      <c r="E535" s="35"/>
      <c r="F535" s="35"/>
      <c r="G535" s="9"/>
      <c r="H535" s="9"/>
      <c r="I535" s="35"/>
      <c r="J535" s="35"/>
      <c r="K535" s="35"/>
      <c r="L535" s="9"/>
      <c r="M535" s="35"/>
      <c r="N535" s="35"/>
      <c r="O535" s="35"/>
      <c r="P535" s="35"/>
      <c r="Q535" s="10"/>
    </row>
    <row r="536" spans="1:17">
      <c r="A536" s="13"/>
      <c r="B536" s="35"/>
      <c r="C536" s="9"/>
      <c r="D536" s="9"/>
      <c r="E536" s="35"/>
      <c r="F536" s="35"/>
      <c r="G536" s="9"/>
      <c r="H536" s="9"/>
      <c r="I536" s="35"/>
      <c r="J536" s="35"/>
      <c r="K536" s="35"/>
      <c r="L536" s="35"/>
      <c r="M536" s="35"/>
      <c r="N536" s="35"/>
      <c r="O536" s="35"/>
      <c r="P536" s="35"/>
      <c r="Q536" s="10"/>
    </row>
    <row r="537" spans="1:17">
      <c r="A537" s="13" t="s">
        <v>11</v>
      </c>
      <c r="B537" s="35"/>
      <c r="C537" s="9"/>
      <c r="D537" s="21">
        <v>2883.99</v>
      </c>
      <c r="E537" s="35" t="s">
        <v>76</v>
      </c>
      <c r="F537" s="35"/>
      <c r="G537" s="9"/>
      <c r="H537" s="9"/>
      <c r="I537" s="35"/>
      <c r="J537" s="35"/>
      <c r="K537" s="35"/>
      <c r="L537" s="35"/>
      <c r="M537" s="35"/>
      <c r="N537" s="35"/>
      <c r="O537" s="35"/>
      <c r="P537" s="35"/>
      <c r="Q537" s="10"/>
    </row>
    <row r="538" spans="1:17">
      <c r="A538" s="13" t="s">
        <v>12</v>
      </c>
      <c r="B538" s="35"/>
      <c r="C538" s="9"/>
      <c r="D538" s="9">
        <f>H525</f>
        <v>28.430000000000177</v>
      </c>
      <c r="E538" s="35" t="s">
        <v>16</v>
      </c>
      <c r="F538" s="35"/>
      <c r="G538" s="9"/>
      <c r="H538" s="9"/>
      <c r="I538" s="35"/>
      <c r="J538" s="35"/>
      <c r="K538" s="35"/>
      <c r="L538" s="35"/>
      <c r="M538" s="35"/>
      <c r="N538" s="35"/>
      <c r="O538" s="35"/>
      <c r="P538" s="35"/>
      <c r="Q538" s="10"/>
    </row>
    <row r="539" spans="1:17">
      <c r="A539" s="13" t="s">
        <v>13</v>
      </c>
      <c r="B539" s="35"/>
      <c r="C539" s="9"/>
      <c r="D539" s="9">
        <f>D537+D538</f>
        <v>2912.42</v>
      </c>
      <c r="E539" s="35"/>
      <c r="F539" s="35"/>
      <c r="G539" s="9"/>
      <c r="H539" s="9"/>
      <c r="I539" s="35"/>
      <c r="J539" s="35"/>
      <c r="K539" s="35"/>
      <c r="L539" s="35"/>
      <c r="M539" s="35"/>
      <c r="N539" s="35"/>
      <c r="O539" s="35"/>
      <c r="P539" s="35"/>
      <c r="Q539" s="10"/>
    </row>
    <row r="540" spans="1:17">
      <c r="A540" s="13" t="s">
        <v>14</v>
      </c>
      <c r="B540" s="35"/>
      <c r="C540" s="9"/>
      <c r="D540" s="9">
        <f>H533</f>
        <v>36.759999999999877</v>
      </c>
      <c r="E540" s="35" t="s">
        <v>17</v>
      </c>
      <c r="F540" s="35"/>
      <c r="G540" s="9"/>
      <c r="H540" s="9"/>
      <c r="I540" s="35"/>
      <c r="J540" s="35"/>
      <c r="K540" s="35"/>
      <c r="L540" s="35"/>
      <c r="M540" s="35"/>
      <c r="N540" s="35"/>
      <c r="O540" s="35"/>
      <c r="P540" s="35"/>
      <c r="Q540" s="10"/>
    </row>
    <row r="541" spans="1:17">
      <c r="A541" s="13" t="s">
        <v>13</v>
      </c>
      <c r="B541" s="35"/>
      <c r="C541" s="9"/>
      <c r="D541" s="27">
        <f>D539-D540</f>
        <v>2875.6600000000003</v>
      </c>
      <c r="E541" s="19" t="s">
        <v>18</v>
      </c>
      <c r="F541" s="35"/>
      <c r="G541" s="9"/>
      <c r="H541" s="9"/>
      <c r="I541" s="35"/>
      <c r="J541" s="35"/>
      <c r="K541" s="35"/>
      <c r="L541" s="35"/>
      <c r="M541" s="35"/>
      <c r="N541" s="35"/>
      <c r="O541" s="35"/>
      <c r="P541" s="35"/>
      <c r="Q541" s="10"/>
    </row>
    <row r="542" spans="1:17" ht="14.65" thickBot="1">
      <c r="A542" s="15"/>
      <c r="B542" s="16"/>
      <c r="C542" s="17"/>
      <c r="D542" s="17"/>
      <c r="E542" s="16"/>
      <c r="F542" s="16"/>
      <c r="G542" s="17"/>
      <c r="H542" s="17"/>
      <c r="I542" s="16"/>
      <c r="J542" s="16"/>
      <c r="K542" s="16"/>
      <c r="L542" s="16"/>
      <c r="M542" s="16"/>
      <c r="N542" s="16"/>
      <c r="O542" s="16"/>
      <c r="P542" s="16"/>
      <c r="Q542" s="18"/>
    </row>
    <row r="543" spans="1:17" ht="14.65" thickTop="1"/>
    <row r="545" spans="1:17" ht="14.65" thickBot="1"/>
    <row r="546" spans="1:17" ht="14.65" thickTop="1">
      <c r="A546" s="2"/>
      <c r="B546" s="3"/>
      <c r="C546" s="4">
        <v>44957</v>
      </c>
      <c r="D546" s="5"/>
      <c r="E546" s="3"/>
      <c r="F546" s="3"/>
      <c r="G546" s="5"/>
      <c r="H546" s="5"/>
      <c r="I546" s="3"/>
      <c r="J546" s="3"/>
      <c r="K546" s="3"/>
      <c r="L546" s="20" t="s">
        <v>19</v>
      </c>
      <c r="M546" s="3"/>
      <c r="N546" s="3"/>
      <c r="O546" s="3"/>
      <c r="P546" s="3"/>
      <c r="Q546" s="6"/>
    </row>
    <row r="547" spans="1:17">
      <c r="A547" s="7" t="s">
        <v>5</v>
      </c>
      <c r="B547" s="35"/>
      <c r="C547" s="9"/>
      <c r="D547" s="9"/>
      <c r="E547" s="35"/>
      <c r="F547" s="35"/>
      <c r="G547" s="9"/>
      <c r="H547" s="9"/>
      <c r="I547" s="35"/>
      <c r="J547" s="11" t="s">
        <v>24</v>
      </c>
      <c r="K547" s="35"/>
      <c r="L547" s="11" t="s">
        <v>10</v>
      </c>
      <c r="M547" s="35"/>
      <c r="N547" s="35"/>
      <c r="O547" s="35"/>
      <c r="P547" s="35"/>
      <c r="Q547" s="10"/>
    </row>
    <row r="548" spans="1:17">
      <c r="A548" s="7" t="s">
        <v>0</v>
      </c>
      <c r="B548" s="11" t="s">
        <v>3</v>
      </c>
      <c r="C548" s="12" t="s">
        <v>1</v>
      </c>
      <c r="D548" s="12" t="s">
        <v>4</v>
      </c>
      <c r="E548" s="11" t="s">
        <v>7</v>
      </c>
      <c r="F548" s="37" t="s">
        <v>92</v>
      </c>
      <c r="G548" s="12" t="s">
        <v>8</v>
      </c>
      <c r="H548" s="12" t="s">
        <v>9</v>
      </c>
      <c r="I548" s="33" t="s">
        <v>70</v>
      </c>
      <c r="J548" s="11" t="s">
        <v>23</v>
      </c>
      <c r="K548" s="35"/>
      <c r="L548" s="31">
        <v>208689.72</v>
      </c>
      <c r="M548" s="35" t="s">
        <v>118</v>
      </c>
      <c r="N548" s="35"/>
      <c r="O548" s="35"/>
      <c r="P548" s="35"/>
      <c r="Q548" s="10"/>
    </row>
    <row r="549" spans="1:17">
      <c r="A549" s="13" t="s">
        <v>119</v>
      </c>
      <c r="B549" s="35">
        <v>109</v>
      </c>
      <c r="C549" s="9">
        <v>11.77</v>
      </c>
      <c r="D549" s="9">
        <f>C549*B549</f>
        <v>1282.93</v>
      </c>
      <c r="E549" s="36" t="s">
        <v>33</v>
      </c>
      <c r="F549" s="38">
        <f>D549/D552</f>
        <v>0.32146544120594955</v>
      </c>
      <c r="G549" s="40">
        <v>11.71</v>
      </c>
      <c r="H549" s="9">
        <f>(B549*G549)-D549</f>
        <v>-6.5399999999999636</v>
      </c>
      <c r="I549" s="35" t="s">
        <v>71</v>
      </c>
      <c r="J549" s="36">
        <f>G549*B549</f>
        <v>1276.3900000000001</v>
      </c>
      <c r="K549" s="35" t="str">
        <f>"sell "&amp;B549&amp;" "&amp;A549&amp;" @ $"&amp;G549</f>
        <v>sell 109 YPF @ $11.71</v>
      </c>
      <c r="L549" s="9">
        <f>L548+(G549*B549)</f>
        <v>209966.11000000002</v>
      </c>
      <c r="M549" s="35"/>
      <c r="N549" s="35"/>
      <c r="O549" s="35"/>
      <c r="P549" s="35"/>
      <c r="Q549" s="10"/>
    </row>
    <row r="550" spans="1:17">
      <c r="A550" s="13" t="s">
        <v>120</v>
      </c>
      <c r="B550" s="35">
        <v>41</v>
      </c>
      <c r="C550" s="9">
        <v>51.44</v>
      </c>
      <c r="D550" s="9">
        <f>C550*B550</f>
        <v>2109.04</v>
      </c>
      <c r="E550" s="36" t="s">
        <v>33</v>
      </c>
      <c r="F550" s="38">
        <f>D550/D552</f>
        <v>0.52846489997193602</v>
      </c>
      <c r="G550" s="40">
        <v>51.87</v>
      </c>
      <c r="H550" s="9">
        <f>(B550*G550)-D550</f>
        <v>17.630000000000109</v>
      </c>
      <c r="I550" s="35"/>
      <c r="J550" s="36">
        <f>G550*B550</f>
        <v>2126.67</v>
      </c>
      <c r="K550" s="35" t="str">
        <f>"sell "&amp;B550&amp;" "&amp;A550&amp;" @ $"&amp;G550</f>
        <v>sell 41 INSW @ $51.87</v>
      </c>
      <c r="L550" s="9">
        <f>L549+(G550*B550)</f>
        <v>212092.78000000003</v>
      </c>
      <c r="M550" s="35"/>
      <c r="N550" s="35"/>
      <c r="O550" s="35"/>
      <c r="P550" s="35"/>
      <c r="Q550" s="10"/>
    </row>
    <row r="551" spans="1:17">
      <c r="A551" s="13" t="s">
        <v>121</v>
      </c>
      <c r="B551" s="35">
        <v>17</v>
      </c>
      <c r="C551" s="9">
        <v>35.229999999999997</v>
      </c>
      <c r="D551" s="9">
        <f>C551*B551</f>
        <v>598.91</v>
      </c>
      <c r="E551" s="36" t="s">
        <v>33</v>
      </c>
      <c r="F551" s="38">
        <f>D551/D552</f>
        <v>0.1500696588221144</v>
      </c>
      <c r="G551" s="40">
        <v>36.25</v>
      </c>
      <c r="H551" s="9">
        <f>(B551*G551)-D551</f>
        <v>17.340000000000032</v>
      </c>
      <c r="I551" s="35"/>
      <c r="J551" s="36">
        <f>G551*B551</f>
        <v>616.25</v>
      </c>
      <c r="K551" s="35" t="str">
        <f>"sell "&amp;B551&amp;" "&amp;A551&amp;" @ $"&amp;G551</f>
        <v>sell 17 TRMD @ $36.25</v>
      </c>
      <c r="L551" s="9">
        <f>L550+(G551*B551)</f>
        <v>212709.03000000003</v>
      </c>
      <c r="M551" s="35" t="s">
        <v>22</v>
      </c>
      <c r="N551" s="35"/>
      <c r="O551" s="35"/>
      <c r="P551" s="35"/>
      <c r="Q551" s="10"/>
    </row>
    <row r="552" spans="1:17">
      <c r="A552" s="13"/>
      <c r="B552" s="35"/>
      <c r="C552" s="9"/>
      <c r="D552" s="9">
        <f>SUM(D549:D551)</f>
        <v>3990.88</v>
      </c>
      <c r="E552" s="36"/>
      <c r="F552" s="38">
        <f>SUM(F549:F551)</f>
        <v>1</v>
      </c>
      <c r="G552" s="41"/>
      <c r="H552" s="9">
        <f>SUM(H549:H551)</f>
        <v>28.430000000000177</v>
      </c>
      <c r="I552" s="35"/>
      <c r="J552" s="36">
        <f>SUM(J549:J551)</f>
        <v>4019.3100000000004</v>
      </c>
      <c r="K552" s="35"/>
      <c r="L552" s="9"/>
      <c r="M552" s="35"/>
      <c r="N552" s="35"/>
      <c r="O552" s="35"/>
      <c r="P552" s="35"/>
      <c r="Q552" s="10"/>
    </row>
    <row r="553" spans="1:17">
      <c r="A553" s="13"/>
      <c r="B553" s="35"/>
      <c r="C553" s="9"/>
      <c r="D553" s="9"/>
      <c r="E553" s="35"/>
      <c r="F553" s="35"/>
      <c r="G553" s="41"/>
      <c r="H553" s="9"/>
      <c r="I553" s="35"/>
      <c r="J553" s="35"/>
      <c r="K553" s="35"/>
      <c r="L553" s="9"/>
      <c r="M553" s="35"/>
      <c r="N553" s="35"/>
      <c r="O553" s="35"/>
      <c r="P553" s="35"/>
      <c r="Q553" s="10"/>
    </row>
    <row r="554" spans="1:17">
      <c r="A554" s="13"/>
      <c r="B554" s="35"/>
      <c r="C554" s="9"/>
      <c r="D554" s="9"/>
      <c r="E554" s="19"/>
      <c r="F554" s="35"/>
      <c r="G554" s="41"/>
      <c r="H554" s="9"/>
      <c r="I554" s="35"/>
      <c r="J554" s="35"/>
      <c r="K554" s="35"/>
      <c r="L554" s="9"/>
      <c r="M554" s="11" t="s">
        <v>20</v>
      </c>
      <c r="N554" s="35"/>
      <c r="O554" s="35"/>
      <c r="P554" s="35"/>
      <c r="Q554" s="10"/>
    </row>
    <row r="555" spans="1:17">
      <c r="A555" s="7" t="s">
        <v>6</v>
      </c>
      <c r="B555" s="35"/>
      <c r="C555" s="9"/>
      <c r="D555" s="9"/>
      <c r="E555" s="19"/>
      <c r="F555" s="35"/>
      <c r="G555" s="41"/>
      <c r="H555" s="9"/>
      <c r="I555" s="35"/>
      <c r="J555" s="35"/>
      <c r="K555" s="35"/>
      <c r="L555" s="9"/>
      <c r="M555" s="11" t="s">
        <v>21</v>
      </c>
      <c r="N555" s="35"/>
      <c r="O555" s="35"/>
      <c r="P555" s="35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2</v>
      </c>
      <c r="E556" s="22" t="s">
        <v>7</v>
      </c>
      <c r="F556" s="39" t="s">
        <v>92</v>
      </c>
      <c r="G556" s="42" t="s">
        <v>8</v>
      </c>
      <c r="H556" s="12" t="s">
        <v>9</v>
      </c>
      <c r="I556" s="35"/>
      <c r="J556" s="35"/>
      <c r="K556" s="35"/>
      <c r="L556" s="9"/>
      <c r="M556" s="36">
        <f>L551</f>
        <v>212709.03000000003</v>
      </c>
      <c r="N556" s="35"/>
      <c r="O556" s="35"/>
      <c r="P556" s="35"/>
      <c r="Q556" s="10"/>
    </row>
    <row r="557" spans="1:17">
      <c r="A557" s="13" t="s">
        <v>123</v>
      </c>
      <c r="B557" s="35">
        <v>2</v>
      </c>
      <c r="C557" s="9">
        <v>128.54</v>
      </c>
      <c r="D557" s="9">
        <f>C557*B557</f>
        <v>257.08</v>
      </c>
      <c r="E557" s="36" t="s">
        <v>33</v>
      </c>
      <c r="F557" s="38">
        <f>D557/D560</f>
        <v>7.5922600765486931E-2</v>
      </c>
      <c r="G557" s="40">
        <v>129.72</v>
      </c>
      <c r="H557" s="9">
        <f>(B557*G557)-D557</f>
        <v>2.3600000000000136</v>
      </c>
      <c r="I557" s="35" t="s">
        <v>71</v>
      </c>
      <c r="J557" s="35"/>
      <c r="K557" s="35" t="str">
        <f>"buy "&amp;B557&amp;" "&amp;A557&amp;" @ $"&amp;G557</f>
        <v>buy 2 ACLS @ $129.72</v>
      </c>
      <c r="L557" s="9">
        <f>L551-(G557*B557)</f>
        <v>212449.59000000003</v>
      </c>
      <c r="M557" s="36">
        <f>L548-(G557*B557)</f>
        <v>208430.28</v>
      </c>
      <c r="N557" s="35"/>
      <c r="O557" s="35"/>
      <c r="P557" s="35"/>
      <c r="Q557" s="10"/>
    </row>
    <row r="558" spans="1:17">
      <c r="A558" s="13" t="s">
        <v>124</v>
      </c>
      <c r="B558" s="35">
        <v>10</v>
      </c>
      <c r="C558" s="9">
        <v>108.37</v>
      </c>
      <c r="D558" s="9">
        <f>C558*B558</f>
        <v>1083.7</v>
      </c>
      <c r="E558" s="36" t="s">
        <v>33</v>
      </c>
      <c r="F558" s="38">
        <f>D558/D560</f>
        <v>0.32004559845012526</v>
      </c>
      <c r="G558" s="40">
        <v>110</v>
      </c>
      <c r="H558" s="9">
        <f>(B558*G558)-D558</f>
        <v>16.299999999999955</v>
      </c>
      <c r="I558" s="35" t="s">
        <v>71</v>
      </c>
      <c r="J558" s="35"/>
      <c r="K558" s="35" t="str">
        <f>"buy "&amp;B558&amp;" "&amp;A558&amp;" @ $"&amp;G558</f>
        <v>buy 10 WYNN @ $110</v>
      </c>
      <c r="L558" s="9">
        <f>L557-(G558*B558)</f>
        <v>211349.59000000003</v>
      </c>
      <c r="M558" s="36">
        <f>M557-(G558*B558)</f>
        <v>207330.28</v>
      </c>
      <c r="N558" s="35"/>
      <c r="O558" s="35"/>
      <c r="P558" s="35"/>
      <c r="Q558" s="10"/>
    </row>
    <row r="559" spans="1:17">
      <c r="A559" s="23" t="s">
        <v>125</v>
      </c>
      <c r="B559" s="24">
        <v>181</v>
      </c>
      <c r="C559" s="25">
        <v>11.3</v>
      </c>
      <c r="D559" s="25">
        <f>C559*B559</f>
        <v>2045.3000000000002</v>
      </c>
      <c r="E559" s="36" t="s">
        <v>33</v>
      </c>
      <c r="F559" s="38">
        <f>D559/D560</f>
        <v>0.6040318007843879</v>
      </c>
      <c r="G559" s="43">
        <v>11.4</v>
      </c>
      <c r="H559" s="25">
        <f>(B559*G559)-D559</f>
        <v>18.099999999999909</v>
      </c>
      <c r="I559" s="35" t="s">
        <v>71</v>
      </c>
      <c r="J559" s="35"/>
      <c r="K559" s="35" t="str">
        <f>"buy "&amp;B559&amp;" "&amp;A559&amp;" @ $"&amp;G559</f>
        <v>buy 181 COTY @ $11.4</v>
      </c>
      <c r="L559" s="9">
        <f>L558-(G559*B559)</f>
        <v>209286.19000000003</v>
      </c>
      <c r="M559" s="36">
        <f>M558-(G559*B559)</f>
        <v>205266.88</v>
      </c>
      <c r="N559" s="35" t="str">
        <f>TEXT(ROUND(M559,2),"$#,##0.00")&amp;" will be the balance in the account after purchases.  "</f>
        <v xml:space="preserve">$205,266.88 will be the balance in the account after purchases.  </v>
      </c>
      <c r="O559" s="35"/>
      <c r="P559" s="35"/>
      <c r="Q559" s="10"/>
    </row>
    <row r="560" spans="1:17">
      <c r="A560" s="13"/>
      <c r="B560" s="35"/>
      <c r="C560" s="9"/>
      <c r="D560" s="9">
        <f>SUM(D557:D559)</f>
        <v>3386.08</v>
      </c>
      <c r="E560" s="35"/>
      <c r="F560" s="38">
        <f>SUM(F557:F559)</f>
        <v>1</v>
      </c>
      <c r="G560" s="9" t="s">
        <v>15</v>
      </c>
      <c r="H560" s="9">
        <f>SUM(H557:H559)</f>
        <v>36.759999999999877</v>
      </c>
      <c r="I560" s="35"/>
      <c r="J560" s="35"/>
      <c r="K560" s="35"/>
      <c r="L560" s="9"/>
      <c r="M560" s="35"/>
      <c r="N560" s="35" t="s">
        <v>27</v>
      </c>
      <c r="O560" s="35"/>
      <c r="P560" s="35"/>
      <c r="Q560" s="10"/>
    </row>
    <row r="561" spans="1:17">
      <c r="A561" s="13"/>
      <c r="B561" s="35"/>
      <c r="C561" s="9"/>
      <c r="D561" s="9"/>
      <c r="E561" s="35"/>
      <c r="F561" s="35"/>
      <c r="G561" s="9"/>
      <c r="H561" s="9"/>
      <c r="I561" s="35"/>
      <c r="J561" s="35"/>
      <c r="K561" s="35"/>
      <c r="L561" s="9"/>
      <c r="M561" s="11" t="str">
        <f>IF(J552+M559&gt;0,"Credit Surplus","Credit Shortage")</f>
        <v>Credit Surplus</v>
      </c>
      <c r="N561" s="36">
        <f>J552+M559</f>
        <v>209286.19</v>
      </c>
      <c r="O561" s="35" t="s">
        <v>60</v>
      </c>
      <c r="P561" s="35"/>
      <c r="Q561" s="10"/>
    </row>
    <row r="562" spans="1:17">
      <c r="A562" s="13"/>
      <c r="B562" s="35"/>
      <c r="C562" s="9"/>
      <c r="D562" s="9"/>
      <c r="E562" s="35"/>
      <c r="F562" s="35"/>
      <c r="G562" s="9"/>
      <c r="H562" s="9"/>
      <c r="I562" s="35"/>
      <c r="J562" s="35"/>
      <c r="K562" s="35"/>
      <c r="L562" s="9"/>
      <c r="M562" s="35"/>
      <c r="N562" s="35"/>
      <c r="O562" s="35"/>
      <c r="P562" s="35"/>
      <c r="Q562" s="10"/>
    </row>
    <row r="563" spans="1:17">
      <c r="A563" s="13"/>
      <c r="B563" s="35"/>
      <c r="C563" s="9"/>
      <c r="D563" s="9"/>
      <c r="E563" s="35"/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>
      <c r="A564" s="13" t="s">
        <v>11</v>
      </c>
      <c r="B564" s="35"/>
      <c r="C564" s="9"/>
      <c r="D564" s="21">
        <v>2883.99</v>
      </c>
      <c r="E564" s="35" t="s">
        <v>76</v>
      </c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>
      <c r="A565" s="13" t="s">
        <v>12</v>
      </c>
      <c r="B565" s="35"/>
      <c r="C565" s="9"/>
      <c r="D565" s="9">
        <f>H552</f>
        <v>28.430000000000177</v>
      </c>
      <c r="E565" s="35" t="s">
        <v>16</v>
      </c>
      <c r="F565" s="35"/>
      <c r="G565" s="9"/>
      <c r="H565" s="9"/>
      <c r="I565" s="35"/>
      <c r="J565" s="35"/>
      <c r="K565" s="35"/>
      <c r="L565" s="35"/>
      <c r="M565" s="35"/>
      <c r="N565" s="35"/>
      <c r="O565" s="35"/>
      <c r="P565" s="35"/>
      <c r="Q565" s="10"/>
    </row>
    <row r="566" spans="1:17">
      <c r="A566" s="13" t="s">
        <v>13</v>
      </c>
      <c r="B566" s="35"/>
      <c r="C566" s="9"/>
      <c r="D566" s="9">
        <f>D564+D565</f>
        <v>2912.42</v>
      </c>
      <c r="E566" s="35"/>
      <c r="F566" s="35"/>
      <c r="G566" s="9"/>
      <c r="H566" s="9"/>
      <c r="I566" s="35"/>
      <c r="J566" s="35"/>
      <c r="K566" s="35"/>
      <c r="L566" s="35"/>
      <c r="M566" s="35"/>
      <c r="N566" s="35"/>
      <c r="O566" s="35"/>
      <c r="P566" s="35"/>
      <c r="Q566" s="10"/>
    </row>
    <row r="567" spans="1:17">
      <c r="A567" s="13" t="s">
        <v>14</v>
      </c>
      <c r="B567" s="35"/>
      <c r="C567" s="9"/>
      <c r="D567" s="9">
        <f>H560</f>
        <v>36.759999999999877</v>
      </c>
      <c r="E567" s="35" t="s">
        <v>17</v>
      </c>
      <c r="F567" s="35"/>
      <c r="G567" s="9"/>
      <c r="H567" s="9"/>
      <c r="I567" s="35"/>
      <c r="J567" s="35"/>
      <c r="K567" s="35"/>
      <c r="L567" s="35"/>
      <c r="M567" s="35"/>
      <c r="N567" s="35"/>
      <c r="O567" s="35"/>
      <c r="P567" s="35"/>
      <c r="Q567" s="10"/>
    </row>
    <row r="568" spans="1:17">
      <c r="A568" s="13" t="s">
        <v>13</v>
      </c>
      <c r="B568" s="35"/>
      <c r="C568" s="9"/>
      <c r="D568" s="27">
        <f>D566-D567</f>
        <v>2875.6600000000003</v>
      </c>
      <c r="E568" s="19" t="s">
        <v>18</v>
      </c>
      <c r="F568" s="35"/>
      <c r="G568" s="9"/>
      <c r="H568" s="9"/>
      <c r="I568" s="35"/>
      <c r="J568" s="35"/>
      <c r="K568" s="35"/>
      <c r="L568" s="35"/>
      <c r="M568" s="35"/>
      <c r="N568" s="35"/>
      <c r="O568" s="35"/>
      <c r="P568" s="35"/>
      <c r="Q568" s="10"/>
    </row>
    <row r="569" spans="1:17" ht="14.65" thickBot="1">
      <c r="A569" s="15"/>
      <c r="B569" s="16"/>
      <c r="C569" s="17"/>
      <c r="D569" s="17"/>
      <c r="E569" s="16"/>
      <c r="F569" s="16"/>
      <c r="G569" s="17"/>
      <c r="H569" s="17"/>
      <c r="I569" s="16"/>
      <c r="J569" s="16"/>
      <c r="K569" s="16"/>
      <c r="L569" s="16"/>
      <c r="M569" s="16"/>
      <c r="N569" s="16"/>
      <c r="O569" s="16"/>
      <c r="P569" s="16"/>
      <c r="Q569" s="18"/>
    </row>
    <row r="570" spans="1:17" ht="14.65" thickTop="1"/>
    <row r="572" spans="1:17" ht="14.65" thickBot="1"/>
    <row r="573" spans="1:17" ht="14.65" thickTop="1">
      <c r="A573" s="2"/>
      <c r="B573" s="3"/>
      <c r="C573" s="4">
        <v>44925</v>
      </c>
      <c r="D573" s="5"/>
      <c r="E573" s="3"/>
      <c r="F573" s="3"/>
      <c r="G573" s="5"/>
      <c r="H573" s="5"/>
      <c r="I573" s="3"/>
      <c r="J573" s="3"/>
      <c r="K573" s="3"/>
      <c r="L573" s="20" t="s">
        <v>19</v>
      </c>
      <c r="M573" s="3"/>
      <c r="N573" s="3"/>
      <c r="O573" s="3"/>
      <c r="P573" s="3"/>
      <c r="Q573" s="6"/>
    </row>
    <row r="574" spans="1:17">
      <c r="A574" s="7" t="s">
        <v>5</v>
      </c>
      <c r="B574" s="35"/>
      <c r="C574" s="9"/>
      <c r="D574" s="9"/>
      <c r="E574" s="35"/>
      <c r="F574" s="35"/>
      <c r="G574" s="9"/>
      <c r="H574" s="9"/>
      <c r="I574" s="35"/>
      <c r="J574" s="11" t="s">
        <v>24</v>
      </c>
      <c r="K574" s="35"/>
      <c r="L574" s="11" t="s">
        <v>10</v>
      </c>
      <c r="M574" s="35"/>
      <c r="N574" s="35"/>
      <c r="O574" s="35"/>
      <c r="P574" s="35"/>
      <c r="Q574" s="10"/>
    </row>
    <row r="575" spans="1:17">
      <c r="A575" s="7" t="s">
        <v>0</v>
      </c>
      <c r="B575" s="11" t="s">
        <v>3</v>
      </c>
      <c r="C575" s="12" t="s">
        <v>1</v>
      </c>
      <c r="D575" s="12" t="s">
        <v>4</v>
      </c>
      <c r="E575" s="11" t="s">
        <v>7</v>
      </c>
      <c r="F575" s="37" t="s">
        <v>92</v>
      </c>
      <c r="G575" s="12" t="s">
        <v>8</v>
      </c>
      <c r="H575" s="12" t="s">
        <v>9</v>
      </c>
      <c r="I575" s="33" t="s">
        <v>70</v>
      </c>
      <c r="J575" s="11" t="s">
        <v>23</v>
      </c>
      <c r="K575" s="35"/>
      <c r="L575" s="31">
        <v>211066.95</v>
      </c>
      <c r="M575" s="35" t="s">
        <v>118</v>
      </c>
      <c r="N575" s="35"/>
      <c r="O575" s="35"/>
      <c r="P575" s="35"/>
      <c r="Q575" s="10"/>
    </row>
    <row r="576" spans="1:17">
      <c r="A576" s="13" t="s">
        <v>113</v>
      </c>
      <c r="B576" s="35">
        <v>10</v>
      </c>
      <c r="C576" s="9">
        <v>91.47</v>
      </c>
      <c r="D576" s="9">
        <f>C576*B576</f>
        <v>914.7</v>
      </c>
      <c r="E576" s="36" t="s">
        <v>33</v>
      </c>
      <c r="F576" s="38">
        <f>D576/D579</f>
        <v>1</v>
      </c>
      <c r="G576" s="9">
        <v>91.48</v>
      </c>
      <c r="H576" s="9">
        <f>(B576*G576)-D576</f>
        <v>0.10000000000002274</v>
      </c>
      <c r="I576" s="35" t="s">
        <v>71</v>
      </c>
      <c r="J576" s="36">
        <f>G576*B576</f>
        <v>914.80000000000007</v>
      </c>
      <c r="K576" s="35" t="str">
        <f>"sell "&amp;B576&amp;" "&amp;A576&amp;" @ $"&amp;G576</f>
        <v>sell 10 BIL @ $91.48</v>
      </c>
      <c r="L576" s="9">
        <f>L575+(G576*B576)</f>
        <v>211981.75</v>
      </c>
      <c r="M576" s="35"/>
      <c r="N576" s="35"/>
      <c r="O576" s="35"/>
      <c r="P576" s="35"/>
      <c r="Q576" s="10"/>
    </row>
    <row r="577" spans="1:17">
      <c r="A577" s="13"/>
      <c r="B577" s="35"/>
      <c r="C577" s="9"/>
      <c r="D577" s="9">
        <f>C577*B577</f>
        <v>0</v>
      </c>
      <c r="E577" s="36"/>
      <c r="F577" s="38">
        <f>D577/D579</f>
        <v>0</v>
      </c>
      <c r="G577" s="9"/>
      <c r="H577" s="9">
        <f>(B577*G577)-D577</f>
        <v>0</v>
      </c>
      <c r="I577" s="35"/>
      <c r="J577" s="36">
        <f>G577*B577</f>
        <v>0</v>
      </c>
      <c r="K577" s="35" t="str">
        <f>"sell "&amp;B577&amp;" "&amp;A577&amp;" @ $"&amp;G577</f>
        <v>sell   @ $</v>
      </c>
      <c r="L577" s="9">
        <f>L576+(G577*B577)</f>
        <v>211981.75</v>
      </c>
      <c r="M577" s="35"/>
      <c r="N577" s="35"/>
      <c r="O577" s="35"/>
      <c r="P577" s="35"/>
      <c r="Q577" s="10"/>
    </row>
    <row r="578" spans="1:17">
      <c r="A578" s="13"/>
      <c r="B578" s="35"/>
      <c r="C578" s="9"/>
      <c r="D578" s="9">
        <f>C578*B578</f>
        <v>0</v>
      </c>
      <c r="E578" s="36"/>
      <c r="F578" s="38">
        <f>D578/D579</f>
        <v>0</v>
      </c>
      <c r="G578" s="9"/>
      <c r="H578" s="9">
        <f>(B578*G578)-D578</f>
        <v>0</v>
      </c>
      <c r="I578" s="35"/>
      <c r="J578" s="36">
        <f>G578*B578</f>
        <v>0</v>
      </c>
      <c r="K578" s="35" t="str">
        <f>"sell "&amp;B578&amp;" "&amp;A578&amp;" @ $"&amp;G578</f>
        <v>sell   @ $</v>
      </c>
      <c r="L578" s="9">
        <f>L577+(G578*B578)</f>
        <v>211981.75</v>
      </c>
      <c r="M578" s="35" t="s">
        <v>22</v>
      </c>
      <c r="N578" s="35"/>
      <c r="O578" s="35"/>
      <c r="P578" s="35"/>
      <c r="Q578" s="10"/>
    </row>
    <row r="579" spans="1:17">
      <c r="A579" s="13"/>
      <c r="B579" s="35"/>
      <c r="C579" s="9"/>
      <c r="D579" s="9">
        <f>SUM(D576:D578)</f>
        <v>914.7</v>
      </c>
      <c r="E579" s="36"/>
      <c r="F579" s="38">
        <f>SUM(F576:F578)</f>
        <v>1</v>
      </c>
      <c r="G579" s="32"/>
      <c r="H579" s="9">
        <f>SUM(H576:H578)</f>
        <v>0.10000000000002274</v>
      </c>
      <c r="I579" s="35"/>
      <c r="J579" s="36">
        <f>SUM(J576:J578)</f>
        <v>914.80000000000007</v>
      </c>
      <c r="K579" s="35"/>
      <c r="L579" s="9"/>
      <c r="M579" s="35"/>
      <c r="N579" s="35"/>
      <c r="O579" s="35"/>
      <c r="P579" s="35"/>
      <c r="Q579" s="10"/>
    </row>
    <row r="580" spans="1:17">
      <c r="A580" s="13"/>
      <c r="B580" s="35"/>
      <c r="C580" s="9"/>
      <c r="D580" s="9"/>
      <c r="E580" s="35"/>
      <c r="F580" s="35"/>
      <c r="G580" s="32"/>
      <c r="H580" s="9"/>
      <c r="I580" s="35"/>
      <c r="J580" s="35"/>
      <c r="K580" s="35"/>
      <c r="L580" s="9"/>
      <c r="M580" s="35"/>
      <c r="N580" s="35"/>
      <c r="O580" s="35"/>
      <c r="P580" s="35"/>
      <c r="Q580" s="10"/>
    </row>
    <row r="581" spans="1:17">
      <c r="A581" s="13"/>
      <c r="B581" s="35"/>
      <c r="C581" s="9"/>
      <c r="D581" s="9"/>
      <c r="E581" s="19"/>
      <c r="F581" s="35"/>
      <c r="G581" s="32"/>
      <c r="H581" s="9"/>
      <c r="I581" s="35"/>
      <c r="J581" s="35"/>
      <c r="K581" s="35"/>
      <c r="L581" s="9"/>
      <c r="M581" s="11" t="s">
        <v>20</v>
      </c>
      <c r="N581" s="35"/>
      <c r="O581" s="35"/>
      <c r="P581" s="35"/>
      <c r="Q581" s="10"/>
    </row>
    <row r="582" spans="1:17">
      <c r="A582" s="7" t="s">
        <v>6</v>
      </c>
      <c r="B582" s="35"/>
      <c r="C582" s="9"/>
      <c r="D582" s="9"/>
      <c r="E582" s="19"/>
      <c r="F582" s="35"/>
      <c r="G582" s="32"/>
      <c r="H582" s="9"/>
      <c r="I582" s="35"/>
      <c r="J582" s="35"/>
      <c r="K582" s="35"/>
      <c r="L582" s="9"/>
      <c r="M582" s="11" t="s">
        <v>21</v>
      </c>
      <c r="N582" s="35"/>
      <c r="O582" s="35"/>
      <c r="P582" s="35"/>
      <c r="Q582" s="10"/>
    </row>
    <row r="583" spans="1:17">
      <c r="A583" s="7" t="s">
        <v>0</v>
      </c>
      <c r="B583" s="11" t="s">
        <v>3</v>
      </c>
      <c r="C583" s="12" t="s">
        <v>1</v>
      </c>
      <c r="D583" s="12" t="s">
        <v>2</v>
      </c>
      <c r="E583" s="22" t="s">
        <v>7</v>
      </c>
      <c r="F583" s="39" t="s">
        <v>92</v>
      </c>
      <c r="G583" s="33" t="s">
        <v>8</v>
      </c>
      <c r="H583" s="12" t="s">
        <v>9</v>
      </c>
      <c r="I583" s="35"/>
      <c r="J583" s="35"/>
      <c r="K583" s="35"/>
      <c r="L583" s="9"/>
      <c r="M583" s="36">
        <f>L578</f>
        <v>211981.75</v>
      </c>
      <c r="N583" s="35"/>
      <c r="O583" s="35"/>
      <c r="P583" s="35"/>
      <c r="Q583" s="10"/>
    </row>
    <row r="584" spans="1:17">
      <c r="A584" s="13" t="s">
        <v>122</v>
      </c>
      <c r="B584" s="35">
        <v>16</v>
      </c>
      <c r="C584" s="9">
        <v>61.64</v>
      </c>
      <c r="D584" s="9">
        <f>C584*B584</f>
        <v>986.24</v>
      </c>
      <c r="E584" s="36" t="s">
        <v>33</v>
      </c>
      <c r="F584" s="38">
        <f>D584/D587</f>
        <v>1</v>
      </c>
      <c r="G584" s="9">
        <v>62.44</v>
      </c>
      <c r="H584" s="9">
        <f>(B584*G584)-D584</f>
        <v>12.799999999999955</v>
      </c>
      <c r="I584" s="35" t="s">
        <v>71</v>
      </c>
      <c r="J584" s="35"/>
      <c r="K584" s="35" t="str">
        <f>"buy "&amp;B584&amp;" "&amp;A584&amp;" @ $"&amp;G584</f>
        <v>buy 16 IEFA @ $62.44</v>
      </c>
      <c r="L584" s="9">
        <f>L578-(G584*B584)</f>
        <v>210982.71</v>
      </c>
      <c r="M584" s="36">
        <f>L575-(G584*B584)</f>
        <v>210067.91</v>
      </c>
      <c r="N584" s="35"/>
      <c r="O584" s="35"/>
      <c r="P584" s="35"/>
      <c r="Q584" s="10"/>
    </row>
    <row r="585" spans="1:17">
      <c r="A585" s="13"/>
      <c r="B585" s="35"/>
      <c r="C585" s="9">
        <v>0</v>
      </c>
      <c r="D585" s="9">
        <f>C585*B585</f>
        <v>0</v>
      </c>
      <c r="E585" s="36" t="s">
        <v>33</v>
      </c>
      <c r="F585" s="38">
        <f>D585/D587</f>
        <v>0</v>
      </c>
      <c r="G585" s="9">
        <v>0</v>
      </c>
      <c r="H585" s="9">
        <f>(B585*G585)-D585</f>
        <v>0</v>
      </c>
      <c r="I585" s="35"/>
      <c r="J585" s="35"/>
      <c r="K585" s="35" t="str">
        <f>"buy "&amp;B585&amp;" "&amp;A585&amp;" @ $"&amp;G585</f>
        <v>buy   @ $0</v>
      </c>
      <c r="L585" s="9">
        <f>L584-(G585*B585)</f>
        <v>210982.71</v>
      </c>
      <c r="M585" s="36">
        <f>M584-(G585*B585)</f>
        <v>210067.91</v>
      </c>
      <c r="N585" s="35"/>
      <c r="O585" s="35"/>
      <c r="P585" s="35"/>
      <c r="Q585" s="10"/>
    </row>
    <row r="586" spans="1:17">
      <c r="A586" s="23"/>
      <c r="B586" s="24"/>
      <c r="C586" s="25">
        <v>0</v>
      </c>
      <c r="D586" s="25">
        <f>C586*B586</f>
        <v>0</v>
      </c>
      <c r="E586" s="36" t="s">
        <v>33</v>
      </c>
      <c r="F586" s="38">
        <f>D586/D587</f>
        <v>0</v>
      </c>
      <c r="G586" s="25">
        <v>0</v>
      </c>
      <c r="H586" s="25">
        <f>(B586*G586)-D586</f>
        <v>0</v>
      </c>
      <c r="I586" s="35"/>
      <c r="J586" s="35"/>
      <c r="K586" s="35" t="str">
        <f>"buy "&amp;B586&amp;" "&amp;A586&amp;" @ $"&amp;G586</f>
        <v>buy   @ $0</v>
      </c>
      <c r="L586" s="9">
        <f>L585-(G586*B586)</f>
        <v>210982.71</v>
      </c>
      <c r="M586" s="36">
        <f>M585-(G586*B586)</f>
        <v>210067.91</v>
      </c>
      <c r="N586" s="35" t="str">
        <f>TEXT(ROUND(M586,2),"$#,##0.00")&amp;" will be the balance in the account after purchases.  "</f>
        <v xml:space="preserve">$210,067.91 will be the balance in the account after purchases.  </v>
      </c>
      <c r="O586" s="35"/>
      <c r="P586" s="35"/>
      <c r="Q586" s="10"/>
    </row>
    <row r="587" spans="1:17">
      <c r="A587" s="13"/>
      <c r="B587" s="35"/>
      <c r="C587" s="9"/>
      <c r="D587" s="9">
        <f>SUM(D584:D586)</f>
        <v>986.24</v>
      </c>
      <c r="E587" s="35"/>
      <c r="F587" s="38">
        <f>SUM(F584:F586)</f>
        <v>1</v>
      </c>
      <c r="G587" s="9" t="s">
        <v>15</v>
      </c>
      <c r="H587" s="9">
        <f>SUM(H584:H586)</f>
        <v>12.799999999999955</v>
      </c>
      <c r="I587" s="35"/>
      <c r="J587" s="35"/>
      <c r="K587" s="35"/>
      <c r="L587" s="9"/>
      <c r="M587" s="35"/>
      <c r="N587" s="35" t="s">
        <v>27</v>
      </c>
      <c r="O587" s="35"/>
      <c r="P587" s="35"/>
      <c r="Q587" s="10"/>
    </row>
    <row r="588" spans="1:17">
      <c r="A588" s="13"/>
      <c r="B588" s="35"/>
      <c r="C588" s="9"/>
      <c r="D588" s="9"/>
      <c r="E588" s="35"/>
      <c r="F588" s="35"/>
      <c r="G588" s="9"/>
      <c r="H588" s="9"/>
      <c r="I588" s="35"/>
      <c r="J588" s="35"/>
      <c r="K588" s="35"/>
      <c r="L588" s="9"/>
      <c r="M588" s="11" t="str">
        <f>IF(J579+M586&gt;0,"Credit Surplus","Credit Shortage")</f>
        <v>Credit Surplus</v>
      </c>
      <c r="N588" s="36">
        <f>J579+M586</f>
        <v>210982.71</v>
      </c>
      <c r="O588" s="35" t="s">
        <v>60</v>
      </c>
      <c r="P588" s="35"/>
      <c r="Q588" s="10"/>
    </row>
    <row r="589" spans="1:17">
      <c r="A589" s="13"/>
      <c r="B589" s="35"/>
      <c r="C589" s="9"/>
      <c r="D589" s="9"/>
      <c r="E589" s="35"/>
      <c r="F589" s="35"/>
      <c r="G589" s="9"/>
      <c r="H589" s="9"/>
      <c r="I589" s="35"/>
      <c r="J589" s="35"/>
      <c r="K589" s="35"/>
      <c r="L589" s="9"/>
      <c r="M589" s="35"/>
      <c r="N589" s="35"/>
      <c r="O589" s="35"/>
      <c r="P589" s="35"/>
      <c r="Q589" s="10"/>
    </row>
    <row r="590" spans="1:17">
      <c r="A590" s="13"/>
      <c r="B590" s="35"/>
      <c r="C590" s="9"/>
      <c r="D590" s="9"/>
      <c r="E590" s="35"/>
      <c r="F590" s="35"/>
      <c r="G590" s="9"/>
      <c r="H590" s="9"/>
      <c r="I590" s="35"/>
      <c r="J590" s="35"/>
      <c r="K590" s="35"/>
      <c r="L590" s="35"/>
      <c r="M590" s="35"/>
      <c r="N590" s="35"/>
      <c r="O590" s="35"/>
      <c r="P590" s="35"/>
      <c r="Q590" s="10"/>
    </row>
    <row r="591" spans="1:17">
      <c r="A591" s="13" t="s">
        <v>11</v>
      </c>
      <c r="B591" s="35"/>
      <c r="C591" s="9"/>
      <c r="D591" s="21">
        <v>4589.91</v>
      </c>
      <c r="E591" s="35" t="s">
        <v>76</v>
      </c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>
      <c r="A592" s="13" t="s">
        <v>12</v>
      </c>
      <c r="B592" s="35"/>
      <c r="C592" s="9"/>
      <c r="D592" s="9">
        <f>H579</f>
        <v>0.10000000000002274</v>
      </c>
      <c r="E592" s="35" t="s">
        <v>16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>
      <c r="A593" s="13" t="s">
        <v>13</v>
      </c>
      <c r="B593" s="35"/>
      <c r="C593" s="9"/>
      <c r="D593" s="9">
        <f>D591+D592</f>
        <v>4590.01</v>
      </c>
      <c r="E593" s="35"/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>
      <c r="A594" s="13" t="s">
        <v>14</v>
      </c>
      <c r="B594" s="35"/>
      <c r="C594" s="9"/>
      <c r="D594" s="9">
        <f>H587</f>
        <v>12.799999999999955</v>
      </c>
      <c r="E594" s="35" t="s">
        <v>17</v>
      </c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>
      <c r="A595" s="13" t="s">
        <v>13</v>
      </c>
      <c r="B595" s="35"/>
      <c r="C595" s="9"/>
      <c r="D595" s="27">
        <f>D593-D594</f>
        <v>4577.21</v>
      </c>
      <c r="E595" s="19" t="s">
        <v>18</v>
      </c>
      <c r="F595" s="35"/>
      <c r="G595" s="9"/>
      <c r="H595" s="9"/>
      <c r="I595" s="35"/>
      <c r="J595" s="35"/>
      <c r="K595" s="35"/>
      <c r="L595" s="35"/>
      <c r="M595" s="35"/>
      <c r="N595" s="35"/>
      <c r="O595" s="35"/>
      <c r="P595" s="35"/>
      <c r="Q595" s="10"/>
    </row>
    <row r="596" spans="1:17" ht="14.65" thickBot="1">
      <c r="A596" s="15"/>
      <c r="B596" s="16"/>
      <c r="C596" s="17"/>
      <c r="D596" s="17"/>
      <c r="E596" s="16"/>
      <c r="F596" s="16"/>
      <c r="G596" s="17"/>
      <c r="H596" s="17"/>
      <c r="I596" s="16"/>
      <c r="J596" s="16"/>
      <c r="K596" s="16"/>
      <c r="L596" s="16"/>
      <c r="M596" s="16"/>
      <c r="N596" s="16"/>
      <c r="O596" s="16"/>
      <c r="P596" s="16"/>
      <c r="Q596" s="18"/>
    </row>
    <row r="597" spans="1:17" ht="14.65" thickTop="1"/>
    <row r="599" spans="1:17" ht="14.65" thickBot="1"/>
    <row r="600" spans="1:17" ht="14.65" thickTop="1">
      <c r="A600" s="2"/>
      <c r="B600" s="3"/>
      <c r="C600" s="4">
        <v>44895</v>
      </c>
      <c r="D600" s="5"/>
      <c r="E600" s="3"/>
      <c r="F600" s="3"/>
      <c r="G600" s="5"/>
      <c r="H600" s="5"/>
      <c r="I600" s="3"/>
      <c r="J600" s="3"/>
      <c r="K600" s="3"/>
      <c r="L600" s="20" t="s">
        <v>19</v>
      </c>
      <c r="M600" s="3"/>
      <c r="N600" s="3"/>
      <c r="O600" s="3"/>
      <c r="P600" s="3"/>
      <c r="Q600" s="6"/>
    </row>
    <row r="601" spans="1:17">
      <c r="A601" s="7" t="s">
        <v>5</v>
      </c>
      <c r="B601" s="35"/>
      <c r="C601" s="9"/>
      <c r="D601" s="9"/>
      <c r="E601" s="35"/>
      <c r="F601" s="35"/>
      <c r="G601" s="9"/>
      <c r="H601" s="9"/>
      <c r="I601" s="35"/>
      <c r="J601" s="11" t="s">
        <v>24</v>
      </c>
      <c r="K601" s="35"/>
      <c r="L601" s="11" t="s">
        <v>10</v>
      </c>
      <c r="M601" s="35"/>
      <c r="N601" s="35"/>
      <c r="O601" s="35"/>
      <c r="P601" s="35"/>
      <c r="Q601" s="10"/>
    </row>
    <row r="602" spans="1:17">
      <c r="A602" s="7" t="s">
        <v>0</v>
      </c>
      <c r="B602" s="11" t="s">
        <v>3</v>
      </c>
      <c r="C602" s="12" t="s">
        <v>1</v>
      </c>
      <c r="D602" s="12" t="s">
        <v>4</v>
      </c>
      <c r="E602" s="11" t="s">
        <v>7</v>
      </c>
      <c r="F602" s="37" t="s">
        <v>92</v>
      </c>
      <c r="G602" s="12" t="s">
        <v>8</v>
      </c>
      <c r="H602" s="12" t="s">
        <v>9</v>
      </c>
      <c r="I602" s="33" t="s">
        <v>70</v>
      </c>
      <c r="J602" s="11" t="s">
        <v>23</v>
      </c>
      <c r="K602" s="35"/>
      <c r="L602" s="31">
        <v>213257.04</v>
      </c>
      <c r="M602" s="35" t="s">
        <v>118</v>
      </c>
      <c r="N602" s="35"/>
      <c r="O602" s="35"/>
      <c r="P602" s="35"/>
      <c r="Q602" s="10"/>
    </row>
    <row r="603" spans="1:17">
      <c r="A603" s="13" t="s">
        <v>113</v>
      </c>
      <c r="B603" s="35">
        <v>10</v>
      </c>
      <c r="C603" s="9">
        <v>91.67</v>
      </c>
      <c r="D603" s="9">
        <f>C603*B603</f>
        <v>916.7</v>
      </c>
      <c r="E603" s="36" t="s">
        <v>33</v>
      </c>
      <c r="F603" s="38">
        <f>D603/D606</f>
        <v>1</v>
      </c>
      <c r="G603" s="9">
        <v>91.43</v>
      </c>
      <c r="H603" s="9">
        <f>(B603*G603)-D603</f>
        <v>-2.3999999999999773</v>
      </c>
      <c r="I603" s="35" t="s">
        <v>71</v>
      </c>
      <c r="J603" s="36">
        <f>G603*B603</f>
        <v>914.30000000000007</v>
      </c>
      <c r="K603" s="35" t="str">
        <f>"sell "&amp;B603&amp;" "&amp;A603&amp;" @ $"&amp;G603</f>
        <v>sell 10 BIL @ $91.43</v>
      </c>
      <c r="L603" s="9">
        <f>L602+(G603*B603)</f>
        <v>214171.34</v>
      </c>
      <c r="M603" s="35"/>
      <c r="N603" s="35"/>
      <c r="O603" s="35"/>
      <c r="P603" s="35"/>
      <c r="Q603" s="10"/>
    </row>
    <row r="604" spans="1:17">
      <c r="A604" s="13"/>
      <c r="B604" s="35"/>
      <c r="C604" s="9"/>
      <c r="D604" s="9">
        <f>C604*B604</f>
        <v>0</v>
      </c>
      <c r="E604" s="36"/>
      <c r="F604" s="38">
        <f>D604/D606</f>
        <v>0</v>
      </c>
      <c r="G604" s="9"/>
      <c r="H604" s="9">
        <f>(B604*G604)-D604</f>
        <v>0</v>
      </c>
      <c r="I604" s="35" t="s">
        <v>71</v>
      </c>
      <c r="J604" s="36">
        <f>G604*B604</f>
        <v>0</v>
      </c>
      <c r="K604" s="35" t="str">
        <f>"sell "&amp;B604&amp;" "&amp;A604&amp;" @ $"&amp;G604</f>
        <v>sell   @ $</v>
      </c>
      <c r="L604" s="9">
        <f>L603+(G604*B604)</f>
        <v>214171.34</v>
      </c>
      <c r="M604" s="35"/>
      <c r="N604" s="35"/>
      <c r="O604" s="35"/>
      <c r="P604" s="35"/>
      <c r="Q604" s="10"/>
    </row>
    <row r="605" spans="1:17">
      <c r="A605" s="13"/>
      <c r="B605" s="35"/>
      <c r="C605" s="9"/>
      <c r="D605" s="9">
        <f>C605*B605</f>
        <v>0</v>
      </c>
      <c r="E605" s="36"/>
      <c r="F605" s="38">
        <f>D605/D606</f>
        <v>0</v>
      </c>
      <c r="G605" s="9"/>
      <c r="H605" s="9">
        <f>(B605*G605)-D605</f>
        <v>0</v>
      </c>
      <c r="I605" s="35" t="s">
        <v>71</v>
      </c>
      <c r="J605" s="36">
        <f>G605*B605</f>
        <v>0</v>
      </c>
      <c r="K605" s="35" t="str">
        <f>"sell "&amp;B605&amp;" "&amp;A605&amp;" @ $"&amp;G605</f>
        <v>sell   @ $</v>
      </c>
      <c r="L605" s="9">
        <f>L604+(G605*B605)</f>
        <v>214171.34</v>
      </c>
      <c r="M605" s="35" t="s">
        <v>22</v>
      </c>
      <c r="N605" s="35"/>
      <c r="O605" s="35"/>
      <c r="P605" s="35"/>
      <c r="Q605" s="10"/>
    </row>
    <row r="606" spans="1:17">
      <c r="A606" s="13"/>
      <c r="B606" s="35"/>
      <c r="C606" s="9"/>
      <c r="D606" s="9">
        <f>SUM(D603:D605)</f>
        <v>916.7</v>
      </c>
      <c r="E606" s="36"/>
      <c r="F606" s="38">
        <f>SUM(F603:F605)</f>
        <v>1</v>
      </c>
      <c r="G606" s="32"/>
      <c r="H606" s="9">
        <f>SUM(H603:H605)</f>
        <v>-2.3999999999999773</v>
      </c>
      <c r="I606" s="35"/>
      <c r="J606" s="36">
        <f>SUM(J603:J605)</f>
        <v>914.30000000000007</v>
      </c>
      <c r="K606" s="35"/>
      <c r="L606" s="9"/>
      <c r="M606" s="35"/>
      <c r="N606" s="35"/>
      <c r="O606" s="35"/>
      <c r="P606" s="35"/>
      <c r="Q606" s="10"/>
    </row>
    <row r="607" spans="1:17">
      <c r="A607" s="13"/>
      <c r="B607" s="35"/>
      <c r="C607" s="9"/>
      <c r="D607" s="9"/>
      <c r="E607" s="35"/>
      <c r="F607" s="35"/>
      <c r="G607" s="32"/>
      <c r="H607" s="9"/>
      <c r="I607" s="35"/>
      <c r="J607" s="35"/>
      <c r="K607" s="35"/>
      <c r="L607" s="9"/>
      <c r="M607" s="35"/>
      <c r="N607" s="35"/>
      <c r="O607" s="35"/>
      <c r="P607" s="35"/>
      <c r="Q607" s="10"/>
    </row>
    <row r="608" spans="1:17">
      <c r="A608" s="13"/>
      <c r="B608" s="35"/>
      <c r="C608" s="9"/>
      <c r="D608" s="9"/>
      <c r="E608" s="19"/>
      <c r="F608" s="35"/>
      <c r="G608" s="32"/>
      <c r="H608" s="9"/>
      <c r="I608" s="35"/>
      <c r="J608" s="35"/>
      <c r="K608" s="35"/>
      <c r="L608" s="9"/>
      <c r="M608" s="11" t="s">
        <v>20</v>
      </c>
      <c r="N608" s="35"/>
      <c r="O608" s="35"/>
      <c r="P608" s="35"/>
      <c r="Q608" s="10"/>
    </row>
    <row r="609" spans="1:17">
      <c r="A609" s="7" t="s">
        <v>6</v>
      </c>
      <c r="B609" s="35"/>
      <c r="C609" s="9"/>
      <c r="D609" s="9"/>
      <c r="E609" s="19"/>
      <c r="F609" s="35"/>
      <c r="G609" s="32"/>
      <c r="H609" s="9"/>
      <c r="I609" s="35"/>
      <c r="J609" s="35"/>
      <c r="K609" s="35"/>
      <c r="L609" s="9"/>
      <c r="M609" s="11" t="s">
        <v>21</v>
      </c>
      <c r="N609" s="35"/>
      <c r="O609" s="35"/>
      <c r="P609" s="35"/>
      <c r="Q609" s="10"/>
    </row>
    <row r="610" spans="1:17">
      <c r="A610" s="7" t="s">
        <v>0</v>
      </c>
      <c r="B610" s="11" t="s">
        <v>3</v>
      </c>
      <c r="C610" s="12" t="s">
        <v>1</v>
      </c>
      <c r="D610" s="12" t="s">
        <v>2</v>
      </c>
      <c r="E610" s="22" t="s">
        <v>7</v>
      </c>
      <c r="F610" s="39" t="s">
        <v>92</v>
      </c>
      <c r="G610" s="33" t="s">
        <v>8</v>
      </c>
      <c r="H610" s="12" t="s">
        <v>9</v>
      </c>
      <c r="I610" s="35"/>
      <c r="J610" s="35"/>
      <c r="K610" s="35"/>
      <c r="L610" s="9"/>
      <c r="M610" s="36">
        <f>L605</f>
        <v>214171.34</v>
      </c>
      <c r="N610" s="35"/>
      <c r="O610" s="35"/>
      <c r="P610" s="35"/>
      <c r="Q610" s="10"/>
    </row>
    <row r="611" spans="1:17">
      <c r="A611" s="13" t="s">
        <v>119</v>
      </c>
      <c r="B611" s="35">
        <v>109</v>
      </c>
      <c r="C611" s="9">
        <v>8.39</v>
      </c>
      <c r="D611" s="9">
        <f>C611*B611</f>
        <v>914.5100000000001</v>
      </c>
      <c r="E611" s="36" t="s">
        <v>33</v>
      </c>
      <c r="F611" s="38">
        <f>D611/D614</f>
        <v>0.28971178032199002</v>
      </c>
      <c r="G611" s="9">
        <v>8.43</v>
      </c>
      <c r="H611" s="9">
        <f>(B611*G611)-D611</f>
        <v>4.3599999999999</v>
      </c>
      <c r="I611" s="35" t="s">
        <v>71</v>
      </c>
      <c r="J611" s="35"/>
      <c r="K611" s="35" t="str">
        <f>"buy "&amp;B611&amp;" "&amp;A611&amp;" @ $"&amp;G611</f>
        <v>buy 109 YPF @ $8.43</v>
      </c>
      <c r="L611" s="9">
        <f>L605-(G611*B611)</f>
        <v>213252.47</v>
      </c>
      <c r="M611" s="36">
        <f>L602-(G611*B611)</f>
        <v>212338.17</v>
      </c>
      <c r="N611" s="35"/>
      <c r="O611" s="35"/>
      <c r="P611" s="35"/>
      <c r="Q611" s="10"/>
    </row>
    <row r="612" spans="1:17">
      <c r="A612" s="13" t="s">
        <v>120</v>
      </c>
      <c r="B612" s="35">
        <v>41</v>
      </c>
      <c r="C612" s="9">
        <v>43.08</v>
      </c>
      <c r="D612" s="9">
        <f>C612*B612</f>
        <v>1766.28</v>
      </c>
      <c r="E612" s="36" t="s">
        <v>33</v>
      </c>
      <c r="F612" s="38">
        <f>D612/D614</f>
        <v>0.55954787082385593</v>
      </c>
      <c r="G612" s="9">
        <v>43.09</v>
      </c>
      <c r="H612" s="9">
        <f>(B612*G612)-D612</f>
        <v>0.41000000000008185</v>
      </c>
      <c r="I612" s="35" t="s">
        <v>71</v>
      </c>
      <c r="J612" s="35"/>
      <c r="K612" s="35" t="str">
        <f>"buy "&amp;B612&amp;" "&amp;A612&amp;" @ $"&amp;G612</f>
        <v>buy 41 INSW @ $43.09</v>
      </c>
      <c r="L612" s="9">
        <f>L611-(G612*B612)</f>
        <v>211485.78</v>
      </c>
      <c r="M612" s="36">
        <f>M611-(G612*B612)</f>
        <v>210571.48</v>
      </c>
      <c r="N612" s="35"/>
      <c r="O612" s="35"/>
      <c r="P612" s="35"/>
      <c r="Q612" s="10"/>
    </row>
    <row r="613" spans="1:17">
      <c r="A613" s="23" t="s">
        <v>121</v>
      </c>
      <c r="B613" s="24">
        <v>17</v>
      </c>
      <c r="C613" s="25">
        <v>27.99</v>
      </c>
      <c r="D613" s="25">
        <f>C613*B613</f>
        <v>475.83</v>
      </c>
      <c r="E613" s="36" t="s">
        <v>33</v>
      </c>
      <c r="F613" s="38">
        <f>D613/D614</f>
        <v>0.15074034885415413</v>
      </c>
      <c r="G613" s="25">
        <v>28.33</v>
      </c>
      <c r="H613" s="25">
        <f>(B613*G613)-D613</f>
        <v>5.7799999999999727</v>
      </c>
      <c r="I613" s="35" t="s">
        <v>71</v>
      </c>
      <c r="J613" s="35"/>
      <c r="K613" s="35" t="str">
        <f>"buy "&amp;B613&amp;" "&amp;A613&amp;" @ $"&amp;G613</f>
        <v>buy 17 TRMD @ $28.33</v>
      </c>
      <c r="L613" s="9">
        <f>L612-(G613*B613)</f>
        <v>211004.17</v>
      </c>
      <c r="M613" s="36">
        <f>M612-(G613*B613)</f>
        <v>210089.87000000002</v>
      </c>
      <c r="N613" s="35" t="str">
        <f>TEXT(ROUND(M613,2),"$#,##0.00")&amp;" will be the balance in the account after purchases.  "</f>
        <v xml:space="preserve">$210,089.87 will be the balance in the account after purchases.  </v>
      </c>
      <c r="O613" s="35"/>
      <c r="P613" s="35"/>
      <c r="Q613" s="10"/>
    </row>
    <row r="614" spans="1:17">
      <c r="A614" s="13"/>
      <c r="B614" s="35"/>
      <c r="C614" s="9"/>
      <c r="D614" s="9">
        <f>SUM(D611:D613)</f>
        <v>3156.62</v>
      </c>
      <c r="E614" s="35"/>
      <c r="F614" s="38">
        <f>SUM(F611:F613)</f>
        <v>1</v>
      </c>
      <c r="G614" s="9" t="s">
        <v>15</v>
      </c>
      <c r="H614" s="9">
        <f>SUM(H611:H613)</f>
        <v>10.549999999999955</v>
      </c>
      <c r="I614" s="35"/>
      <c r="J614" s="35"/>
      <c r="K614" s="35"/>
      <c r="L614" s="9"/>
      <c r="M614" s="35"/>
      <c r="N614" s="35" t="s">
        <v>27</v>
      </c>
      <c r="O614" s="35"/>
      <c r="P614" s="35"/>
      <c r="Q614" s="10"/>
    </row>
    <row r="615" spans="1:17">
      <c r="A615" s="13"/>
      <c r="B615" s="35"/>
      <c r="C615" s="9"/>
      <c r="D615" s="9"/>
      <c r="E615" s="35"/>
      <c r="F615" s="35"/>
      <c r="G615" s="9"/>
      <c r="H615" s="9"/>
      <c r="I615" s="35"/>
      <c r="J615" s="35"/>
      <c r="K615" s="35"/>
      <c r="L615" s="9"/>
      <c r="M615" s="11" t="str">
        <f>IF(J606+M613&gt;0,"Credit Surplus","Credit Shortage")</f>
        <v>Credit Surplus</v>
      </c>
      <c r="N615" s="36">
        <f>J606+M613</f>
        <v>211004.17</v>
      </c>
      <c r="O615" s="35" t="s">
        <v>60</v>
      </c>
      <c r="P615" s="35"/>
      <c r="Q615" s="10"/>
    </row>
    <row r="616" spans="1:17">
      <c r="A616" s="13"/>
      <c r="B616" s="35"/>
      <c r="C616" s="9"/>
      <c r="D616" s="9"/>
      <c r="E616" s="35"/>
      <c r="F616" s="35"/>
      <c r="G616" s="9"/>
      <c r="H616" s="9"/>
      <c r="I616" s="35"/>
      <c r="J616" s="35"/>
      <c r="K616" s="35"/>
      <c r="L616" s="9"/>
      <c r="M616" s="35"/>
      <c r="N616" s="35"/>
      <c r="O616" s="35"/>
      <c r="P616" s="35"/>
      <c r="Q616" s="10"/>
    </row>
    <row r="617" spans="1:17">
      <c r="A617" s="13"/>
      <c r="B617" s="35"/>
      <c r="C617" s="9"/>
      <c r="D617" s="9"/>
      <c r="E617" s="35"/>
      <c r="F617" s="35"/>
      <c r="G617" s="9"/>
      <c r="H617" s="9"/>
      <c r="I617" s="35"/>
      <c r="J617" s="35"/>
      <c r="K617" s="35"/>
      <c r="L617" s="35"/>
      <c r="M617" s="35"/>
      <c r="N617" s="35"/>
      <c r="O617" s="35"/>
      <c r="P617" s="35"/>
      <c r="Q617" s="10"/>
    </row>
    <row r="618" spans="1:17">
      <c r="A618" s="13" t="s">
        <v>11</v>
      </c>
      <c r="B618" s="35"/>
      <c r="C618" s="9"/>
      <c r="D618" s="21">
        <v>4674.3999999999996</v>
      </c>
      <c r="E618" s="35" t="s">
        <v>76</v>
      </c>
      <c r="F618" s="35"/>
      <c r="G618" s="9"/>
      <c r="H618" s="9"/>
      <c r="I618" s="35"/>
      <c r="J618" s="35"/>
      <c r="K618" s="35"/>
      <c r="L618" s="35"/>
      <c r="M618" s="35"/>
      <c r="N618" s="35"/>
      <c r="O618" s="35"/>
      <c r="P618" s="35"/>
      <c r="Q618" s="10"/>
    </row>
    <row r="619" spans="1:17">
      <c r="A619" s="13" t="s">
        <v>12</v>
      </c>
      <c r="B619" s="35"/>
      <c r="C619" s="9"/>
      <c r="D619" s="9">
        <f>H606</f>
        <v>-2.3999999999999773</v>
      </c>
      <c r="E619" s="35" t="s">
        <v>16</v>
      </c>
      <c r="F619" s="35"/>
      <c r="G619" s="9"/>
      <c r="H619" s="9"/>
      <c r="I619" s="35"/>
      <c r="J619" s="35"/>
      <c r="K619" s="35"/>
      <c r="L619" s="35"/>
      <c r="M619" s="35"/>
      <c r="N619" s="35"/>
      <c r="O619" s="35"/>
      <c r="P619" s="35"/>
      <c r="Q619" s="10"/>
    </row>
    <row r="620" spans="1:17">
      <c r="A620" s="13" t="s">
        <v>13</v>
      </c>
      <c r="B620" s="35"/>
      <c r="C620" s="9"/>
      <c r="D620" s="9">
        <f>D618+D619</f>
        <v>4672</v>
      </c>
      <c r="E620" s="35"/>
      <c r="F620" s="35"/>
      <c r="G620" s="9"/>
      <c r="H620" s="9"/>
      <c r="I620" s="35"/>
      <c r="J620" s="35"/>
      <c r="K620" s="35"/>
      <c r="L620" s="35"/>
      <c r="M620" s="35"/>
      <c r="N620" s="35"/>
      <c r="O620" s="35"/>
      <c r="P620" s="35"/>
      <c r="Q620" s="10"/>
    </row>
    <row r="621" spans="1:17">
      <c r="A621" s="13" t="s">
        <v>14</v>
      </c>
      <c r="B621" s="35"/>
      <c r="C621" s="9"/>
      <c r="D621" s="9">
        <f>H614</f>
        <v>10.549999999999955</v>
      </c>
      <c r="E621" s="35" t="s">
        <v>17</v>
      </c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>
      <c r="A622" s="13" t="s">
        <v>13</v>
      </c>
      <c r="B622" s="35"/>
      <c r="C622" s="9"/>
      <c r="D622" s="27">
        <f>D620-D621</f>
        <v>4661.45</v>
      </c>
      <c r="E622" s="19" t="s">
        <v>18</v>
      </c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 ht="14.65" thickBot="1">
      <c r="A623" s="15"/>
      <c r="B623" s="16"/>
      <c r="C623" s="17"/>
      <c r="D623" s="17"/>
      <c r="E623" s="16"/>
      <c r="F623" s="16"/>
      <c r="G623" s="17"/>
      <c r="H623" s="17"/>
      <c r="I623" s="16"/>
      <c r="J623" s="16"/>
      <c r="K623" s="16"/>
      <c r="L623" s="16"/>
      <c r="M623" s="16"/>
      <c r="N623" s="16"/>
      <c r="O623" s="16"/>
      <c r="P623" s="16"/>
      <c r="Q623" s="18"/>
    </row>
    <row r="624" spans="1:17" ht="14.65" thickTop="1"/>
    <row r="626" spans="1:17" ht="14.65" thickBot="1"/>
    <row r="627" spans="1:17" ht="14.65" thickTop="1">
      <c r="A627" s="2"/>
      <c r="B627" s="3"/>
      <c r="C627" s="4">
        <v>44865</v>
      </c>
      <c r="D627" s="5"/>
      <c r="E627" s="3"/>
      <c r="F627" s="3"/>
      <c r="G627" s="5"/>
      <c r="H627" s="5"/>
      <c r="I627" s="3"/>
      <c r="J627" s="3"/>
      <c r="K627" s="3"/>
      <c r="L627" s="20" t="s">
        <v>19</v>
      </c>
      <c r="M627" s="3"/>
      <c r="N627" s="3"/>
      <c r="O627" s="3"/>
      <c r="P627" s="3"/>
      <c r="Q627" s="6"/>
    </row>
    <row r="628" spans="1:17">
      <c r="A628" s="7" t="s">
        <v>5</v>
      </c>
      <c r="B628" s="35"/>
      <c r="C628" s="9"/>
      <c r="D628" s="9"/>
      <c r="E628" s="35"/>
      <c r="F628" s="35"/>
      <c r="G628" s="9"/>
      <c r="H628" s="9"/>
      <c r="I628" s="35"/>
      <c r="J628" s="11" t="s">
        <v>24</v>
      </c>
      <c r="K628" s="35"/>
      <c r="L628" s="11" t="s">
        <v>10</v>
      </c>
      <c r="M628" s="35"/>
      <c r="N628" s="35"/>
      <c r="O628" s="35"/>
      <c r="P628" s="35"/>
      <c r="Q628" s="10"/>
    </row>
    <row r="629" spans="1:17">
      <c r="A629" s="7" t="s">
        <v>0</v>
      </c>
      <c r="B629" s="11" t="s">
        <v>3</v>
      </c>
      <c r="C629" s="12" t="s">
        <v>1</v>
      </c>
      <c r="D629" s="12" t="s">
        <v>4</v>
      </c>
      <c r="E629" s="11" t="s">
        <v>7</v>
      </c>
      <c r="F629" s="37" t="s">
        <v>92</v>
      </c>
      <c r="G629" s="12" t="s">
        <v>8</v>
      </c>
      <c r="H629" s="12" t="s">
        <v>9</v>
      </c>
      <c r="I629" s="33" t="s">
        <v>70</v>
      </c>
      <c r="J629" s="11" t="s">
        <v>23</v>
      </c>
      <c r="K629" s="35"/>
      <c r="L629" s="31">
        <v>213249.15</v>
      </c>
      <c r="M629" s="35" t="s">
        <v>118</v>
      </c>
      <c r="N629" s="35"/>
      <c r="O629" s="35"/>
      <c r="P629" s="35"/>
      <c r="Q629" s="10"/>
    </row>
    <row r="630" spans="1:17">
      <c r="A630" s="13" t="s">
        <v>113</v>
      </c>
      <c r="B630" s="35">
        <v>10</v>
      </c>
      <c r="C630" s="9">
        <v>91.59</v>
      </c>
      <c r="D630" s="9">
        <f>C630*B630</f>
        <v>915.90000000000009</v>
      </c>
      <c r="E630" s="36" t="s">
        <v>93</v>
      </c>
      <c r="F630" s="38">
        <f>D630/D633</f>
        <v>1</v>
      </c>
      <c r="G630" s="9">
        <v>91.4</v>
      </c>
      <c r="H630" s="9">
        <f>(B630*G630)-D630</f>
        <v>-1.9000000000000909</v>
      </c>
      <c r="I630" s="35" t="s">
        <v>71</v>
      </c>
      <c r="J630" s="36">
        <f>G630*B630</f>
        <v>914</v>
      </c>
      <c r="K630" s="35" t="str">
        <f>"sell "&amp;B630&amp;" "&amp;A630&amp;" @ $"&amp;G630</f>
        <v>sell 10 BIL @ $91.4</v>
      </c>
      <c r="L630" s="9">
        <f>L629+(G630*B630)</f>
        <v>214163.15</v>
      </c>
      <c r="M630" s="35"/>
      <c r="N630" s="35"/>
      <c r="O630" s="35"/>
      <c r="P630" s="35"/>
      <c r="Q630" s="10"/>
    </row>
    <row r="631" spans="1:17">
      <c r="A631" s="13"/>
      <c r="B631" s="35"/>
      <c r="C631" s="9"/>
      <c r="D631" s="9">
        <f>C631*B631</f>
        <v>0</v>
      </c>
      <c r="E631" s="36"/>
      <c r="F631" s="38">
        <f>D631/D633</f>
        <v>0</v>
      </c>
      <c r="G631" s="9"/>
      <c r="H631" s="9">
        <f>(B631*G631)-D631</f>
        <v>0</v>
      </c>
      <c r="I631" s="35" t="s">
        <v>71</v>
      </c>
      <c r="J631" s="36">
        <f>G631*B631</f>
        <v>0</v>
      </c>
      <c r="K631" s="35" t="str">
        <f>"sell "&amp;B631&amp;" "&amp;A631&amp;" @ $"&amp;G631</f>
        <v>sell   @ $</v>
      </c>
      <c r="L631" s="9">
        <f>L630+(G631*B631)</f>
        <v>214163.15</v>
      </c>
      <c r="M631" s="35"/>
      <c r="N631" s="35"/>
      <c r="O631" s="35"/>
      <c r="P631" s="35"/>
      <c r="Q631" s="10"/>
    </row>
    <row r="632" spans="1:17">
      <c r="A632" s="13"/>
      <c r="B632" s="35"/>
      <c r="C632" s="9"/>
      <c r="D632" s="9">
        <f>C632*B632</f>
        <v>0</v>
      </c>
      <c r="E632" s="36"/>
      <c r="F632" s="38">
        <f>D632/D633</f>
        <v>0</v>
      </c>
      <c r="G632" s="9"/>
      <c r="H632" s="9">
        <f>(B632*G632)-D632</f>
        <v>0</v>
      </c>
      <c r="I632" s="35" t="s">
        <v>71</v>
      </c>
      <c r="J632" s="36">
        <f>G632*B632</f>
        <v>0</v>
      </c>
      <c r="K632" s="35" t="str">
        <f>"sell "&amp;B632&amp;" "&amp;A632&amp;" @ $"&amp;G632</f>
        <v>sell   @ $</v>
      </c>
      <c r="L632" s="9">
        <f>L631+(G632*B632)</f>
        <v>214163.15</v>
      </c>
      <c r="M632" s="35" t="s">
        <v>22</v>
      </c>
      <c r="N632" s="35"/>
      <c r="O632" s="35"/>
      <c r="P632" s="35"/>
      <c r="Q632" s="10"/>
    </row>
    <row r="633" spans="1:17">
      <c r="A633" s="13"/>
      <c r="B633" s="35"/>
      <c r="C633" s="9"/>
      <c r="D633" s="9">
        <f>SUM(D630:D632)</f>
        <v>915.90000000000009</v>
      </c>
      <c r="E633" s="36"/>
      <c r="F633" s="38">
        <f>SUM(F630:F632)</f>
        <v>1</v>
      </c>
      <c r="G633" s="32"/>
      <c r="H633" s="9">
        <f>SUM(H630:H632)</f>
        <v>-1.9000000000000909</v>
      </c>
      <c r="I633" s="35"/>
      <c r="J633" s="36">
        <f>SUM(J630:J632)</f>
        <v>914</v>
      </c>
      <c r="K633" s="35"/>
      <c r="L633" s="9"/>
      <c r="M633" s="35"/>
      <c r="N633" s="35"/>
      <c r="O633" s="35"/>
      <c r="P633" s="35"/>
      <c r="Q633" s="10"/>
    </row>
    <row r="634" spans="1:17">
      <c r="A634" s="13"/>
      <c r="B634" s="35"/>
      <c r="C634" s="9"/>
      <c r="D634" s="9"/>
      <c r="E634" s="35"/>
      <c r="F634" s="35"/>
      <c r="G634" s="32"/>
      <c r="H634" s="9"/>
      <c r="I634" s="35"/>
      <c r="J634" s="35"/>
      <c r="K634" s="35"/>
      <c r="L634" s="9"/>
      <c r="M634" s="35"/>
      <c r="N634" s="35"/>
      <c r="O634" s="35"/>
      <c r="P634" s="35"/>
      <c r="Q634" s="10"/>
    </row>
    <row r="635" spans="1:17">
      <c r="A635" s="13"/>
      <c r="B635" s="35"/>
      <c r="C635" s="9"/>
      <c r="D635" s="9"/>
      <c r="E635" s="19"/>
      <c r="F635" s="35"/>
      <c r="G635" s="32"/>
      <c r="H635" s="9"/>
      <c r="I635" s="35"/>
      <c r="J635" s="35"/>
      <c r="K635" s="35"/>
      <c r="L635" s="9"/>
      <c r="M635" s="11" t="s">
        <v>20</v>
      </c>
      <c r="N635" s="35"/>
      <c r="O635" s="35"/>
      <c r="P635" s="35"/>
      <c r="Q635" s="10"/>
    </row>
    <row r="636" spans="1:17">
      <c r="A636" s="7" t="s">
        <v>6</v>
      </c>
      <c r="B636" s="35"/>
      <c r="C636" s="9"/>
      <c r="D636" s="9"/>
      <c r="E636" s="19"/>
      <c r="F636" s="35"/>
      <c r="G636" s="32"/>
      <c r="H636" s="9"/>
      <c r="I636" s="35"/>
      <c r="J636" s="35"/>
      <c r="K636" s="35"/>
      <c r="L636" s="9"/>
      <c r="M636" s="11" t="s">
        <v>21</v>
      </c>
      <c r="N636" s="35"/>
      <c r="O636" s="35"/>
      <c r="P636" s="35"/>
      <c r="Q636" s="10"/>
    </row>
    <row r="637" spans="1:17">
      <c r="A637" s="7" t="s">
        <v>0</v>
      </c>
      <c r="B637" s="11" t="s">
        <v>3</v>
      </c>
      <c r="C637" s="12" t="s">
        <v>1</v>
      </c>
      <c r="D637" s="12" t="s">
        <v>2</v>
      </c>
      <c r="E637" s="22" t="s">
        <v>7</v>
      </c>
      <c r="F637" s="39" t="s">
        <v>92</v>
      </c>
      <c r="G637" s="33" t="s">
        <v>8</v>
      </c>
      <c r="H637" s="12" t="s">
        <v>9</v>
      </c>
      <c r="I637" s="35"/>
      <c r="J637" s="35"/>
      <c r="K637" s="35"/>
      <c r="L637" s="9"/>
      <c r="M637" s="36">
        <f>L632</f>
        <v>214163.15</v>
      </c>
      <c r="N637" s="35"/>
      <c r="O637" s="35"/>
      <c r="P637" s="35"/>
      <c r="Q637" s="10"/>
    </row>
    <row r="638" spans="1:17">
      <c r="A638" s="13" t="s">
        <v>113</v>
      </c>
      <c r="B638" s="35">
        <v>10</v>
      </c>
      <c r="C638" s="9">
        <v>91.59</v>
      </c>
      <c r="D638" s="9">
        <f>C638*B638</f>
        <v>915.90000000000009</v>
      </c>
      <c r="E638" s="36" t="s">
        <v>93</v>
      </c>
      <c r="F638" s="38">
        <f>D638/D641</f>
        <v>1</v>
      </c>
      <c r="G638" s="9">
        <v>91.4</v>
      </c>
      <c r="H638" s="9">
        <f>(B638*G638)-D638</f>
        <v>-1.9000000000000909</v>
      </c>
      <c r="I638" s="35" t="s">
        <v>71</v>
      </c>
      <c r="J638" s="35"/>
      <c r="K638" s="35" t="str">
        <f>"buy "&amp;B638&amp;" "&amp;A638&amp;" @ $"&amp;G638</f>
        <v>buy 10 BIL @ $91.4</v>
      </c>
      <c r="L638" s="9">
        <f>L632-(G638*B638)</f>
        <v>213249.15</v>
      </c>
      <c r="M638" s="36">
        <f>L629-(G638*B638)</f>
        <v>212335.15</v>
      </c>
      <c r="N638" s="35"/>
      <c r="O638" s="35"/>
      <c r="P638" s="35"/>
      <c r="Q638" s="10"/>
    </row>
    <row r="639" spans="1:17">
      <c r="A639" s="13"/>
      <c r="B639" s="35"/>
      <c r="C639" s="9"/>
      <c r="D639" s="9">
        <f>C639*B639</f>
        <v>0</v>
      </c>
      <c r="E639" s="36"/>
      <c r="F639" s="38">
        <f>D639/D641</f>
        <v>0</v>
      </c>
      <c r="G639" s="9"/>
      <c r="H639" s="9">
        <f>(B639*G639)-D639</f>
        <v>0</v>
      </c>
      <c r="I639" s="35" t="s">
        <v>71</v>
      </c>
      <c r="J639" s="35"/>
      <c r="K639" s="35" t="str">
        <f>"buy "&amp;B639&amp;" "&amp;A639&amp;" @ $"&amp;G639</f>
        <v>buy   @ $</v>
      </c>
      <c r="L639" s="9">
        <f>L638-(G639*B639)</f>
        <v>213249.15</v>
      </c>
      <c r="M639" s="36">
        <f>M638-(G639*B639)</f>
        <v>212335.15</v>
      </c>
      <c r="N639" s="35"/>
      <c r="O639" s="35"/>
      <c r="P639" s="35"/>
      <c r="Q639" s="10"/>
    </row>
    <row r="640" spans="1:17">
      <c r="A640" s="23"/>
      <c r="B640" s="24"/>
      <c r="C640" s="25"/>
      <c r="D640" s="25">
        <f>C640*B640</f>
        <v>0</v>
      </c>
      <c r="E640" s="36"/>
      <c r="F640" s="38">
        <f>D640/D641</f>
        <v>0</v>
      </c>
      <c r="G640" s="25"/>
      <c r="H640" s="25">
        <f>(B640*G640)-D640</f>
        <v>0</v>
      </c>
      <c r="I640" s="35" t="s">
        <v>71</v>
      </c>
      <c r="J640" s="35"/>
      <c r="K640" s="35" t="str">
        <f>"buy "&amp;B640&amp;" "&amp;A640&amp;" @ $"&amp;G640</f>
        <v>buy   @ $</v>
      </c>
      <c r="L640" s="9">
        <f>L639-(G640*B640)</f>
        <v>213249.15</v>
      </c>
      <c r="M640" s="36">
        <f>M639-(G640*B640)</f>
        <v>212335.15</v>
      </c>
      <c r="N640" s="35" t="str">
        <f>TEXT(ROUND(M640,2),"$#,##0.00")&amp;" will be the balance in the account after purchases.  "</f>
        <v xml:space="preserve">$212,335.15 will be the balance in the account after purchases.  </v>
      </c>
      <c r="O640" s="35"/>
      <c r="P640" s="35"/>
      <c r="Q640" s="10"/>
    </row>
    <row r="641" spans="1:17">
      <c r="A641" s="13"/>
      <c r="B641" s="35"/>
      <c r="C641" s="9"/>
      <c r="D641" s="9">
        <f>SUM(D638:D640)</f>
        <v>915.90000000000009</v>
      </c>
      <c r="E641" s="35"/>
      <c r="F641" s="38">
        <f>SUM(F638:F640)</f>
        <v>1</v>
      </c>
      <c r="G641" s="9" t="s">
        <v>15</v>
      </c>
      <c r="H641" s="9">
        <f>SUM(H638:H640)</f>
        <v>-1.9000000000000909</v>
      </c>
      <c r="I641" s="35"/>
      <c r="J641" s="35"/>
      <c r="K641" s="35"/>
      <c r="L641" s="9"/>
      <c r="M641" s="35"/>
      <c r="N641" s="35" t="s">
        <v>27</v>
      </c>
      <c r="O641" s="35"/>
      <c r="P641" s="35"/>
      <c r="Q641" s="10"/>
    </row>
    <row r="642" spans="1:17">
      <c r="A642" s="13"/>
      <c r="B642" s="35"/>
      <c r="C642" s="9"/>
      <c r="D642" s="9"/>
      <c r="E642" s="35"/>
      <c r="F642" s="35"/>
      <c r="G642" s="9"/>
      <c r="H642" s="9"/>
      <c r="I642" s="35"/>
      <c r="J642" s="35"/>
      <c r="K642" s="35"/>
      <c r="L642" s="9"/>
      <c r="M642" s="11" t="str">
        <f>IF(J633+M640&gt;0,"Credit Surplus","Credit Shortage")</f>
        <v>Credit Surplus</v>
      </c>
      <c r="N642" s="36">
        <f>J633+M640</f>
        <v>213249.15</v>
      </c>
      <c r="O642" s="35" t="s">
        <v>60</v>
      </c>
      <c r="P642" s="35"/>
      <c r="Q642" s="10"/>
    </row>
    <row r="643" spans="1:17">
      <c r="A643" s="13"/>
      <c r="B643" s="35"/>
      <c r="C643" s="9"/>
      <c r="D643" s="9"/>
      <c r="E643" s="35"/>
      <c r="F643" s="35"/>
      <c r="G643" s="9"/>
      <c r="H643" s="9"/>
      <c r="I643" s="35"/>
      <c r="J643" s="35"/>
      <c r="K643" s="35"/>
      <c r="L643" s="9"/>
      <c r="M643" s="35"/>
      <c r="N643" s="35"/>
      <c r="O643" s="35"/>
      <c r="P643" s="35"/>
      <c r="Q643" s="10"/>
    </row>
    <row r="644" spans="1:17">
      <c r="A644" s="13"/>
      <c r="B644" s="35"/>
      <c r="C644" s="9"/>
      <c r="D644" s="9"/>
      <c r="E644" s="35"/>
      <c r="F644" s="35"/>
      <c r="G644" s="9"/>
      <c r="H644" s="9"/>
      <c r="I644" s="35"/>
      <c r="J644" s="35"/>
      <c r="K644" s="35"/>
      <c r="L644" s="35"/>
      <c r="M644" s="35"/>
      <c r="N644" s="35"/>
      <c r="O644" s="35"/>
      <c r="P644" s="35"/>
      <c r="Q644" s="10"/>
    </row>
    <row r="645" spans="1:17">
      <c r="A645" s="13" t="s">
        <v>11</v>
      </c>
      <c r="B645" s="35"/>
      <c r="C645" s="9"/>
      <c r="D645" s="21">
        <v>6914.32</v>
      </c>
      <c r="E645" s="35" t="s">
        <v>76</v>
      </c>
      <c r="F645" s="35"/>
      <c r="G645" s="9"/>
      <c r="H645" s="9"/>
      <c r="I645" s="35"/>
      <c r="J645" s="35"/>
      <c r="K645" s="35"/>
      <c r="L645" s="35"/>
      <c r="M645" s="35"/>
      <c r="N645" s="35"/>
      <c r="O645" s="35"/>
      <c r="P645" s="35"/>
      <c r="Q645" s="10"/>
    </row>
    <row r="646" spans="1:17">
      <c r="A646" s="13" t="s">
        <v>12</v>
      </c>
      <c r="B646" s="35"/>
      <c r="C646" s="9"/>
      <c r="D646" s="9">
        <f>H633</f>
        <v>-1.9000000000000909</v>
      </c>
      <c r="E646" s="35" t="s">
        <v>16</v>
      </c>
      <c r="F646" s="35"/>
      <c r="G646" s="9"/>
      <c r="H646" s="9"/>
      <c r="I646" s="35"/>
      <c r="J646" s="35"/>
      <c r="K646" s="35"/>
      <c r="L646" s="35"/>
      <c r="M646" s="35"/>
      <c r="N646" s="35"/>
      <c r="O646" s="35"/>
      <c r="P646" s="35"/>
      <c r="Q646" s="10"/>
    </row>
    <row r="647" spans="1:17">
      <c r="A647" s="13" t="s">
        <v>13</v>
      </c>
      <c r="B647" s="35"/>
      <c r="C647" s="9"/>
      <c r="D647" s="9">
        <f>D645+D646</f>
        <v>6912.42</v>
      </c>
      <c r="E647" s="35"/>
      <c r="F647" s="35"/>
      <c r="G647" s="9"/>
      <c r="H647" s="9"/>
      <c r="I647" s="35"/>
      <c r="J647" s="35"/>
      <c r="K647" s="35"/>
      <c r="L647" s="35"/>
      <c r="M647" s="35"/>
      <c r="N647" s="35"/>
      <c r="O647" s="35"/>
      <c r="P647" s="35"/>
      <c r="Q647" s="10"/>
    </row>
    <row r="648" spans="1:17">
      <c r="A648" s="13" t="s">
        <v>14</v>
      </c>
      <c r="B648" s="35"/>
      <c r="C648" s="9"/>
      <c r="D648" s="9">
        <f>H641</f>
        <v>-1.9000000000000909</v>
      </c>
      <c r="E648" s="35" t="s">
        <v>17</v>
      </c>
      <c r="F648" s="35"/>
      <c r="G648" s="9"/>
      <c r="H648" s="9"/>
      <c r="I648" s="35"/>
      <c r="J648" s="35"/>
      <c r="K648" s="35"/>
      <c r="L648" s="35"/>
      <c r="M648" s="35"/>
      <c r="N648" s="35"/>
      <c r="O648" s="35"/>
      <c r="P648" s="35"/>
      <c r="Q648" s="10"/>
    </row>
    <row r="649" spans="1:17">
      <c r="A649" s="13" t="s">
        <v>13</v>
      </c>
      <c r="B649" s="35"/>
      <c r="C649" s="9"/>
      <c r="D649" s="27">
        <f>D647-D648</f>
        <v>6914.32</v>
      </c>
      <c r="E649" s="19" t="s">
        <v>18</v>
      </c>
      <c r="F649" s="35"/>
      <c r="G649" s="9"/>
      <c r="H649" s="9"/>
      <c r="I649" s="35"/>
      <c r="J649" s="35"/>
      <c r="K649" s="35"/>
      <c r="L649" s="35"/>
      <c r="M649" s="35"/>
      <c r="N649" s="35"/>
      <c r="O649" s="35"/>
      <c r="P649" s="35"/>
      <c r="Q649" s="10"/>
    </row>
    <row r="650" spans="1:17" ht="14.65" thickBot="1">
      <c r="A650" s="15"/>
      <c r="B650" s="16"/>
      <c r="C650" s="17"/>
      <c r="D650" s="17"/>
      <c r="E650" s="16"/>
      <c r="F650" s="16"/>
      <c r="G650" s="17"/>
      <c r="H650" s="17"/>
      <c r="I650" s="16"/>
      <c r="J650" s="16"/>
      <c r="K650" s="16"/>
      <c r="L650" s="16"/>
      <c r="M650" s="16"/>
      <c r="N650" s="16"/>
      <c r="O650" s="16"/>
      <c r="P650" s="16"/>
      <c r="Q650" s="18"/>
    </row>
    <row r="651" spans="1:17" ht="14.65" thickTop="1"/>
    <row r="653" spans="1:17" ht="14.65" thickBot="1"/>
    <row r="654" spans="1:17" ht="14.65" thickTop="1">
      <c r="A654" s="2"/>
      <c r="B654" s="3"/>
      <c r="C654" s="4">
        <v>44834</v>
      </c>
      <c r="D654" s="5"/>
      <c r="E654" s="3"/>
      <c r="F654" s="3"/>
      <c r="G654" s="5"/>
      <c r="H654" s="5"/>
      <c r="I654" s="3"/>
      <c r="J654" s="3"/>
      <c r="K654" s="3"/>
      <c r="L654" s="20" t="s">
        <v>19</v>
      </c>
      <c r="M654" s="3"/>
      <c r="N654" s="3"/>
      <c r="O654" s="3"/>
      <c r="P654" s="3"/>
      <c r="Q654" s="6"/>
    </row>
    <row r="655" spans="1:17">
      <c r="A655" s="7" t="s">
        <v>5</v>
      </c>
      <c r="B655" s="35"/>
      <c r="C655" s="9"/>
      <c r="D655" s="9"/>
      <c r="E655" s="35"/>
      <c r="F655" s="35"/>
      <c r="G655" s="9"/>
      <c r="H655" s="9"/>
      <c r="I655" s="35"/>
      <c r="J655" s="11" t="s">
        <v>24</v>
      </c>
      <c r="K655" s="35"/>
      <c r="L655" s="11" t="s">
        <v>10</v>
      </c>
      <c r="M655" s="35"/>
      <c r="N655" s="35"/>
      <c r="O655" s="35"/>
      <c r="P655" s="35"/>
      <c r="Q655" s="10"/>
    </row>
    <row r="656" spans="1:17">
      <c r="A656" s="7" t="s">
        <v>0</v>
      </c>
      <c r="B656" s="11" t="s">
        <v>3</v>
      </c>
      <c r="C656" s="12" t="s">
        <v>1</v>
      </c>
      <c r="D656" s="12" t="s">
        <v>4</v>
      </c>
      <c r="E656" s="11" t="s">
        <v>7</v>
      </c>
      <c r="F656" s="37" t="s">
        <v>92</v>
      </c>
      <c r="G656" s="12" t="s">
        <v>8</v>
      </c>
      <c r="H656" s="12" t="s">
        <v>9</v>
      </c>
      <c r="I656" s="33" t="s">
        <v>70</v>
      </c>
      <c r="J656" s="11" t="s">
        <v>23</v>
      </c>
      <c r="K656" s="35"/>
      <c r="L656" s="31">
        <v>213242.77</v>
      </c>
      <c r="M656" s="35" t="s">
        <v>118</v>
      </c>
      <c r="N656" s="35"/>
      <c r="O656" s="35"/>
      <c r="P656" s="35"/>
      <c r="Q656" s="10"/>
    </row>
    <row r="657" spans="1:17">
      <c r="A657" s="13" t="s">
        <v>113</v>
      </c>
      <c r="B657" s="35">
        <v>10</v>
      </c>
      <c r="C657" s="9">
        <v>91.6</v>
      </c>
      <c r="D657" s="9">
        <f>C657*B657</f>
        <v>916</v>
      </c>
      <c r="E657" s="36" t="s">
        <v>93</v>
      </c>
      <c r="F657" s="38">
        <f>D657/D660</f>
        <v>1</v>
      </c>
      <c r="G657" s="9">
        <v>91.45</v>
      </c>
      <c r="H657" s="9">
        <f>(B657*G657)-D657</f>
        <v>-1.5</v>
      </c>
      <c r="I657" s="35" t="s">
        <v>71</v>
      </c>
      <c r="J657" s="36">
        <f>G657*B657</f>
        <v>914.5</v>
      </c>
      <c r="K657" s="35" t="str">
        <f>"sell "&amp;B657&amp;" "&amp;A657&amp;" @ $"&amp;G657</f>
        <v>sell 10 BIL @ $91.45</v>
      </c>
      <c r="L657" s="9">
        <f>L656+(G657*B657)</f>
        <v>214157.27</v>
      </c>
      <c r="M657" s="35"/>
      <c r="N657" s="35"/>
      <c r="O657" s="35"/>
      <c r="P657" s="35"/>
      <c r="Q657" s="10"/>
    </row>
    <row r="658" spans="1:17">
      <c r="A658" s="13"/>
      <c r="B658" s="35"/>
      <c r="C658" s="9">
        <v>43.06</v>
      </c>
      <c r="D658" s="9">
        <f>C658*B658</f>
        <v>0</v>
      </c>
      <c r="E658" s="36"/>
      <c r="F658" s="38">
        <f>D658/D660</f>
        <v>0</v>
      </c>
      <c r="G658" s="9"/>
      <c r="H658" s="9">
        <f>(B658*G658)-D658</f>
        <v>0</v>
      </c>
      <c r="I658" s="35" t="s">
        <v>71</v>
      </c>
      <c r="J658" s="36">
        <f>G658*B658</f>
        <v>0</v>
      </c>
      <c r="K658" s="35" t="str">
        <f>"sell "&amp;B658&amp;" "&amp;A658&amp;" @ $"&amp;G658</f>
        <v>sell   @ $</v>
      </c>
      <c r="L658" s="9">
        <f>L657+(G658*B658)</f>
        <v>214157.27</v>
      </c>
      <c r="M658" s="35"/>
      <c r="N658" s="35"/>
      <c r="O658" s="35"/>
      <c r="P658" s="35"/>
      <c r="Q658" s="10"/>
    </row>
    <row r="659" spans="1:17">
      <c r="A659" s="13"/>
      <c r="B659" s="35"/>
      <c r="C659" s="9">
        <v>47.23</v>
      </c>
      <c r="D659" s="9">
        <f>C659*B659</f>
        <v>0</v>
      </c>
      <c r="E659" s="36"/>
      <c r="F659" s="38">
        <f>D659/D660</f>
        <v>0</v>
      </c>
      <c r="G659" s="9"/>
      <c r="H659" s="9">
        <f>(B659*G659)-D659</f>
        <v>0</v>
      </c>
      <c r="I659" s="35" t="s">
        <v>71</v>
      </c>
      <c r="J659" s="36">
        <f>G659*B659</f>
        <v>0</v>
      </c>
      <c r="K659" s="35" t="str">
        <f>"sell "&amp;B659&amp;" "&amp;A659&amp;" @ $"&amp;G659</f>
        <v>sell   @ $</v>
      </c>
      <c r="L659" s="9">
        <f>L658+(G659*B659)</f>
        <v>214157.27</v>
      </c>
      <c r="M659" s="35" t="s">
        <v>22</v>
      </c>
      <c r="N659" s="35"/>
      <c r="O659" s="35"/>
      <c r="P659" s="35"/>
      <c r="Q659" s="10"/>
    </row>
    <row r="660" spans="1:17">
      <c r="A660" s="13"/>
      <c r="B660" s="35"/>
      <c r="C660" s="9"/>
      <c r="D660" s="9">
        <f>SUM(D657:D659)</f>
        <v>916</v>
      </c>
      <c r="E660" s="36"/>
      <c r="F660" s="38">
        <f>SUM(F657:F659)</f>
        <v>1</v>
      </c>
      <c r="G660" s="32"/>
      <c r="H660" s="9">
        <f>SUM(H657:H659)</f>
        <v>-1.5</v>
      </c>
      <c r="I660" s="35"/>
      <c r="J660" s="36">
        <f>SUM(J657:J659)</f>
        <v>914.5</v>
      </c>
      <c r="K660" s="35"/>
      <c r="L660" s="9"/>
      <c r="M660" s="35"/>
      <c r="N660" s="35"/>
      <c r="O660" s="35"/>
      <c r="P660" s="35"/>
      <c r="Q660" s="10"/>
    </row>
    <row r="661" spans="1:17">
      <c r="A661" s="13"/>
      <c r="B661" s="35"/>
      <c r="C661" s="9"/>
      <c r="D661" s="9"/>
      <c r="E661" s="35"/>
      <c r="F661" s="35"/>
      <c r="G661" s="32"/>
      <c r="H661" s="9"/>
      <c r="I661" s="35"/>
      <c r="J661" s="35"/>
      <c r="K661" s="35"/>
      <c r="L661" s="9"/>
      <c r="M661" s="35"/>
      <c r="N661" s="35"/>
      <c r="O661" s="35"/>
      <c r="P661" s="35"/>
      <c r="Q661" s="10"/>
    </row>
    <row r="662" spans="1:17">
      <c r="A662" s="13"/>
      <c r="B662" s="35"/>
      <c r="C662" s="9"/>
      <c r="D662" s="9"/>
      <c r="E662" s="19"/>
      <c r="F662" s="35"/>
      <c r="G662" s="32"/>
      <c r="H662" s="9"/>
      <c r="I662" s="35"/>
      <c r="J662" s="35"/>
      <c r="K662" s="35"/>
      <c r="L662" s="9"/>
      <c r="M662" s="11" t="s">
        <v>20</v>
      </c>
      <c r="N662" s="35"/>
      <c r="O662" s="35"/>
      <c r="P662" s="35"/>
      <c r="Q662" s="10"/>
    </row>
    <row r="663" spans="1:17">
      <c r="A663" s="7" t="s">
        <v>6</v>
      </c>
      <c r="B663" s="35"/>
      <c r="C663" s="9"/>
      <c r="D663" s="9"/>
      <c r="E663" s="19"/>
      <c r="F663" s="35"/>
      <c r="G663" s="32"/>
      <c r="H663" s="9"/>
      <c r="I663" s="35"/>
      <c r="J663" s="35"/>
      <c r="K663" s="35"/>
      <c r="L663" s="9"/>
      <c r="M663" s="11" t="s">
        <v>21</v>
      </c>
      <c r="N663" s="35"/>
      <c r="O663" s="35"/>
      <c r="P663" s="35"/>
      <c r="Q663" s="10"/>
    </row>
    <row r="664" spans="1:17">
      <c r="A664" s="7" t="s">
        <v>0</v>
      </c>
      <c r="B664" s="11" t="s">
        <v>3</v>
      </c>
      <c r="C664" s="12" t="s">
        <v>1</v>
      </c>
      <c r="D664" s="12" t="s">
        <v>2</v>
      </c>
      <c r="E664" s="22" t="s">
        <v>7</v>
      </c>
      <c r="F664" s="39" t="s">
        <v>92</v>
      </c>
      <c r="G664" s="33" t="s">
        <v>8</v>
      </c>
      <c r="H664" s="12" t="s">
        <v>9</v>
      </c>
      <c r="I664" s="35"/>
      <c r="J664" s="35"/>
      <c r="K664" s="35"/>
      <c r="L664" s="9"/>
      <c r="M664" s="36">
        <f>L659</f>
        <v>214157.27</v>
      </c>
      <c r="N664" s="35"/>
      <c r="O664" s="35"/>
      <c r="P664" s="35"/>
      <c r="Q664" s="10"/>
    </row>
    <row r="665" spans="1:17">
      <c r="A665" s="13" t="s">
        <v>113</v>
      </c>
      <c r="B665" s="35">
        <v>10</v>
      </c>
      <c r="C665" s="9">
        <v>91.6</v>
      </c>
      <c r="D665" s="9">
        <f>C665*B665</f>
        <v>916</v>
      </c>
      <c r="E665" s="36" t="s">
        <v>93</v>
      </c>
      <c r="F665" s="38">
        <f>D665/D668</f>
        <v>1</v>
      </c>
      <c r="G665" s="9">
        <v>91.45</v>
      </c>
      <c r="H665" s="9">
        <f>(B665*G665)-D665</f>
        <v>-1.5</v>
      </c>
      <c r="I665" s="35" t="s">
        <v>71</v>
      </c>
      <c r="J665" s="35"/>
      <c r="K665" s="35" t="str">
        <f>"buy "&amp;B665&amp;" "&amp;A665&amp;" @ $"&amp;G665</f>
        <v>buy 10 BIL @ $91.45</v>
      </c>
      <c r="L665" s="9">
        <f>L659-(G665*B665)</f>
        <v>213242.77</v>
      </c>
      <c r="M665" s="36">
        <f>L656-(G665*B665)</f>
        <v>212328.27</v>
      </c>
      <c r="N665" s="35"/>
      <c r="O665" s="35"/>
      <c r="P665" s="35"/>
      <c r="Q665" s="10"/>
    </row>
    <row r="666" spans="1:17">
      <c r="A666" s="13"/>
      <c r="B666" s="35"/>
      <c r="C666" s="9"/>
      <c r="D666" s="9">
        <f>C666*B666</f>
        <v>0</v>
      </c>
      <c r="E666" s="36"/>
      <c r="F666" s="38">
        <f>D666/D668</f>
        <v>0</v>
      </c>
      <c r="G666" s="9"/>
      <c r="H666" s="9">
        <f>(B666*G666)-D666</f>
        <v>0</v>
      </c>
      <c r="I666" s="35" t="s">
        <v>71</v>
      </c>
      <c r="J666" s="35"/>
      <c r="K666" s="35" t="str">
        <f>"buy "&amp;B666&amp;" "&amp;A666&amp;" @ $"&amp;G666</f>
        <v>buy   @ $</v>
      </c>
      <c r="L666" s="9">
        <f>L665-(G666*B666)</f>
        <v>213242.77</v>
      </c>
      <c r="M666" s="36">
        <f>M665-(G666*B666)</f>
        <v>212328.27</v>
      </c>
      <c r="N666" s="35"/>
      <c r="O666" s="35"/>
      <c r="P666" s="35"/>
      <c r="Q666" s="10"/>
    </row>
    <row r="667" spans="1:17">
      <c r="A667" s="23"/>
      <c r="B667" s="24"/>
      <c r="C667" s="25"/>
      <c r="D667" s="25">
        <f>C667*B667</f>
        <v>0</v>
      </c>
      <c r="E667" s="36"/>
      <c r="F667" s="38">
        <f>D667/D668</f>
        <v>0</v>
      </c>
      <c r="G667" s="25"/>
      <c r="H667" s="25">
        <f>(B667*G667)-D667</f>
        <v>0</v>
      </c>
      <c r="I667" s="35" t="s">
        <v>71</v>
      </c>
      <c r="J667" s="35"/>
      <c r="K667" s="35" t="str">
        <f>"buy "&amp;B667&amp;" "&amp;A667&amp;" @ $"&amp;G667</f>
        <v>buy   @ $</v>
      </c>
      <c r="L667" s="9">
        <f>L666-(G667*B667)</f>
        <v>213242.77</v>
      </c>
      <c r="M667" s="36">
        <f>M666-(G667*B667)</f>
        <v>212328.27</v>
      </c>
      <c r="N667" s="35" t="str">
        <f>TEXT(ROUND(M667,2),"$#,##0.00")&amp;" will be the balance in the account after purchases.  "</f>
        <v xml:space="preserve">$212,328.27 will be the balance in the account after purchases.  </v>
      </c>
      <c r="O667" s="35"/>
      <c r="P667" s="35"/>
      <c r="Q667" s="10"/>
    </row>
    <row r="668" spans="1:17">
      <c r="A668" s="13"/>
      <c r="B668" s="35"/>
      <c r="C668" s="9"/>
      <c r="D668" s="9">
        <f>SUM(D665:D667)</f>
        <v>916</v>
      </c>
      <c r="E668" s="35"/>
      <c r="F668" s="38">
        <f>SUM(F665:F667)</f>
        <v>1</v>
      </c>
      <c r="G668" s="9" t="s">
        <v>15</v>
      </c>
      <c r="H668" s="9">
        <f>SUM(H665:H667)</f>
        <v>-1.5</v>
      </c>
      <c r="I668" s="35"/>
      <c r="J668" s="35"/>
      <c r="K668" s="35"/>
      <c r="L668" s="9"/>
      <c r="M668" s="35"/>
      <c r="N668" s="35" t="s">
        <v>27</v>
      </c>
      <c r="O668" s="35"/>
      <c r="P668" s="35"/>
      <c r="Q668" s="10"/>
    </row>
    <row r="669" spans="1:17">
      <c r="A669" s="13"/>
      <c r="B669" s="35"/>
      <c r="C669" s="9"/>
      <c r="D669" s="9"/>
      <c r="E669" s="35"/>
      <c r="F669" s="35"/>
      <c r="G669" s="9"/>
      <c r="H669" s="9"/>
      <c r="I669" s="35"/>
      <c r="J669" s="35"/>
      <c r="K669" s="35"/>
      <c r="L669" s="9"/>
      <c r="M669" s="11" t="str">
        <f>IF(J660+M667&gt;0,"Credit Surplus","Credit Shortage")</f>
        <v>Credit Surplus</v>
      </c>
      <c r="N669" s="36">
        <f>J660+M667</f>
        <v>213242.77</v>
      </c>
      <c r="O669" s="35" t="s">
        <v>60</v>
      </c>
      <c r="P669" s="35"/>
      <c r="Q669" s="10"/>
    </row>
    <row r="670" spans="1:17">
      <c r="A670" s="13"/>
      <c r="B670" s="35"/>
      <c r="C670" s="9"/>
      <c r="D670" s="9"/>
      <c r="E670" s="35"/>
      <c r="F670" s="35"/>
      <c r="G670" s="9"/>
      <c r="H670" s="9"/>
      <c r="I670" s="35"/>
      <c r="J670" s="35"/>
      <c r="K670" s="35"/>
      <c r="L670" s="9"/>
      <c r="M670" s="35"/>
      <c r="N670" s="35"/>
      <c r="O670" s="35"/>
      <c r="P670" s="35"/>
      <c r="Q670" s="10"/>
    </row>
    <row r="671" spans="1:17">
      <c r="A671" s="13"/>
      <c r="B671" s="35"/>
      <c r="C671" s="9"/>
      <c r="D671" s="9"/>
      <c r="E671" s="35"/>
      <c r="F671" s="35"/>
      <c r="G671" s="9"/>
      <c r="H671" s="9"/>
      <c r="I671" s="35"/>
      <c r="J671" s="35"/>
      <c r="K671" s="35"/>
      <c r="L671" s="35"/>
      <c r="M671" s="35"/>
      <c r="N671" s="35"/>
      <c r="O671" s="35"/>
      <c r="P671" s="35"/>
      <c r="Q671" s="10"/>
    </row>
    <row r="672" spans="1:17">
      <c r="A672" s="13" t="s">
        <v>11</v>
      </c>
      <c r="B672" s="35"/>
      <c r="C672" s="9"/>
      <c r="D672" s="21">
        <v>6914.32</v>
      </c>
      <c r="E672" s="35" t="s">
        <v>76</v>
      </c>
      <c r="F672" s="35"/>
      <c r="G672" s="9"/>
      <c r="H672" s="9"/>
      <c r="I672" s="35"/>
      <c r="J672" s="35"/>
      <c r="K672" s="35"/>
      <c r="L672" s="35"/>
      <c r="M672" s="35"/>
      <c r="N672" s="35"/>
      <c r="O672" s="35"/>
      <c r="P672" s="35"/>
      <c r="Q672" s="10"/>
    </row>
    <row r="673" spans="1:17">
      <c r="A673" s="13" t="s">
        <v>12</v>
      </c>
      <c r="B673" s="35"/>
      <c r="C673" s="9"/>
      <c r="D673" s="9">
        <f>H660</f>
        <v>-1.5</v>
      </c>
      <c r="E673" s="35" t="s">
        <v>16</v>
      </c>
      <c r="F673" s="35"/>
      <c r="G673" s="9"/>
      <c r="H673" s="9"/>
      <c r="I673" s="35"/>
      <c r="J673" s="35"/>
      <c r="K673" s="35"/>
      <c r="L673" s="35"/>
      <c r="M673" s="35"/>
      <c r="N673" s="35"/>
      <c r="O673" s="35"/>
      <c r="P673" s="35"/>
      <c r="Q673" s="10"/>
    </row>
    <row r="674" spans="1:17">
      <c r="A674" s="13" t="s">
        <v>13</v>
      </c>
      <c r="B674" s="35"/>
      <c r="C674" s="9"/>
      <c r="D674" s="9">
        <f>D672+D673</f>
        <v>6912.82</v>
      </c>
      <c r="E674" s="35"/>
      <c r="F674" s="35"/>
      <c r="G674" s="9"/>
      <c r="H674" s="9"/>
      <c r="I674" s="35"/>
      <c r="J674" s="35"/>
      <c r="K674" s="35"/>
      <c r="L674" s="35"/>
      <c r="M674" s="35"/>
      <c r="N674" s="35"/>
      <c r="O674" s="35"/>
      <c r="P674" s="35"/>
      <c r="Q674" s="10"/>
    </row>
    <row r="675" spans="1:17">
      <c r="A675" s="13" t="s">
        <v>14</v>
      </c>
      <c r="B675" s="35"/>
      <c r="C675" s="9"/>
      <c r="D675" s="9">
        <f>H668</f>
        <v>-1.5</v>
      </c>
      <c r="E675" s="35" t="s">
        <v>17</v>
      </c>
      <c r="F675" s="35"/>
      <c r="G675" s="9"/>
      <c r="H675" s="9"/>
      <c r="I675" s="35"/>
      <c r="J675" s="35"/>
      <c r="K675" s="35"/>
      <c r="L675" s="35"/>
      <c r="M675" s="35"/>
      <c r="N675" s="35"/>
      <c r="O675" s="35"/>
      <c r="P675" s="35"/>
      <c r="Q675" s="10"/>
    </row>
    <row r="676" spans="1:17">
      <c r="A676" s="13" t="s">
        <v>13</v>
      </c>
      <c r="B676" s="35"/>
      <c r="C676" s="9"/>
      <c r="D676" s="27">
        <f>D674-D675</f>
        <v>6914.32</v>
      </c>
      <c r="E676" s="19" t="s">
        <v>18</v>
      </c>
      <c r="F676" s="35"/>
      <c r="G676" s="9"/>
      <c r="H676" s="9"/>
      <c r="I676" s="35"/>
      <c r="J676" s="35"/>
      <c r="K676" s="35"/>
      <c r="L676" s="35"/>
      <c r="M676" s="35"/>
      <c r="N676" s="35"/>
      <c r="O676" s="35"/>
      <c r="P676" s="35"/>
      <c r="Q676" s="10"/>
    </row>
    <row r="677" spans="1:17" ht="14.65" thickBot="1">
      <c r="A677" s="15"/>
      <c r="B677" s="16"/>
      <c r="C677" s="17"/>
      <c r="D677" s="17"/>
      <c r="E677" s="16"/>
      <c r="F677" s="16"/>
      <c r="G677" s="17"/>
      <c r="H677" s="17"/>
      <c r="I677" s="16"/>
      <c r="J677" s="16"/>
      <c r="K677" s="16"/>
      <c r="L677" s="16"/>
      <c r="M677" s="16"/>
      <c r="N677" s="16"/>
      <c r="O677" s="16"/>
      <c r="P677" s="16"/>
      <c r="Q677" s="18"/>
    </row>
    <row r="678" spans="1:17" ht="14.65" thickTop="1"/>
    <row r="680" spans="1:17" ht="14.65" thickBot="1"/>
    <row r="681" spans="1:17" ht="14.65" thickTop="1">
      <c r="A681" s="2"/>
      <c r="B681" s="3"/>
      <c r="C681" s="4">
        <v>44804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35"/>
      <c r="C682" s="9"/>
      <c r="D682" s="9"/>
      <c r="E682" s="35"/>
      <c r="F682" s="35"/>
      <c r="G682" s="9"/>
      <c r="H682" s="9"/>
      <c r="I682" s="35"/>
      <c r="J682" s="11" t="s">
        <v>24</v>
      </c>
      <c r="K682" s="35"/>
      <c r="L682" s="11" t="s">
        <v>10</v>
      </c>
      <c r="M682" s="35"/>
      <c r="N682" s="35"/>
      <c r="O682" s="35"/>
      <c r="P682" s="35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37" t="s">
        <v>92</v>
      </c>
      <c r="G683" s="12" t="s">
        <v>8</v>
      </c>
      <c r="H683" s="12" t="s">
        <v>9</v>
      </c>
      <c r="I683" s="33" t="s">
        <v>70</v>
      </c>
      <c r="J683" s="11" t="s">
        <v>23</v>
      </c>
      <c r="K683" s="35"/>
      <c r="L683" s="31">
        <v>213236.73</v>
      </c>
      <c r="M683" s="35" t="s">
        <v>118</v>
      </c>
      <c r="N683" s="35"/>
      <c r="O683" s="35"/>
      <c r="P683" s="35"/>
      <c r="Q683" s="10"/>
    </row>
    <row r="684" spans="1:17">
      <c r="A684" s="13" t="s">
        <v>113</v>
      </c>
      <c r="B684" s="35">
        <v>10</v>
      </c>
      <c r="C684" s="9">
        <v>91.55</v>
      </c>
      <c r="D684" s="9">
        <f>C684*B684</f>
        <v>915.5</v>
      </c>
      <c r="E684" s="36" t="s">
        <v>93</v>
      </c>
      <c r="F684" s="38">
        <f>D684/D687</f>
        <v>1</v>
      </c>
      <c r="G684" s="9">
        <v>91.43</v>
      </c>
      <c r="H684" s="9">
        <f>(B684*G684)-D684</f>
        <v>-1.1999999999999318</v>
      </c>
      <c r="I684" s="35" t="s">
        <v>71</v>
      </c>
      <c r="J684" s="36">
        <f>G684*B684</f>
        <v>914.30000000000007</v>
      </c>
      <c r="K684" s="35" t="str">
        <f>"sell "&amp;B684&amp;" "&amp;A684&amp;" @ $"&amp;G684</f>
        <v>sell 10 BIL @ $91.43</v>
      </c>
      <c r="L684" s="9">
        <f>L683+(G684*B684)</f>
        <v>214151.03</v>
      </c>
      <c r="M684" s="35"/>
      <c r="N684" s="35"/>
      <c r="O684" s="35"/>
      <c r="P684" s="35"/>
      <c r="Q684" s="10"/>
    </row>
    <row r="685" spans="1:17">
      <c r="A685" s="13"/>
      <c r="B685" s="35"/>
      <c r="C685" s="9">
        <v>43.06</v>
      </c>
      <c r="D685" s="9">
        <f>C685*B685</f>
        <v>0</v>
      </c>
      <c r="E685" s="36"/>
      <c r="F685" s="38">
        <f>D685/D687</f>
        <v>0</v>
      </c>
      <c r="G685" s="9"/>
      <c r="H685" s="9">
        <f>(B685*G685)-D685</f>
        <v>0</v>
      </c>
      <c r="I685" s="35" t="s">
        <v>71</v>
      </c>
      <c r="J685" s="36">
        <f>G685*B685</f>
        <v>0</v>
      </c>
      <c r="K685" s="35" t="str">
        <f>"sell "&amp;B685&amp;" "&amp;A685&amp;" @ $"&amp;G685</f>
        <v>sell   @ $</v>
      </c>
      <c r="L685" s="9">
        <f>L684+(G685*B685)</f>
        <v>214151.03</v>
      </c>
      <c r="M685" s="35"/>
      <c r="N685" s="35"/>
      <c r="O685" s="35"/>
      <c r="P685" s="35"/>
      <c r="Q685" s="10"/>
    </row>
    <row r="686" spans="1:17">
      <c r="A686" s="13"/>
      <c r="B686" s="35"/>
      <c r="C686" s="9">
        <v>47.23</v>
      </c>
      <c r="D686" s="9">
        <f>C686*B686</f>
        <v>0</v>
      </c>
      <c r="E686" s="36"/>
      <c r="F686" s="38">
        <f>D686/D687</f>
        <v>0</v>
      </c>
      <c r="G686" s="9"/>
      <c r="H686" s="9">
        <f>(B686*G686)-D686</f>
        <v>0</v>
      </c>
      <c r="I686" s="35" t="s">
        <v>71</v>
      </c>
      <c r="J686" s="36">
        <f>G686*B686</f>
        <v>0</v>
      </c>
      <c r="K686" s="35" t="str">
        <f>"sell "&amp;B686&amp;" "&amp;A686&amp;" @ $"&amp;G686</f>
        <v>sell   @ $</v>
      </c>
      <c r="L686" s="9">
        <f>L685+(G686*B686)</f>
        <v>214151.03</v>
      </c>
      <c r="M686" s="35" t="s">
        <v>22</v>
      </c>
      <c r="N686" s="35"/>
      <c r="O686" s="35"/>
      <c r="P686" s="35"/>
      <c r="Q686" s="10"/>
    </row>
    <row r="687" spans="1:17">
      <c r="A687" s="13"/>
      <c r="B687" s="35"/>
      <c r="C687" s="9"/>
      <c r="D687" s="9">
        <f>SUM(D684:D686)</f>
        <v>915.5</v>
      </c>
      <c r="E687" s="36"/>
      <c r="F687" s="38">
        <f>SUM(F684:F686)</f>
        <v>1</v>
      </c>
      <c r="G687" s="32"/>
      <c r="H687" s="9">
        <f>SUM(H684:H686)</f>
        <v>-1.1999999999999318</v>
      </c>
      <c r="I687" s="35"/>
      <c r="J687" s="36">
        <f>SUM(J684:J686)</f>
        <v>914.30000000000007</v>
      </c>
      <c r="K687" s="35"/>
      <c r="L687" s="9"/>
      <c r="M687" s="35"/>
      <c r="N687" s="35"/>
      <c r="O687" s="35"/>
      <c r="P687" s="35"/>
      <c r="Q687" s="10"/>
    </row>
    <row r="688" spans="1:17">
      <c r="A688" s="13"/>
      <c r="B688" s="35"/>
      <c r="C688" s="9"/>
      <c r="D688" s="9"/>
      <c r="E688" s="35"/>
      <c r="F688" s="35"/>
      <c r="G688" s="32"/>
      <c r="H688" s="9"/>
      <c r="I688" s="35"/>
      <c r="J688" s="35"/>
      <c r="K688" s="35"/>
      <c r="L688" s="9"/>
      <c r="M688" s="35"/>
      <c r="N688" s="35"/>
      <c r="O688" s="35"/>
      <c r="P688" s="35"/>
      <c r="Q688" s="10"/>
    </row>
    <row r="689" spans="1:17">
      <c r="A689" s="13"/>
      <c r="B689" s="35"/>
      <c r="C689" s="9"/>
      <c r="D689" s="9"/>
      <c r="E689" s="19"/>
      <c r="F689" s="35"/>
      <c r="G689" s="32"/>
      <c r="H689" s="9"/>
      <c r="I689" s="35"/>
      <c r="J689" s="35"/>
      <c r="K689" s="35"/>
      <c r="L689" s="9"/>
      <c r="M689" s="11" t="s">
        <v>20</v>
      </c>
      <c r="N689" s="35"/>
      <c r="O689" s="35"/>
      <c r="P689" s="35"/>
      <c r="Q689" s="10"/>
    </row>
    <row r="690" spans="1:17">
      <c r="A690" s="7" t="s">
        <v>6</v>
      </c>
      <c r="B690" s="35"/>
      <c r="C690" s="9"/>
      <c r="D690" s="9"/>
      <c r="E690" s="19"/>
      <c r="F690" s="35"/>
      <c r="G690" s="32"/>
      <c r="H690" s="9"/>
      <c r="I690" s="35"/>
      <c r="J690" s="35"/>
      <c r="K690" s="35"/>
      <c r="L690" s="9"/>
      <c r="M690" s="11" t="s">
        <v>21</v>
      </c>
      <c r="N690" s="35"/>
      <c r="O690" s="35"/>
      <c r="P690" s="35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39" t="s">
        <v>92</v>
      </c>
      <c r="G691" s="33" t="s">
        <v>8</v>
      </c>
      <c r="H691" s="12" t="s">
        <v>9</v>
      </c>
      <c r="I691" s="35"/>
      <c r="J691" s="35"/>
      <c r="K691" s="35"/>
      <c r="L691" s="9"/>
      <c r="M691" s="36">
        <f>L686</f>
        <v>214151.03</v>
      </c>
      <c r="N691" s="35"/>
      <c r="O691" s="35"/>
      <c r="P691" s="35"/>
      <c r="Q691" s="10"/>
    </row>
    <row r="692" spans="1:17">
      <c r="A692" s="13" t="s">
        <v>113</v>
      </c>
      <c r="B692" s="35">
        <v>10</v>
      </c>
      <c r="C692" s="9">
        <v>91.55</v>
      </c>
      <c r="D692" s="9">
        <f>C692*B692</f>
        <v>915.5</v>
      </c>
      <c r="E692" s="36" t="s">
        <v>93</v>
      </c>
      <c r="F692" s="38">
        <f>D692/D695</f>
        <v>1</v>
      </c>
      <c r="G692" s="9">
        <v>91.43</v>
      </c>
      <c r="H692" s="9">
        <f>(B692*G692)-D692</f>
        <v>-1.1999999999999318</v>
      </c>
      <c r="I692" s="35" t="s">
        <v>71</v>
      </c>
      <c r="J692" s="35"/>
      <c r="K692" s="35" t="str">
        <f>"buy "&amp;B692&amp;" "&amp;A692&amp;" @ $"&amp;G692</f>
        <v>buy 10 BIL @ $91.43</v>
      </c>
      <c r="L692" s="9">
        <f>L686-(G692*B692)</f>
        <v>213236.73</v>
      </c>
      <c r="M692" s="36">
        <f>L683-(G692*B692)</f>
        <v>212322.43000000002</v>
      </c>
      <c r="N692" s="35"/>
      <c r="O692" s="35"/>
      <c r="P692" s="35"/>
      <c r="Q692" s="10"/>
    </row>
    <row r="693" spans="1:17">
      <c r="A693" s="13"/>
      <c r="B693" s="35"/>
      <c r="C693" s="9"/>
      <c r="D693" s="9">
        <f>C693*B693</f>
        <v>0</v>
      </c>
      <c r="E693" s="36"/>
      <c r="F693" s="38">
        <f>D693/D695</f>
        <v>0</v>
      </c>
      <c r="G693" s="9"/>
      <c r="H693" s="9">
        <f>(B693*G693)-D693</f>
        <v>0</v>
      </c>
      <c r="I693" s="35" t="s">
        <v>71</v>
      </c>
      <c r="J693" s="35"/>
      <c r="K693" s="35" t="str">
        <f>"buy "&amp;B693&amp;" "&amp;A693&amp;" @ $"&amp;G693</f>
        <v>buy   @ $</v>
      </c>
      <c r="L693" s="9">
        <f>L692-(G693*B693)</f>
        <v>213236.73</v>
      </c>
      <c r="M693" s="36">
        <f>M692-(G693*B693)</f>
        <v>212322.43000000002</v>
      </c>
      <c r="N693" s="35"/>
      <c r="O693" s="35"/>
      <c r="P693" s="35"/>
      <c r="Q693" s="10"/>
    </row>
    <row r="694" spans="1:17">
      <c r="A694" s="23"/>
      <c r="B694" s="24"/>
      <c r="C694" s="25"/>
      <c r="D694" s="25">
        <f>C694*B694</f>
        <v>0</v>
      </c>
      <c r="E694" s="36"/>
      <c r="F694" s="38">
        <f>D694/D695</f>
        <v>0</v>
      </c>
      <c r="G694" s="25"/>
      <c r="H694" s="25">
        <f>(B694*G694)-D694</f>
        <v>0</v>
      </c>
      <c r="I694" s="35" t="s">
        <v>71</v>
      </c>
      <c r="J694" s="35"/>
      <c r="K694" s="35" t="str">
        <f>"buy "&amp;B694&amp;" "&amp;A694&amp;" @ $"&amp;G694</f>
        <v>buy   @ $</v>
      </c>
      <c r="L694" s="9">
        <f>L693-(G694*B694)</f>
        <v>213236.73</v>
      </c>
      <c r="M694" s="36">
        <f>M693-(G694*B694)</f>
        <v>212322.43000000002</v>
      </c>
      <c r="N694" s="35" t="str">
        <f>TEXT(ROUND(M694,2),"$#,##0.00")&amp;" will be the balance in the account after purchases.  "</f>
        <v xml:space="preserve">$212,322.43 will be the balance in the account after purchases.  </v>
      </c>
      <c r="O694" s="35"/>
      <c r="P694" s="35"/>
      <c r="Q694" s="10"/>
    </row>
    <row r="695" spans="1:17">
      <c r="A695" s="13"/>
      <c r="B695" s="35"/>
      <c r="C695" s="9"/>
      <c r="D695" s="9">
        <f>SUM(D692:D694)</f>
        <v>915.5</v>
      </c>
      <c r="E695" s="35"/>
      <c r="F695" s="38">
        <f>SUM(F692:F694)</f>
        <v>1</v>
      </c>
      <c r="G695" s="9" t="s">
        <v>15</v>
      </c>
      <c r="H695" s="9">
        <f>SUM(H692:H694)</f>
        <v>-1.1999999999999318</v>
      </c>
      <c r="I695" s="35"/>
      <c r="J695" s="35"/>
      <c r="K695" s="35"/>
      <c r="L695" s="9"/>
      <c r="M695" s="35"/>
      <c r="N695" s="35" t="s">
        <v>27</v>
      </c>
      <c r="O695" s="35"/>
      <c r="P695" s="35"/>
      <c r="Q695" s="10"/>
    </row>
    <row r="696" spans="1:17">
      <c r="A696" s="13"/>
      <c r="B696" s="35"/>
      <c r="C696" s="9"/>
      <c r="D696" s="9"/>
      <c r="E696" s="35"/>
      <c r="F696" s="35"/>
      <c r="G696" s="9"/>
      <c r="H696" s="9"/>
      <c r="I696" s="35"/>
      <c r="J696" s="35"/>
      <c r="K696" s="35"/>
      <c r="L696" s="9"/>
      <c r="M696" s="11" t="str">
        <f>IF(J687+M694&gt;0,"Credit Surplus","Credit Shortage")</f>
        <v>Credit Surplus</v>
      </c>
      <c r="N696" s="36">
        <f>J687+M694</f>
        <v>213236.73</v>
      </c>
      <c r="O696" s="35" t="s">
        <v>60</v>
      </c>
      <c r="P696" s="35"/>
      <c r="Q696" s="10"/>
    </row>
    <row r="697" spans="1:17">
      <c r="A697" s="13"/>
      <c r="B697" s="35"/>
      <c r="C697" s="9"/>
      <c r="D697" s="9"/>
      <c r="E697" s="35"/>
      <c r="F697" s="35"/>
      <c r="G697" s="9"/>
      <c r="H697" s="9"/>
      <c r="I697" s="35"/>
      <c r="J697" s="35"/>
      <c r="K697" s="35"/>
      <c r="L697" s="9"/>
      <c r="M697" s="35"/>
      <c r="N697" s="35"/>
      <c r="O697" s="35"/>
      <c r="P697" s="35"/>
      <c r="Q697" s="10"/>
    </row>
    <row r="698" spans="1:17">
      <c r="A698" s="13"/>
      <c r="B698" s="35"/>
      <c r="C698" s="9"/>
      <c r="D698" s="9"/>
      <c r="E698" s="35"/>
      <c r="F698" s="35"/>
      <c r="G698" s="9"/>
      <c r="H698" s="9"/>
      <c r="I698" s="35"/>
      <c r="J698" s="35"/>
      <c r="K698" s="35"/>
      <c r="L698" s="35"/>
      <c r="M698" s="35"/>
      <c r="N698" s="35"/>
      <c r="O698" s="35"/>
      <c r="P698" s="35"/>
      <c r="Q698" s="10"/>
    </row>
    <row r="699" spans="1:17">
      <c r="A699" s="13" t="s">
        <v>11</v>
      </c>
      <c r="B699" s="35"/>
      <c r="C699" s="9"/>
      <c r="D699" s="21">
        <v>6914.32</v>
      </c>
      <c r="E699" s="35" t="s">
        <v>76</v>
      </c>
      <c r="F699" s="35"/>
      <c r="G699" s="9"/>
      <c r="H699" s="9"/>
      <c r="I699" s="35"/>
      <c r="J699" s="35"/>
      <c r="K699" s="35"/>
      <c r="L699" s="35"/>
      <c r="M699" s="35"/>
      <c r="N699" s="35"/>
      <c r="O699" s="35"/>
      <c r="P699" s="35"/>
      <c r="Q699" s="10"/>
    </row>
    <row r="700" spans="1:17">
      <c r="A700" s="13" t="s">
        <v>12</v>
      </c>
      <c r="B700" s="35"/>
      <c r="C700" s="9"/>
      <c r="D700" s="9">
        <f>H687</f>
        <v>-1.1999999999999318</v>
      </c>
      <c r="E700" s="35" t="s">
        <v>16</v>
      </c>
      <c r="F700" s="35"/>
      <c r="G700" s="9"/>
      <c r="H700" s="9"/>
      <c r="I700" s="35"/>
      <c r="J700" s="35"/>
      <c r="K700" s="35"/>
      <c r="L700" s="35"/>
      <c r="M700" s="35"/>
      <c r="N700" s="35"/>
      <c r="O700" s="35"/>
      <c r="P700" s="35"/>
      <c r="Q700" s="10"/>
    </row>
    <row r="701" spans="1:17">
      <c r="A701" s="13" t="s">
        <v>13</v>
      </c>
      <c r="B701" s="35"/>
      <c r="C701" s="9"/>
      <c r="D701" s="9">
        <f>D699+D700</f>
        <v>6913.12</v>
      </c>
      <c r="E701" s="35"/>
      <c r="F701" s="35"/>
      <c r="G701" s="9"/>
      <c r="H701" s="9"/>
      <c r="I701" s="35"/>
      <c r="J701" s="35"/>
      <c r="K701" s="35"/>
      <c r="L701" s="35"/>
      <c r="M701" s="35"/>
      <c r="N701" s="35"/>
      <c r="O701" s="35"/>
      <c r="P701" s="35"/>
      <c r="Q701" s="10"/>
    </row>
    <row r="702" spans="1:17">
      <c r="A702" s="13" t="s">
        <v>14</v>
      </c>
      <c r="B702" s="35"/>
      <c r="C702" s="9"/>
      <c r="D702" s="9">
        <f>H695</f>
        <v>-1.1999999999999318</v>
      </c>
      <c r="E702" s="35" t="s">
        <v>17</v>
      </c>
      <c r="F702" s="35"/>
      <c r="G702" s="9"/>
      <c r="H702" s="9"/>
      <c r="I702" s="35"/>
      <c r="J702" s="35"/>
      <c r="K702" s="35"/>
      <c r="L702" s="35"/>
      <c r="M702" s="35"/>
      <c r="N702" s="35"/>
      <c r="O702" s="35"/>
      <c r="P702" s="35"/>
      <c r="Q702" s="10"/>
    </row>
    <row r="703" spans="1:17">
      <c r="A703" s="13" t="s">
        <v>13</v>
      </c>
      <c r="B703" s="35"/>
      <c r="C703" s="9"/>
      <c r="D703" s="27">
        <f>D701-D702</f>
        <v>6914.32</v>
      </c>
      <c r="E703" s="19" t="s">
        <v>18</v>
      </c>
      <c r="F703" s="35"/>
      <c r="G703" s="9"/>
      <c r="H703" s="9"/>
      <c r="I703" s="35"/>
      <c r="J703" s="35"/>
      <c r="K703" s="35"/>
      <c r="L703" s="35"/>
      <c r="M703" s="35"/>
      <c r="N703" s="35"/>
      <c r="O703" s="35"/>
      <c r="P703" s="35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44771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35"/>
      <c r="C709" s="9"/>
      <c r="D709" s="9"/>
      <c r="E709" s="35"/>
      <c r="F709" s="35"/>
      <c r="G709" s="9"/>
      <c r="H709" s="9"/>
      <c r="I709" s="35"/>
      <c r="J709" s="11" t="s">
        <v>24</v>
      </c>
      <c r="K709" s="35"/>
      <c r="L709" s="11" t="s">
        <v>10</v>
      </c>
      <c r="M709" s="35"/>
      <c r="N709" s="35"/>
      <c r="O709" s="35"/>
      <c r="P709" s="35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37" t="s">
        <v>92</v>
      </c>
      <c r="G710" s="12" t="s">
        <v>8</v>
      </c>
      <c r="H710" s="12" t="s">
        <v>9</v>
      </c>
      <c r="I710" s="33" t="s">
        <v>70</v>
      </c>
      <c r="J710" s="11" t="s">
        <v>23</v>
      </c>
      <c r="K710" s="35"/>
      <c r="L710" s="31">
        <v>213233.85</v>
      </c>
      <c r="M710" s="35" t="s">
        <v>118</v>
      </c>
      <c r="N710" s="35"/>
      <c r="O710" s="35"/>
      <c r="P710" s="35"/>
      <c r="Q710" s="10"/>
    </row>
    <row r="711" spans="1:17">
      <c r="A711" s="13" t="s">
        <v>113</v>
      </c>
      <c r="B711" s="35">
        <v>10</v>
      </c>
      <c r="C711" s="9">
        <v>91.47</v>
      </c>
      <c r="D711" s="9">
        <f>C711*B711</f>
        <v>914.7</v>
      </c>
      <c r="E711" s="36" t="s">
        <v>37</v>
      </c>
      <c r="F711" s="38">
        <f>D711/D714</f>
        <v>1</v>
      </c>
      <c r="G711" s="9">
        <v>91.37</v>
      </c>
      <c r="H711" s="9">
        <f>(B711*G711)-D711</f>
        <v>-1</v>
      </c>
      <c r="I711" s="35" t="s">
        <v>71</v>
      </c>
      <c r="J711" s="36">
        <f>G711*B711</f>
        <v>913.7</v>
      </c>
      <c r="K711" s="35" t="str">
        <f>"sell "&amp;B711&amp;" "&amp;A711&amp;" @ $"&amp;G711</f>
        <v>sell 10 BIL @ $91.37</v>
      </c>
      <c r="L711" s="9">
        <f>L710+(G711*B711)</f>
        <v>214147.55000000002</v>
      </c>
      <c r="M711" s="35"/>
      <c r="N711" s="35"/>
      <c r="O711" s="35"/>
      <c r="P711" s="35"/>
      <c r="Q711" s="10"/>
    </row>
    <row r="712" spans="1:17">
      <c r="A712" s="13"/>
      <c r="B712" s="35"/>
      <c r="C712" s="9">
        <v>43.06</v>
      </c>
      <c r="D712" s="9">
        <f>C712*B712</f>
        <v>0</v>
      </c>
      <c r="E712" s="36"/>
      <c r="F712" s="38">
        <f>D712/D714</f>
        <v>0</v>
      </c>
      <c r="G712" s="9"/>
      <c r="H712" s="9">
        <f>(B712*G712)-D712</f>
        <v>0</v>
      </c>
      <c r="I712" s="35" t="s">
        <v>71</v>
      </c>
      <c r="J712" s="36">
        <f>G712*B712</f>
        <v>0</v>
      </c>
      <c r="K712" s="35" t="str">
        <f>"sell "&amp;B712&amp;" "&amp;A712&amp;" @ $"&amp;G712</f>
        <v>sell   @ $</v>
      </c>
      <c r="L712" s="9">
        <f>L711+(G712*B712)</f>
        <v>214147.55000000002</v>
      </c>
      <c r="M712" s="35"/>
      <c r="N712" s="35"/>
      <c r="O712" s="35"/>
      <c r="P712" s="35"/>
      <c r="Q712" s="10"/>
    </row>
    <row r="713" spans="1:17">
      <c r="A713" s="13"/>
      <c r="B713" s="35"/>
      <c r="C713" s="9">
        <v>47.23</v>
      </c>
      <c r="D713" s="9">
        <f>C713*B713</f>
        <v>0</v>
      </c>
      <c r="E713" s="36"/>
      <c r="F713" s="38">
        <f>D713/D714</f>
        <v>0</v>
      </c>
      <c r="G713" s="9"/>
      <c r="H713" s="9">
        <f>(B713*G713)-D713</f>
        <v>0</v>
      </c>
      <c r="I713" s="35" t="s">
        <v>71</v>
      </c>
      <c r="J713" s="36">
        <f>G713*B713</f>
        <v>0</v>
      </c>
      <c r="K713" s="35" t="str">
        <f>"sell "&amp;B713&amp;" "&amp;A713&amp;" @ $"&amp;G713</f>
        <v>sell   @ $</v>
      </c>
      <c r="L713" s="9">
        <f>L712+(G713*B713)</f>
        <v>214147.55000000002</v>
      </c>
      <c r="M713" s="35" t="s">
        <v>22</v>
      </c>
      <c r="N713" s="35"/>
      <c r="O713" s="35"/>
      <c r="P713" s="35"/>
      <c r="Q713" s="10"/>
    </row>
    <row r="714" spans="1:17">
      <c r="A714" s="13"/>
      <c r="B714" s="35"/>
      <c r="C714" s="9"/>
      <c r="D714" s="9">
        <f>SUM(D711:D713)</f>
        <v>914.7</v>
      </c>
      <c r="E714" s="36"/>
      <c r="F714" s="38">
        <f>SUM(F711:F713)</f>
        <v>1</v>
      </c>
      <c r="G714" s="32"/>
      <c r="H714" s="9">
        <f>SUM(H711:H713)</f>
        <v>-1</v>
      </c>
      <c r="I714" s="35"/>
      <c r="J714" s="36">
        <f>SUM(J711:J713)</f>
        <v>913.7</v>
      </c>
      <c r="K714" s="35"/>
      <c r="L714" s="9"/>
      <c r="M714" s="35"/>
      <c r="N714" s="35"/>
      <c r="O714" s="35"/>
      <c r="P714" s="35"/>
      <c r="Q714" s="10"/>
    </row>
    <row r="715" spans="1:17">
      <c r="A715" s="13"/>
      <c r="B715" s="35"/>
      <c r="C715" s="9"/>
      <c r="D715" s="9"/>
      <c r="E715" s="35"/>
      <c r="F715" s="35"/>
      <c r="G715" s="32"/>
      <c r="H715" s="9"/>
      <c r="I715" s="35"/>
      <c r="J715" s="35"/>
      <c r="K715" s="35"/>
      <c r="L715" s="9"/>
      <c r="M715" s="35"/>
      <c r="N715" s="35"/>
      <c r="O715" s="35"/>
      <c r="P715" s="35"/>
      <c r="Q715" s="10"/>
    </row>
    <row r="716" spans="1:17">
      <c r="A716" s="13"/>
      <c r="B716" s="35"/>
      <c r="C716" s="9"/>
      <c r="D716" s="9"/>
      <c r="E716" s="19"/>
      <c r="F716" s="35"/>
      <c r="G716" s="32"/>
      <c r="H716" s="9"/>
      <c r="I716" s="35"/>
      <c r="J716" s="35"/>
      <c r="K716" s="35"/>
      <c r="L716" s="9"/>
      <c r="M716" s="11" t="s">
        <v>20</v>
      </c>
      <c r="N716" s="35"/>
      <c r="O716" s="35"/>
      <c r="P716" s="35"/>
      <c r="Q716" s="10"/>
    </row>
    <row r="717" spans="1:17">
      <c r="A717" s="7" t="s">
        <v>6</v>
      </c>
      <c r="B717" s="35"/>
      <c r="C717" s="9"/>
      <c r="D717" s="9"/>
      <c r="E717" s="19"/>
      <c r="F717" s="35"/>
      <c r="G717" s="32"/>
      <c r="H717" s="9"/>
      <c r="I717" s="35"/>
      <c r="J717" s="35"/>
      <c r="K717" s="35"/>
      <c r="L717" s="9"/>
      <c r="M717" s="11" t="s">
        <v>21</v>
      </c>
      <c r="N717" s="35"/>
      <c r="O717" s="35"/>
      <c r="P717" s="35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39" t="s">
        <v>92</v>
      </c>
      <c r="G718" s="33" t="s">
        <v>8</v>
      </c>
      <c r="H718" s="12" t="s">
        <v>9</v>
      </c>
      <c r="I718" s="35"/>
      <c r="J718" s="35"/>
      <c r="K718" s="35"/>
      <c r="L718" s="9"/>
      <c r="M718" s="36">
        <f>L713</f>
        <v>214147.55000000002</v>
      </c>
      <c r="N718" s="35"/>
      <c r="O718" s="35"/>
      <c r="P718" s="35"/>
      <c r="Q718" s="10"/>
    </row>
    <row r="719" spans="1:17">
      <c r="A719" s="13" t="s">
        <v>113</v>
      </c>
      <c r="B719" s="35">
        <v>10</v>
      </c>
      <c r="C719" s="9">
        <v>91.47</v>
      </c>
      <c r="D719" s="9">
        <f>C719*B719</f>
        <v>914.7</v>
      </c>
      <c r="E719" s="36" t="s">
        <v>37</v>
      </c>
      <c r="F719" s="38">
        <f>D719/D722</f>
        <v>1</v>
      </c>
      <c r="G719" s="9">
        <v>91.37</v>
      </c>
      <c r="H719" s="9">
        <f>(B719*G719)-D719</f>
        <v>-1</v>
      </c>
      <c r="I719" s="35" t="s">
        <v>71</v>
      </c>
      <c r="J719" s="35"/>
      <c r="K719" s="35" t="str">
        <f>"buy "&amp;B719&amp;" "&amp;A719&amp;" @ $"&amp;G719</f>
        <v>buy 10 BIL @ $91.37</v>
      </c>
      <c r="L719" s="9">
        <f>L713-(G719*B719)</f>
        <v>213233.85</v>
      </c>
      <c r="M719" s="36">
        <f>L710-(G719*B719)</f>
        <v>212320.15</v>
      </c>
      <c r="N719" s="35"/>
      <c r="O719" s="35"/>
      <c r="P719" s="35"/>
      <c r="Q719" s="10"/>
    </row>
    <row r="720" spans="1:17">
      <c r="A720" s="13"/>
      <c r="B720" s="35"/>
      <c r="C720" s="9"/>
      <c r="D720" s="9">
        <f>C720*B720</f>
        <v>0</v>
      </c>
      <c r="E720" s="36"/>
      <c r="F720" s="38">
        <f>D720/D722</f>
        <v>0</v>
      </c>
      <c r="G720" s="9"/>
      <c r="H720" s="9">
        <f>(B720*G720)-D720</f>
        <v>0</v>
      </c>
      <c r="I720" s="35" t="s">
        <v>71</v>
      </c>
      <c r="J720" s="35"/>
      <c r="K720" s="35" t="str">
        <f>"buy "&amp;B720&amp;" "&amp;A720&amp;" @ $"&amp;G720</f>
        <v>buy   @ $</v>
      </c>
      <c r="L720" s="9">
        <f>L719-(G720*B720)</f>
        <v>213233.85</v>
      </c>
      <c r="M720" s="36">
        <f>M719-(G720*B720)</f>
        <v>212320.15</v>
      </c>
      <c r="N720" s="35"/>
      <c r="O720" s="35"/>
      <c r="P720" s="35"/>
      <c r="Q720" s="10"/>
    </row>
    <row r="721" spans="1:17">
      <c r="A721" s="23"/>
      <c r="B721" s="24"/>
      <c r="C721" s="25"/>
      <c r="D721" s="25">
        <f>C721*B721</f>
        <v>0</v>
      </c>
      <c r="E721" s="36"/>
      <c r="F721" s="38">
        <f>D721/D722</f>
        <v>0</v>
      </c>
      <c r="G721" s="25"/>
      <c r="H721" s="25">
        <f>(B721*G721)-D721</f>
        <v>0</v>
      </c>
      <c r="I721" s="35" t="s">
        <v>71</v>
      </c>
      <c r="J721" s="35"/>
      <c r="K721" s="35" t="str">
        <f>"buy "&amp;B721&amp;" "&amp;A721&amp;" @ $"&amp;G721</f>
        <v>buy   @ $</v>
      </c>
      <c r="L721" s="9">
        <f>L720-(G721*B721)</f>
        <v>213233.85</v>
      </c>
      <c r="M721" s="36">
        <f>M720-(G721*B721)</f>
        <v>212320.15</v>
      </c>
      <c r="N721" s="35" t="str">
        <f>TEXT(ROUND(M721,2),"$#,##0.00")&amp;" will be the balance in the account after purchases.  "</f>
        <v xml:space="preserve">$212,320.15 will be the balance in the account after purchases.  </v>
      </c>
      <c r="O721" s="35"/>
      <c r="P721" s="35"/>
      <c r="Q721" s="10"/>
    </row>
    <row r="722" spans="1:17">
      <c r="A722" s="13"/>
      <c r="B722" s="35"/>
      <c r="C722" s="9"/>
      <c r="D722" s="9">
        <f>SUM(D719:D721)</f>
        <v>914.7</v>
      </c>
      <c r="E722" s="35"/>
      <c r="F722" s="38">
        <f>SUM(F719:F721)</f>
        <v>1</v>
      </c>
      <c r="G722" s="9" t="s">
        <v>15</v>
      </c>
      <c r="H722" s="9">
        <f>SUM(H719:H721)</f>
        <v>-1</v>
      </c>
      <c r="I722" s="35"/>
      <c r="J722" s="35"/>
      <c r="K722" s="35"/>
      <c r="L722" s="9"/>
      <c r="M722" s="35"/>
      <c r="N722" s="35" t="s">
        <v>27</v>
      </c>
      <c r="O722" s="35"/>
      <c r="P722" s="35"/>
      <c r="Q722" s="10"/>
    </row>
    <row r="723" spans="1:17">
      <c r="A723" s="13"/>
      <c r="B723" s="35"/>
      <c r="C723" s="9"/>
      <c r="D723" s="9"/>
      <c r="E723" s="35"/>
      <c r="F723" s="35"/>
      <c r="G723" s="9"/>
      <c r="H723" s="9"/>
      <c r="I723" s="35"/>
      <c r="J723" s="35"/>
      <c r="K723" s="35"/>
      <c r="L723" s="9"/>
      <c r="M723" s="11" t="str">
        <f>IF(J714+M721&gt;0,"Credit Surplus","Credit Shortage")</f>
        <v>Credit Surplus</v>
      </c>
      <c r="N723" s="36">
        <f>J714+M721</f>
        <v>213233.85</v>
      </c>
      <c r="O723" s="35" t="s">
        <v>60</v>
      </c>
      <c r="P723" s="35"/>
      <c r="Q723" s="10"/>
    </row>
    <row r="724" spans="1:17">
      <c r="A724" s="13"/>
      <c r="B724" s="35"/>
      <c r="C724" s="9"/>
      <c r="D724" s="9"/>
      <c r="E724" s="35"/>
      <c r="F724" s="35"/>
      <c r="G724" s="9"/>
      <c r="H724" s="9"/>
      <c r="I724" s="35"/>
      <c r="J724" s="35"/>
      <c r="K724" s="35"/>
      <c r="L724" s="9"/>
      <c r="M724" s="35"/>
      <c r="N724" s="35"/>
      <c r="O724" s="35"/>
      <c r="P724" s="35"/>
      <c r="Q724" s="10"/>
    </row>
    <row r="725" spans="1:17">
      <c r="A725" s="13"/>
      <c r="B725" s="35"/>
      <c r="C725" s="9"/>
      <c r="D725" s="9"/>
      <c r="E725" s="35"/>
      <c r="F725" s="35"/>
      <c r="G725" s="9"/>
      <c r="H725" s="9"/>
      <c r="I725" s="35"/>
      <c r="J725" s="35"/>
      <c r="K725" s="35"/>
      <c r="L725" s="35"/>
      <c r="M725" s="35"/>
      <c r="N725" s="35"/>
      <c r="O725" s="35"/>
      <c r="P725" s="35"/>
      <c r="Q725" s="10"/>
    </row>
    <row r="726" spans="1:17">
      <c r="A726" s="13" t="s">
        <v>11</v>
      </c>
      <c r="B726" s="35"/>
      <c r="C726" s="9"/>
      <c r="D726" s="21">
        <v>6914.99</v>
      </c>
      <c r="E726" s="35" t="s">
        <v>76</v>
      </c>
      <c r="F726" s="35"/>
      <c r="G726" s="9"/>
      <c r="H726" s="9"/>
      <c r="I726" s="35"/>
      <c r="J726" s="35"/>
      <c r="K726" s="35"/>
      <c r="L726" s="35"/>
      <c r="M726" s="35"/>
      <c r="N726" s="35"/>
      <c r="O726" s="35"/>
      <c r="P726" s="35"/>
      <c r="Q726" s="10"/>
    </row>
    <row r="727" spans="1:17">
      <c r="A727" s="13" t="s">
        <v>12</v>
      </c>
      <c r="B727" s="35"/>
      <c r="C727" s="9"/>
      <c r="D727" s="9">
        <f>H714</f>
        <v>-1</v>
      </c>
      <c r="E727" s="35" t="s">
        <v>16</v>
      </c>
      <c r="F727" s="35"/>
      <c r="G727" s="9"/>
      <c r="H727" s="9"/>
      <c r="I727" s="35"/>
      <c r="J727" s="35"/>
      <c r="K727" s="35"/>
      <c r="L727" s="35"/>
      <c r="M727" s="35"/>
      <c r="N727" s="35"/>
      <c r="O727" s="35"/>
      <c r="P727" s="35"/>
      <c r="Q727" s="10"/>
    </row>
    <row r="728" spans="1:17">
      <c r="A728" s="13" t="s">
        <v>13</v>
      </c>
      <c r="B728" s="35"/>
      <c r="C728" s="9"/>
      <c r="D728" s="9">
        <f>D726+D727</f>
        <v>6913.99</v>
      </c>
      <c r="E728" s="35"/>
      <c r="F728" s="35"/>
      <c r="G728" s="9"/>
      <c r="H728" s="9"/>
      <c r="I728" s="35"/>
      <c r="J728" s="35"/>
      <c r="K728" s="35"/>
      <c r="L728" s="35"/>
      <c r="M728" s="35"/>
      <c r="N728" s="35"/>
      <c r="O728" s="35"/>
      <c r="P728" s="35"/>
      <c r="Q728" s="10"/>
    </row>
    <row r="729" spans="1:17">
      <c r="A729" s="13" t="s">
        <v>14</v>
      </c>
      <c r="B729" s="35"/>
      <c r="C729" s="9"/>
      <c r="D729" s="9">
        <f>H722</f>
        <v>-1</v>
      </c>
      <c r="E729" s="35" t="s">
        <v>17</v>
      </c>
      <c r="F729" s="35"/>
      <c r="G729" s="9"/>
      <c r="H729" s="9"/>
      <c r="I729" s="35"/>
      <c r="J729" s="35"/>
      <c r="K729" s="35"/>
      <c r="L729" s="35"/>
      <c r="M729" s="35"/>
      <c r="N729" s="35"/>
      <c r="O729" s="35"/>
      <c r="P729" s="35"/>
      <c r="Q729" s="10"/>
    </row>
    <row r="730" spans="1:17">
      <c r="A730" s="13" t="s">
        <v>13</v>
      </c>
      <c r="B730" s="35"/>
      <c r="C730" s="9"/>
      <c r="D730" s="27">
        <f>D728-D729</f>
        <v>6914.99</v>
      </c>
      <c r="E730" s="19" t="s">
        <v>18</v>
      </c>
      <c r="F730" s="35"/>
      <c r="G730" s="9"/>
      <c r="H730" s="9"/>
      <c r="I730" s="35"/>
      <c r="J730" s="35"/>
      <c r="K730" s="35"/>
      <c r="L730" s="35"/>
      <c r="M730" s="35"/>
      <c r="N730" s="35"/>
      <c r="O730" s="35"/>
      <c r="P730" s="35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>
      <c r="C732" s="1"/>
      <c r="D732" s="1"/>
      <c r="G732" s="1"/>
      <c r="H732" s="1"/>
    </row>
    <row r="733" spans="1:17">
      <c r="C733" s="1"/>
      <c r="D733" s="1"/>
      <c r="G733" s="1"/>
      <c r="H733" s="1"/>
    </row>
    <row r="734" spans="1:17" ht="14.65" thickBot="1"/>
    <row r="735" spans="1:17" ht="14.65" thickTop="1">
      <c r="A735" s="2"/>
      <c r="B735" s="3"/>
      <c r="C735" s="4">
        <v>44742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35"/>
      <c r="C736" s="9"/>
      <c r="D736" s="9"/>
      <c r="E736" s="35"/>
      <c r="F736" s="35"/>
      <c r="G736" s="9"/>
      <c r="H736" s="9"/>
      <c r="I736" s="35"/>
      <c r="J736" s="11" t="s">
        <v>24</v>
      </c>
      <c r="K736" s="35"/>
      <c r="L736" s="11" t="s">
        <v>10</v>
      </c>
      <c r="M736" s="35"/>
      <c r="N736" s="35"/>
      <c r="O736" s="35"/>
      <c r="P736" s="35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37" t="s">
        <v>92</v>
      </c>
      <c r="G737" s="12" t="s">
        <v>8</v>
      </c>
      <c r="H737" s="12" t="s">
        <v>9</v>
      </c>
      <c r="I737" s="33" t="s">
        <v>70</v>
      </c>
      <c r="J737" s="11" t="s">
        <v>23</v>
      </c>
      <c r="K737" s="35"/>
      <c r="L737" s="31">
        <v>208919.12</v>
      </c>
      <c r="M737" s="35" t="s">
        <v>82</v>
      </c>
      <c r="N737" s="35"/>
      <c r="O737" s="35"/>
      <c r="P737" s="35"/>
      <c r="Q737" s="10"/>
    </row>
    <row r="738" spans="1:17">
      <c r="A738" s="13" t="s">
        <v>115</v>
      </c>
      <c r="B738" s="35">
        <v>131</v>
      </c>
      <c r="C738" s="9">
        <v>7.37</v>
      </c>
      <c r="D738" s="9">
        <f>C738*B738</f>
        <v>965.47</v>
      </c>
      <c r="E738" s="36" t="s">
        <v>93</v>
      </c>
      <c r="F738" s="38">
        <f>D738/D741</f>
        <v>0.18290474259927933</v>
      </c>
      <c r="G738" s="9">
        <v>7.28</v>
      </c>
      <c r="H738" s="9">
        <f>(B738*G738)-D738</f>
        <v>-11.789999999999964</v>
      </c>
      <c r="I738" s="35" t="s">
        <v>71</v>
      </c>
      <c r="J738" s="36">
        <f>G738*B738</f>
        <v>953.68000000000006</v>
      </c>
      <c r="K738" s="35" t="str">
        <f>"sell "&amp;B738&amp;" "&amp;A738&amp;" @ $"&amp;G738</f>
        <v>sell 131 CENX @ $7.28</v>
      </c>
      <c r="L738" s="9">
        <f>L737+(G738*B738)</f>
        <v>209872.8</v>
      </c>
      <c r="M738" s="35"/>
      <c r="N738" s="35"/>
      <c r="O738" s="35"/>
      <c r="P738" s="35"/>
      <c r="Q738" s="10"/>
    </row>
    <row r="739" spans="1:17">
      <c r="A739" s="13" t="s">
        <v>116</v>
      </c>
      <c r="B739" s="35">
        <v>53</v>
      </c>
      <c r="C739" s="9">
        <v>43.06</v>
      </c>
      <c r="D739" s="9">
        <f>C739*B739</f>
        <v>2282.1800000000003</v>
      </c>
      <c r="E739" s="36" t="s">
        <v>93</v>
      </c>
      <c r="F739" s="38">
        <f>D739/D741</f>
        <v>0.43235061210107339</v>
      </c>
      <c r="G739" s="9">
        <v>43.51</v>
      </c>
      <c r="H739" s="9">
        <f>(B739*G739)-D739</f>
        <v>23.849999999999454</v>
      </c>
      <c r="I739" s="35" t="s">
        <v>71</v>
      </c>
      <c r="J739" s="36">
        <f>G739*B739</f>
        <v>2306.0299999999997</v>
      </c>
      <c r="K739" s="35" t="str">
        <f>"sell "&amp;B739&amp;" "&amp;A739&amp;" @ $"&amp;G739</f>
        <v>sell 53 HP @ $43.51</v>
      </c>
      <c r="L739" s="9">
        <f>L738+(G739*B739)</f>
        <v>212178.83</v>
      </c>
      <c r="M739" s="35"/>
      <c r="N739" s="35"/>
      <c r="O739" s="35"/>
      <c r="P739" s="35"/>
      <c r="Q739" s="10"/>
    </row>
    <row r="740" spans="1:17">
      <c r="A740" s="13" t="s">
        <v>117</v>
      </c>
      <c r="B740" s="35">
        <v>43</v>
      </c>
      <c r="C740" s="9">
        <v>47.23</v>
      </c>
      <c r="D740" s="9">
        <f>C740*B740</f>
        <v>2030.8899999999999</v>
      </c>
      <c r="E740" s="36" t="s">
        <v>93</v>
      </c>
      <c r="F740" s="38">
        <f>D740/D741</f>
        <v>0.38474464529964714</v>
      </c>
      <c r="G740" s="9">
        <v>46.92</v>
      </c>
      <c r="H740" s="9">
        <f>(B740*G740)-D740</f>
        <v>-13.3299999999997</v>
      </c>
      <c r="I740" s="35" t="s">
        <v>71</v>
      </c>
      <c r="J740" s="36">
        <f>G740*B740</f>
        <v>2017.5600000000002</v>
      </c>
      <c r="K740" s="35" t="str">
        <f>"sell "&amp;B740&amp;" "&amp;A740&amp;" @ $"&amp;G740</f>
        <v>sell 43 MOS @ $46.92</v>
      </c>
      <c r="L740" s="9">
        <f>L739+(G740*B740)</f>
        <v>214196.38999999998</v>
      </c>
      <c r="M740" s="35" t="s">
        <v>22</v>
      </c>
      <c r="N740" s="35"/>
      <c r="O740" s="35"/>
      <c r="P740" s="35"/>
      <c r="Q740" s="10"/>
    </row>
    <row r="741" spans="1:17">
      <c r="A741" s="13"/>
      <c r="B741" s="35"/>
      <c r="C741" s="9"/>
      <c r="D741" s="9">
        <f>SUM(D738:D740)</f>
        <v>5278.5400000000009</v>
      </c>
      <c r="E741" s="36"/>
      <c r="F741" s="38">
        <f>SUM(F738:F740)</f>
        <v>0.99999999999999989</v>
      </c>
      <c r="G741" s="32"/>
      <c r="H741" s="9">
        <f>SUM(H738:H740)</f>
        <v>-1.2700000000002092</v>
      </c>
      <c r="I741" s="35"/>
      <c r="J741" s="36">
        <f>SUM(J738:J740)</f>
        <v>5277.27</v>
      </c>
      <c r="K741" s="35"/>
      <c r="L741" s="9"/>
      <c r="M741" s="35"/>
      <c r="N741" s="35"/>
      <c r="O741" s="35"/>
      <c r="P741" s="35"/>
      <c r="Q741" s="10"/>
    </row>
    <row r="742" spans="1:17">
      <c r="A742" s="13"/>
      <c r="B742" s="35"/>
      <c r="C742" s="9"/>
      <c r="D742" s="9"/>
      <c r="E742" s="35"/>
      <c r="F742" s="35"/>
      <c r="G742" s="32"/>
      <c r="H742" s="9"/>
      <c r="I742" s="35"/>
      <c r="J742" s="35"/>
      <c r="K742" s="35"/>
      <c r="L742" s="9"/>
      <c r="M742" s="35"/>
      <c r="N742" s="35"/>
      <c r="O742" s="35"/>
      <c r="P742" s="35"/>
      <c r="Q742" s="10"/>
    </row>
    <row r="743" spans="1:17">
      <c r="A743" s="13"/>
      <c r="B743" s="35"/>
      <c r="C743" s="9"/>
      <c r="D743" s="9"/>
      <c r="E743" s="19"/>
      <c r="F743" s="35"/>
      <c r="G743" s="32"/>
      <c r="H743" s="9"/>
      <c r="I743" s="35"/>
      <c r="J743" s="35"/>
      <c r="K743" s="35"/>
      <c r="L743" s="9"/>
      <c r="M743" s="11" t="s">
        <v>20</v>
      </c>
      <c r="N743" s="35"/>
      <c r="O743" s="35"/>
      <c r="P743" s="35"/>
      <c r="Q743" s="10"/>
    </row>
    <row r="744" spans="1:17">
      <c r="A744" s="7" t="s">
        <v>6</v>
      </c>
      <c r="B744" s="35"/>
      <c r="C744" s="9"/>
      <c r="D744" s="9"/>
      <c r="E744" s="19"/>
      <c r="F744" s="35"/>
      <c r="G744" s="32"/>
      <c r="H744" s="9"/>
      <c r="I744" s="35"/>
      <c r="J744" s="35"/>
      <c r="K744" s="35"/>
      <c r="L744" s="9"/>
      <c r="M744" s="11" t="s">
        <v>21</v>
      </c>
      <c r="N744" s="35"/>
      <c r="O744" s="35"/>
      <c r="P744" s="35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39" t="s">
        <v>92</v>
      </c>
      <c r="G745" s="33" t="s">
        <v>8</v>
      </c>
      <c r="H745" s="12" t="s">
        <v>9</v>
      </c>
      <c r="I745" s="35"/>
      <c r="J745" s="35"/>
      <c r="K745" s="35"/>
      <c r="L745" s="9"/>
      <c r="M745" s="36">
        <f>L740</f>
        <v>214196.38999999998</v>
      </c>
      <c r="N745" s="35"/>
      <c r="O745" s="35"/>
      <c r="P745" s="35"/>
      <c r="Q745" s="10"/>
    </row>
    <row r="746" spans="1:17">
      <c r="A746" s="13" t="s">
        <v>113</v>
      </c>
      <c r="B746" s="35">
        <v>10</v>
      </c>
      <c r="C746" s="9">
        <v>91.49</v>
      </c>
      <c r="D746" s="9">
        <f>C746*B746</f>
        <v>914.9</v>
      </c>
      <c r="E746" s="36" t="s">
        <v>93</v>
      </c>
      <c r="F746" s="38">
        <f>D746/D749</f>
        <v>1</v>
      </c>
      <c r="G746" s="9">
        <v>91.43</v>
      </c>
      <c r="H746" s="9">
        <f>(B746*G746)-D746</f>
        <v>-0.59999999999990905</v>
      </c>
      <c r="I746" s="35" t="s">
        <v>71</v>
      </c>
      <c r="J746" s="35"/>
      <c r="K746" s="35" t="str">
        <f>"buy "&amp;B746&amp;" "&amp;A746&amp;" @ $"&amp;G746</f>
        <v>buy 10 BIL @ $91.43</v>
      </c>
      <c r="L746" s="9">
        <f>L740-(G746*B746)</f>
        <v>213282.09</v>
      </c>
      <c r="M746" s="36">
        <f>L737-(G746*B746)</f>
        <v>208004.82</v>
      </c>
      <c r="N746" s="35"/>
      <c r="O746" s="35"/>
      <c r="P746" s="35"/>
      <c r="Q746" s="10"/>
    </row>
    <row r="747" spans="1:17">
      <c r="A747" s="13"/>
      <c r="B747" s="35"/>
      <c r="C747" s="9"/>
      <c r="D747" s="9">
        <f>C747*B747</f>
        <v>0</v>
      </c>
      <c r="E747" s="36" t="s">
        <v>93</v>
      </c>
      <c r="F747" s="38">
        <f>D747/D749</f>
        <v>0</v>
      </c>
      <c r="G747" s="9"/>
      <c r="H747" s="9">
        <f>(B747*G747)-D747</f>
        <v>0</v>
      </c>
      <c r="I747" s="35" t="s">
        <v>71</v>
      </c>
      <c r="J747" s="35"/>
      <c r="K747" s="35" t="str">
        <f>"buy "&amp;B747&amp;" "&amp;A747&amp;" @ $"&amp;G747</f>
        <v>buy   @ $</v>
      </c>
      <c r="L747" s="9">
        <f>L746-(G747*B747)</f>
        <v>213282.09</v>
      </c>
      <c r="M747" s="36">
        <f>M746-(G747*B747)</f>
        <v>208004.82</v>
      </c>
      <c r="N747" s="35"/>
      <c r="O747" s="35"/>
      <c r="P747" s="35"/>
      <c r="Q747" s="10"/>
    </row>
    <row r="748" spans="1:17">
      <c r="A748" s="23"/>
      <c r="B748" s="24"/>
      <c r="C748" s="25"/>
      <c r="D748" s="25">
        <f>C748*B748</f>
        <v>0</v>
      </c>
      <c r="E748" s="36" t="s">
        <v>93</v>
      </c>
      <c r="F748" s="38">
        <f>D748/D749</f>
        <v>0</v>
      </c>
      <c r="G748" s="25"/>
      <c r="H748" s="25">
        <f>(B748*G748)-D748</f>
        <v>0</v>
      </c>
      <c r="I748" s="35" t="s">
        <v>71</v>
      </c>
      <c r="J748" s="35"/>
      <c r="K748" s="35" t="str">
        <f>"buy "&amp;B748&amp;" "&amp;A748&amp;" @ $"&amp;G748</f>
        <v>buy   @ $</v>
      </c>
      <c r="L748" s="9">
        <f>L747-(G748*B748)</f>
        <v>213282.09</v>
      </c>
      <c r="M748" s="36">
        <f>M747-(G748*B748)</f>
        <v>208004.82</v>
      </c>
      <c r="N748" s="35" t="str">
        <f>TEXT(ROUND(M748,2),"$#,##0.00")&amp;" will be the balance in the account after purchases.  "</f>
        <v xml:space="preserve">$208,004.82 will be the balance in the account after purchases.  </v>
      </c>
      <c r="O748" s="35"/>
      <c r="P748" s="35"/>
      <c r="Q748" s="10"/>
    </row>
    <row r="749" spans="1:17">
      <c r="A749" s="13"/>
      <c r="B749" s="35"/>
      <c r="C749" s="9"/>
      <c r="D749" s="9">
        <f>SUM(D746:D748)</f>
        <v>914.9</v>
      </c>
      <c r="E749" s="35"/>
      <c r="F749" s="38">
        <f>SUM(F746:F748)</f>
        <v>1</v>
      </c>
      <c r="G749" s="9" t="s">
        <v>15</v>
      </c>
      <c r="H749" s="9">
        <f>SUM(H746:H748)</f>
        <v>-0.59999999999990905</v>
      </c>
      <c r="I749" s="35"/>
      <c r="J749" s="35"/>
      <c r="K749" s="35"/>
      <c r="L749" s="9"/>
      <c r="M749" s="35"/>
      <c r="N749" s="35" t="s">
        <v>27</v>
      </c>
      <c r="O749" s="35"/>
      <c r="P749" s="35"/>
      <c r="Q749" s="10"/>
    </row>
    <row r="750" spans="1:17">
      <c r="A750" s="13"/>
      <c r="B750" s="35"/>
      <c r="C750" s="9"/>
      <c r="D750" s="9"/>
      <c r="E750" s="35"/>
      <c r="F750" s="35"/>
      <c r="G750" s="9"/>
      <c r="H750" s="9"/>
      <c r="I750" s="35"/>
      <c r="J750" s="35"/>
      <c r="K750" s="35"/>
      <c r="L750" s="9"/>
      <c r="M750" s="11" t="str">
        <f>IF(J741+M748&gt;0,"Credit Surplus","Credit Shortage")</f>
        <v>Credit Surplus</v>
      </c>
      <c r="N750" s="36">
        <f>J741+M748</f>
        <v>213282.09</v>
      </c>
      <c r="O750" s="35" t="s">
        <v>60</v>
      </c>
      <c r="P750" s="35"/>
      <c r="Q750" s="10"/>
    </row>
    <row r="751" spans="1:17">
      <c r="A751" s="13"/>
      <c r="B751" s="35"/>
      <c r="C751" s="9"/>
      <c r="D751" s="9"/>
      <c r="E751" s="35"/>
      <c r="F751" s="35"/>
      <c r="G751" s="9"/>
      <c r="H751" s="9"/>
      <c r="I751" s="35"/>
      <c r="J751" s="35"/>
      <c r="K751" s="35"/>
      <c r="L751" s="9"/>
      <c r="M751" s="35"/>
      <c r="N751" s="35"/>
      <c r="O751" s="35"/>
      <c r="P751" s="35"/>
      <c r="Q751" s="10"/>
    </row>
    <row r="752" spans="1:17">
      <c r="A752" s="13"/>
      <c r="B752" s="35"/>
      <c r="C752" s="9"/>
      <c r="D752" s="9"/>
      <c r="E752" s="35"/>
      <c r="F752" s="35"/>
      <c r="G752" s="9"/>
      <c r="H752" s="9"/>
      <c r="I752" s="35"/>
      <c r="J752" s="35"/>
      <c r="K752" s="35"/>
      <c r="L752" s="35"/>
      <c r="M752" s="35"/>
      <c r="N752" s="35"/>
      <c r="O752" s="35"/>
      <c r="P752" s="35"/>
      <c r="Q752" s="10"/>
    </row>
    <row r="753" spans="1:17">
      <c r="A753" s="13" t="s">
        <v>11</v>
      </c>
      <c r="B753" s="35"/>
      <c r="C753" s="9"/>
      <c r="D753" s="21">
        <v>6914.99</v>
      </c>
      <c r="E753" s="35" t="s">
        <v>76</v>
      </c>
      <c r="F753" s="35"/>
      <c r="G753" s="9"/>
      <c r="H753" s="9"/>
      <c r="I753" s="35"/>
      <c r="J753" s="35"/>
      <c r="K753" s="35"/>
      <c r="L753" s="35"/>
      <c r="M753" s="35"/>
      <c r="N753" s="35"/>
      <c r="O753" s="35"/>
      <c r="P753" s="35"/>
      <c r="Q753" s="10"/>
    </row>
    <row r="754" spans="1:17">
      <c r="A754" s="13" t="s">
        <v>12</v>
      </c>
      <c r="B754" s="35"/>
      <c r="C754" s="9"/>
      <c r="D754" s="9">
        <f>H741</f>
        <v>-1.2700000000002092</v>
      </c>
      <c r="E754" s="35" t="s">
        <v>16</v>
      </c>
      <c r="F754" s="35"/>
      <c r="G754" s="9"/>
      <c r="H754" s="9"/>
      <c r="I754" s="35"/>
      <c r="J754" s="35"/>
      <c r="K754" s="35"/>
      <c r="L754" s="35"/>
      <c r="M754" s="35"/>
      <c r="N754" s="35"/>
      <c r="O754" s="35"/>
      <c r="P754" s="35"/>
      <c r="Q754" s="10"/>
    </row>
    <row r="755" spans="1:17">
      <c r="A755" s="13" t="s">
        <v>13</v>
      </c>
      <c r="B755" s="35"/>
      <c r="C755" s="9"/>
      <c r="D755" s="9">
        <f>D753+D754</f>
        <v>6913.7199999999993</v>
      </c>
      <c r="E755" s="35"/>
      <c r="F755" s="35"/>
      <c r="G755" s="9"/>
      <c r="H755" s="9"/>
      <c r="I755" s="35"/>
      <c r="J755" s="35"/>
      <c r="K755" s="35"/>
      <c r="L755" s="35"/>
      <c r="M755" s="35"/>
      <c r="N755" s="35"/>
      <c r="O755" s="35"/>
      <c r="P755" s="35"/>
      <c r="Q755" s="10"/>
    </row>
    <row r="756" spans="1:17">
      <c r="A756" s="13" t="s">
        <v>14</v>
      </c>
      <c r="B756" s="35"/>
      <c r="C756" s="9"/>
      <c r="D756" s="9">
        <f>H749</f>
        <v>-0.59999999999990905</v>
      </c>
      <c r="E756" s="35" t="s">
        <v>17</v>
      </c>
      <c r="F756" s="35"/>
      <c r="G756" s="9"/>
      <c r="H756" s="9"/>
      <c r="I756" s="35"/>
      <c r="J756" s="35"/>
      <c r="K756" s="35"/>
      <c r="L756" s="35"/>
      <c r="M756" s="35"/>
      <c r="N756" s="35"/>
      <c r="O756" s="35"/>
      <c r="P756" s="35"/>
      <c r="Q756" s="10"/>
    </row>
    <row r="757" spans="1:17">
      <c r="A757" s="13" t="s">
        <v>13</v>
      </c>
      <c r="B757" s="35"/>
      <c r="C757" s="9"/>
      <c r="D757" s="27">
        <f>D755-D756</f>
        <v>6914.32</v>
      </c>
      <c r="E757" s="19" t="s">
        <v>18</v>
      </c>
      <c r="F757" s="35"/>
      <c r="G757" s="9"/>
      <c r="H757" s="9"/>
      <c r="I757" s="35"/>
      <c r="J757" s="35"/>
      <c r="K757" s="35"/>
      <c r="L757" s="35"/>
      <c r="M757" s="35"/>
      <c r="N757" s="35"/>
      <c r="O757" s="35"/>
      <c r="P757" s="35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>
      <c r="C759" s="1"/>
      <c r="D759" s="1"/>
      <c r="G759" s="1"/>
      <c r="H75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2024-06-28T17:58:04Z</cp:lastPrinted>
  <dcterms:created xsi:type="dcterms:W3CDTF">2018-06-30T02:06:06Z</dcterms:created>
  <dcterms:modified xsi:type="dcterms:W3CDTF">2024-10-01T15:10:25Z</dcterms:modified>
</cp:coreProperties>
</file>