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99" yWindow="-394" windowWidth="22062" windowHeight="10406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20" i="4"/>
  <c r="D20"/>
  <c r="H20" s="1"/>
  <c r="K19"/>
  <c r="D19"/>
  <c r="H19" s="1"/>
  <c r="M18"/>
  <c r="M19" s="1"/>
  <c r="M20" s="1"/>
  <c r="N20" s="1"/>
  <c r="K18"/>
  <c r="D18"/>
  <c r="K12"/>
  <c r="J12"/>
  <c r="D12"/>
  <c r="H12" s="1"/>
  <c r="K11"/>
  <c r="J11"/>
  <c r="D11"/>
  <c r="H11" s="1"/>
  <c r="L10"/>
  <c r="L11" s="1"/>
  <c r="L12" s="1"/>
  <c r="L18" s="1"/>
  <c r="L19" s="1"/>
  <c r="L20" s="1"/>
  <c r="K10"/>
  <c r="J10"/>
  <c r="D10"/>
  <c r="K49"/>
  <c r="D49"/>
  <c r="H49" s="1"/>
  <c r="K48"/>
  <c r="D48"/>
  <c r="H48" s="1"/>
  <c r="M47"/>
  <c r="M48" s="1"/>
  <c r="M49" s="1"/>
  <c r="N49" s="1"/>
  <c r="K47"/>
  <c r="D47"/>
  <c r="K41"/>
  <c r="J41"/>
  <c r="D41"/>
  <c r="H41" s="1"/>
  <c r="K40"/>
  <c r="J40"/>
  <c r="D40"/>
  <c r="L39"/>
  <c r="L40" s="1"/>
  <c r="L41" s="1"/>
  <c r="L47" s="1"/>
  <c r="L48" s="1"/>
  <c r="L49" s="1"/>
  <c r="K39"/>
  <c r="J39"/>
  <c r="J42" s="1"/>
  <c r="D39"/>
  <c r="K78"/>
  <c r="H78"/>
  <c r="D78"/>
  <c r="K77"/>
  <c r="D77"/>
  <c r="H77" s="1"/>
  <c r="M76"/>
  <c r="M77" s="1"/>
  <c r="M78" s="1"/>
  <c r="N78" s="1"/>
  <c r="K76"/>
  <c r="D76"/>
  <c r="H76" s="1"/>
  <c r="K70"/>
  <c r="J70"/>
  <c r="D70"/>
  <c r="H70" s="1"/>
  <c r="K69"/>
  <c r="J69"/>
  <c r="D69"/>
  <c r="H69" s="1"/>
  <c r="L68"/>
  <c r="L69" s="1"/>
  <c r="L70" s="1"/>
  <c r="L76" s="1"/>
  <c r="L77" s="1"/>
  <c r="L78" s="1"/>
  <c r="K68"/>
  <c r="J68"/>
  <c r="D68"/>
  <c r="K108"/>
  <c r="H108"/>
  <c r="D108"/>
  <c r="K107"/>
  <c r="D107"/>
  <c r="M106"/>
  <c r="M107" s="1"/>
  <c r="M108" s="1"/>
  <c r="N108" s="1"/>
  <c r="K106"/>
  <c r="D106"/>
  <c r="H106" s="1"/>
  <c r="K100"/>
  <c r="J100"/>
  <c r="D100"/>
  <c r="K99"/>
  <c r="J99"/>
  <c r="H99"/>
  <c r="D99"/>
  <c r="L98"/>
  <c r="L99" s="1"/>
  <c r="L100" s="1"/>
  <c r="L106" s="1"/>
  <c r="L107" s="1"/>
  <c r="L108" s="1"/>
  <c r="K98"/>
  <c r="J98"/>
  <c r="D98"/>
  <c r="K137"/>
  <c r="D137"/>
  <c r="K136"/>
  <c r="D136"/>
  <c r="M135"/>
  <c r="M136" s="1"/>
  <c r="M137" s="1"/>
  <c r="N137" s="1"/>
  <c r="K135"/>
  <c r="D135"/>
  <c r="H135" s="1"/>
  <c r="K129"/>
  <c r="J129"/>
  <c r="D129"/>
  <c r="K128"/>
  <c r="J128"/>
  <c r="D128"/>
  <c r="H128" s="1"/>
  <c r="L127"/>
  <c r="L128" s="1"/>
  <c r="L129" s="1"/>
  <c r="L135" s="1"/>
  <c r="L136" s="1"/>
  <c r="L137" s="1"/>
  <c r="K127"/>
  <c r="J127"/>
  <c r="D127"/>
  <c r="K164"/>
  <c r="D164"/>
  <c r="H164" s="1"/>
  <c r="K163"/>
  <c r="D163"/>
  <c r="H163" s="1"/>
  <c r="M162"/>
  <c r="M163" s="1"/>
  <c r="M164" s="1"/>
  <c r="N164" s="1"/>
  <c r="K162"/>
  <c r="D162"/>
  <c r="K156"/>
  <c r="J156"/>
  <c r="D156"/>
  <c r="H156" s="1"/>
  <c r="K155"/>
  <c r="J155"/>
  <c r="D155"/>
  <c r="L154"/>
  <c r="L155" s="1"/>
  <c r="L156" s="1"/>
  <c r="L162" s="1"/>
  <c r="L163" s="1"/>
  <c r="L164" s="1"/>
  <c r="K154"/>
  <c r="J154"/>
  <c r="D154"/>
  <c r="K191"/>
  <c r="D191"/>
  <c r="H191" s="1"/>
  <c r="K190"/>
  <c r="D190"/>
  <c r="H190" s="1"/>
  <c r="M189"/>
  <c r="M190" s="1"/>
  <c r="M191" s="1"/>
  <c r="N191" s="1"/>
  <c r="K189"/>
  <c r="D189"/>
  <c r="H189" s="1"/>
  <c r="K183"/>
  <c r="J183"/>
  <c r="D183"/>
  <c r="H183" s="1"/>
  <c r="K182"/>
  <c r="J182"/>
  <c r="D182"/>
  <c r="H182" s="1"/>
  <c r="L181"/>
  <c r="L182" s="1"/>
  <c r="L183" s="1"/>
  <c r="L189" s="1"/>
  <c r="L190" s="1"/>
  <c r="L191" s="1"/>
  <c r="K181"/>
  <c r="J181"/>
  <c r="D181"/>
  <c r="K569"/>
  <c r="D569"/>
  <c r="H569" s="1"/>
  <c r="K568"/>
  <c r="D568"/>
  <c r="H568" s="1"/>
  <c r="M567"/>
  <c r="M568" s="1"/>
  <c r="M569" s="1"/>
  <c r="N569" s="1"/>
  <c r="K567"/>
  <c r="D567"/>
  <c r="K561"/>
  <c r="J561"/>
  <c r="D561"/>
  <c r="H561" s="1"/>
  <c r="K560"/>
  <c r="J560"/>
  <c r="D560"/>
  <c r="L559"/>
  <c r="L560" s="1"/>
  <c r="L561" s="1"/>
  <c r="K559"/>
  <c r="J559"/>
  <c r="D559"/>
  <c r="K542"/>
  <c r="D542"/>
  <c r="H542" s="1"/>
  <c r="K541"/>
  <c r="D541"/>
  <c r="M540"/>
  <c r="M541" s="1"/>
  <c r="M542" s="1"/>
  <c r="N542" s="1"/>
  <c r="K540"/>
  <c r="D540"/>
  <c r="K534"/>
  <c r="J534"/>
  <c r="D534"/>
  <c r="H534" s="1"/>
  <c r="K533"/>
  <c r="J533"/>
  <c r="D533"/>
  <c r="H533" s="1"/>
  <c r="L532"/>
  <c r="L533" s="1"/>
  <c r="L534" s="1"/>
  <c r="K532"/>
  <c r="J532"/>
  <c r="D532"/>
  <c r="K515"/>
  <c r="D515"/>
  <c r="H515" s="1"/>
  <c r="K514"/>
  <c r="D514"/>
  <c r="H514" s="1"/>
  <c r="M513"/>
  <c r="M514" s="1"/>
  <c r="M515" s="1"/>
  <c r="N515" s="1"/>
  <c r="K513"/>
  <c r="D513"/>
  <c r="K507"/>
  <c r="J507"/>
  <c r="D507"/>
  <c r="K506"/>
  <c r="J506"/>
  <c r="D506"/>
  <c r="H506" s="1"/>
  <c r="L505"/>
  <c r="L506" s="1"/>
  <c r="L507" s="1"/>
  <c r="K505"/>
  <c r="J505"/>
  <c r="D505"/>
  <c r="K488"/>
  <c r="D488"/>
  <c r="K487"/>
  <c r="D487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461"/>
  <c r="D461"/>
  <c r="H461" s="1"/>
  <c r="K460"/>
  <c r="D460"/>
  <c r="H460" s="1"/>
  <c r="M459"/>
  <c r="M460" s="1"/>
  <c r="M461" s="1"/>
  <c r="N461" s="1"/>
  <c r="K459"/>
  <c r="D459"/>
  <c r="H459" s="1"/>
  <c r="K453"/>
  <c r="J453"/>
  <c r="D453"/>
  <c r="H453" s="1"/>
  <c r="K452"/>
  <c r="J452"/>
  <c r="D452"/>
  <c r="L451"/>
  <c r="L452" s="1"/>
  <c r="L453" s="1"/>
  <c r="K451"/>
  <c r="J451"/>
  <c r="D451"/>
  <c r="K434"/>
  <c r="D434"/>
  <c r="K433"/>
  <c r="D433"/>
  <c r="M432"/>
  <c r="M433" s="1"/>
  <c r="M434" s="1"/>
  <c r="N434" s="1"/>
  <c r="K432"/>
  <c r="D432"/>
  <c r="H432" s="1"/>
  <c r="K426"/>
  <c r="J426"/>
  <c r="D426"/>
  <c r="H426" s="1"/>
  <c r="K425"/>
  <c r="J425"/>
  <c r="D425"/>
  <c r="H425" s="1"/>
  <c r="L424"/>
  <c r="L425" s="1"/>
  <c r="L426" s="1"/>
  <c r="K424"/>
  <c r="J424"/>
  <c r="D424"/>
  <c r="K407"/>
  <c r="D407"/>
  <c r="H407" s="1"/>
  <c r="K406"/>
  <c r="D406"/>
  <c r="H406" s="1"/>
  <c r="M405"/>
  <c r="M406" s="1"/>
  <c r="M407" s="1"/>
  <c r="K405"/>
  <c r="D405"/>
  <c r="H405" s="1"/>
  <c r="K399"/>
  <c r="J399"/>
  <c r="D399"/>
  <c r="K398"/>
  <c r="J398"/>
  <c r="D398"/>
  <c r="H398" s="1"/>
  <c r="L397"/>
  <c r="L398" s="1"/>
  <c r="L399" s="1"/>
  <c r="K397"/>
  <c r="J397"/>
  <c r="D397"/>
  <c r="K380"/>
  <c r="D380"/>
  <c r="K379"/>
  <c r="D379"/>
  <c r="H379" s="1"/>
  <c r="M378"/>
  <c r="M379" s="1"/>
  <c r="M380" s="1"/>
  <c r="N380" s="1"/>
  <c r="K378"/>
  <c r="D378"/>
  <c r="K372"/>
  <c r="J372"/>
  <c r="D372"/>
  <c r="H372" s="1"/>
  <c r="K371"/>
  <c r="J371"/>
  <c r="D371"/>
  <c r="H371" s="1"/>
  <c r="L370"/>
  <c r="L371" s="1"/>
  <c r="L372" s="1"/>
  <c r="K370"/>
  <c r="J370"/>
  <c r="D370"/>
  <c r="K353"/>
  <c r="D353"/>
  <c r="H353" s="1"/>
  <c r="K352"/>
  <c r="D352"/>
  <c r="H352" s="1"/>
  <c r="M351"/>
  <c r="M352" s="1"/>
  <c r="M353" s="1"/>
  <c r="N353" s="1"/>
  <c r="K351"/>
  <c r="D351"/>
  <c r="H351" s="1"/>
  <c r="K345"/>
  <c r="J345"/>
  <c r="D345"/>
  <c r="H345" s="1"/>
  <c r="K344"/>
  <c r="J344"/>
  <c r="D344"/>
  <c r="L343"/>
  <c r="L344" s="1"/>
  <c r="L345" s="1"/>
  <c r="K343"/>
  <c r="J343"/>
  <c r="D343"/>
  <c r="K326"/>
  <c r="D326"/>
  <c r="H326" s="1"/>
  <c r="K325"/>
  <c r="D325"/>
  <c r="M324"/>
  <c r="M325" s="1"/>
  <c r="M326" s="1"/>
  <c r="N326" s="1"/>
  <c r="K324"/>
  <c r="D324"/>
  <c r="H324" s="1"/>
  <c r="K318"/>
  <c r="J318"/>
  <c r="D318"/>
  <c r="H318" s="1"/>
  <c r="K317"/>
  <c r="J317"/>
  <c r="D317"/>
  <c r="H317" s="1"/>
  <c r="L316"/>
  <c r="L317" s="1"/>
  <c r="L318" s="1"/>
  <c r="K316"/>
  <c r="J316"/>
  <c r="D316"/>
  <c r="K299"/>
  <c r="D299"/>
  <c r="H299" s="1"/>
  <c r="K298"/>
  <c r="D298"/>
  <c r="H298" s="1"/>
  <c r="M297"/>
  <c r="M298" s="1"/>
  <c r="M299" s="1"/>
  <c r="N299" s="1"/>
  <c r="K297"/>
  <c r="D297"/>
  <c r="K291"/>
  <c r="J291"/>
  <c r="D291"/>
  <c r="K290"/>
  <c r="J290"/>
  <c r="D290"/>
  <c r="H290" s="1"/>
  <c r="L289"/>
  <c r="L290" s="1"/>
  <c r="L291" s="1"/>
  <c r="L297" s="1"/>
  <c r="L298" s="1"/>
  <c r="L299" s="1"/>
  <c r="K289"/>
  <c r="J289"/>
  <c r="D289"/>
  <c r="K272"/>
  <c r="D272"/>
  <c r="K271"/>
  <c r="D271"/>
  <c r="H271" s="1"/>
  <c r="M270"/>
  <c r="M271" s="1"/>
  <c r="M272" s="1"/>
  <c r="N272" s="1"/>
  <c r="K270"/>
  <c r="D270"/>
  <c r="K264"/>
  <c r="J264"/>
  <c r="D264"/>
  <c r="H264" s="1"/>
  <c r="K263"/>
  <c r="J263"/>
  <c r="D263"/>
  <c r="H263" s="1"/>
  <c r="L262"/>
  <c r="L263" s="1"/>
  <c r="L264" s="1"/>
  <c r="K262"/>
  <c r="J262"/>
  <c r="D262"/>
  <c r="K245"/>
  <c r="D245"/>
  <c r="H245" s="1"/>
  <c r="K244"/>
  <c r="D244"/>
  <c r="H244" s="1"/>
  <c r="M243"/>
  <c r="M244" s="1"/>
  <c r="M245" s="1"/>
  <c r="N245" s="1"/>
  <c r="K243"/>
  <c r="D243"/>
  <c r="H243" s="1"/>
  <c r="K237"/>
  <c r="J237"/>
  <c r="D237"/>
  <c r="H237" s="1"/>
  <c r="K236"/>
  <c r="J236"/>
  <c r="D236"/>
  <c r="L235"/>
  <c r="L236" s="1"/>
  <c r="L237" s="1"/>
  <c r="K235"/>
  <c r="J235"/>
  <c r="D235"/>
  <c r="H235" s="1"/>
  <c r="K219"/>
  <c r="D219"/>
  <c r="H219" s="1"/>
  <c r="K218"/>
  <c r="D218"/>
  <c r="H218" s="1"/>
  <c r="M217"/>
  <c r="M218" s="1"/>
  <c r="M219" s="1"/>
  <c r="N219" s="1"/>
  <c r="K217"/>
  <c r="D217"/>
  <c r="H217" s="1"/>
  <c r="K211"/>
  <c r="J211"/>
  <c r="D211"/>
  <c r="K210"/>
  <c r="J210"/>
  <c r="D210"/>
  <c r="H210" s="1"/>
  <c r="L209"/>
  <c r="L210" s="1"/>
  <c r="L211" s="1"/>
  <c r="K209"/>
  <c r="J209"/>
  <c r="D209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13" i="4" l="1"/>
  <c r="F10" s="1"/>
  <c r="J13"/>
  <c r="N22" s="1"/>
  <c r="D21"/>
  <c r="F19" s="1"/>
  <c r="H18"/>
  <c r="H21" s="1"/>
  <c r="D28" s="1"/>
  <c r="H10"/>
  <c r="H13" s="1"/>
  <c r="D26" s="1"/>
  <c r="D27" s="1"/>
  <c r="D42"/>
  <c r="F41" s="1"/>
  <c r="M51"/>
  <c r="N51"/>
  <c r="D50"/>
  <c r="F47" s="1"/>
  <c r="H40"/>
  <c r="H47"/>
  <c r="H50" s="1"/>
  <c r="D57" s="1"/>
  <c r="H39"/>
  <c r="H42" s="1"/>
  <c r="D55" s="1"/>
  <c r="D56" s="1"/>
  <c r="H79"/>
  <c r="D86" s="1"/>
  <c r="J71"/>
  <c r="N80" s="1"/>
  <c r="D71"/>
  <c r="F69" s="1"/>
  <c r="D79"/>
  <c r="H68"/>
  <c r="H71" s="1"/>
  <c r="D84" s="1"/>
  <c r="D85" s="1"/>
  <c r="D109"/>
  <c r="F108" s="1"/>
  <c r="J101"/>
  <c r="N110" s="1"/>
  <c r="D101"/>
  <c r="F99" s="1"/>
  <c r="H100"/>
  <c r="H107"/>
  <c r="H109" s="1"/>
  <c r="D116" s="1"/>
  <c r="H98"/>
  <c r="D265"/>
  <c r="F263" s="1"/>
  <c r="J373"/>
  <c r="N382" s="1"/>
  <c r="J130"/>
  <c r="N139" s="1"/>
  <c r="D130"/>
  <c r="F128" s="1"/>
  <c r="D138"/>
  <c r="F135" s="1"/>
  <c r="H129"/>
  <c r="H136"/>
  <c r="H137"/>
  <c r="H127"/>
  <c r="J400"/>
  <c r="M409" s="1"/>
  <c r="D570"/>
  <c r="F569" s="1"/>
  <c r="D157"/>
  <c r="F156" s="1"/>
  <c r="J157"/>
  <c r="M166" s="1"/>
  <c r="D165"/>
  <c r="F162" s="1"/>
  <c r="H155"/>
  <c r="H162"/>
  <c r="H165" s="1"/>
  <c r="D172" s="1"/>
  <c r="H154"/>
  <c r="J508"/>
  <c r="M517" s="1"/>
  <c r="D184"/>
  <c r="F181" s="1"/>
  <c r="J319"/>
  <c r="N328" s="1"/>
  <c r="H408"/>
  <c r="D415" s="1"/>
  <c r="H567"/>
  <c r="H570" s="1"/>
  <c r="D577" s="1"/>
  <c r="J265"/>
  <c r="N274" s="1"/>
  <c r="D346"/>
  <c r="F345" s="1"/>
  <c r="D246"/>
  <c r="F243" s="1"/>
  <c r="J562"/>
  <c r="N571" s="1"/>
  <c r="D562"/>
  <c r="F559" s="1"/>
  <c r="D516"/>
  <c r="F515" s="1"/>
  <c r="J535"/>
  <c r="N544" s="1"/>
  <c r="D192"/>
  <c r="F189" s="1"/>
  <c r="H192"/>
  <c r="D199" s="1"/>
  <c r="J184"/>
  <c r="N193" s="1"/>
  <c r="H181"/>
  <c r="H184" s="1"/>
  <c r="D197" s="1"/>
  <c r="D198" s="1"/>
  <c r="L513"/>
  <c r="L514" s="1"/>
  <c r="L515" s="1"/>
  <c r="M512"/>
  <c r="D427"/>
  <c r="F424" s="1"/>
  <c r="M296"/>
  <c r="D373"/>
  <c r="F372" s="1"/>
  <c r="D354"/>
  <c r="F353" s="1"/>
  <c r="F344"/>
  <c r="H462"/>
  <c r="D469" s="1"/>
  <c r="H246"/>
  <c r="D253" s="1"/>
  <c r="H513"/>
  <c r="H516" s="1"/>
  <c r="D523" s="1"/>
  <c r="D535"/>
  <c r="F534" s="1"/>
  <c r="J292"/>
  <c r="M301" s="1"/>
  <c r="D319"/>
  <c r="F317" s="1"/>
  <c r="J427"/>
  <c r="M436" s="1"/>
  <c r="J454"/>
  <c r="M463" s="1"/>
  <c r="J481"/>
  <c r="N490" s="1"/>
  <c r="J238"/>
  <c r="M247" s="1"/>
  <c r="H297"/>
  <c r="H300" s="1"/>
  <c r="D307" s="1"/>
  <c r="D300"/>
  <c r="F297" s="1"/>
  <c r="J346"/>
  <c r="N355" s="1"/>
  <c r="H424"/>
  <c r="H427" s="1"/>
  <c r="D440" s="1"/>
  <c r="D441" s="1"/>
  <c r="D481"/>
  <c r="F478" s="1"/>
  <c r="H343"/>
  <c r="D435"/>
  <c r="F433" s="1"/>
  <c r="D462"/>
  <c r="F459" s="1"/>
  <c r="H559"/>
  <c r="L567"/>
  <c r="L568" s="1"/>
  <c r="L569" s="1"/>
  <c r="M566"/>
  <c r="L378"/>
  <c r="L379" s="1"/>
  <c r="L380" s="1"/>
  <c r="M377"/>
  <c r="M404"/>
  <c r="L405"/>
  <c r="L406" s="1"/>
  <c r="L407" s="1"/>
  <c r="M539"/>
  <c r="L540"/>
  <c r="L541" s="1"/>
  <c r="L542" s="1"/>
  <c r="L351"/>
  <c r="L352" s="1"/>
  <c r="L353" s="1"/>
  <c r="M350"/>
  <c r="M269"/>
  <c r="L270"/>
  <c r="L271" s="1"/>
  <c r="L272" s="1"/>
  <c r="M323"/>
  <c r="L324"/>
  <c r="L325" s="1"/>
  <c r="L326" s="1"/>
  <c r="H354"/>
  <c r="D361" s="1"/>
  <c r="L432"/>
  <c r="L433" s="1"/>
  <c r="L434" s="1"/>
  <c r="M431"/>
  <c r="L459"/>
  <c r="L460" s="1"/>
  <c r="L461" s="1"/>
  <c r="M458"/>
  <c r="N517"/>
  <c r="L243"/>
  <c r="L244" s="1"/>
  <c r="L245" s="1"/>
  <c r="M242"/>
  <c r="N301"/>
  <c r="N407"/>
  <c r="M485"/>
  <c r="L486"/>
  <c r="L487" s="1"/>
  <c r="L488" s="1"/>
  <c r="H262"/>
  <c r="H265" s="1"/>
  <c r="D278" s="1"/>
  <c r="D279" s="1"/>
  <c r="D273"/>
  <c r="F271" s="1"/>
  <c r="H478"/>
  <c r="H481" s="1"/>
  <c r="D494" s="1"/>
  <c r="D495" s="1"/>
  <c r="D489"/>
  <c r="F487" s="1"/>
  <c r="H270"/>
  <c r="H291"/>
  <c r="H344"/>
  <c r="H380"/>
  <c r="H397"/>
  <c r="D400"/>
  <c r="F399" s="1"/>
  <c r="D408"/>
  <c r="H433"/>
  <c r="H486"/>
  <c r="H507"/>
  <c r="H560"/>
  <c r="H316"/>
  <c r="H319" s="1"/>
  <c r="D332" s="1"/>
  <c r="D333" s="1"/>
  <c r="D327"/>
  <c r="F325" s="1"/>
  <c r="H532"/>
  <c r="H535" s="1"/>
  <c r="D548" s="1"/>
  <c r="D549" s="1"/>
  <c r="D543"/>
  <c r="F540" s="1"/>
  <c r="D238"/>
  <c r="F237" s="1"/>
  <c r="H434"/>
  <c r="H451"/>
  <c r="H487"/>
  <c r="H540"/>
  <c r="F568"/>
  <c r="D454"/>
  <c r="F451" s="1"/>
  <c r="H370"/>
  <c r="H373" s="1"/>
  <c r="D386" s="1"/>
  <c r="D387" s="1"/>
  <c r="D381"/>
  <c r="F379" s="1"/>
  <c r="H289"/>
  <c r="H325"/>
  <c r="H327" s="1"/>
  <c r="D334" s="1"/>
  <c r="H378"/>
  <c r="H399"/>
  <c r="H452"/>
  <c r="H488"/>
  <c r="H505"/>
  <c r="D508"/>
  <c r="F507" s="1"/>
  <c r="H541"/>
  <c r="H236"/>
  <c r="H238" s="1"/>
  <c r="D251" s="1"/>
  <c r="D252" s="1"/>
  <c r="D254" s="1"/>
  <c r="H272"/>
  <c r="D292"/>
  <c r="F290" s="1"/>
  <c r="H220"/>
  <c r="D227" s="1"/>
  <c r="J212"/>
  <c r="N221" s="1"/>
  <c r="L217"/>
  <c r="L218" s="1"/>
  <c r="L219" s="1"/>
  <c r="H209"/>
  <c r="D212"/>
  <c r="F210" s="1"/>
  <c r="D220"/>
  <c r="H211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12" i="4" l="1"/>
  <c r="F11"/>
  <c r="M22"/>
  <c r="F18"/>
  <c r="F20"/>
  <c r="D29"/>
  <c r="F264"/>
  <c r="F262"/>
  <c r="F245"/>
  <c r="D58"/>
  <c r="F39"/>
  <c r="F42" s="1"/>
  <c r="F40"/>
  <c r="F49"/>
  <c r="F48"/>
  <c r="F343"/>
  <c r="F346" s="1"/>
  <c r="F107"/>
  <c r="H346"/>
  <c r="D359" s="1"/>
  <c r="D360" s="1"/>
  <c r="D362" s="1"/>
  <c r="M80"/>
  <c r="D87"/>
  <c r="F70"/>
  <c r="F68"/>
  <c r="F78"/>
  <c r="F76"/>
  <c r="F77"/>
  <c r="N409"/>
  <c r="M382"/>
  <c r="M571"/>
  <c r="F182"/>
  <c r="F106"/>
  <c r="F109" s="1"/>
  <c r="F479"/>
  <c r="M110"/>
  <c r="F100"/>
  <c r="F98"/>
  <c r="H101"/>
  <c r="D114" s="1"/>
  <c r="D115" s="1"/>
  <c r="D117" s="1"/>
  <c r="M328"/>
  <c r="F183"/>
  <c r="H508"/>
  <c r="D521" s="1"/>
  <c r="D522" s="1"/>
  <c r="D524" s="1"/>
  <c r="F236"/>
  <c r="F480"/>
  <c r="F481" s="1"/>
  <c r="F244"/>
  <c r="F567"/>
  <c r="F570" s="1"/>
  <c r="F513"/>
  <c r="H138"/>
  <c r="D145" s="1"/>
  <c r="F136"/>
  <c r="H130"/>
  <c r="D143" s="1"/>
  <c r="D144" s="1"/>
  <c r="M139"/>
  <c r="F129"/>
  <c r="F127"/>
  <c r="F137"/>
  <c r="M544"/>
  <c r="N247"/>
  <c r="F434"/>
  <c r="F324"/>
  <c r="M274"/>
  <c r="H562"/>
  <c r="D575" s="1"/>
  <c r="D576" s="1"/>
  <c r="D578" s="1"/>
  <c r="F542"/>
  <c r="F453"/>
  <c r="F155"/>
  <c r="F154"/>
  <c r="N166"/>
  <c r="H157"/>
  <c r="D170" s="1"/>
  <c r="D171" s="1"/>
  <c r="D173" s="1"/>
  <c r="F164"/>
  <c r="F163"/>
  <c r="H292"/>
  <c r="D305" s="1"/>
  <c r="D306" s="1"/>
  <c r="D308" s="1"/>
  <c r="F291"/>
  <c r="F533"/>
  <c r="H454"/>
  <c r="D467" s="1"/>
  <c r="D468" s="1"/>
  <c r="D470" s="1"/>
  <c r="H400"/>
  <c r="D413" s="1"/>
  <c r="D414" s="1"/>
  <c r="D416" s="1"/>
  <c r="F270"/>
  <c r="F561"/>
  <c r="F560"/>
  <c r="F326"/>
  <c r="F352"/>
  <c r="F514"/>
  <c r="F351"/>
  <c r="F432"/>
  <c r="F316"/>
  <c r="F452"/>
  <c r="D200"/>
  <c r="F191"/>
  <c r="F190"/>
  <c r="M193"/>
  <c r="N436"/>
  <c r="F486"/>
  <c r="M355"/>
  <c r="F370"/>
  <c r="N463"/>
  <c r="F488"/>
  <c r="F371"/>
  <c r="H435"/>
  <c r="D442" s="1"/>
  <c r="D443" s="1"/>
  <c r="F235"/>
  <c r="F238" s="1"/>
  <c r="F461"/>
  <c r="F460"/>
  <c r="F426"/>
  <c r="F425"/>
  <c r="M490"/>
  <c r="F532"/>
  <c r="F272"/>
  <c r="F298"/>
  <c r="F300" s="1"/>
  <c r="F299"/>
  <c r="F318"/>
  <c r="F406"/>
  <c r="F405"/>
  <c r="F407"/>
  <c r="H381"/>
  <c r="D388" s="1"/>
  <c r="D389" s="1"/>
  <c r="H543"/>
  <c r="D550" s="1"/>
  <c r="D551" s="1"/>
  <c r="F378"/>
  <c r="F398"/>
  <c r="F265"/>
  <c r="D335"/>
  <c r="H273"/>
  <c r="D280" s="1"/>
  <c r="D281" s="1"/>
  <c r="F397"/>
  <c r="F289"/>
  <c r="H489"/>
  <c r="D496" s="1"/>
  <c r="D497" s="1"/>
  <c r="F541"/>
  <c r="F506"/>
  <c r="F380"/>
  <c r="F505"/>
  <c r="M221"/>
  <c r="F209"/>
  <c r="F211"/>
  <c r="H212"/>
  <c r="D225" s="1"/>
  <c r="D226" s="1"/>
  <c r="D228" s="1"/>
  <c r="F219"/>
  <c r="F217"/>
  <c r="F218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21" i="4" l="1"/>
  <c r="F13"/>
  <c r="F246"/>
  <c r="F184"/>
  <c r="F489"/>
  <c r="F50"/>
  <c r="F71"/>
  <c r="F79"/>
  <c r="F543"/>
  <c r="F516"/>
  <c r="F138"/>
  <c r="F101"/>
  <c r="F319"/>
  <c r="F562"/>
  <c r="F327"/>
  <c r="F130"/>
  <c r="D146"/>
  <c r="F292"/>
  <c r="F535"/>
  <c r="F354"/>
  <c r="F435"/>
  <c r="F381"/>
  <c r="F273"/>
  <c r="F454"/>
  <c r="F157"/>
  <c r="F165"/>
  <c r="F427"/>
  <c r="F508"/>
  <c r="F192"/>
  <c r="F462"/>
  <c r="F373"/>
  <c r="F408"/>
  <c r="F400"/>
  <c r="F212"/>
  <c r="F220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<sst xmlns="http://schemas.openxmlformats.org/spreadsheetml/2006/main" count="2768" uniqueCount="165">
  <si>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</si>
  <si>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</si>
  <si>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</si>
  <si>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</si>
  <si>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</si>
  <si>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</si>
  <si>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</si>
  <si>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</si>
  <si>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</si>
  <si>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</si>
  <si>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</si>
  <si>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</si>
  <si>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</si>
  <si>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</si>
  <si>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</si>
  <si>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</si>
  <si>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</si>
  <si>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</si>
  <si>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</si>
  <si>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</si>
  <si>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</si>
  <si>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</si>
  <si>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</si>
  <si>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</si>
  <si>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</si>
  <si>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</si>
  <si>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</si>
  <si>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</si>
  <si>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</si>
  <si>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</si>
  <si>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</si>
  <si>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</si>
  <si>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</si>
  <si>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</si>
  <si>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</si>
  <si>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</si>
  <si>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</si>
  <si>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</si>
  <si>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</si>
  <si>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</si>
  <si>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</si>
  <si>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</si>
  <si>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</si>
  <si>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</si>
  <si>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</si>
  <si>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</si>
  <si>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</si>
  <si>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</si>
  <si>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</si>
  <si>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</si>
  <si>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</si>
  <si>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</si>
  <si>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</si>
  <si>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</si>
  <si>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</si>
  <si>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</si>
  <si>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</si>
  <si>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</si>
  <si>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</si>
  <si>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</si>
  <si>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</si>
  <si>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</si>
  <si>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</si>
  <si>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</si>
  <si>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</si>
  <si>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</si>
  <si>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</si>
  <si>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</si>
  <si>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</si>
  <si>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</si>
  <si>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</si>
  <si>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</si>
  <si>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</si>
  <si>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</si>
  <si>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</si>
  <si>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</si>
  <si>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</si>
  <si>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</si>
  <si>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</si>
  <si>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</si>
  <si>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</si>
  <si>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</si>
  <si>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</si>
  <si>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</si>
  <si>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</si>
  <si>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</si>
  <si>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</si>
  <si>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</si>
  <si>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</si>
  <si>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</si>
  <si>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</si>
  <si>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</si>
  <si>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</si>
  <si>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</si>
  <si>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</si>
  <si>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</si>
  <si>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</si>
  <si>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</si>
  <si>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</si>
  <si>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</si>
  <si>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</si>
  <si>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</si>
  <si>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</si>
  <si>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</si>
  <si>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</si>
  <si>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</si>
  <si>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</si>
  <si>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</si>
  <si>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</si>
  <si>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</si>
  <si>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</si>
  <si>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</si>
  <si>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</si>
  <si>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</si>
  <si>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</si>
  <si>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</si>
  <si>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</si>
  <si>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</si>
  <si>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</si>
  <si>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</si>
  <si>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</si>
  <si>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</si>
  <si>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</si>
  <si>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</si>
  <si>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</si>
  <si>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</si>
  <si>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</si>
  <si>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</si>
  <si>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</si>
  <si>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</si>
  <si>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</si>
  <si>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</si>
  <si>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</si>
  <si>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</si>
  <si>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</si>
  <si>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</si>
  <si>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</si>
  <si>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</si>
  <si>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</si>
  <si>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</si>
  <si>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</si>
  <si>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</si>
  <si>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</si>
  <si>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</si>
  <si>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</si>
  <si>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</si>
  <si>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</si>
  <si>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</si>
  <si>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</si>
  <si>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</si>
  <si>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</si>
  <si>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</si>
  <si>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</si>
  <si>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</si>
  <si>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</si>
  <si>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</si>
  <si>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</si>
  <si>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</si>
  <si>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</si>
  <si>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</si>
  <si>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</si>
  <si>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Mn5191306C</t>
  </si>
  <si>
    <t>VST</t>
  </si>
  <si>
    <t>MOD</t>
  </si>
  <si>
    <t>BLBD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</si>
</sst>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U580"/>
  <sheetViews>
    <sheetView tabSelected="1" zoomScale="80" zoomScaleNormal="80" workbookViewId="0">
      <selection activeCell="G21" sqref="G21"/>
    </sheetView>
  </sheetViews>
  <sheetFormatPr defaultRowHeight="14.3"/>
  <cols>
    <col min="3" max="3" width="11.75" bestFit="1" customWidth="1"/>
    <col min="4" max="4" width="12.25" customWidth="1"/>
    <col min="5" max="5" width="14" customWidth="1"/>
    <col min="6" max="6" width="9" customWidth="1"/>
    <col min="7" max="7" width="10.5" bestFit="1" customWidth="1"/>
    <col min="8" max="8" width="17" bestFit="1" customWidth="1"/>
    <col min="9" max="9" width="15.5" customWidth="1"/>
    <col min="10" max="10" width="14" customWidth="1"/>
    <col min="11" max="11" width="13.5" customWidth="1"/>
    <col min="12" max="12" width="13.125" bestFit="1" customWidth="1"/>
    <col min="13" max="13" width="16.375" customWidth="1"/>
    <col min="14" max="14" width="14.125" customWidth="1"/>
    <col min="15" max="15" width="28.75" bestFit="1" customWidth="1"/>
    <col min="16" max="17" width="9" customWidth="1"/>
  </cols>
  <sheetData>
    <row r="3" spans="1:21">
      <c r="U3" t="s">
        <v>135</v>
      </c>
    </row>
    <row r="4" spans="1:21" ht="21.1">
      <c r="C4" s="1"/>
      <c r="D4" s="1"/>
      <c r="G4" s="1"/>
      <c r="H4" s="1"/>
      <c r="J4" s="30" t="s">
        <v>43</v>
      </c>
      <c r="U4" t="s">
        <v>161</v>
      </c>
    </row>
    <row r="6" spans="1:21" ht="14.95" thickBot="1"/>
    <row r="7" spans="1:21" ht="14.95" thickTop="1">
      <c r="A7" s="2"/>
      <c r="B7" s="3"/>
      <c r="C7" s="4">
        <v>45351</v>
      </c>
      <c r="D7" s="5"/>
      <c r="E7" s="3"/>
      <c r="F7" s="3"/>
      <c r="G7" s="5"/>
      <c r="H7" s="5"/>
      <c r="I7" s="3"/>
      <c r="J7" s="3"/>
      <c r="K7" s="3"/>
      <c r="L7" s="20" t="s">
        <v>19</v>
      </c>
      <c r="M7" s="3"/>
      <c r="N7" s="3"/>
      <c r="O7" s="3"/>
      <c r="P7" s="3"/>
      <c r="Q7" s="6"/>
    </row>
    <row r="8" spans="1:21">
      <c r="A8" s="7" t="s">
        <v>5</v>
      </c>
      <c r="B8" s="35"/>
      <c r="C8" s="9"/>
      <c r="D8" s="9"/>
      <c r="E8" s="35"/>
      <c r="F8" s="35"/>
      <c r="G8" s="9"/>
      <c r="H8" s="9"/>
      <c r="I8" s="35"/>
      <c r="J8" s="11" t="s">
        <v>24</v>
      </c>
      <c r="K8" s="35"/>
      <c r="L8" s="11" t="s">
        <v>10</v>
      </c>
      <c r="M8" s="35"/>
      <c r="N8" s="35"/>
      <c r="O8" s="35"/>
      <c r="P8" s="35"/>
      <c r="Q8" s="10"/>
    </row>
    <row r="9" spans="1:21">
      <c r="A9" s="7" t="s">
        <v>0</v>
      </c>
      <c r="B9" s="11" t="s">
        <v>3</v>
      </c>
      <c r="C9" s="12" t="s">
        <v>1</v>
      </c>
      <c r="D9" s="12" t="s">
        <v>4</v>
      </c>
      <c r="E9" s="11" t="s">
        <v>7</v>
      </c>
      <c r="F9" s="37" t="s">
        <v>92</v>
      </c>
      <c r="G9" s="12" t="s">
        <v>8</v>
      </c>
      <c r="H9" s="12" t="s">
        <v>9</v>
      </c>
      <c r="I9" s="33" t="s">
        <v>70</v>
      </c>
      <c r="J9" s="11" t="s">
        <v>23</v>
      </c>
      <c r="K9" s="35"/>
      <c r="L9" s="31">
        <v>200489.76</v>
      </c>
      <c r="M9" s="35" t="s">
        <v>118</v>
      </c>
      <c r="N9" s="35"/>
      <c r="O9" s="35"/>
      <c r="P9" s="35"/>
      <c r="Q9" s="10"/>
    </row>
    <row r="10" spans="1:21">
      <c r="A10" s="13" t="s">
        <v>155</v>
      </c>
      <c r="B10" s="35">
        <v>7</v>
      </c>
      <c r="C10" s="9">
        <v>265.12</v>
      </c>
      <c r="D10" s="9">
        <f>C10*B10</f>
        <v>1855.8400000000001</v>
      </c>
      <c r="E10" s="36" t="s">
        <v>37</v>
      </c>
      <c r="F10" s="38">
        <f>D10/D13</f>
        <v>0.33404732505102946</v>
      </c>
      <c r="G10" s="45">
        <v>261.87</v>
      </c>
      <c r="H10" s="9">
        <f>(B10*G10)-D10</f>
        <v>-22.75</v>
      </c>
      <c r="I10" s="35" t="s">
        <v>71</v>
      </c>
      <c r="J10" s="36">
        <f>G10*B10</f>
        <v>1833.0900000000001</v>
      </c>
      <c r="K10" s="35" t="str">
        <f>"sell "&amp;B10&amp;" "&amp;A10&amp;" @ $"&amp;G10</f>
        <v>sell 7 COIN @ $261.87</v>
      </c>
      <c r="L10" s="9">
        <f>L9+(G10*B10)</f>
        <v>202322.85</v>
      </c>
      <c r="M10" s="35"/>
      <c r="N10" s="35"/>
      <c r="O10" s="35"/>
      <c r="P10" s="35"/>
      <c r="Q10" s="10"/>
    </row>
    <row r="11" spans="1:21">
      <c r="A11" s="13" t="s">
        <v>156</v>
      </c>
      <c r="B11" s="35">
        <v>111</v>
      </c>
      <c r="C11" s="9">
        <v>11.48</v>
      </c>
      <c r="D11" s="9">
        <f>C11*B11</f>
        <v>1274.28</v>
      </c>
      <c r="E11" s="36" t="s">
        <v>37</v>
      </c>
      <c r="F11" s="38">
        <f>D11/D13</f>
        <v>0.22936773933422372</v>
      </c>
      <c r="G11" s="45">
        <v>11.48</v>
      </c>
      <c r="H11" s="9">
        <f>(B11*G11)-D11</f>
        <v>0</v>
      </c>
      <c r="I11" s="35" t="s">
        <v>71</v>
      </c>
      <c r="J11" s="36">
        <f>G11*B11</f>
        <v>1274.28</v>
      </c>
      <c r="K11" s="35" t="str">
        <f>"sell "&amp;B11&amp;" "&amp;A11&amp;" @ $"&amp;G11</f>
        <v>sell 111 SNAP @ $11.48</v>
      </c>
      <c r="L11" s="9">
        <f>L10+(G11*B11)</f>
        <v>203597.13</v>
      </c>
      <c r="M11" s="35"/>
      <c r="N11" s="35"/>
      <c r="O11" s="35"/>
      <c r="P11" s="35"/>
      <c r="Q11" s="10"/>
    </row>
    <row r="12" spans="1:21">
      <c r="A12" s="13" t="s">
        <v>157</v>
      </c>
      <c r="B12" s="35">
        <v>99</v>
      </c>
      <c r="C12" s="9">
        <v>24.5</v>
      </c>
      <c r="D12" s="9">
        <f>C12*B12</f>
        <v>2425.5</v>
      </c>
      <c r="E12" s="36" t="s">
        <v>37</v>
      </c>
      <c r="F12" s="38">
        <f>D12/D13</f>
        <v>0.43658493561474687</v>
      </c>
      <c r="G12" s="45">
        <v>24.59</v>
      </c>
      <c r="H12" s="9">
        <f>(B12*G12)-D12</f>
        <v>8.9099999999998545</v>
      </c>
      <c r="I12" s="35" t="s">
        <v>71</v>
      </c>
      <c r="J12" s="36">
        <f>G12*B12</f>
        <v>2434.41</v>
      </c>
      <c r="K12" s="35" t="str">
        <f>"sell "&amp;B12&amp;" "&amp;A12&amp;" @ $"&amp;G12</f>
        <v>sell 99 FYBR @ $24.59</v>
      </c>
      <c r="L12" s="9">
        <f>L11+(G12*B12)</f>
        <v>206031.54</v>
      </c>
      <c r="M12" s="35" t="s">
        <v>22</v>
      </c>
      <c r="N12" s="35"/>
      <c r="O12" s="35"/>
      <c r="P12" s="35"/>
      <c r="Q12" s="10"/>
    </row>
    <row r="13" spans="1:21">
      <c r="A13" s="13"/>
      <c r="B13" s="35"/>
      <c r="C13" s="9"/>
      <c r="D13" s="9">
        <f>SUM(D10:D12)</f>
        <v>5555.62</v>
      </c>
      <c r="E13" s="36"/>
      <c r="F13" s="38">
        <f>SUM(F10:F12)</f>
        <v>1</v>
      </c>
      <c r="G13" s="41"/>
      <c r="H13" s="9">
        <f>SUM(H10:H12)</f>
        <v>-13.840000000000146</v>
      </c>
      <c r="I13" s="35"/>
      <c r="J13" s="36">
        <f>SUM(J10:J12)</f>
        <v>5541.78</v>
      </c>
      <c r="K13" s="35"/>
      <c r="L13" s="9"/>
      <c r="M13" s="35"/>
      <c r="N13" s="35"/>
      <c r="O13" s="35"/>
      <c r="P13" s="35"/>
      <c r="Q13" s="10"/>
    </row>
    <row r="14" spans="1:21">
      <c r="A14" s="13"/>
      <c r="B14" s="35"/>
      <c r="C14" s="9"/>
      <c r="D14" s="9"/>
      <c r="E14" s="35"/>
      <c r="F14" s="35"/>
      <c r="G14" s="41"/>
      <c r="H14" s="9"/>
      <c r="I14" s="35"/>
      <c r="J14" s="35"/>
      <c r="K14" s="35"/>
      <c r="L14" s="9"/>
      <c r="M14" s="35"/>
      <c r="N14" s="35"/>
      <c r="O14" s="35"/>
      <c r="P14" s="35"/>
      <c r="Q14" s="10"/>
    </row>
    <row r="15" spans="1:21">
      <c r="A15" s="13"/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20</v>
      </c>
      <c r="N15" s="35"/>
      <c r="O15" s="35"/>
      <c r="P15" s="35"/>
      <c r="Q15" s="10"/>
    </row>
    <row r="16" spans="1:21">
      <c r="A16" s="7" t="s">
        <v>6</v>
      </c>
      <c r="B16" s="35"/>
      <c r="C16" s="9"/>
      <c r="D16" s="9"/>
      <c r="E16" s="19"/>
      <c r="F16" s="35"/>
      <c r="G16" s="41"/>
      <c r="H16" s="9"/>
      <c r="I16" s="35"/>
      <c r="J16" s="35"/>
      <c r="K16" s="35"/>
      <c r="L16" s="9"/>
      <c r="M16" s="11" t="s">
        <v>21</v>
      </c>
      <c r="N16" s="35"/>
      <c r="O16" s="35"/>
      <c r="P16" s="35"/>
      <c r="Q16" s="10"/>
    </row>
    <row r="17" spans="1:17">
      <c r="A17" s="7" t="s">
        <v>0</v>
      </c>
      <c r="B17" s="11" t="s">
        <v>3</v>
      </c>
      <c r="C17" s="12" t="s">
        <v>1</v>
      </c>
      <c r="D17" s="12" t="s">
        <v>2</v>
      </c>
      <c r="E17" s="22" t="s">
        <v>7</v>
      </c>
      <c r="F17" s="39" t="s">
        <v>92</v>
      </c>
      <c r="G17" s="42" t="s">
        <v>8</v>
      </c>
      <c r="H17" s="12" t="s">
        <v>9</v>
      </c>
      <c r="I17" s="35"/>
      <c r="J17" s="35"/>
      <c r="K17" s="35"/>
      <c r="L17" s="9"/>
      <c r="M17" s="36">
        <v>206048.96</v>
      </c>
      <c r="N17" s="35"/>
      <c r="O17" s="44"/>
      <c r="P17" s="35"/>
      <c r="Q17" s="10"/>
    </row>
    <row r="18" spans="1:17">
      <c r="A18" s="13" t="s">
        <v>162</v>
      </c>
      <c r="B18" s="35">
        <v>52</v>
      </c>
      <c r="C18" s="9">
        <v>69.650000000000006</v>
      </c>
      <c r="D18" s="9">
        <f>C18*B18</f>
        <v>3621.8</v>
      </c>
      <c r="E18" s="36" t="s">
        <v>37</v>
      </c>
      <c r="F18" s="38">
        <f>D18/D21</f>
        <v>0.65233797367809609</v>
      </c>
      <c r="G18" s="21">
        <v>69.709999999999994</v>
      </c>
      <c r="H18" s="9">
        <f>(B18*G18)-D18</f>
        <v>3.1199999999994361</v>
      </c>
      <c r="I18" s="35" t="s">
        <v>71</v>
      </c>
      <c r="J18" s="35"/>
      <c r="K18" s="35" t="str">
        <f>"buy "&amp;B18&amp;" "&amp;A18&amp;" @ $"&amp;G18</f>
        <v>buy 52 VST @ $69.71</v>
      </c>
      <c r="L18" s="9">
        <f>L12-(G18*B18)</f>
        <v>202406.62</v>
      </c>
      <c r="M18" s="36">
        <f>L9-(G18*B18)</f>
        <v>196864.84</v>
      </c>
      <c r="N18" s="35"/>
      <c r="O18" s="35"/>
      <c r="P18" s="35"/>
      <c r="Q18" s="10"/>
    </row>
    <row r="19" spans="1:17">
      <c r="A19" s="13" t="s">
        <v>163</v>
      </c>
      <c r="B19" s="35">
        <v>9</v>
      </c>
      <c r="C19" s="9">
        <v>95.19</v>
      </c>
      <c r="D19" s="9">
        <f>C19*B19</f>
        <v>856.71</v>
      </c>
      <c r="E19" s="36" t="s">
        <v>37</v>
      </c>
      <c r="F19" s="38">
        <f>D19/D21</f>
        <v>0.1543057224114423</v>
      </c>
      <c r="G19" s="21">
        <v>95.6</v>
      </c>
      <c r="H19" s="9">
        <f>(B19*G19)-D19</f>
        <v>3.6899999999999409</v>
      </c>
      <c r="I19" s="35" t="s">
        <v>71</v>
      </c>
      <c r="J19" s="35"/>
      <c r="K19" s="35" t="str">
        <f>"buy "&amp;B19&amp;" "&amp;A19&amp;" @ $"&amp;G19</f>
        <v>buy 9 MOD @ $95.6</v>
      </c>
      <c r="L19" s="9">
        <f>L18-(G19*B19)</f>
        <v>201546.22</v>
      </c>
      <c r="M19" s="36">
        <f>M18-(G19*B19)</f>
        <v>196004.44</v>
      </c>
      <c r="N19" s="35"/>
      <c r="O19" s="35"/>
      <c r="P19" s="35"/>
      <c r="Q19" s="10"/>
    </row>
    <row r="20" spans="1:17">
      <c r="A20" s="23" t="s">
        <v>164</v>
      </c>
      <c r="B20" s="24">
        <v>28</v>
      </c>
      <c r="C20" s="25">
        <v>38.340000000000003</v>
      </c>
      <c r="D20" s="25">
        <f>C20*B20</f>
        <v>1073.52</v>
      </c>
      <c r="E20" s="36" t="s">
        <v>37</v>
      </c>
      <c r="F20" s="38">
        <f>D20/D21</f>
        <v>0.19335630391046155</v>
      </c>
      <c r="G20" s="26">
        <v>38.57</v>
      </c>
      <c r="H20" s="25">
        <f>(B20*G20)-D20</f>
        <v>6.4400000000000546</v>
      </c>
      <c r="I20" s="35" t="s">
        <v>71</v>
      </c>
      <c r="J20" s="35"/>
      <c r="K20" s="35" t="str">
        <f>"buy "&amp;B20&amp;" "&amp;A20&amp;" @ $"&amp;G20</f>
        <v>buy 28 BLBD @ $38.57</v>
      </c>
      <c r="L20" s="9">
        <f>L19-(G20*B20)</f>
        <v>200466.26</v>
      </c>
      <c r="M20" s="36">
        <f>M19-(G20*B20)</f>
        <v>194924.48</v>
      </c>
      <c r="N20" s="35" t="str">
        <f>TEXT(ROUND(M20,2),"$#,##0.00")&amp;" will be the balance in the account after purchases.  "</f>
        <v xml:space="preserve">$194,924.48 will be the balance in the account after purchases.  </v>
      </c>
      <c r="O20" s="35"/>
      <c r="P20" s="35"/>
      <c r="Q20" s="10"/>
    </row>
    <row r="21" spans="1:17">
      <c r="A21" s="13"/>
      <c r="B21" s="35"/>
      <c r="C21" s="9"/>
      <c r="D21" s="9">
        <f>SUM(D18:D20)</f>
        <v>5552.0300000000007</v>
      </c>
      <c r="E21" s="35"/>
      <c r="F21" s="38">
        <f>SUM(F18:F20)</f>
        <v>1</v>
      </c>
      <c r="G21" s="9" t="s">
        <v>15</v>
      </c>
      <c r="H21" s="9">
        <f>SUM(H18:H20)</f>
        <v>13.249999999999432</v>
      </c>
      <c r="I21" s="35"/>
      <c r="J21" s="35"/>
      <c r="K21" s="35"/>
      <c r="L21" s="9"/>
      <c r="M21" s="35"/>
      <c r="N21" s="35" t="s">
        <v>27</v>
      </c>
      <c r="O21" s="35"/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11" t="str">
        <f>IF(J13+M20&gt;0,"Credit Surplus","Credit Shortage")</f>
        <v>Credit Surplus</v>
      </c>
      <c r="N22" s="36">
        <f>J13+M20</f>
        <v>200466.26</v>
      </c>
      <c r="O22" s="35" t="s">
        <v>60</v>
      </c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9"/>
      <c r="M23" s="35"/>
      <c r="N23" s="35"/>
      <c r="O23" s="35"/>
      <c r="P23" s="35"/>
      <c r="Q23" s="10"/>
    </row>
    <row r="24" spans="1:17">
      <c r="A24" s="13"/>
      <c r="B24" s="35"/>
      <c r="C24" s="9"/>
      <c r="D24" s="9"/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11</v>
      </c>
      <c r="B25" s="35"/>
      <c r="C25" s="9"/>
      <c r="D25" s="21">
        <v>638.75</v>
      </c>
      <c r="E25" s="35" t="s">
        <v>76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12</v>
      </c>
      <c r="B26" s="35"/>
      <c r="C26" s="9"/>
      <c r="D26" s="9">
        <f>H13</f>
        <v>-13.840000000000146</v>
      </c>
      <c r="E26" s="35" t="s">
        <v>16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13</v>
      </c>
      <c r="B27" s="35"/>
      <c r="C27" s="9"/>
      <c r="D27" s="9">
        <f>D25+D26</f>
        <v>624.90999999999985</v>
      </c>
      <c r="E27" s="35"/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>
      <c r="A28" s="13" t="s">
        <v>14</v>
      </c>
      <c r="B28" s="35"/>
      <c r="C28" s="9"/>
      <c r="D28" s="9">
        <f>H21</f>
        <v>13.249999999999432</v>
      </c>
      <c r="E28" s="35" t="s">
        <v>17</v>
      </c>
      <c r="F28" s="35"/>
      <c r="G28" s="9"/>
      <c r="H28" s="9"/>
      <c r="I28" s="35"/>
      <c r="J28" s="35"/>
      <c r="K28" s="35"/>
      <c r="L28" s="35"/>
      <c r="M28" s="35"/>
      <c r="N28" s="35"/>
      <c r="O28" s="35"/>
      <c r="P28" s="35"/>
      <c r="Q28" s="10"/>
    </row>
    <row r="29" spans="1:17">
      <c r="A29" s="13" t="s">
        <v>13</v>
      </c>
      <c r="B29" s="35"/>
      <c r="C29" s="9"/>
      <c r="D29" s="27">
        <f>D27-D28</f>
        <v>611.66000000000042</v>
      </c>
      <c r="E29" s="19" t="s">
        <v>18</v>
      </c>
      <c r="F29" s="35"/>
      <c r="G29" s="9"/>
      <c r="H29" s="9"/>
      <c r="I29" s="35"/>
      <c r="J29" s="35"/>
      <c r="K29" s="35"/>
      <c r="L29" s="35"/>
      <c r="M29" s="35"/>
      <c r="N29" s="35"/>
      <c r="O29" s="35"/>
      <c r="P29" s="35"/>
      <c r="Q29" s="10"/>
    </row>
    <row r="30" spans="1:17" ht="14.95" thickBot="1">
      <c r="A30" s="15"/>
      <c r="B30" s="16"/>
      <c r="C30" s="17"/>
      <c r="D30" s="17"/>
      <c r="E30" s="16"/>
      <c r="F30" s="16"/>
      <c r="G30" s="17"/>
      <c r="H30" s="17"/>
      <c r="I30" s="16"/>
      <c r="J30" s="16"/>
      <c r="K30" s="16"/>
      <c r="L30" s="16"/>
      <c r="M30" s="16"/>
      <c r="N30" s="16"/>
      <c r="O30" s="16"/>
      <c r="P30" s="16"/>
      <c r="Q30" s="18"/>
    </row>
    <row r="31" spans="1:17" ht="14.95" thickTop="1"/>
    <row r="35" spans="1:17" ht="14.95" thickBot="1"/>
    <row r="36" spans="1:17" ht="14.95" thickTop="1">
      <c r="A36" s="2"/>
      <c r="B36" s="3"/>
      <c r="C36" s="4">
        <v>45322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204962.18</v>
      </c>
      <c r="M38" s="35" t="s">
        <v>118</v>
      </c>
      <c r="N38" s="35"/>
      <c r="O38" s="35"/>
      <c r="P38" s="35"/>
      <c r="Q38" s="10"/>
    </row>
    <row r="39" spans="1:17">
      <c r="A39" s="13" t="s">
        <v>151</v>
      </c>
      <c r="B39" s="35">
        <v>20</v>
      </c>
      <c r="C39" s="9">
        <v>50.75</v>
      </c>
      <c r="D39" s="9">
        <f>C39*B39</f>
        <v>1015</v>
      </c>
      <c r="E39" s="36" t="s">
        <v>93</v>
      </c>
      <c r="F39" s="38">
        <f>D39/D42</f>
        <v>1</v>
      </c>
      <c r="G39" s="40">
        <v>50.6</v>
      </c>
      <c r="H39" s="9">
        <f>(B39*G39)-D39</f>
        <v>-3</v>
      </c>
      <c r="I39" s="35" t="s">
        <v>71</v>
      </c>
      <c r="J39" s="36">
        <f>G39*B39</f>
        <v>1012</v>
      </c>
      <c r="K39" s="35" t="str">
        <f>"sell "&amp;B39&amp;" "&amp;A39&amp;" @ $"&amp;G39</f>
        <v>sell 20 NEAR @ $50.6</v>
      </c>
      <c r="L39" s="9">
        <f>L38+(G39*B39)</f>
        <v>205974.18</v>
      </c>
      <c r="M39" s="35"/>
      <c r="N39" s="35"/>
      <c r="O39" s="35"/>
      <c r="P39" s="35"/>
      <c r="Q39" s="10"/>
    </row>
    <row r="40" spans="1:17">
      <c r="A40" s="13"/>
      <c r="B40" s="35"/>
      <c r="C40" s="9"/>
      <c r="D40" s="9">
        <f>C40*B40</f>
        <v>0</v>
      </c>
      <c r="E40" s="36" t="s">
        <v>93</v>
      </c>
      <c r="F40" s="38">
        <f>D40/D42</f>
        <v>0</v>
      </c>
      <c r="G40" s="40"/>
      <c r="H40" s="9">
        <f>(B40*G40)-D40</f>
        <v>0</v>
      </c>
      <c r="I40" s="35" t="s">
        <v>71</v>
      </c>
      <c r="J40" s="36">
        <f>G40*B40</f>
        <v>0</v>
      </c>
      <c r="K40" s="35" t="str">
        <f>"sell "&amp;B40&amp;" "&amp;A40&amp;" @ $"&amp;G40</f>
        <v>sell   @ $</v>
      </c>
      <c r="L40" s="9">
        <f>L39+(G40*B40)</f>
        <v>205974.18</v>
      </c>
      <c r="M40" s="35"/>
      <c r="N40" s="35"/>
      <c r="O40" s="35"/>
      <c r="P40" s="35"/>
      <c r="Q40" s="10"/>
    </row>
    <row r="41" spans="1:17">
      <c r="A41" s="13"/>
      <c r="B41" s="35"/>
      <c r="C41" s="9"/>
      <c r="D41" s="9">
        <f>C41*B41</f>
        <v>0</v>
      </c>
      <c r="E41" s="36" t="s">
        <v>93</v>
      </c>
      <c r="F41" s="38">
        <f>D41/D42</f>
        <v>0</v>
      </c>
      <c r="G41" s="40"/>
      <c r="H41" s="9">
        <f>(B41*G41)-D41</f>
        <v>0</v>
      </c>
      <c r="I41" s="35" t="s">
        <v>71</v>
      </c>
      <c r="J41" s="36">
        <f>G41*B41</f>
        <v>0</v>
      </c>
      <c r="K41" s="35" t="str">
        <f>"sell "&amp;B41&amp;" "&amp;A41&amp;" @ $"&amp;G41</f>
        <v>sell   @ $</v>
      </c>
      <c r="L41" s="9">
        <f>L40+(G41*B41)</f>
        <v>205974.18</v>
      </c>
      <c r="M41" s="35" t="s">
        <v>22</v>
      </c>
      <c r="N41" s="35"/>
      <c r="O41" s="35"/>
      <c r="P41" s="35"/>
      <c r="Q41" s="10"/>
    </row>
    <row r="42" spans="1:17">
      <c r="A42" s="13"/>
      <c r="B42" s="35"/>
      <c r="C42" s="9"/>
      <c r="D42" s="9">
        <f>SUM(D39:D41)</f>
        <v>1015</v>
      </c>
      <c r="E42" s="36"/>
      <c r="F42" s="38">
        <f>SUM(F39:F41)</f>
        <v>1</v>
      </c>
      <c r="G42" s="41"/>
      <c r="H42" s="9">
        <f>SUM(H39:H41)</f>
        <v>-3</v>
      </c>
      <c r="I42" s="35"/>
      <c r="J42" s="36">
        <f>SUM(J39:J41)</f>
        <v>1012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158</v>
      </c>
      <c r="B47" s="35">
        <v>45</v>
      </c>
      <c r="C47" s="9">
        <v>32.18</v>
      </c>
      <c r="D47" s="9">
        <f>C47*B47</f>
        <v>1448.1</v>
      </c>
      <c r="E47" s="36" t="s">
        <v>93</v>
      </c>
      <c r="F47" s="38">
        <f>D47/D50</f>
        <v>0.25415830792803323</v>
      </c>
      <c r="G47" s="9">
        <v>33.020000000000003</v>
      </c>
      <c r="H47" s="9">
        <f>(B47*G47)-D47</f>
        <v>37.800000000000182</v>
      </c>
      <c r="I47" s="35" t="s">
        <v>71</v>
      </c>
      <c r="J47" s="35"/>
      <c r="K47" s="35" t="str">
        <f>"buy "&amp;B47&amp;" "&amp;A47&amp;" @ $"&amp;G47</f>
        <v>buy 45 XMTR @ $33.02</v>
      </c>
      <c r="L47" s="9">
        <f>L41-(G47*B47)</f>
        <v>204488.28</v>
      </c>
      <c r="M47" s="36">
        <f>L38-(G47*B47)</f>
        <v>203476.28</v>
      </c>
      <c r="N47" s="35"/>
      <c r="O47" s="35"/>
      <c r="P47" s="35"/>
      <c r="Q47" s="10"/>
    </row>
    <row r="48" spans="1:17">
      <c r="A48" s="13" t="s">
        <v>159</v>
      </c>
      <c r="B48" s="35">
        <v>63</v>
      </c>
      <c r="C48" s="9">
        <v>38.53</v>
      </c>
      <c r="D48" s="9">
        <f>C48*B48</f>
        <v>2427.39</v>
      </c>
      <c r="E48" s="36" t="s">
        <v>93</v>
      </c>
      <c r="F48" s="38">
        <f>D48/D50</f>
        <v>0.42603503562007355</v>
      </c>
      <c r="G48" s="9">
        <v>38.72</v>
      </c>
      <c r="H48" s="9">
        <f>(B48*G48)-D48</f>
        <v>11.970000000000255</v>
      </c>
      <c r="I48" s="35" t="s">
        <v>71</v>
      </c>
      <c r="J48" s="35"/>
      <c r="K48" s="35" t="str">
        <f>"buy "&amp;B48&amp;" "&amp;A48&amp;" @ $"&amp;G48</f>
        <v>buy 63 INBX @ $38.72</v>
      </c>
      <c r="L48" s="9">
        <f>L47-(G48*B48)</f>
        <v>202048.92</v>
      </c>
      <c r="M48" s="36">
        <f>M47-(G48*B48)</f>
        <v>201036.92</v>
      </c>
      <c r="N48" s="35"/>
      <c r="O48" s="35"/>
      <c r="P48" s="35"/>
      <c r="Q48" s="10"/>
    </row>
    <row r="49" spans="1:17">
      <c r="A49" s="23" t="s">
        <v>160</v>
      </c>
      <c r="B49" s="24">
        <v>106</v>
      </c>
      <c r="C49" s="25">
        <v>17.190000000000001</v>
      </c>
      <c r="D49" s="25">
        <f>C49*B49</f>
        <v>1822.14</v>
      </c>
      <c r="E49" s="36" t="s">
        <v>93</v>
      </c>
      <c r="F49" s="38">
        <f>D49/D50</f>
        <v>0.31980665645189316</v>
      </c>
      <c r="G49" s="25">
        <v>17.100000000000001</v>
      </c>
      <c r="H49" s="25">
        <f>(B49*G49)-D49</f>
        <v>-9.5399999999999636</v>
      </c>
      <c r="I49" s="35" t="s">
        <v>71</v>
      </c>
      <c r="J49" s="35"/>
      <c r="K49" s="35" t="str">
        <f>"buy "&amp;B49&amp;" "&amp;A49&amp;" @ $"&amp;G49</f>
        <v>buy 106 STNE @ $17.1</v>
      </c>
      <c r="L49" s="9">
        <f>L48-(G49*B49)</f>
        <v>200236.32</v>
      </c>
      <c r="M49" s="36">
        <f>M48-(G49*B49)</f>
        <v>199224.32000000001</v>
      </c>
      <c r="N49" s="35" t="str">
        <f>TEXT(ROUND(M49,2),"$#,##0.00")&amp;" will be the balance in the account after purchases.  "</f>
        <v xml:space="preserve">$199,224.32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5697.63</v>
      </c>
      <c r="E50" s="35"/>
      <c r="F50" s="38">
        <f>SUM(F47:F49)</f>
        <v>1</v>
      </c>
      <c r="G50" s="9" t="s">
        <v>15</v>
      </c>
      <c r="H50" s="9">
        <f>SUM(H47:H49)</f>
        <v>40.230000000000473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200236.32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456.81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-3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453.81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40.230000000000473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>
      <c r="A58" s="13" t="s">
        <v>13</v>
      </c>
      <c r="B58" s="35"/>
      <c r="C58" s="9"/>
      <c r="D58" s="27">
        <f>D56-D57</f>
        <v>413.57999999999953</v>
      </c>
      <c r="E58" s="19" t="s">
        <v>18</v>
      </c>
      <c r="F58" s="35"/>
      <c r="G58" s="9"/>
      <c r="H58" s="9"/>
      <c r="I58" s="35"/>
      <c r="J58" s="35"/>
      <c r="K58" s="35"/>
      <c r="L58" s="35"/>
      <c r="M58" s="35"/>
      <c r="N58" s="35"/>
      <c r="O58" s="35"/>
      <c r="P58" s="35"/>
      <c r="Q58" s="10"/>
    </row>
    <row r="59" spans="1:17" ht="14.95" thickBot="1">
      <c r="A59" s="15"/>
      <c r="B59" s="16"/>
      <c r="C59" s="17"/>
      <c r="D59" s="17"/>
      <c r="E59" s="16"/>
      <c r="F59" s="16"/>
      <c r="G59" s="17"/>
      <c r="H59" s="17"/>
      <c r="I59" s="16"/>
      <c r="J59" s="16"/>
      <c r="K59" s="16"/>
      <c r="L59" s="16"/>
      <c r="M59" s="16"/>
      <c r="N59" s="16"/>
      <c r="O59" s="16"/>
      <c r="P59" s="16"/>
      <c r="Q59" s="18"/>
    </row>
    <row r="60" spans="1:17" ht="14.95" thickTop="1"/>
    <row r="64" spans="1:17" ht="14.95" thickBot="1"/>
    <row r="65" spans="1:17" ht="14.95" thickTop="1">
      <c r="A65" s="2"/>
      <c r="B65" s="3"/>
      <c r="C65" s="4">
        <v>45291</v>
      </c>
      <c r="D65" s="5"/>
      <c r="E65" s="3"/>
      <c r="F65" s="3"/>
      <c r="G65" s="5"/>
      <c r="H65" s="5"/>
      <c r="I65" s="3"/>
      <c r="J65" s="3"/>
      <c r="K65" s="3"/>
      <c r="L65" s="20" t="s">
        <v>19</v>
      </c>
      <c r="M65" s="3"/>
      <c r="N65" s="3"/>
      <c r="O65" s="3"/>
      <c r="P65" s="3"/>
      <c r="Q65" s="6"/>
    </row>
    <row r="66" spans="1:17">
      <c r="A66" s="7" t="s">
        <v>5</v>
      </c>
      <c r="B66" s="35"/>
      <c r="C66" s="9"/>
      <c r="D66" s="9"/>
      <c r="E66" s="35"/>
      <c r="F66" s="35"/>
      <c r="G66" s="9"/>
      <c r="H66" s="9"/>
      <c r="I66" s="35"/>
      <c r="J66" s="11" t="s">
        <v>24</v>
      </c>
      <c r="K66" s="35"/>
      <c r="L66" s="11" t="s">
        <v>10</v>
      </c>
      <c r="M66" s="35"/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4</v>
      </c>
      <c r="E67" s="11" t="s">
        <v>7</v>
      </c>
      <c r="F67" s="37" t="s">
        <v>92</v>
      </c>
      <c r="G67" s="12" t="s">
        <v>8</v>
      </c>
      <c r="H67" s="12" t="s">
        <v>9</v>
      </c>
      <c r="I67" s="33" t="s">
        <v>70</v>
      </c>
      <c r="J67" s="11" t="s">
        <v>23</v>
      </c>
      <c r="K67" s="35"/>
      <c r="L67" s="31">
        <v>204874.75</v>
      </c>
      <c r="M67" s="35" t="s">
        <v>118</v>
      </c>
      <c r="N67" s="35"/>
      <c r="O67" s="35"/>
      <c r="P67" s="35"/>
      <c r="Q67" s="10"/>
    </row>
    <row r="68" spans="1:17">
      <c r="A68" s="13" t="s">
        <v>148</v>
      </c>
      <c r="B68" s="35">
        <v>198</v>
      </c>
      <c r="C68" s="9">
        <v>6.4</v>
      </c>
      <c r="D68" s="9">
        <f>C68*B68</f>
        <v>1267.2</v>
      </c>
      <c r="E68" s="36" t="s">
        <v>93</v>
      </c>
      <c r="F68" s="38">
        <f>D68/D71</f>
        <v>0.22441783654263353</v>
      </c>
      <c r="G68" s="40">
        <v>6.41</v>
      </c>
      <c r="H68" s="9">
        <f>(B68*G68)-D68</f>
        <v>1.9800000000000182</v>
      </c>
      <c r="I68" s="35" t="s">
        <v>71</v>
      </c>
      <c r="J68" s="36">
        <f>G68*B68</f>
        <v>1269.18</v>
      </c>
      <c r="K68" s="35" t="str">
        <f>"sell "&amp;B68&amp;" "&amp;A68&amp;" @ $"&amp;G68</f>
        <v>sell 198 UEC @ $6.41</v>
      </c>
      <c r="L68" s="9">
        <f>L67+(G68*B68)</f>
        <v>206143.93</v>
      </c>
      <c r="M68" s="35"/>
      <c r="N68" s="35"/>
      <c r="O68" s="35"/>
      <c r="P68" s="35"/>
      <c r="Q68" s="10"/>
    </row>
    <row r="69" spans="1:17">
      <c r="A69" s="13" t="s">
        <v>149</v>
      </c>
      <c r="B69" s="35">
        <v>338</v>
      </c>
      <c r="C69" s="9">
        <v>10.28</v>
      </c>
      <c r="D69" s="9">
        <f>C69*B69</f>
        <v>3474.64</v>
      </c>
      <c r="E69" s="36" t="s">
        <v>93</v>
      </c>
      <c r="F69" s="38">
        <f>D69/D71</f>
        <v>0.61534974081794203</v>
      </c>
      <c r="G69" s="40">
        <v>10.15</v>
      </c>
      <c r="H69" s="9">
        <f>(B69*G69)-D69</f>
        <v>-43.9399999999996</v>
      </c>
      <c r="I69" s="35" t="s">
        <v>71</v>
      </c>
      <c r="J69" s="36">
        <f>G69*B69</f>
        <v>3430.7000000000003</v>
      </c>
      <c r="K69" s="35" t="str">
        <f>"sell "&amp;B69&amp;" "&amp;A69&amp;" @ $"&amp;G69</f>
        <v>sell 338 HLX @ $10.15</v>
      </c>
      <c r="L69" s="9">
        <f>L68+(G69*B69)</f>
        <v>209574.63</v>
      </c>
      <c r="M69" s="35"/>
      <c r="N69" s="35"/>
      <c r="O69" s="35"/>
      <c r="P69" s="35"/>
      <c r="Q69" s="10"/>
    </row>
    <row r="70" spans="1:17">
      <c r="A70" s="13" t="s">
        <v>150</v>
      </c>
      <c r="B70" s="35">
        <v>9</v>
      </c>
      <c r="C70" s="9">
        <v>100.53</v>
      </c>
      <c r="D70" s="9">
        <f>C70*B70</f>
        <v>904.77</v>
      </c>
      <c r="E70" s="36" t="s">
        <v>93</v>
      </c>
      <c r="F70" s="38">
        <f>D70/D71</f>
        <v>0.16023242263942433</v>
      </c>
      <c r="G70" s="40">
        <v>101</v>
      </c>
      <c r="H70" s="9">
        <f>(B70*G70)-D70</f>
        <v>4.2300000000000182</v>
      </c>
      <c r="I70" s="35" t="s">
        <v>71</v>
      </c>
      <c r="J70" s="36">
        <f>G70*B70</f>
        <v>909</v>
      </c>
      <c r="K70" s="35" t="str">
        <f>"sell "&amp;B70&amp;" "&amp;A70&amp;" @ $"&amp;G70</f>
        <v>sell 9 CEIX @ $101</v>
      </c>
      <c r="L70" s="9">
        <f>L69+(G70*B70)</f>
        <v>210483.63</v>
      </c>
      <c r="M70" s="35" t="s">
        <v>22</v>
      </c>
      <c r="N70" s="35"/>
      <c r="O70" s="35"/>
      <c r="P70" s="35"/>
      <c r="Q70" s="10"/>
    </row>
    <row r="71" spans="1:17">
      <c r="A71" s="13"/>
      <c r="B71" s="35"/>
      <c r="C71" s="9"/>
      <c r="D71" s="9">
        <f>SUM(D68:D70)</f>
        <v>5646.6100000000006</v>
      </c>
      <c r="E71" s="36"/>
      <c r="F71" s="38">
        <f>SUM(F68:F70)</f>
        <v>0.99999999999999978</v>
      </c>
      <c r="G71" s="41"/>
      <c r="H71" s="9">
        <f>SUM(H68:H70)</f>
        <v>-37.729999999999563</v>
      </c>
      <c r="I71" s="35"/>
      <c r="J71" s="36">
        <f>SUM(J68:J70)</f>
        <v>5608.88</v>
      </c>
      <c r="K71" s="35"/>
      <c r="L71" s="9"/>
      <c r="M71" s="35"/>
      <c r="N71" s="35"/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41"/>
      <c r="H72" s="9"/>
      <c r="I72" s="35"/>
      <c r="J72" s="35"/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19"/>
      <c r="F73" s="35"/>
      <c r="G73" s="41"/>
      <c r="H73" s="9"/>
      <c r="I73" s="35"/>
      <c r="J73" s="35"/>
      <c r="K73" s="35"/>
      <c r="L73" s="9"/>
      <c r="M73" s="11" t="s">
        <v>20</v>
      </c>
      <c r="N73" s="35"/>
      <c r="O73" s="35"/>
      <c r="P73" s="35"/>
      <c r="Q73" s="10"/>
    </row>
    <row r="74" spans="1:17">
      <c r="A74" s="7" t="s">
        <v>6</v>
      </c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21</v>
      </c>
      <c r="N74" s="35"/>
      <c r="O74" s="35"/>
      <c r="P74" s="35"/>
      <c r="Q74" s="10"/>
    </row>
    <row r="75" spans="1:17">
      <c r="A75" s="7" t="s">
        <v>0</v>
      </c>
      <c r="B75" s="11" t="s">
        <v>3</v>
      </c>
      <c r="C75" s="12" t="s">
        <v>1</v>
      </c>
      <c r="D75" s="12" t="s">
        <v>2</v>
      </c>
      <c r="E75" s="22" t="s">
        <v>7</v>
      </c>
      <c r="F75" s="39" t="s">
        <v>92</v>
      </c>
      <c r="G75" s="42" t="s">
        <v>8</v>
      </c>
      <c r="H75" s="12" t="s">
        <v>9</v>
      </c>
      <c r="I75" s="35"/>
      <c r="J75" s="35"/>
      <c r="K75" s="35"/>
      <c r="L75" s="9"/>
      <c r="M75" s="36">
        <v>206048.96</v>
      </c>
      <c r="N75" s="35"/>
      <c r="O75" s="44"/>
      <c r="P75" s="35"/>
      <c r="Q75" s="10"/>
    </row>
    <row r="76" spans="1:17">
      <c r="A76" s="13" t="s">
        <v>155</v>
      </c>
      <c r="B76" s="35">
        <v>7</v>
      </c>
      <c r="C76" s="9">
        <v>173.92</v>
      </c>
      <c r="D76" s="9">
        <f>C76*B76</f>
        <v>1217.4399999999998</v>
      </c>
      <c r="E76" s="36" t="s">
        <v>93</v>
      </c>
      <c r="F76" s="38">
        <f>D76/D79</f>
        <v>0.21719327854024648</v>
      </c>
      <c r="G76" s="9">
        <v>173.32</v>
      </c>
      <c r="H76" s="9">
        <f>(B76*G76)-D76</f>
        <v>-4.1999999999998181</v>
      </c>
      <c r="I76" s="35" t="s">
        <v>71</v>
      </c>
      <c r="J76" s="35"/>
      <c r="K76" s="35" t="str">
        <f>"buy "&amp;B76&amp;" "&amp;A76&amp;" @ $"&amp;G76</f>
        <v>buy 7 COIN @ $173.32</v>
      </c>
      <c r="L76" s="9">
        <f>L70-(G76*B76)</f>
        <v>209270.39</v>
      </c>
      <c r="M76" s="36">
        <f>L67-(G76*B76)</f>
        <v>203661.51</v>
      </c>
      <c r="N76" s="35"/>
      <c r="O76" s="35"/>
      <c r="P76" s="35"/>
      <c r="Q76" s="10"/>
    </row>
    <row r="77" spans="1:17">
      <c r="A77" s="13" t="s">
        <v>156</v>
      </c>
      <c r="B77" s="35">
        <v>111</v>
      </c>
      <c r="C77" s="9">
        <v>16.93</v>
      </c>
      <c r="D77" s="9">
        <f>C77*B77</f>
        <v>1879.23</v>
      </c>
      <c r="E77" s="36" t="s">
        <v>93</v>
      </c>
      <c r="F77" s="38">
        <f>D77/D79</f>
        <v>0.33525769223221469</v>
      </c>
      <c r="G77" s="9">
        <v>16.53</v>
      </c>
      <c r="H77" s="9">
        <f>(B77*G77)-D77</f>
        <v>-44.399999999999864</v>
      </c>
      <c r="I77" s="35" t="s">
        <v>71</v>
      </c>
      <c r="J77" s="35"/>
      <c r="K77" s="35" t="str">
        <f>"buy "&amp;B77&amp;" "&amp;A77&amp;" @ $"&amp;G77</f>
        <v>buy 111 SNAP @ $16.53</v>
      </c>
      <c r="L77" s="9">
        <f>L76-(G77*B77)</f>
        <v>207435.56000000003</v>
      </c>
      <c r="M77" s="36">
        <f>M76-(G77*B77)</f>
        <v>201826.68000000002</v>
      </c>
      <c r="N77" s="35"/>
      <c r="O77" s="35"/>
      <c r="P77" s="35"/>
      <c r="Q77" s="10"/>
    </row>
    <row r="78" spans="1:17">
      <c r="A78" s="23" t="s">
        <v>157</v>
      </c>
      <c r="B78" s="24">
        <v>99</v>
      </c>
      <c r="C78" s="25">
        <v>25.34</v>
      </c>
      <c r="D78" s="25">
        <f>C78*B78</f>
        <v>2508.66</v>
      </c>
      <c r="E78" s="36" t="s">
        <v>93</v>
      </c>
      <c r="F78" s="38">
        <f>D78/D79</f>
        <v>0.44754902922753875</v>
      </c>
      <c r="G78" s="25">
        <v>25</v>
      </c>
      <c r="H78" s="25">
        <f>(B78*G78)-D78</f>
        <v>-33.659999999999854</v>
      </c>
      <c r="I78" s="35" t="s">
        <v>71</v>
      </c>
      <c r="J78" s="35"/>
      <c r="K78" s="35" t="str">
        <f>"buy "&amp;B78&amp;" "&amp;A78&amp;" @ $"&amp;G78</f>
        <v>buy 99 FYBR @ $25</v>
      </c>
      <c r="L78" s="9">
        <f>L77-(G78*B78)</f>
        <v>204960.56000000003</v>
      </c>
      <c r="M78" s="36">
        <f>M77-(G78*B78)</f>
        <v>199351.68000000002</v>
      </c>
      <c r="N78" s="35" t="str">
        <f>TEXT(ROUND(M78,2),"$#,##0.00")&amp;" will be the balance in the account after purchases.  "</f>
        <v xml:space="preserve">$199,351.68 will be the balance in the account after purchases.  </v>
      </c>
      <c r="O78" s="35"/>
      <c r="P78" s="35"/>
      <c r="Q78" s="10"/>
    </row>
    <row r="79" spans="1:17">
      <c r="A79" s="13"/>
      <c r="B79" s="35"/>
      <c r="C79" s="9"/>
      <c r="D79" s="9">
        <f>SUM(D76:D78)</f>
        <v>5605.33</v>
      </c>
      <c r="E79" s="35"/>
      <c r="F79" s="38">
        <f>SUM(F76:F78)</f>
        <v>1</v>
      </c>
      <c r="G79" s="9" t="s">
        <v>15</v>
      </c>
      <c r="H79" s="9">
        <f>SUM(H76:H78)</f>
        <v>-82.259999999999536</v>
      </c>
      <c r="I79" s="35"/>
      <c r="J79" s="35"/>
      <c r="K79" s="35"/>
      <c r="L79" s="9"/>
      <c r="M79" s="35"/>
      <c r="N79" s="35" t="s">
        <v>27</v>
      </c>
      <c r="O79" s="35"/>
      <c r="P79" s="35"/>
      <c r="Q79" s="10"/>
    </row>
    <row r="80" spans="1:17">
      <c r="A80" s="13"/>
      <c r="B80" s="35"/>
      <c r="C80" s="9"/>
      <c r="D80" s="9"/>
      <c r="E80" s="35"/>
      <c r="F80" s="35"/>
      <c r="G80" s="9"/>
      <c r="H80" s="9"/>
      <c r="I80" s="35"/>
      <c r="J80" s="35"/>
      <c r="K80" s="35"/>
      <c r="L80" s="9"/>
      <c r="M80" s="11" t="str">
        <f>IF(J71+M78&gt;0,"Credit Surplus","Credit Shortage")</f>
        <v>Credit Surplus</v>
      </c>
      <c r="N80" s="36">
        <f>J71+M78</f>
        <v>204960.56000000003</v>
      </c>
      <c r="O80" s="35" t="s">
        <v>60</v>
      </c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35"/>
      <c r="N81" s="35"/>
      <c r="O81" s="35"/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35"/>
      <c r="M82" s="35"/>
      <c r="N82" s="35"/>
      <c r="O82" s="35"/>
      <c r="P82" s="35"/>
      <c r="Q82" s="10"/>
    </row>
    <row r="83" spans="1:17">
      <c r="A83" s="13" t="s">
        <v>11</v>
      </c>
      <c r="B83" s="35"/>
      <c r="C83" s="9"/>
      <c r="D83" s="21">
        <v>5094.91</v>
      </c>
      <c r="E83" s="35" t="s">
        <v>76</v>
      </c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12</v>
      </c>
      <c r="B84" s="35"/>
      <c r="C84" s="9"/>
      <c r="D84" s="9">
        <f>H71</f>
        <v>-37.729999999999563</v>
      </c>
      <c r="E84" s="35" t="s">
        <v>16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13</v>
      </c>
      <c r="B85" s="35"/>
      <c r="C85" s="9"/>
      <c r="D85" s="9">
        <f>D83+D84</f>
        <v>5057.18</v>
      </c>
      <c r="E85" s="35"/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14</v>
      </c>
      <c r="B86" s="35"/>
      <c r="C86" s="9"/>
      <c r="D86" s="9">
        <f>H79</f>
        <v>-82.259999999999536</v>
      </c>
      <c r="E86" s="35" t="s">
        <v>17</v>
      </c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13</v>
      </c>
      <c r="B87" s="35"/>
      <c r="C87" s="9"/>
      <c r="D87" s="27">
        <f>D85-D86</f>
        <v>5139.4399999999996</v>
      </c>
      <c r="E87" s="19" t="s">
        <v>18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95" thickBot="1">
      <c r="A88" s="15"/>
      <c r="B88" s="16"/>
      <c r="C88" s="17"/>
      <c r="D88" s="17"/>
      <c r="E88" s="16"/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95" thickTop="1"/>
    <row r="94" spans="1:17" ht="14.95" thickBot="1">
      <c r="C94" s="1"/>
      <c r="D94" s="1"/>
      <c r="G94" s="1"/>
      <c r="H94" s="1"/>
    </row>
    <row r="95" spans="1:17" ht="14.95" thickTop="1">
      <c r="A95" s="2"/>
      <c r="B95" s="3"/>
      <c r="C95" s="4">
        <v>45260</v>
      </c>
      <c r="D95" s="5"/>
      <c r="E95" s="3"/>
      <c r="F95" s="3"/>
      <c r="G95" s="5"/>
      <c r="H95" s="5"/>
      <c r="I95" s="3"/>
      <c r="J95" s="3"/>
      <c r="K95" s="3"/>
      <c r="L95" s="20" t="s">
        <v>19</v>
      </c>
      <c r="M95" s="3"/>
      <c r="N95" s="3"/>
      <c r="O95" s="3"/>
      <c r="P95" s="3"/>
      <c r="Q95" s="6"/>
    </row>
    <row r="96" spans="1:17">
      <c r="A96" s="7" t="s">
        <v>5</v>
      </c>
      <c r="B96" s="35"/>
      <c r="C96" s="9"/>
      <c r="D96" s="9"/>
      <c r="E96" s="35"/>
      <c r="F96" s="35"/>
      <c r="G96" s="9"/>
      <c r="H96" s="9"/>
      <c r="I96" s="35"/>
      <c r="J96" s="11" t="s">
        <v>24</v>
      </c>
      <c r="K96" s="35"/>
      <c r="L96" s="11" t="s">
        <v>10</v>
      </c>
      <c r="M96" s="35"/>
      <c r="N96" s="35"/>
      <c r="O96" s="35"/>
      <c r="P96" s="35"/>
      <c r="Q96" s="10"/>
    </row>
    <row r="97" spans="1:17">
      <c r="A97" s="7" t="s">
        <v>0</v>
      </c>
      <c r="B97" s="11" t="s">
        <v>3</v>
      </c>
      <c r="C97" s="12" t="s">
        <v>1</v>
      </c>
      <c r="D97" s="12" t="s">
        <v>4</v>
      </c>
      <c r="E97" s="11" t="s">
        <v>7</v>
      </c>
      <c r="F97" s="37" t="s">
        <v>92</v>
      </c>
      <c r="G97" s="12" t="s">
        <v>8</v>
      </c>
      <c r="H97" s="12" t="s">
        <v>9</v>
      </c>
      <c r="I97" s="33" t="s">
        <v>70</v>
      </c>
      <c r="J97" s="11" t="s">
        <v>23</v>
      </c>
      <c r="K97" s="35"/>
      <c r="L97" s="31">
        <v>206118.71</v>
      </c>
      <c r="M97" s="35" t="s">
        <v>118</v>
      </c>
      <c r="N97" s="35"/>
      <c r="O97" s="35"/>
      <c r="P97" s="35"/>
      <c r="Q97" s="10"/>
    </row>
    <row r="98" spans="1:17">
      <c r="A98" s="13" t="s">
        <v>145</v>
      </c>
      <c r="B98" s="35">
        <v>139</v>
      </c>
      <c r="C98" s="9">
        <v>16.14</v>
      </c>
      <c r="D98" s="9">
        <f>C98*B98</f>
        <v>2243.46</v>
      </c>
      <c r="E98" s="36" t="s">
        <v>37</v>
      </c>
      <c r="F98" s="38">
        <f>D98/D101</f>
        <v>0.53072763144821322</v>
      </c>
      <c r="G98" s="40">
        <v>16.11</v>
      </c>
      <c r="H98" s="9">
        <f>(B98*G98)-D98</f>
        <v>-4.1700000000000728</v>
      </c>
      <c r="I98" s="35" t="s">
        <v>71</v>
      </c>
      <c r="J98" s="36">
        <f>G98*B98</f>
        <v>2239.29</v>
      </c>
      <c r="K98" s="35" t="str">
        <f>"sell "&amp;B98&amp;" "&amp;A98&amp;" @ $"&amp;G98</f>
        <v>sell 139 EXTR @ $16.11</v>
      </c>
      <c r="L98" s="9">
        <f>L97+(G98*B98)</f>
        <v>208358</v>
      </c>
      <c r="M98" s="35"/>
      <c r="N98" s="35"/>
      <c r="O98" s="35"/>
      <c r="P98" s="35"/>
      <c r="Q98" s="10"/>
    </row>
    <row r="99" spans="1:17">
      <c r="A99" s="13" t="s">
        <v>146</v>
      </c>
      <c r="B99" s="35">
        <v>11</v>
      </c>
      <c r="C99" s="9">
        <v>86.28</v>
      </c>
      <c r="D99" s="9">
        <f>C99*B99</f>
        <v>949.08</v>
      </c>
      <c r="E99" s="36" t="s">
        <v>37</v>
      </c>
      <c r="F99" s="38">
        <f>D99/D101</f>
        <v>0.22452059785102929</v>
      </c>
      <c r="G99" s="40">
        <v>86.3</v>
      </c>
      <c r="H99" s="9">
        <f>(B99*G99)-D99</f>
        <v>0.2199999999999136</v>
      </c>
      <c r="I99" s="35" t="s">
        <v>71</v>
      </c>
      <c r="J99" s="36">
        <f>G99*B99</f>
        <v>949.3</v>
      </c>
      <c r="K99" s="35" t="str">
        <f>"sell "&amp;B99&amp;" "&amp;A99&amp;" @ $"&amp;G99</f>
        <v>sell 11 XPO @ $86.3</v>
      </c>
      <c r="L99" s="9">
        <f>L98+(G99*B99)</f>
        <v>209307.3</v>
      </c>
      <c r="M99" s="35"/>
      <c r="N99" s="35"/>
      <c r="O99" s="35"/>
      <c r="P99" s="35"/>
      <c r="Q99" s="10"/>
    </row>
    <row r="100" spans="1:17">
      <c r="A100" s="13" t="s">
        <v>147</v>
      </c>
      <c r="B100" s="35">
        <v>28</v>
      </c>
      <c r="C100" s="9">
        <v>36.950000000000003</v>
      </c>
      <c r="D100" s="9">
        <f>C100*B100</f>
        <v>1034.6000000000001</v>
      </c>
      <c r="E100" s="36" t="s">
        <v>37</v>
      </c>
      <c r="F100" s="38">
        <f>D100/D101</f>
        <v>0.24475177070075749</v>
      </c>
      <c r="G100" s="40">
        <v>37.72</v>
      </c>
      <c r="H100" s="9">
        <f>(B100*G100)-D100</f>
        <v>21.559999999999718</v>
      </c>
      <c r="I100" s="35" t="s">
        <v>71</v>
      </c>
      <c r="J100" s="36">
        <f>G100*B100</f>
        <v>1056.1599999999999</v>
      </c>
      <c r="K100" s="35" t="str">
        <f>"sell "&amp;B100&amp;" "&amp;A100&amp;" @ $"&amp;G100</f>
        <v>sell 28 LI @ $37.72</v>
      </c>
      <c r="L100" s="9">
        <f>L99+(G100*B100)</f>
        <v>210363.46</v>
      </c>
      <c r="M100" s="35" t="s">
        <v>22</v>
      </c>
      <c r="N100" s="35"/>
      <c r="O100" s="35"/>
      <c r="P100" s="35"/>
      <c r="Q100" s="10"/>
    </row>
    <row r="101" spans="1:17">
      <c r="A101" s="13"/>
      <c r="B101" s="35"/>
      <c r="C101" s="9"/>
      <c r="D101" s="9">
        <f>SUM(D98:D100)</f>
        <v>4227.1400000000003</v>
      </c>
      <c r="E101" s="36"/>
      <c r="F101" s="38">
        <f>SUM(F98:F100)</f>
        <v>1</v>
      </c>
      <c r="G101" s="41"/>
      <c r="H101" s="9">
        <f>SUM(H98:H100)</f>
        <v>17.609999999999559</v>
      </c>
      <c r="I101" s="35"/>
      <c r="J101" s="36">
        <f>SUM(J98:J100)</f>
        <v>4244.75</v>
      </c>
      <c r="K101" s="35"/>
      <c r="L101" s="9"/>
      <c r="M101" s="35"/>
      <c r="N101" s="35"/>
      <c r="O101" s="35"/>
      <c r="P101" s="35"/>
      <c r="Q101" s="10"/>
    </row>
    <row r="102" spans="1:17">
      <c r="A102" s="13"/>
      <c r="B102" s="35"/>
      <c r="C102" s="9"/>
      <c r="D102" s="9"/>
      <c r="E102" s="35"/>
      <c r="F102" s="35"/>
      <c r="G102" s="41"/>
      <c r="H102" s="9"/>
      <c r="I102" s="35"/>
      <c r="J102" s="35"/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19"/>
      <c r="F103" s="35"/>
      <c r="G103" s="41"/>
      <c r="H103" s="9"/>
      <c r="I103" s="35"/>
      <c r="J103" s="35"/>
      <c r="K103" s="35"/>
      <c r="L103" s="9"/>
      <c r="M103" s="11" t="s">
        <v>20</v>
      </c>
      <c r="N103" s="35"/>
      <c r="O103" s="35"/>
      <c r="P103" s="35"/>
      <c r="Q103" s="10"/>
    </row>
    <row r="104" spans="1:17">
      <c r="A104" s="7" t="s">
        <v>6</v>
      </c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21</v>
      </c>
      <c r="N104" s="35"/>
      <c r="O104" s="35"/>
      <c r="P104" s="35"/>
      <c r="Q104" s="10"/>
    </row>
    <row r="105" spans="1:17">
      <c r="A105" s="7" t="s">
        <v>0</v>
      </c>
      <c r="B105" s="11" t="s">
        <v>3</v>
      </c>
      <c r="C105" s="12" t="s">
        <v>1</v>
      </c>
      <c r="D105" s="12" t="s">
        <v>2</v>
      </c>
      <c r="E105" s="22" t="s">
        <v>7</v>
      </c>
      <c r="F105" s="39" t="s">
        <v>92</v>
      </c>
      <c r="G105" s="42" t="s">
        <v>8</v>
      </c>
      <c r="H105" s="12" t="s">
        <v>9</v>
      </c>
      <c r="I105" s="35"/>
      <c r="J105" s="35"/>
      <c r="K105" s="35"/>
      <c r="L105" s="9"/>
      <c r="M105" s="36">
        <v>206048.96</v>
      </c>
      <c r="N105" s="35"/>
      <c r="O105" s="44"/>
      <c r="P105" s="35"/>
      <c r="Q105" s="10"/>
    </row>
    <row r="106" spans="1:17">
      <c r="A106" s="13" t="s">
        <v>152</v>
      </c>
      <c r="B106" s="35">
        <v>11</v>
      </c>
      <c r="C106" s="9">
        <v>81.38</v>
      </c>
      <c r="D106" s="9">
        <f>C106*B106</f>
        <v>895.18</v>
      </c>
      <c r="E106" s="36" t="s">
        <v>37</v>
      </c>
      <c r="F106" s="38">
        <f>D106/D109</f>
        <v>0.16234645929187652</v>
      </c>
      <c r="G106" s="9">
        <v>81.739999999999995</v>
      </c>
      <c r="H106" s="9">
        <f>(B106*G106)-D106</f>
        <v>3.9600000000000364</v>
      </c>
      <c r="I106" s="35" t="s">
        <v>71</v>
      </c>
      <c r="J106" s="35"/>
      <c r="K106" s="35" t="str">
        <f>"buy "&amp;B106&amp;" "&amp;A106&amp;" @ $"&amp;G106</f>
        <v>buy 11 EDU @ $81.74</v>
      </c>
      <c r="L106" s="9">
        <f>L100-(G106*B106)</f>
        <v>209464.31999999998</v>
      </c>
      <c r="M106" s="36">
        <f>L97-(G106*B106)</f>
        <v>205219.56999999998</v>
      </c>
      <c r="N106" s="35"/>
      <c r="O106" s="35"/>
      <c r="P106" s="35"/>
      <c r="Q106" s="10"/>
    </row>
    <row r="107" spans="1:17">
      <c r="A107" s="13" t="s">
        <v>153</v>
      </c>
      <c r="B107" s="35">
        <v>445</v>
      </c>
      <c r="C107" s="9">
        <v>8.19</v>
      </c>
      <c r="D107" s="9">
        <f>C107*B107</f>
        <v>3644.5499999999997</v>
      </c>
      <c r="E107" s="36" t="s">
        <v>37</v>
      </c>
      <c r="F107" s="38">
        <f>D107/D109</f>
        <v>0.66096180456691234</v>
      </c>
      <c r="G107" s="9">
        <v>8.16</v>
      </c>
      <c r="H107" s="9">
        <f>(B107*G107)-D107</f>
        <v>-13.349999999999454</v>
      </c>
      <c r="I107" s="35" t="s">
        <v>71</v>
      </c>
      <c r="J107" s="35"/>
      <c r="K107" s="35" t="str">
        <f>"buy "&amp;B107&amp;" "&amp;A107&amp;" @ $"&amp;G107</f>
        <v>buy 445 AVPT @ $8.16</v>
      </c>
      <c r="L107" s="9">
        <f>L106-(G107*B107)</f>
        <v>205833.11999999997</v>
      </c>
      <c r="M107" s="36">
        <f>M106-(G107*B107)</f>
        <v>201588.36999999997</v>
      </c>
      <c r="N107" s="35"/>
      <c r="O107" s="35"/>
      <c r="P107" s="35"/>
      <c r="Q107" s="10"/>
    </row>
    <row r="108" spans="1:17">
      <c r="A108" s="23" t="s">
        <v>154</v>
      </c>
      <c r="B108" s="24">
        <v>23</v>
      </c>
      <c r="C108" s="25">
        <v>42.36</v>
      </c>
      <c r="D108" s="25">
        <f>C108*B108</f>
        <v>974.28</v>
      </c>
      <c r="E108" s="36" t="s">
        <v>37</v>
      </c>
      <c r="F108" s="38">
        <f>D108/D109</f>
        <v>0.17669173614121123</v>
      </c>
      <c r="G108" s="25">
        <v>42.22</v>
      </c>
      <c r="H108" s="25">
        <f>(B108*G108)-D108</f>
        <v>-3.2200000000000273</v>
      </c>
      <c r="I108" s="35" t="s">
        <v>71</v>
      </c>
      <c r="J108" s="35"/>
      <c r="K108" s="35" t="str">
        <f>"buy "&amp;B108&amp;" "&amp;A108&amp;" @ $"&amp;G108</f>
        <v>buy 23 LPG @ $42.22</v>
      </c>
      <c r="L108" s="9">
        <f>L107-(G108*B108)</f>
        <v>204862.05999999997</v>
      </c>
      <c r="M108" s="36">
        <f>M107-(G108*B108)</f>
        <v>200617.30999999997</v>
      </c>
      <c r="N108" s="35" t="str">
        <f>TEXT(ROUND(M108,2),"$#,##0.00")&amp;" will be the balance in the account after purchases.  "</f>
        <v xml:space="preserve">$200,617.31 will be the balance in the account after purchases.  </v>
      </c>
      <c r="O108" s="35"/>
      <c r="P108" s="35"/>
      <c r="Q108" s="10"/>
    </row>
    <row r="109" spans="1:17">
      <c r="A109" s="13"/>
      <c r="B109" s="35"/>
      <c r="C109" s="9"/>
      <c r="D109" s="9">
        <f>SUM(D106:D108)</f>
        <v>5514.0099999999993</v>
      </c>
      <c r="E109" s="35"/>
      <c r="F109" s="38">
        <f>SUM(F106:F108)</f>
        <v>1</v>
      </c>
      <c r="G109" s="9" t="s">
        <v>15</v>
      </c>
      <c r="H109" s="9">
        <f>SUM(H106:H108)</f>
        <v>-12.609999999999445</v>
      </c>
      <c r="I109" s="35"/>
      <c r="J109" s="35"/>
      <c r="K109" s="35"/>
      <c r="L109" s="9"/>
      <c r="M109" s="35"/>
      <c r="N109" s="35" t="s">
        <v>27</v>
      </c>
      <c r="O109" s="35"/>
      <c r="P109" s="35"/>
      <c r="Q109" s="10"/>
    </row>
    <row r="110" spans="1:17">
      <c r="A110" s="13"/>
      <c r="B110" s="35"/>
      <c r="C110" s="9"/>
      <c r="D110" s="9"/>
      <c r="E110" s="35"/>
      <c r="F110" s="35"/>
      <c r="G110" s="9"/>
      <c r="H110" s="9"/>
      <c r="I110" s="35"/>
      <c r="J110" s="35"/>
      <c r="K110" s="35"/>
      <c r="L110" s="9"/>
      <c r="M110" s="11" t="str">
        <f>IF(J101+M108&gt;0,"Credit Surplus","Credit Shortage")</f>
        <v>Credit Surplus</v>
      </c>
      <c r="N110" s="36">
        <f>J101+M108</f>
        <v>204862.05999999997</v>
      </c>
      <c r="O110" s="35" t="s">
        <v>60</v>
      </c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35"/>
      <c r="N111" s="35"/>
      <c r="O111" s="35"/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35"/>
      <c r="M112" s="35"/>
      <c r="N112" s="35"/>
      <c r="O112" s="35"/>
      <c r="P112" s="35"/>
      <c r="Q112" s="10"/>
    </row>
    <row r="113" spans="1:17">
      <c r="A113" s="13" t="s">
        <v>11</v>
      </c>
      <c r="B113" s="35"/>
      <c r="C113" s="9"/>
      <c r="D113" s="21">
        <v>5023.41</v>
      </c>
      <c r="E113" s="35" t="s">
        <v>76</v>
      </c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12</v>
      </c>
      <c r="B114" s="35"/>
      <c r="C114" s="9"/>
      <c r="D114" s="9">
        <f>H101</f>
        <v>17.609999999999559</v>
      </c>
      <c r="E114" s="35" t="s">
        <v>16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13</v>
      </c>
      <c r="B115" s="35"/>
      <c r="C115" s="9"/>
      <c r="D115" s="9">
        <f>D113+D114</f>
        <v>5041.0199999999995</v>
      </c>
      <c r="E115" s="35"/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14</v>
      </c>
      <c r="B116" s="35"/>
      <c r="C116" s="9"/>
      <c r="D116" s="9">
        <f>H109</f>
        <v>-12.609999999999445</v>
      </c>
      <c r="E116" s="35" t="s">
        <v>17</v>
      </c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13</v>
      </c>
      <c r="B117" s="35"/>
      <c r="C117" s="9"/>
      <c r="D117" s="27">
        <f>D115-D116</f>
        <v>5053.6299999999992</v>
      </c>
      <c r="E117" s="19" t="s">
        <v>18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95" thickBot="1">
      <c r="A118" s="15"/>
      <c r="B118" s="16"/>
      <c r="C118" s="17"/>
      <c r="D118" s="17"/>
      <c r="E118" s="16"/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95" thickTop="1"/>
    <row r="123" spans="1:17" ht="14.95" thickBot="1"/>
    <row r="124" spans="1:17" ht="14.95" thickTop="1">
      <c r="A124" s="2"/>
      <c r="B124" s="3"/>
      <c r="C124" s="4">
        <v>45230</v>
      </c>
      <c r="D124" s="5"/>
      <c r="E124" s="3"/>
      <c r="F124" s="3"/>
      <c r="G124" s="5"/>
      <c r="H124" s="5"/>
      <c r="I124" s="3"/>
      <c r="J124" s="3"/>
      <c r="K124" s="3"/>
      <c r="L124" s="20" t="s">
        <v>19</v>
      </c>
      <c r="M124" s="3"/>
      <c r="N124" s="3"/>
      <c r="O124" s="3"/>
      <c r="P124" s="3"/>
      <c r="Q124" s="6"/>
    </row>
    <row r="125" spans="1:17">
      <c r="A125" s="7" t="s">
        <v>5</v>
      </c>
      <c r="B125" s="35"/>
      <c r="C125" s="9"/>
      <c r="D125" s="9"/>
      <c r="E125" s="35"/>
      <c r="F125" s="35"/>
      <c r="G125" s="9"/>
      <c r="H125" s="9"/>
      <c r="I125" s="35"/>
      <c r="J125" s="11" t="s">
        <v>24</v>
      </c>
      <c r="K125" s="35"/>
      <c r="L125" s="11" t="s">
        <v>10</v>
      </c>
      <c r="M125" s="35"/>
      <c r="N125" s="35"/>
      <c r="O125" s="35"/>
      <c r="P125" s="35"/>
      <c r="Q125" s="10"/>
    </row>
    <row r="126" spans="1:17">
      <c r="A126" s="7" t="s">
        <v>0</v>
      </c>
      <c r="B126" s="11" t="s">
        <v>3</v>
      </c>
      <c r="C126" s="12" t="s">
        <v>1</v>
      </c>
      <c r="D126" s="12" t="s">
        <v>4</v>
      </c>
      <c r="E126" s="11" t="s">
        <v>7</v>
      </c>
      <c r="F126" s="37" t="s">
        <v>92</v>
      </c>
      <c r="G126" s="12" t="s">
        <v>8</v>
      </c>
      <c r="H126" s="12" t="s">
        <v>9</v>
      </c>
      <c r="I126" s="33" t="s">
        <v>70</v>
      </c>
      <c r="J126" s="11" t="s">
        <v>23</v>
      </c>
      <c r="K126" s="35"/>
      <c r="L126" s="31">
        <v>200591.49</v>
      </c>
      <c r="M126" s="35" t="s">
        <v>118</v>
      </c>
      <c r="N126" s="35"/>
      <c r="O126" s="35"/>
      <c r="P126" s="35"/>
      <c r="Q126" s="10"/>
    </row>
    <row r="127" spans="1:17">
      <c r="A127" s="13" t="s">
        <v>142</v>
      </c>
      <c r="B127" s="35">
        <v>224</v>
      </c>
      <c r="C127" s="9">
        <v>4.45</v>
      </c>
      <c r="D127" s="9">
        <f>C127*B127</f>
        <v>996.80000000000007</v>
      </c>
      <c r="E127" s="36" t="s">
        <v>93</v>
      </c>
      <c r="F127" s="38">
        <f>D127/D130</f>
        <v>0.15374554248978936</v>
      </c>
      <c r="G127" s="40">
        <v>4.57</v>
      </c>
      <c r="H127" s="9">
        <f>(B127*G127)-D127</f>
        <v>26.879999999999995</v>
      </c>
      <c r="I127" s="35" t="s">
        <v>71</v>
      </c>
      <c r="J127" s="36">
        <f>G127*B127</f>
        <v>1023.6800000000001</v>
      </c>
      <c r="K127" s="35" t="str">
        <f>"sell "&amp;B127&amp;" "&amp;A127&amp;" @ $"&amp;G127</f>
        <v>sell 224 INTR @ $4.57</v>
      </c>
      <c r="L127" s="9">
        <f>L126+(G127*B127)</f>
        <v>201615.16999999998</v>
      </c>
      <c r="M127" s="35"/>
      <c r="N127" s="35"/>
      <c r="O127" s="35"/>
      <c r="P127" s="35"/>
      <c r="Q127" s="10"/>
    </row>
    <row r="128" spans="1:17">
      <c r="A128" s="13" t="s">
        <v>143</v>
      </c>
      <c r="B128" s="35">
        <v>47</v>
      </c>
      <c r="C128" s="9">
        <v>11.46</v>
      </c>
      <c r="D128" s="9">
        <f>C128*B128</f>
        <v>538.62</v>
      </c>
      <c r="E128" s="36" t="s">
        <v>93</v>
      </c>
      <c r="F128" s="38">
        <f>D128/D130</f>
        <v>8.3076268153942964E-2</v>
      </c>
      <c r="G128" s="40">
        <v>11.45</v>
      </c>
      <c r="H128" s="9">
        <f>(B128*G128)-D128</f>
        <v>-0.47000000000002728</v>
      </c>
      <c r="I128" s="35" t="s">
        <v>71</v>
      </c>
      <c r="J128" s="36">
        <f>G128*B128</f>
        <v>538.15</v>
      </c>
      <c r="K128" s="35" t="str">
        <f>"sell "&amp;B128&amp;" "&amp;A128&amp;" @ $"&amp;G128</f>
        <v>sell 47 CCL @ $11.45</v>
      </c>
      <c r="L128" s="9">
        <f>L127+(G128*B128)</f>
        <v>202153.31999999998</v>
      </c>
      <c r="M128" s="35"/>
      <c r="N128" s="35"/>
      <c r="O128" s="35"/>
      <c r="P128" s="35"/>
      <c r="Q128" s="10"/>
    </row>
    <row r="129" spans="1:17">
      <c r="A129" s="13" t="s">
        <v>144</v>
      </c>
      <c r="B129" s="35">
        <v>126</v>
      </c>
      <c r="C129" s="9">
        <v>39.270000000000003</v>
      </c>
      <c r="D129" s="9">
        <f>C129*B129</f>
        <v>4948.0200000000004</v>
      </c>
      <c r="E129" s="36" t="s">
        <v>93</v>
      </c>
      <c r="F129" s="38">
        <f>D129/D130</f>
        <v>0.76317818935626769</v>
      </c>
      <c r="G129" s="40">
        <v>39.35</v>
      </c>
      <c r="H129" s="9">
        <f>(B129*G129)-D129</f>
        <v>10.079999999999927</v>
      </c>
      <c r="I129" s="35" t="s">
        <v>71</v>
      </c>
      <c r="J129" s="36">
        <f>G129*B129</f>
        <v>4958.1000000000004</v>
      </c>
      <c r="K129" s="35" t="str">
        <f>"sell "&amp;B129&amp;" "&amp;A129&amp;" @ $"&amp;G129</f>
        <v>sell 126 VRT @ $39.35</v>
      </c>
      <c r="L129" s="9">
        <f>L128+(G129*B129)</f>
        <v>207111.41999999998</v>
      </c>
      <c r="M129" s="35" t="s">
        <v>22</v>
      </c>
      <c r="N129" s="35"/>
      <c r="O129" s="35"/>
      <c r="P129" s="35"/>
      <c r="Q129" s="10"/>
    </row>
    <row r="130" spans="1:17">
      <c r="A130" s="13"/>
      <c r="B130" s="35"/>
      <c r="C130" s="9"/>
      <c r="D130" s="9">
        <f>SUM(D127:D129)</f>
        <v>6483.4400000000005</v>
      </c>
      <c r="E130" s="36"/>
      <c r="F130" s="38">
        <f>SUM(F127:F129)</f>
        <v>1</v>
      </c>
      <c r="G130" s="41"/>
      <c r="H130" s="9">
        <f>SUM(H127:H129)</f>
        <v>36.489999999999895</v>
      </c>
      <c r="I130" s="35"/>
      <c r="J130" s="36">
        <f>SUM(J127:J129)</f>
        <v>6519.93</v>
      </c>
      <c r="K130" s="35"/>
      <c r="L130" s="9"/>
      <c r="M130" s="35"/>
      <c r="N130" s="35"/>
      <c r="O130" s="35"/>
      <c r="P130" s="35"/>
      <c r="Q130" s="10"/>
    </row>
    <row r="131" spans="1:17">
      <c r="A131" s="13"/>
      <c r="B131" s="35"/>
      <c r="C131" s="9"/>
      <c r="D131" s="9"/>
      <c r="E131" s="35"/>
      <c r="F131" s="35"/>
      <c r="G131" s="41"/>
      <c r="H131" s="9"/>
      <c r="I131" s="35"/>
      <c r="J131" s="35"/>
      <c r="K131" s="35"/>
      <c r="L131" s="9"/>
      <c r="M131" s="35"/>
      <c r="N131" s="35"/>
      <c r="O131" s="35"/>
      <c r="P131" s="35"/>
      <c r="Q131" s="10"/>
    </row>
    <row r="132" spans="1:17">
      <c r="A132" s="13"/>
      <c r="B132" s="35"/>
      <c r="C132" s="9"/>
      <c r="D132" s="9"/>
      <c r="E132" s="19"/>
      <c r="F132" s="35"/>
      <c r="G132" s="41"/>
      <c r="H132" s="9"/>
      <c r="I132" s="35"/>
      <c r="J132" s="35"/>
      <c r="K132" s="35"/>
      <c r="L132" s="9"/>
      <c r="M132" s="11" t="s">
        <v>20</v>
      </c>
      <c r="N132" s="35"/>
      <c r="O132" s="35"/>
      <c r="P132" s="35"/>
      <c r="Q132" s="10"/>
    </row>
    <row r="133" spans="1:17">
      <c r="A133" s="7" t="s">
        <v>6</v>
      </c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21</v>
      </c>
      <c r="N133" s="35"/>
      <c r="O133" s="35"/>
      <c r="P133" s="35"/>
      <c r="Q133" s="10"/>
    </row>
    <row r="134" spans="1:17">
      <c r="A134" s="7" t="s">
        <v>0</v>
      </c>
      <c r="B134" s="11" t="s">
        <v>3</v>
      </c>
      <c r="C134" s="12" t="s">
        <v>1</v>
      </c>
      <c r="D134" s="12" t="s">
        <v>2</v>
      </c>
      <c r="E134" s="22" t="s">
        <v>7</v>
      </c>
      <c r="F134" s="39" t="s">
        <v>92</v>
      </c>
      <c r="G134" s="42" t="s">
        <v>8</v>
      </c>
      <c r="H134" s="12" t="s">
        <v>9</v>
      </c>
      <c r="I134" s="35"/>
      <c r="J134" s="35"/>
      <c r="K134" s="35"/>
      <c r="L134" s="9"/>
      <c r="M134" s="36">
        <v>206048.96</v>
      </c>
      <c r="N134" s="35"/>
      <c r="O134" s="44"/>
      <c r="P134" s="35"/>
      <c r="Q134" s="10"/>
    </row>
    <row r="135" spans="1:17">
      <c r="A135" s="13" t="s">
        <v>151</v>
      </c>
      <c r="B135" s="35">
        <v>20</v>
      </c>
      <c r="C135" s="9">
        <v>49.92</v>
      </c>
      <c r="D135" s="9">
        <f>C135*B135</f>
        <v>998.40000000000009</v>
      </c>
      <c r="E135" s="36" t="s">
        <v>93</v>
      </c>
      <c r="F135" s="38">
        <f>D135/D138</f>
        <v>1</v>
      </c>
      <c r="G135" s="9">
        <v>49.72</v>
      </c>
      <c r="H135" s="9">
        <f>(B135*G135)-D135</f>
        <v>-4.0000000000001137</v>
      </c>
      <c r="I135" s="35" t="s">
        <v>71</v>
      </c>
      <c r="J135" s="35"/>
      <c r="K135" s="35" t="str">
        <f>"buy "&amp;B135&amp;" "&amp;A135&amp;" @ $"&amp;G135</f>
        <v>buy 20 NEAR @ $49.72</v>
      </c>
      <c r="L135" s="9">
        <f>L129-(G135*B135)</f>
        <v>206117.02</v>
      </c>
      <c r="M135" s="36">
        <f>L126-(G135*B135)</f>
        <v>199597.09</v>
      </c>
      <c r="N135" s="35"/>
      <c r="O135" s="35"/>
      <c r="P135" s="35"/>
      <c r="Q135" s="10"/>
    </row>
    <row r="136" spans="1:17">
      <c r="A136" s="13"/>
      <c r="B136" s="35"/>
      <c r="C136" s="9">
        <v>0</v>
      </c>
      <c r="D136" s="9">
        <f>C136*B136</f>
        <v>0</v>
      </c>
      <c r="E136" s="36" t="s">
        <v>93</v>
      </c>
      <c r="F136" s="38">
        <f>D136/D138</f>
        <v>0</v>
      </c>
      <c r="G136" s="9">
        <v>0</v>
      </c>
      <c r="H136" s="9">
        <f>(B136*G136)-D136</f>
        <v>0</v>
      </c>
      <c r="I136" s="35" t="s">
        <v>71</v>
      </c>
      <c r="J136" s="35"/>
      <c r="K136" s="35" t="str">
        <f>"buy "&amp;B136&amp;" "&amp;A136&amp;" @ $"&amp;G136</f>
        <v>buy   @ $0</v>
      </c>
      <c r="L136" s="9">
        <f>L135-(G136*B136)</f>
        <v>206117.02</v>
      </c>
      <c r="M136" s="36">
        <f>M135-(G136*B136)</f>
        <v>199597.09</v>
      </c>
      <c r="N136" s="35"/>
      <c r="O136" s="35"/>
      <c r="P136" s="35"/>
      <c r="Q136" s="10"/>
    </row>
    <row r="137" spans="1:17">
      <c r="A137" s="23"/>
      <c r="B137" s="24"/>
      <c r="C137" s="25">
        <v>0</v>
      </c>
      <c r="D137" s="25">
        <f>C137*B137</f>
        <v>0</v>
      </c>
      <c r="E137" s="36" t="s">
        <v>93</v>
      </c>
      <c r="F137" s="38">
        <f>D137/D138</f>
        <v>0</v>
      </c>
      <c r="G137" s="25">
        <v>0</v>
      </c>
      <c r="H137" s="25">
        <f>(B137*G137)-D137</f>
        <v>0</v>
      </c>
      <c r="I137" s="35" t="s">
        <v>71</v>
      </c>
      <c r="J137" s="35"/>
      <c r="K137" s="35" t="str">
        <f>"buy "&amp;B137&amp;" "&amp;A137&amp;" @ $"&amp;G137</f>
        <v>buy   @ $0</v>
      </c>
      <c r="L137" s="9">
        <f>L136-(G137*B137)</f>
        <v>206117.02</v>
      </c>
      <c r="M137" s="36">
        <f>M136-(G137*B137)</f>
        <v>199597.09</v>
      </c>
      <c r="N137" s="35" t="str">
        <f>TEXT(ROUND(M137,2),"$#,##0.00")&amp;" will be the balance in the account after purchases.  "</f>
        <v xml:space="preserve">$199,597.09 will be the balance in the account after purchases.  </v>
      </c>
      <c r="O137" s="35"/>
      <c r="P137" s="35"/>
      <c r="Q137" s="10"/>
    </row>
    <row r="138" spans="1:17">
      <c r="A138" s="13"/>
      <c r="B138" s="35"/>
      <c r="C138" s="9"/>
      <c r="D138" s="9">
        <f>SUM(D135:D137)</f>
        <v>998.40000000000009</v>
      </c>
      <c r="E138" s="35"/>
      <c r="F138" s="38">
        <f>SUM(F135:F137)</f>
        <v>1</v>
      </c>
      <c r="G138" s="9" t="s">
        <v>15</v>
      </c>
      <c r="H138" s="9">
        <f>SUM(H135:H137)</f>
        <v>-4.0000000000001137</v>
      </c>
      <c r="I138" s="35"/>
      <c r="J138" s="35"/>
      <c r="K138" s="35"/>
      <c r="L138" s="9"/>
      <c r="M138" s="35"/>
      <c r="N138" s="35" t="s">
        <v>27</v>
      </c>
      <c r="O138" s="35"/>
      <c r="P138" s="35"/>
      <c r="Q138" s="10"/>
    </row>
    <row r="139" spans="1:17">
      <c r="A139" s="13"/>
      <c r="B139" s="35"/>
      <c r="C139" s="9"/>
      <c r="D139" s="9"/>
      <c r="E139" s="35"/>
      <c r="F139" s="35"/>
      <c r="G139" s="9"/>
      <c r="H139" s="9"/>
      <c r="I139" s="35"/>
      <c r="J139" s="35"/>
      <c r="K139" s="35"/>
      <c r="L139" s="9"/>
      <c r="M139" s="11" t="str">
        <f>IF(J130+M137&gt;0,"Credit Surplus","Credit Shortage")</f>
        <v>Credit Surplus</v>
      </c>
      <c r="N139" s="36">
        <f>J130+M137</f>
        <v>206117.02</v>
      </c>
      <c r="O139" s="35" t="s">
        <v>60</v>
      </c>
      <c r="P139" s="35"/>
      <c r="Q139" s="10"/>
    </row>
    <row r="140" spans="1:17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35"/>
      <c r="N140" s="35"/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35"/>
      <c r="M141" s="35"/>
      <c r="N141" s="35"/>
      <c r="O141" s="35"/>
      <c r="P141" s="35"/>
      <c r="Q141" s="10"/>
    </row>
    <row r="142" spans="1:17">
      <c r="A142" s="13" t="s">
        <v>11</v>
      </c>
      <c r="B142" s="35"/>
      <c r="C142" s="9"/>
      <c r="D142" s="21">
        <v>6269.79</v>
      </c>
      <c r="E142" s="35" t="s">
        <v>76</v>
      </c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>
      <c r="A143" s="13" t="s">
        <v>12</v>
      </c>
      <c r="B143" s="35"/>
      <c r="C143" s="9"/>
      <c r="D143" s="9">
        <f>H130</f>
        <v>36.489999999999895</v>
      </c>
      <c r="E143" s="35" t="s">
        <v>16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13</v>
      </c>
      <c r="B144" s="35"/>
      <c r="C144" s="9"/>
      <c r="D144" s="9">
        <f>D142+D143</f>
        <v>6306.28</v>
      </c>
      <c r="E144" s="35"/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14</v>
      </c>
      <c r="B145" s="35"/>
      <c r="C145" s="9"/>
      <c r="D145" s="9">
        <f>H138</f>
        <v>-4.0000000000001137</v>
      </c>
      <c r="E145" s="35" t="s">
        <v>17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27">
        <f>D144-D145</f>
        <v>6310.28</v>
      </c>
      <c r="E146" s="19" t="s">
        <v>18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ht="14.95" thickBot="1">
      <c r="A147" s="15"/>
      <c r="B147" s="16"/>
      <c r="C147" s="17"/>
      <c r="D147" s="17"/>
      <c r="E147" s="16"/>
      <c r="F147" s="16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8"/>
    </row>
    <row r="148" spans="1:17" ht="14.95" thickTop="1"/>
    <row r="150" spans="1:17" ht="14.95" thickBot="1"/>
    <row r="151" spans="1:17" ht="14.95" thickTop="1">
      <c r="A151" s="2"/>
      <c r="B151" s="3"/>
      <c r="C151" s="4">
        <v>45201</v>
      </c>
      <c r="D151" s="5"/>
      <c r="E151" s="3"/>
      <c r="F151" s="3"/>
      <c r="G151" s="5"/>
      <c r="H151" s="5"/>
      <c r="I151" s="3"/>
      <c r="J151" s="3"/>
      <c r="K151" s="3"/>
      <c r="L151" s="20" t="s">
        <v>19</v>
      </c>
      <c r="M151" s="3"/>
      <c r="N151" s="3"/>
      <c r="O151" s="3"/>
      <c r="P151" s="3"/>
      <c r="Q151" s="6"/>
    </row>
    <row r="152" spans="1:17">
      <c r="A152" s="7" t="s">
        <v>5</v>
      </c>
      <c r="B152" s="35"/>
      <c r="C152" s="9"/>
      <c r="D152" s="9"/>
      <c r="E152" s="35"/>
      <c r="F152" s="35"/>
      <c r="G152" s="9"/>
      <c r="H152" s="9"/>
      <c r="I152" s="35"/>
      <c r="J152" s="11" t="s">
        <v>24</v>
      </c>
      <c r="K152" s="35"/>
      <c r="L152" s="11" t="s">
        <v>10</v>
      </c>
      <c r="M152" s="35"/>
      <c r="N152" s="35"/>
      <c r="O152" s="35"/>
      <c r="P152" s="35"/>
      <c r="Q152" s="10"/>
    </row>
    <row r="153" spans="1:17">
      <c r="A153" s="7" t="s">
        <v>0</v>
      </c>
      <c r="B153" s="11" t="s">
        <v>3</v>
      </c>
      <c r="C153" s="12" t="s">
        <v>1</v>
      </c>
      <c r="D153" s="12" t="s">
        <v>4</v>
      </c>
      <c r="E153" s="11" t="s">
        <v>7</v>
      </c>
      <c r="F153" s="37" t="s">
        <v>92</v>
      </c>
      <c r="G153" s="12" t="s">
        <v>8</v>
      </c>
      <c r="H153" s="12" t="s">
        <v>9</v>
      </c>
      <c r="I153" s="33" t="s">
        <v>70</v>
      </c>
      <c r="J153" s="11" t="s">
        <v>23</v>
      </c>
      <c r="K153" s="35"/>
      <c r="L153" s="31">
        <v>202495.58</v>
      </c>
      <c r="M153" s="35" t="s">
        <v>118</v>
      </c>
      <c r="N153" s="35"/>
      <c r="O153" s="35"/>
      <c r="P153" s="35"/>
      <c r="Q153" s="10"/>
    </row>
    <row r="154" spans="1:17">
      <c r="A154" s="13" t="s">
        <v>139</v>
      </c>
      <c r="B154" s="35">
        <v>87</v>
      </c>
      <c r="C154" s="9">
        <v>24.44</v>
      </c>
      <c r="D154" s="9">
        <f>C154*B154</f>
        <v>2126.2800000000002</v>
      </c>
      <c r="E154" s="36" t="s">
        <v>93</v>
      </c>
      <c r="F154" s="38">
        <f>D154/D157</f>
        <v>0.51708012227358835</v>
      </c>
      <c r="G154" s="40">
        <v>22</v>
      </c>
      <c r="H154" s="9">
        <f>(B154*G154)-D154</f>
        <v>-212.2800000000002</v>
      </c>
      <c r="I154" s="35" t="s">
        <v>71</v>
      </c>
      <c r="J154" s="36">
        <f>G154*B154</f>
        <v>1914</v>
      </c>
      <c r="K154" s="35" t="str">
        <f>"sell "&amp;B154&amp;" "&amp;A154&amp;" @ $"&amp;G154</f>
        <v>sell 87 DFH @ $22</v>
      </c>
      <c r="L154" s="9">
        <f>L153+(G154*B154)</f>
        <v>204409.58</v>
      </c>
      <c r="M154" s="35"/>
      <c r="N154" s="35"/>
      <c r="O154" s="35"/>
      <c r="P154" s="35"/>
      <c r="Q154" s="10"/>
    </row>
    <row r="155" spans="1:17">
      <c r="A155" s="13" t="s">
        <v>140</v>
      </c>
      <c r="B155" s="35">
        <v>31</v>
      </c>
      <c r="C155" s="9">
        <v>23.59</v>
      </c>
      <c r="D155" s="9">
        <f>C155*B155</f>
        <v>731.29</v>
      </c>
      <c r="E155" s="36" t="s">
        <v>93</v>
      </c>
      <c r="F155" s="38">
        <f>D155/D157</f>
        <v>0.17783900644197961</v>
      </c>
      <c r="G155" s="40">
        <v>22.82</v>
      </c>
      <c r="H155" s="9">
        <f>(B155*G155)-D155</f>
        <v>-23.870000000000005</v>
      </c>
      <c r="I155" s="35" t="s">
        <v>71</v>
      </c>
      <c r="J155" s="36">
        <f>G155*B155</f>
        <v>707.42</v>
      </c>
      <c r="K155" s="35" t="str">
        <f>"sell "&amp;B155&amp;" "&amp;A155&amp;" @ $"&amp;G155</f>
        <v>sell 31 XP @ $22.82</v>
      </c>
      <c r="L155" s="9">
        <f>L154+(G155*B155)</f>
        <v>205117</v>
      </c>
      <c r="M155" s="35"/>
      <c r="N155" s="35"/>
      <c r="O155" s="35"/>
      <c r="P155" s="35"/>
      <c r="Q155" s="10"/>
    </row>
    <row r="156" spans="1:17">
      <c r="A156" s="13" t="s">
        <v>141</v>
      </c>
      <c r="B156" s="35">
        <v>158</v>
      </c>
      <c r="C156" s="9">
        <v>7.94</v>
      </c>
      <c r="D156" s="9">
        <f>C156*B156</f>
        <v>1254.52</v>
      </c>
      <c r="E156" s="36" t="s">
        <v>93</v>
      </c>
      <c r="F156" s="38">
        <f>D156/D157</f>
        <v>0.30508087128443201</v>
      </c>
      <c r="G156" s="40">
        <v>7.24</v>
      </c>
      <c r="H156" s="9">
        <f>(B156*G156)-D156</f>
        <v>-110.59999999999991</v>
      </c>
      <c r="I156" s="35" t="s">
        <v>71</v>
      </c>
      <c r="J156" s="36">
        <f>G156*B156</f>
        <v>1143.92</v>
      </c>
      <c r="K156" s="35" t="str">
        <f>"sell "&amp;B156&amp;" "&amp;A156&amp;" @ $"&amp;G156</f>
        <v>sell 158 NU @ $7.24</v>
      </c>
      <c r="L156" s="9">
        <f>L155+(G156*B156)</f>
        <v>206260.92</v>
      </c>
      <c r="M156" s="35" t="s">
        <v>22</v>
      </c>
      <c r="N156" s="35"/>
      <c r="O156" s="35"/>
      <c r="P156" s="35"/>
      <c r="Q156" s="10"/>
    </row>
    <row r="157" spans="1:17">
      <c r="A157" s="13"/>
      <c r="B157" s="35"/>
      <c r="C157" s="9"/>
      <c r="D157" s="9">
        <f>SUM(D154:D156)</f>
        <v>4112.09</v>
      </c>
      <c r="E157" s="36"/>
      <c r="F157" s="38">
        <f>SUM(F154:F156)</f>
        <v>1</v>
      </c>
      <c r="G157" s="41"/>
      <c r="H157" s="9">
        <f>SUM(H154:H156)</f>
        <v>-346.75000000000011</v>
      </c>
      <c r="I157" s="35"/>
      <c r="J157" s="36">
        <f>SUM(J154:J156)</f>
        <v>3765.34</v>
      </c>
      <c r="K157" s="35"/>
      <c r="L157" s="9"/>
      <c r="M157" s="35"/>
      <c r="N157" s="35"/>
      <c r="O157" s="35"/>
      <c r="P157" s="35"/>
      <c r="Q157" s="10"/>
    </row>
    <row r="158" spans="1:17">
      <c r="A158" s="13"/>
      <c r="B158" s="35"/>
      <c r="C158" s="9"/>
      <c r="D158" s="9"/>
      <c r="E158" s="35"/>
      <c r="F158" s="35"/>
      <c r="G158" s="41"/>
      <c r="H158" s="9"/>
      <c r="I158" s="35"/>
      <c r="J158" s="35"/>
      <c r="K158" s="35"/>
      <c r="L158" s="9"/>
      <c r="M158" s="35"/>
      <c r="N158" s="35"/>
      <c r="O158" s="35"/>
      <c r="P158" s="35"/>
      <c r="Q158" s="10"/>
    </row>
    <row r="159" spans="1:17">
      <c r="A159" s="13"/>
      <c r="B159" s="35"/>
      <c r="C159" s="9"/>
      <c r="D159" s="9"/>
      <c r="E159" s="19"/>
      <c r="F159" s="35"/>
      <c r="G159" s="41"/>
      <c r="H159" s="9"/>
      <c r="I159" s="35"/>
      <c r="J159" s="35"/>
      <c r="K159" s="35"/>
      <c r="L159" s="9"/>
      <c r="M159" s="11" t="s">
        <v>20</v>
      </c>
      <c r="N159" s="35"/>
      <c r="O159" s="35"/>
      <c r="P159" s="35"/>
      <c r="Q159" s="10"/>
    </row>
    <row r="160" spans="1:17">
      <c r="A160" s="7" t="s">
        <v>6</v>
      </c>
      <c r="B160" s="35"/>
      <c r="C160" s="9"/>
      <c r="D160" s="9"/>
      <c r="E160" s="19"/>
      <c r="F160" s="35"/>
      <c r="G160" s="41"/>
      <c r="H160" s="9"/>
      <c r="I160" s="35"/>
      <c r="J160" s="35"/>
      <c r="K160" s="35"/>
      <c r="L160" s="9"/>
      <c r="M160" s="11" t="s">
        <v>21</v>
      </c>
      <c r="N160" s="35"/>
      <c r="O160" s="35"/>
      <c r="P160" s="35"/>
      <c r="Q160" s="10"/>
    </row>
    <row r="161" spans="1:17">
      <c r="A161" s="7" t="s">
        <v>0</v>
      </c>
      <c r="B161" s="11" t="s">
        <v>3</v>
      </c>
      <c r="C161" s="12" t="s">
        <v>1</v>
      </c>
      <c r="D161" s="12" t="s">
        <v>2</v>
      </c>
      <c r="E161" s="22" t="s">
        <v>7</v>
      </c>
      <c r="F161" s="39" t="s">
        <v>92</v>
      </c>
      <c r="G161" s="42" t="s">
        <v>8</v>
      </c>
      <c r="H161" s="12" t="s">
        <v>9</v>
      </c>
      <c r="I161" s="35"/>
      <c r="J161" s="35"/>
      <c r="K161" s="35"/>
      <c r="L161" s="9"/>
      <c r="M161" s="36">
        <v>206048.96</v>
      </c>
      <c r="N161" s="35"/>
      <c r="O161" s="44"/>
      <c r="P161" s="35"/>
      <c r="Q161" s="10"/>
    </row>
    <row r="162" spans="1:17">
      <c r="A162" s="13" t="s">
        <v>148</v>
      </c>
      <c r="B162" s="35">
        <v>198</v>
      </c>
      <c r="C162" s="9">
        <v>5.15</v>
      </c>
      <c r="D162" s="9">
        <f>C162*B162</f>
        <v>1019.7</v>
      </c>
      <c r="E162" s="36" t="s">
        <v>93</v>
      </c>
      <c r="F162" s="38">
        <f>D162/D165</f>
        <v>0.17766820284526996</v>
      </c>
      <c r="G162" s="9">
        <v>5.0199999999999996</v>
      </c>
      <c r="H162" s="9">
        <f>(B162*G162)-D162</f>
        <v>-25.740000000000123</v>
      </c>
      <c r="I162" s="35" t="s">
        <v>71</v>
      </c>
      <c r="J162" s="35"/>
      <c r="K162" s="35" t="str">
        <f>"buy "&amp;B162&amp;" "&amp;A162&amp;" @ $"&amp;G162</f>
        <v>buy 198 UEC @ $5.02</v>
      </c>
      <c r="L162" s="9">
        <f>L156-(G162*B162)</f>
        <v>205266.96000000002</v>
      </c>
      <c r="M162" s="36">
        <f>L153-(G162*B162)</f>
        <v>201501.62</v>
      </c>
      <c r="N162" s="35"/>
      <c r="O162" s="35"/>
      <c r="P162" s="35"/>
      <c r="Q162" s="10"/>
    </row>
    <row r="163" spans="1:17">
      <c r="A163" s="13" t="s">
        <v>149</v>
      </c>
      <c r="B163" s="35">
        <v>338</v>
      </c>
      <c r="C163" s="9">
        <v>11.17</v>
      </c>
      <c r="D163" s="9">
        <f>C163*B163</f>
        <v>3775.46</v>
      </c>
      <c r="E163" s="36" t="s">
        <v>93</v>
      </c>
      <c r="F163" s="38">
        <f>D163/D165</f>
        <v>0.65782013642659887</v>
      </c>
      <c r="G163" s="9">
        <v>11.02</v>
      </c>
      <c r="H163" s="9">
        <f>(B163*G163)-D163</f>
        <v>-50.700000000000273</v>
      </c>
      <c r="I163" s="35" t="s">
        <v>71</v>
      </c>
      <c r="J163" s="35"/>
      <c r="K163" s="35" t="str">
        <f>"buy "&amp;B163&amp;" "&amp;A163&amp;" @ $"&amp;G163</f>
        <v>buy 338 HLX @ $11.02</v>
      </c>
      <c r="L163" s="9">
        <f>L162-(G163*B163)</f>
        <v>201542.2</v>
      </c>
      <c r="M163" s="36">
        <f>M162-(G163*B163)</f>
        <v>197776.86</v>
      </c>
      <c r="N163" s="35"/>
      <c r="O163" s="35"/>
      <c r="P163" s="35"/>
      <c r="Q163" s="10"/>
    </row>
    <row r="164" spans="1:17">
      <c r="A164" s="23" t="s">
        <v>150</v>
      </c>
      <c r="B164" s="24">
        <v>9</v>
      </c>
      <c r="C164" s="25">
        <v>104.91</v>
      </c>
      <c r="D164" s="25">
        <f>C164*B164</f>
        <v>944.18999999999994</v>
      </c>
      <c r="E164" s="36" t="s">
        <v>93</v>
      </c>
      <c r="F164" s="38">
        <f>D164/D165</f>
        <v>0.16451166072813123</v>
      </c>
      <c r="G164" s="25">
        <v>103.81</v>
      </c>
      <c r="H164" s="25">
        <f>(B164*G164)-D164</f>
        <v>-9.8999999999999773</v>
      </c>
      <c r="I164" s="35" t="s">
        <v>71</v>
      </c>
      <c r="J164" s="35"/>
      <c r="K164" s="35" t="str">
        <f>"buy "&amp;B164&amp;" "&amp;A164&amp;" @ $"&amp;G164</f>
        <v>buy 9 CEIX @ $103.81</v>
      </c>
      <c r="L164" s="9">
        <f>L163-(G164*B164)</f>
        <v>200607.91</v>
      </c>
      <c r="M164" s="36">
        <f>M163-(G164*B164)</f>
        <v>196842.56999999998</v>
      </c>
      <c r="N164" s="35" t="str">
        <f>TEXT(ROUND(M164,2),"$#,##0.00")&amp;" will be the balance in the account after purchases.  "</f>
        <v xml:space="preserve">$196,842.57 will be the balance in the account after purchases.  </v>
      </c>
      <c r="O164" s="35"/>
      <c r="P164" s="35"/>
      <c r="Q164" s="10"/>
    </row>
    <row r="165" spans="1:17">
      <c r="A165" s="13"/>
      <c r="B165" s="35"/>
      <c r="C165" s="9"/>
      <c r="D165" s="9">
        <f>SUM(D162:D164)</f>
        <v>5739.3499999999995</v>
      </c>
      <c r="E165" s="35"/>
      <c r="F165" s="38">
        <f>SUM(F162:F164)</f>
        <v>1</v>
      </c>
      <c r="G165" s="9" t="s">
        <v>15</v>
      </c>
      <c r="H165" s="9">
        <f>SUM(H162:H164)</f>
        <v>-86.340000000000373</v>
      </c>
      <c r="I165" s="35"/>
      <c r="J165" s="35"/>
      <c r="K165" s="35"/>
      <c r="L165" s="9"/>
      <c r="M165" s="35"/>
      <c r="N165" s="35" t="s">
        <v>27</v>
      </c>
      <c r="O165" s="35"/>
      <c r="P165" s="35"/>
      <c r="Q165" s="10"/>
    </row>
    <row r="166" spans="1:17">
      <c r="A166" s="13"/>
      <c r="B166" s="35"/>
      <c r="C166" s="9"/>
      <c r="D166" s="9"/>
      <c r="E166" s="35"/>
      <c r="F166" s="35"/>
      <c r="G166" s="9"/>
      <c r="H166" s="9"/>
      <c r="I166" s="35"/>
      <c r="J166" s="35"/>
      <c r="K166" s="35"/>
      <c r="L166" s="9"/>
      <c r="M166" s="11" t="str">
        <f>IF(J157+M164&gt;0,"Credit Surplus","Credit Shortage")</f>
        <v>Credit Surplus</v>
      </c>
      <c r="N166" s="36">
        <f>J157+M164</f>
        <v>200607.90999999997</v>
      </c>
      <c r="O166" s="35" t="s">
        <v>60</v>
      </c>
      <c r="P166" s="35"/>
      <c r="Q166" s="10"/>
    </row>
    <row r="167" spans="1:17">
      <c r="A167" s="13"/>
      <c r="B167" s="35"/>
      <c r="C167" s="9"/>
      <c r="D167" s="9"/>
      <c r="E167" s="35"/>
      <c r="F167" s="35"/>
      <c r="G167" s="9"/>
      <c r="H167" s="9"/>
      <c r="I167" s="35"/>
      <c r="J167" s="35"/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9"/>
      <c r="H168" s="9"/>
      <c r="I168" s="35"/>
      <c r="J168" s="35"/>
      <c r="K168" s="35"/>
      <c r="L168" s="35"/>
      <c r="M168" s="35"/>
      <c r="N168" s="35"/>
      <c r="O168" s="35"/>
      <c r="P168" s="35"/>
      <c r="Q168" s="10"/>
    </row>
    <row r="169" spans="1:17">
      <c r="A169" s="13" t="s">
        <v>11</v>
      </c>
      <c r="B169" s="35"/>
      <c r="C169" s="9"/>
      <c r="D169" s="21">
        <v>1045.1600000000001</v>
      </c>
      <c r="E169" s="35" t="s">
        <v>76</v>
      </c>
      <c r="F169" s="35"/>
      <c r="G169" s="9"/>
      <c r="H169" s="9"/>
      <c r="I169" s="35"/>
      <c r="J169" s="35"/>
      <c r="K169" s="35"/>
      <c r="L169" s="35"/>
      <c r="M169" s="35"/>
      <c r="N169" s="35"/>
      <c r="O169" s="35"/>
      <c r="P169" s="35"/>
      <c r="Q169" s="10"/>
    </row>
    <row r="170" spans="1:17">
      <c r="A170" s="13" t="s">
        <v>12</v>
      </c>
      <c r="B170" s="35"/>
      <c r="C170" s="9"/>
      <c r="D170" s="9">
        <f>H157</f>
        <v>-346.75000000000011</v>
      </c>
      <c r="E170" s="35" t="s">
        <v>16</v>
      </c>
      <c r="F170" s="35"/>
      <c r="G170" s="9"/>
      <c r="H170" s="9"/>
      <c r="I170" s="35"/>
      <c r="J170" s="35"/>
      <c r="K170" s="35"/>
      <c r="L170" s="35"/>
      <c r="M170" s="35"/>
      <c r="N170" s="35"/>
      <c r="O170" s="35"/>
      <c r="P170" s="35"/>
      <c r="Q170" s="10"/>
    </row>
    <row r="171" spans="1:17">
      <c r="A171" s="13" t="s">
        <v>13</v>
      </c>
      <c r="B171" s="35"/>
      <c r="C171" s="9"/>
      <c r="D171" s="9">
        <f>D169+D170</f>
        <v>698.41</v>
      </c>
      <c r="E171" s="35"/>
      <c r="F171" s="35"/>
      <c r="G171" s="9"/>
      <c r="H171" s="9"/>
      <c r="I171" s="35"/>
      <c r="J171" s="35"/>
      <c r="K171" s="35"/>
      <c r="L171" s="35"/>
      <c r="M171" s="35"/>
      <c r="N171" s="35"/>
      <c r="O171" s="35"/>
      <c r="P171" s="35"/>
      <c r="Q171" s="10"/>
    </row>
    <row r="172" spans="1:17">
      <c r="A172" s="13" t="s">
        <v>14</v>
      </c>
      <c r="B172" s="35"/>
      <c r="C172" s="9"/>
      <c r="D172" s="9">
        <f>H165</f>
        <v>-86.340000000000373</v>
      </c>
      <c r="E172" s="35" t="s">
        <v>17</v>
      </c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>
      <c r="A173" s="13" t="s">
        <v>13</v>
      </c>
      <c r="B173" s="35"/>
      <c r="C173" s="9"/>
      <c r="D173" s="27">
        <f>D171-D172</f>
        <v>784.75000000000034</v>
      </c>
      <c r="E173" s="19" t="s">
        <v>18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ht="14.95" thickBot="1">
      <c r="A174" s="15"/>
      <c r="B174" s="16"/>
      <c r="C174" s="17"/>
      <c r="D174" s="17"/>
      <c r="E174" s="16"/>
      <c r="F174" s="16"/>
      <c r="G174" s="17"/>
      <c r="H174" s="17"/>
      <c r="I174" s="16"/>
      <c r="J174" s="16"/>
      <c r="K174" s="16"/>
      <c r="L174" s="16"/>
      <c r="M174" s="16"/>
      <c r="N174" s="16"/>
      <c r="O174" s="16"/>
      <c r="P174" s="16"/>
      <c r="Q174" s="18"/>
    </row>
    <row r="175" spans="1:17" ht="14.95" thickTop="1"/>
    <row r="177" spans="1:17" ht="14.95" thickBot="1"/>
    <row r="178" spans="1:17" ht="14.95" thickTop="1">
      <c r="A178" s="2"/>
      <c r="B178" s="3"/>
      <c r="C178" s="4">
        <v>45169</v>
      </c>
      <c r="D178" s="5"/>
      <c r="E178" s="3"/>
      <c r="F178" s="3"/>
      <c r="G178" s="5"/>
      <c r="H178" s="5"/>
      <c r="I178" s="3"/>
      <c r="J178" s="3"/>
      <c r="K178" s="3"/>
      <c r="L178" s="20" t="s">
        <v>19</v>
      </c>
      <c r="M178" s="3"/>
      <c r="N178" s="3"/>
      <c r="O178" s="3"/>
      <c r="P178" s="3"/>
      <c r="Q178" s="6"/>
    </row>
    <row r="179" spans="1:17">
      <c r="A179" s="7" t="s">
        <v>5</v>
      </c>
      <c r="B179" s="35"/>
      <c r="C179" s="9"/>
      <c r="D179" s="9"/>
      <c r="E179" s="35"/>
      <c r="F179" s="35"/>
      <c r="G179" s="9"/>
      <c r="H179" s="9"/>
      <c r="I179" s="35"/>
      <c r="J179" s="11" t="s">
        <v>24</v>
      </c>
      <c r="K179" s="35"/>
      <c r="L179" s="11" t="s">
        <v>10</v>
      </c>
      <c r="M179" s="35"/>
      <c r="N179" s="35"/>
      <c r="O179" s="35"/>
      <c r="P179" s="35"/>
      <c r="Q179" s="10"/>
    </row>
    <row r="180" spans="1:17">
      <c r="A180" s="7" t="s">
        <v>0</v>
      </c>
      <c r="B180" s="11" t="s">
        <v>3</v>
      </c>
      <c r="C180" s="12" t="s">
        <v>1</v>
      </c>
      <c r="D180" s="12" t="s">
        <v>4</v>
      </c>
      <c r="E180" s="11" t="s">
        <v>7</v>
      </c>
      <c r="F180" s="37" t="s">
        <v>92</v>
      </c>
      <c r="G180" s="12" t="s">
        <v>8</v>
      </c>
      <c r="H180" s="12" t="s">
        <v>9</v>
      </c>
      <c r="I180" s="33" t="s">
        <v>70</v>
      </c>
      <c r="J180" s="11" t="s">
        <v>23</v>
      </c>
      <c r="K180" s="35"/>
      <c r="L180" s="31">
        <v>205313.9</v>
      </c>
      <c r="M180" s="35" t="s">
        <v>118</v>
      </c>
      <c r="N180" s="35"/>
      <c r="O180" s="35"/>
      <c r="P180" s="35"/>
      <c r="Q180" s="10"/>
    </row>
    <row r="181" spans="1:17">
      <c r="A181" s="13" t="s">
        <v>136</v>
      </c>
      <c r="B181" s="35">
        <v>43</v>
      </c>
      <c r="C181" s="9">
        <v>13.84</v>
      </c>
      <c r="D181" s="9">
        <f>C181*B181</f>
        <v>595.12</v>
      </c>
      <c r="E181" s="36" t="s">
        <v>93</v>
      </c>
      <c r="F181" s="38">
        <f>D181/D184</f>
        <v>0.19977039429073992</v>
      </c>
      <c r="G181" s="40">
        <v>13.74</v>
      </c>
      <c r="H181" s="9">
        <f>(B181*G181)-D181</f>
        <v>-4.2999999999999545</v>
      </c>
      <c r="I181" s="35" t="s">
        <v>71</v>
      </c>
      <c r="J181" s="36">
        <f>G181*B181</f>
        <v>590.82000000000005</v>
      </c>
      <c r="K181" s="35" t="str">
        <f>"sell "&amp;B181&amp;" "&amp;A181&amp;" @ $"&amp;G181</f>
        <v>sell 43 AVDL @ $13.74</v>
      </c>
      <c r="L181" s="9">
        <f>L180+(G181*B181)</f>
        <v>205904.72</v>
      </c>
      <c r="M181" s="35"/>
      <c r="N181" s="35"/>
      <c r="O181" s="35"/>
      <c r="P181" s="35"/>
      <c r="Q181" s="10"/>
    </row>
    <row r="182" spans="1:17">
      <c r="A182" s="13" t="s">
        <v>137</v>
      </c>
      <c r="B182" s="35">
        <v>147</v>
      </c>
      <c r="C182" s="9">
        <v>10.220000000000001</v>
      </c>
      <c r="D182" s="9">
        <f>C182*B182</f>
        <v>1502.3400000000001</v>
      </c>
      <c r="E182" s="36" t="s">
        <v>93</v>
      </c>
      <c r="F182" s="38">
        <f>D182/D184</f>
        <v>0.50430678545293428</v>
      </c>
      <c r="G182" s="40">
        <v>10.28</v>
      </c>
      <c r="H182" s="9">
        <f>(B182*G182)-D182</f>
        <v>8.819999999999709</v>
      </c>
      <c r="I182" s="35" t="s">
        <v>71</v>
      </c>
      <c r="J182" s="36">
        <f>G182*B182</f>
        <v>1511.1599999999999</v>
      </c>
      <c r="K182" s="35" t="str">
        <f>"sell "&amp;B182&amp;" "&amp;A182&amp;" @ $"&amp;G182</f>
        <v>sell 147 DRD @ $10.28</v>
      </c>
      <c r="L182" s="9">
        <f>L181+(G182*B182)</f>
        <v>207415.88</v>
      </c>
      <c r="M182" s="35"/>
      <c r="N182" s="35"/>
      <c r="O182" s="35"/>
      <c r="P182" s="35"/>
      <c r="Q182" s="10"/>
    </row>
    <row r="183" spans="1:17">
      <c r="A183" s="13" t="s">
        <v>138</v>
      </c>
      <c r="B183" s="35">
        <v>4</v>
      </c>
      <c r="C183" s="9">
        <v>220.39</v>
      </c>
      <c r="D183" s="9">
        <f>C183*B183</f>
        <v>881.56</v>
      </c>
      <c r="E183" s="36" t="s">
        <v>93</v>
      </c>
      <c r="F183" s="38">
        <f>D183/D184</f>
        <v>0.29592282025632588</v>
      </c>
      <c r="G183" s="40">
        <v>221.22</v>
      </c>
      <c r="H183" s="9">
        <f>(B183*G183)-D183</f>
        <v>3.32000000000005</v>
      </c>
      <c r="I183" s="35" t="s">
        <v>71</v>
      </c>
      <c r="J183" s="36">
        <f>G183*B183</f>
        <v>884.88</v>
      </c>
      <c r="K183" s="35" t="str">
        <f>"sell "&amp;B183&amp;" "&amp;A183&amp;" @ $"&amp;G183</f>
        <v>sell 4 SWAV @ $221.22</v>
      </c>
      <c r="L183" s="9">
        <f>L182+(G183*B183)</f>
        <v>208300.76</v>
      </c>
      <c r="M183" s="35" t="s">
        <v>22</v>
      </c>
      <c r="N183" s="35"/>
      <c r="O183" s="35"/>
      <c r="P183" s="35"/>
      <c r="Q183" s="10"/>
    </row>
    <row r="184" spans="1:17">
      <c r="A184" s="13"/>
      <c r="B184" s="35"/>
      <c r="C184" s="9"/>
      <c r="D184" s="9">
        <f>SUM(D181:D183)</f>
        <v>2979.02</v>
      </c>
      <c r="E184" s="36"/>
      <c r="F184" s="38">
        <f>SUM(F181:F183)</f>
        <v>1</v>
      </c>
      <c r="G184" s="41"/>
      <c r="H184" s="9">
        <f>SUM(H181:H183)</f>
        <v>7.8399999999998045</v>
      </c>
      <c r="I184" s="35"/>
      <c r="J184" s="36">
        <f>SUM(J181:J183)</f>
        <v>2986.86</v>
      </c>
      <c r="K184" s="35"/>
      <c r="L184" s="9"/>
      <c r="M184" s="35"/>
      <c r="N184" s="35"/>
      <c r="O184" s="35"/>
      <c r="P184" s="35"/>
      <c r="Q184" s="10"/>
    </row>
    <row r="185" spans="1:17">
      <c r="A185" s="13"/>
      <c r="B185" s="35"/>
      <c r="C185" s="9"/>
      <c r="D185" s="9"/>
      <c r="E185" s="35"/>
      <c r="F185" s="35"/>
      <c r="G185" s="41"/>
      <c r="H185" s="9"/>
      <c r="I185" s="35"/>
      <c r="J185" s="35"/>
      <c r="K185" s="35"/>
      <c r="L185" s="9"/>
      <c r="M185" s="35"/>
      <c r="N185" s="35"/>
      <c r="O185" s="35"/>
      <c r="P185" s="35"/>
      <c r="Q185" s="10"/>
    </row>
    <row r="186" spans="1:17">
      <c r="A186" s="13"/>
      <c r="B186" s="35"/>
      <c r="C186" s="9"/>
      <c r="D186" s="9"/>
      <c r="E186" s="19"/>
      <c r="F186" s="35"/>
      <c r="G186" s="41"/>
      <c r="H186" s="9"/>
      <c r="I186" s="35"/>
      <c r="J186" s="35"/>
      <c r="K186" s="35"/>
      <c r="L186" s="9"/>
      <c r="M186" s="11" t="s">
        <v>20</v>
      </c>
      <c r="N186" s="35"/>
      <c r="O186" s="35"/>
      <c r="P186" s="35"/>
      <c r="Q186" s="10"/>
    </row>
    <row r="187" spans="1:17">
      <c r="A187" s="7" t="s">
        <v>6</v>
      </c>
      <c r="B187" s="35"/>
      <c r="C187" s="9"/>
      <c r="D187" s="9"/>
      <c r="E187" s="19"/>
      <c r="F187" s="35"/>
      <c r="G187" s="41"/>
      <c r="H187" s="9"/>
      <c r="I187" s="35"/>
      <c r="J187" s="35"/>
      <c r="K187" s="35"/>
      <c r="L187" s="9"/>
      <c r="M187" s="11" t="s">
        <v>21</v>
      </c>
      <c r="N187" s="35"/>
      <c r="O187" s="35"/>
      <c r="P187" s="35"/>
      <c r="Q187" s="10"/>
    </row>
    <row r="188" spans="1:17">
      <c r="A188" s="7" t="s">
        <v>0</v>
      </c>
      <c r="B188" s="11" t="s">
        <v>3</v>
      </c>
      <c r="C188" s="12" t="s">
        <v>1</v>
      </c>
      <c r="D188" s="12" t="s">
        <v>2</v>
      </c>
      <c r="E188" s="22" t="s">
        <v>7</v>
      </c>
      <c r="F188" s="39" t="s">
        <v>92</v>
      </c>
      <c r="G188" s="42" t="s">
        <v>8</v>
      </c>
      <c r="H188" s="12" t="s">
        <v>9</v>
      </c>
      <c r="I188" s="35"/>
      <c r="J188" s="35"/>
      <c r="K188" s="35"/>
      <c r="L188" s="9"/>
      <c r="M188" s="36">
        <v>206048.96</v>
      </c>
      <c r="N188" s="35"/>
      <c r="O188" s="44"/>
      <c r="P188" s="35"/>
      <c r="Q188" s="10"/>
    </row>
    <row r="189" spans="1:17">
      <c r="A189" s="13" t="s">
        <v>145</v>
      </c>
      <c r="B189" s="35">
        <v>139</v>
      </c>
      <c r="C189" s="9">
        <v>27.45</v>
      </c>
      <c r="D189" s="9">
        <f>C189*B189</f>
        <v>3815.5499999999997</v>
      </c>
      <c r="E189" s="36" t="s">
        <v>93</v>
      </c>
      <c r="F189" s="38">
        <f>D189/D192</f>
        <v>0.65754961500548026</v>
      </c>
      <c r="G189" s="9">
        <v>27.5</v>
      </c>
      <c r="H189" s="9">
        <f>(B189*G189)-D189</f>
        <v>6.9500000000002728</v>
      </c>
      <c r="I189" s="35" t="s">
        <v>71</v>
      </c>
      <c r="J189" s="35"/>
      <c r="K189" s="35" t="str">
        <f>"buy "&amp;B189&amp;" "&amp;A189&amp;" @ $"&amp;G189</f>
        <v>buy 139 EXTR @ $27.5</v>
      </c>
      <c r="L189" s="9">
        <f>L183-(G189*B189)</f>
        <v>204478.26</v>
      </c>
      <c r="M189" s="36">
        <f>L180-(G189*B189)</f>
        <v>201491.4</v>
      </c>
      <c r="N189" s="35"/>
      <c r="O189" s="35"/>
      <c r="P189" s="35"/>
      <c r="Q189" s="10"/>
    </row>
    <row r="190" spans="1:17">
      <c r="A190" s="13" t="s">
        <v>146</v>
      </c>
      <c r="B190" s="35">
        <v>11</v>
      </c>
      <c r="C190" s="9">
        <v>74.63</v>
      </c>
      <c r="D190" s="9">
        <f>C190*B190</f>
        <v>820.93</v>
      </c>
      <c r="E190" s="36" t="s">
        <v>93</v>
      </c>
      <c r="F190" s="38">
        <f>D190/D192</f>
        <v>0.14147428429622175</v>
      </c>
      <c r="G190" s="9">
        <v>75</v>
      </c>
      <c r="H190" s="9">
        <f>(B190*G190)-D190</f>
        <v>4.07000000000005</v>
      </c>
      <c r="I190" s="35" t="s">
        <v>71</v>
      </c>
      <c r="J190" s="35"/>
      <c r="K190" s="35" t="str">
        <f>"buy "&amp;B190&amp;" "&amp;A190&amp;" @ $"&amp;G190</f>
        <v>buy 11 XPO @ $75</v>
      </c>
      <c r="L190" s="9">
        <f>L189-(G190*B190)</f>
        <v>203653.26</v>
      </c>
      <c r="M190" s="36">
        <f>M189-(G190*B190)</f>
        <v>200666.4</v>
      </c>
      <c r="N190" s="35"/>
      <c r="O190" s="35"/>
      <c r="P190" s="35"/>
      <c r="Q190" s="10"/>
    </row>
    <row r="191" spans="1:17">
      <c r="A191" s="23" t="s">
        <v>147</v>
      </c>
      <c r="B191" s="24">
        <v>28</v>
      </c>
      <c r="C191" s="25">
        <v>41.65</v>
      </c>
      <c r="D191" s="25">
        <f>C191*B191</f>
        <v>1166.2</v>
      </c>
      <c r="E191" s="36" t="s">
        <v>93</v>
      </c>
      <c r="F191" s="38">
        <f>D191/D192</f>
        <v>0.20097610069829805</v>
      </c>
      <c r="G191" s="25">
        <v>42.7</v>
      </c>
      <c r="H191" s="25">
        <f>(B191*G191)-D191</f>
        <v>29.400000000000091</v>
      </c>
      <c r="I191" s="35" t="s">
        <v>71</v>
      </c>
      <c r="J191" s="35"/>
      <c r="K191" s="35" t="str">
        <f>"buy "&amp;B191&amp;" "&amp;A191&amp;" @ $"&amp;G191</f>
        <v>buy 28 LI @ $42.7</v>
      </c>
      <c r="L191" s="9">
        <f>L190-(G191*B191)</f>
        <v>202457.66</v>
      </c>
      <c r="M191" s="36">
        <f>M190-(G191*B191)</f>
        <v>199470.8</v>
      </c>
      <c r="N191" s="35" t="str">
        <f>TEXT(ROUND(M191,2),"$#,##0.00")&amp;" will be the balance in the account after purchases.  "</f>
        <v xml:space="preserve">$199,470.80 will be the balance in the account after purchases.  </v>
      </c>
      <c r="O191" s="35"/>
      <c r="P191" s="35"/>
      <c r="Q191" s="10"/>
    </row>
    <row r="192" spans="1:17">
      <c r="A192" s="13"/>
      <c r="B192" s="35"/>
      <c r="C192" s="9"/>
      <c r="D192" s="9">
        <f>SUM(D189:D191)</f>
        <v>5802.6799999999994</v>
      </c>
      <c r="E192" s="35"/>
      <c r="F192" s="38">
        <f>SUM(F189:F191)</f>
        <v>1</v>
      </c>
      <c r="G192" s="9" t="s">
        <v>15</v>
      </c>
      <c r="H192" s="9">
        <f>SUM(H189:H191)</f>
        <v>40.420000000000414</v>
      </c>
      <c r="I192" s="35"/>
      <c r="J192" s="35"/>
      <c r="K192" s="35"/>
      <c r="L192" s="9"/>
      <c r="M192" s="35"/>
      <c r="N192" s="35" t="s">
        <v>27</v>
      </c>
      <c r="O192" s="35"/>
      <c r="P192" s="35"/>
      <c r="Q192" s="10"/>
    </row>
    <row r="193" spans="1:17">
      <c r="A193" s="13"/>
      <c r="B193" s="35"/>
      <c r="C193" s="9"/>
      <c r="D193" s="9"/>
      <c r="E193" s="35"/>
      <c r="F193" s="35"/>
      <c r="G193" s="9"/>
      <c r="H193" s="9"/>
      <c r="I193" s="35"/>
      <c r="J193" s="35"/>
      <c r="K193" s="35"/>
      <c r="L193" s="9"/>
      <c r="M193" s="11" t="str">
        <f>IF(J184+M191&gt;0,"Credit Surplus","Credit Shortage")</f>
        <v>Credit Surplus</v>
      </c>
      <c r="N193" s="36">
        <f>J184+M191</f>
        <v>202457.65999999997</v>
      </c>
      <c r="O193" s="35" t="s">
        <v>60</v>
      </c>
      <c r="P193" s="35"/>
      <c r="Q193" s="10"/>
    </row>
    <row r="194" spans="1:17">
      <c r="A194" s="13"/>
      <c r="B194" s="35"/>
      <c r="C194" s="9"/>
      <c r="D194" s="9"/>
      <c r="E194" s="35"/>
      <c r="F194" s="35"/>
      <c r="G194" s="9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35"/>
      <c r="F195" s="35"/>
      <c r="G195" s="9"/>
      <c r="H195" s="9"/>
      <c r="I195" s="35"/>
      <c r="J195" s="35"/>
      <c r="K195" s="35"/>
      <c r="L195" s="35"/>
      <c r="M195" s="35"/>
      <c r="N195" s="35"/>
      <c r="O195" s="35"/>
      <c r="P195" s="35"/>
      <c r="Q195" s="10"/>
    </row>
    <row r="196" spans="1:17">
      <c r="A196" s="13" t="s">
        <v>11</v>
      </c>
      <c r="B196" s="35"/>
      <c r="C196" s="9"/>
      <c r="D196" s="21">
        <v>3023.03</v>
      </c>
      <c r="E196" s="35" t="s">
        <v>76</v>
      </c>
      <c r="F196" s="35"/>
      <c r="G196" s="9"/>
      <c r="H196" s="9"/>
      <c r="I196" s="35"/>
      <c r="J196" s="35"/>
      <c r="K196" s="35"/>
      <c r="L196" s="35"/>
      <c r="M196" s="35"/>
      <c r="N196" s="35"/>
      <c r="O196" s="35"/>
      <c r="P196" s="35"/>
      <c r="Q196" s="10"/>
    </row>
    <row r="197" spans="1:17">
      <c r="A197" s="13" t="s">
        <v>12</v>
      </c>
      <c r="B197" s="35"/>
      <c r="C197" s="9"/>
      <c r="D197" s="9">
        <f>H184</f>
        <v>7.8399999999998045</v>
      </c>
      <c r="E197" s="35" t="s">
        <v>16</v>
      </c>
      <c r="F197" s="35"/>
      <c r="G197" s="9"/>
      <c r="H197" s="9"/>
      <c r="I197" s="35"/>
      <c r="J197" s="35"/>
      <c r="K197" s="35"/>
      <c r="L197" s="35"/>
      <c r="M197" s="35"/>
      <c r="N197" s="35"/>
      <c r="O197" s="35"/>
      <c r="P197" s="35"/>
      <c r="Q197" s="10"/>
    </row>
    <row r="198" spans="1:17">
      <c r="A198" s="13" t="s">
        <v>13</v>
      </c>
      <c r="B198" s="35"/>
      <c r="C198" s="9"/>
      <c r="D198" s="9">
        <f>D196+D197</f>
        <v>3030.87</v>
      </c>
      <c r="E198" s="35"/>
      <c r="F198" s="35"/>
      <c r="G198" s="9"/>
      <c r="H198" s="9"/>
      <c r="I198" s="35"/>
      <c r="J198" s="35"/>
      <c r="K198" s="35"/>
      <c r="L198" s="35"/>
      <c r="M198" s="35"/>
      <c r="N198" s="35"/>
      <c r="O198" s="35"/>
      <c r="P198" s="35"/>
      <c r="Q198" s="10"/>
    </row>
    <row r="199" spans="1:17">
      <c r="A199" s="13" t="s">
        <v>14</v>
      </c>
      <c r="B199" s="35"/>
      <c r="C199" s="9"/>
      <c r="D199" s="9">
        <f>H192</f>
        <v>40.420000000000414</v>
      </c>
      <c r="E199" s="35" t="s">
        <v>17</v>
      </c>
      <c r="F199" s="35"/>
      <c r="G199" s="9"/>
      <c r="H199" s="9"/>
      <c r="I199" s="35"/>
      <c r="J199" s="35"/>
      <c r="K199" s="35"/>
      <c r="L199" s="35"/>
      <c r="M199" s="35"/>
      <c r="N199" s="35"/>
      <c r="O199" s="35"/>
      <c r="P199" s="35"/>
      <c r="Q199" s="10"/>
    </row>
    <row r="200" spans="1:17">
      <c r="A200" s="13" t="s">
        <v>13</v>
      </c>
      <c r="B200" s="35"/>
      <c r="C200" s="9"/>
      <c r="D200" s="27">
        <f>D198-D199</f>
        <v>2990.4499999999994</v>
      </c>
      <c r="E200" s="19" t="s">
        <v>18</v>
      </c>
      <c r="F200" s="35"/>
      <c r="G200" s="9"/>
      <c r="H200" s="9"/>
      <c r="I200" s="35"/>
      <c r="J200" s="35"/>
      <c r="K200" s="35"/>
      <c r="L200" s="35"/>
      <c r="M200" s="35"/>
      <c r="N200" s="35"/>
      <c r="O200" s="35"/>
      <c r="P200" s="35"/>
      <c r="Q200" s="10"/>
    </row>
    <row r="201" spans="1:17" ht="14.95" thickBot="1">
      <c r="A201" s="15"/>
      <c r="B201" s="16"/>
      <c r="C201" s="17"/>
      <c r="D201" s="17"/>
      <c r="E201" s="16"/>
      <c r="F201" s="16"/>
      <c r="G201" s="17"/>
      <c r="H201" s="17"/>
      <c r="I201" s="16"/>
      <c r="J201" s="16"/>
      <c r="K201" s="16"/>
      <c r="L201" s="16"/>
      <c r="M201" s="16"/>
      <c r="N201" s="16"/>
      <c r="O201" s="16"/>
      <c r="P201" s="16"/>
      <c r="Q201" s="18"/>
    </row>
    <row r="202" spans="1:17" ht="14.95" thickTop="1"/>
    <row r="205" spans="1:17" ht="14.95" thickBot="1"/>
    <row r="206" spans="1:17" ht="14.95" thickTop="1">
      <c r="A206" s="2"/>
      <c r="B206" s="3"/>
      <c r="C206" s="4">
        <v>45138</v>
      </c>
      <c r="D206" s="5"/>
      <c r="E206" s="3"/>
      <c r="F206" s="3"/>
      <c r="G206" s="5"/>
      <c r="H206" s="5"/>
      <c r="I206" s="3"/>
      <c r="J206" s="3"/>
      <c r="K206" s="3"/>
      <c r="L206" s="20" t="s">
        <v>19</v>
      </c>
      <c r="M206" s="3"/>
      <c r="N206" s="3"/>
      <c r="O206" s="3"/>
      <c r="P206" s="3"/>
      <c r="Q206" s="6"/>
    </row>
    <row r="207" spans="1:17">
      <c r="A207" s="7" t="s">
        <v>5</v>
      </c>
      <c r="B207" s="35"/>
      <c r="C207" s="9"/>
      <c r="D207" s="9"/>
      <c r="E207" s="35"/>
      <c r="F207" s="35"/>
      <c r="G207" s="9"/>
      <c r="H207" s="9"/>
      <c r="I207" s="35"/>
      <c r="J207" s="11" t="s">
        <v>24</v>
      </c>
      <c r="K207" s="35"/>
      <c r="L207" s="11" t="s">
        <v>10</v>
      </c>
      <c r="M207" s="35"/>
      <c r="N207" s="35"/>
      <c r="O207" s="35"/>
      <c r="P207" s="35"/>
      <c r="Q207" s="10"/>
    </row>
    <row r="208" spans="1:17">
      <c r="A208" s="7" t="s">
        <v>0</v>
      </c>
      <c r="B208" s="11" t="s">
        <v>3</v>
      </c>
      <c r="C208" s="12" t="s">
        <v>1</v>
      </c>
      <c r="D208" s="12" t="s">
        <v>4</v>
      </c>
      <c r="E208" s="11" t="s">
        <v>7</v>
      </c>
      <c r="F208" s="37" t="s">
        <v>92</v>
      </c>
      <c r="G208" s="12" t="s">
        <v>8</v>
      </c>
      <c r="H208" s="12" t="s">
        <v>9</v>
      </c>
      <c r="I208" s="33" t="s">
        <v>70</v>
      </c>
      <c r="J208" s="11" t="s">
        <v>23</v>
      </c>
      <c r="K208" s="35"/>
      <c r="L208" s="31">
        <v>206504.85</v>
      </c>
      <c r="M208" s="35" t="s">
        <v>118</v>
      </c>
      <c r="N208" s="35"/>
      <c r="O208" s="35"/>
      <c r="P208" s="35"/>
      <c r="Q208" s="10"/>
    </row>
    <row r="209" spans="1:17">
      <c r="A209" s="13" t="s">
        <v>132</v>
      </c>
      <c r="B209" s="35">
        <v>2</v>
      </c>
      <c r="C209" s="9">
        <v>467.29</v>
      </c>
      <c r="D209" s="9">
        <f>C209*B209</f>
        <v>934.58</v>
      </c>
      <c r="E209" s="36" t="s">
        <v>33</v>
      </c>
      <c r="F209" s="38">
        <f>D209/D212</f>
        <v>0.22092731888820072</v>
      </c>
      <c r="G209" s="40">
        <v>464.56</v>
      </c>
      <c r="H209" s="9">
        <f>(B209*G209)-D209</f>
        <v>-5.4600000000000364</v>
      </c>
      <c r="I209" s="35" t="s">
        <v>71</v>
      </c>
      <c r="J209" s="36">
        <f>G209*B209</f>
        <v>929.12</v>
      </c>
      <c r="K209" s="35" t="str">
        <f>"sell "&amp;B209&amp;" "&amp;A209&amp;" @ $"&amp;G209</f>
        <v>sell 2 NVDA @ $464.56</v>
      </c>
      <c r="L209" s="9">
        <f>L208+(G209*B209)</f>
        <v>207433.97</v>
      </c>
      <c r="M209" s="35"/>
      <c r="N209" s="35"/>
      <c r="O209" s="35"/>
      <c r="P209" s="35"/>
      <c r="Q209" s="10"/>
    </row>
    <row r="210" spans="1:17">
      <c r="A210" s="13" t="s">
        <v>133</v>
      </c>
      <c r="B210" s="35">
        <v>102</v>
      </c>
      <c r="C210" s="9">
        <v>26.42</v>
      </c>
      <c r="D210" s="9">
        <f>C210*B210</f>
        <v>2694.84</v>
      </c>
      <c r="E210" s="36" t="s">
        <v>33</v>
      </c>
      <c r="F210" s="38">
        <f>D210/D212</f>
        <v>0.63703885813165151</v>
      </c>
      <c r="G210" s="40">
        <v>26.42</v>
      </c>
      <c r="H210" s="9">
        <f>(B210*G210)-D210</f>
        <v>0</v>
      </c>
      <c r="I210" s="35" t="s">
        <v>71</v>
      </c>
      <c r="J210" s="36">
        <f>G210*B210</f>
        <v>2694.84</v>
      </c>
      <c r="K210" s="35" t="str">
        <f>"sell "&amp;B210&amp;" "&amp;A210&amp;" @ $"&amp;G210</f>
        <v>sell 102 COCO @ $26.42</v>
      </c>
      <c r="L210" s="9">
        <f>L209+(G210*B210)</f>
        <v>210128.81</v>
      </c>
      <c r="M210" s="35"/>
      <c r="N210" s="35"/>
      <c r="O210" s="35"/>
      <c r="P210" s="35"/>
      <c r="Q210" s="10"/>
    </row>
    <row r="211" spans="1:17">
      <c r="A211" s="13" t="s">
        <v>134</v>
      </c>
      <c r="B211" s="35">
        <v>36</v>
      </c>
      <c r="C211" s="9">
        <v>16.690000000000001</v>
      </c>
      <c r="D211" s="9">
        <f>C211*B211</f>
        <v>600.84</v>
      </c>
      <c r="E211" s="36" t="s">
        <v>33</v>
      </c>
      <c r="F211" s="38">
        <f>D211/D212</f>
        <v>0.1420338229801478</v>
      </c>
      <c r="G211" s="40">
        <v>16.48</v>
      </c>
      <c r="H211" s="9">
        <f>(B211*G211)-D211</f>
        <v>-7.5600000000000591</v>
      </c>
      <c r="I211" s="35" t="s">
        <v>71</v>
      </c>
      <c r="J211" s="36">
        <f>G211*B211</f>
        <v>593.28</v>
      </c>
      <c r="K211" s="35" t="str">
        <f>"sell "&amp;B211&amp;" "&amp;A211&amp;" @ $"&amp;G211</f>
        <v>sell 36 CNK @ $16.48</v>
      </c>
      <c r="L211" s="9">
        <f>L210+(G211*B211)</f>
        <v>210722.09</v>
      </c>
      <c r="M211" s="35" t="s">
        <v>22</v>
      </c>
      <c r="N211" s="35"/>
      <c r="O211" s="35"/>
      <c r="P211" s="35"/>
      <c r="Q211" s="10"/>
    </row>
    <row r="212" spans="1:17">
      <c r="A212" s="13"/>
      <c r="B212" s="35"/>
      <c r="C212" s="9"/>
      <c r="D212" s="9">
        <f>SUM(D209:D211)</f>
        <v>4230.26</v>
      </c>
      <c r="E212" s="36"/>
      <c r="F212" s="38">
        <f>SUM(F209:F211)</f>
        <v>1</v>
      </c>
      <c r="G212" s="41"/>
      <c r="H212" s="9">
        <f>SUM(H209:H211)</f>
        <v>-13.020000000000095</v>
      </c>
      <c r="I212" s="35"/>
      <c r="J212" s="36">
        <f>SUM(J209:J211)</f>
        <v>4217.24</v>
      </c>
      <c r="K212" s="35"/>
      <c r="L212" s="9"/>
      <c r="M212" s="35"/>
      <c r="N212" s="35"/>
      <c r="O212" s="35"/>
      <c r="P212" s="35"/>
      <c r="Q212" s="10"/>
    </row>
    <row r="213" spans="1:17">
      <c r="A213" s="13"/>
      <c r="B213" s="35"/>
      <c r="C213" s="9"/>
      <c r="D213" s="9"/>
      <c r="E213" s="35"/>
      <c r="F213" s="35"/>
      <c r="G213" s="41"/>
      <c r="H213" s="9"/>
      <c r="I213" s="35"/>
      <c r="J213" s="35"/>
      <c r="K213" s="35"/>
      <c r="L213" s="9"/>
      <c r="M213" s="35"/>
      <c r="N213" s="35"/>
      <c r="O213" s="35"/>
      <c r="P213" s="35"/>
      <c r="Q213" s="10"/>
    </row>
    <row r="214" spans="1:17">
      <c r="A214" s="13"/>
      <c r="B214" s="35"/>
      <c r="C214" s="9"/>
      <c r="D214" s="9"/>
      <c r="E214" s="19"/>
      <c r="F214" s="35"/>
      <c r="G214" s="41"/>
      <c r="H214" s="9"/>
      <c r="I214" s="35"/>
      <c r="J214" s="35"/>
      <c r="K214" s="35"/>
      <c r="L214" s="9"/>
      <c r="M214" s="11" t="s">
        <v>20</v>
      </c>
      <c r="N214" s="35"/>
      <c r="O214" s="35"/>
      <c r="P214" s="35"/>
      <c r="Q214" s="10"/>
    </row>
    <row r="215" spans="1:17">
      <c r="A215" s="7" t="s">
        <v>6</v>
      </c>
      <c r="B215" s="35"/>
      <c r="C215" s="9"/>
      <c r="D215" s="9"/>
      <c r="E215" s="19"/>
      <c r="F215" s="35"/>
      <c r="G215" s="41"/>
      <c r="H215" s="9"/>
      <c r="I215" s="35"/>
      <c r="J215" s="35"/>
      <c r="K215" s="35"/>
      <c r="L215" s="9"/>
      <c r="M215" s="11" t="s">
        <v>21</v>
      </c>
      <c r="N215" s="35"/>
      <c r="O215" s="35"/>
      <c r="P215" s="35"/>
      <c r="Q215" s="10"/>
    </row>
    <row r="216" spans="1:17">
      <c r="A216" s="7" t="s">
        <v>0</v>
      </c>
      <c r="B216" s="11" t="s">
        <v>3</v>
      </c>
      <c r="C216" s="12" t="s">
        <v>1</v>
      </c>
      <c r="D216" s="12" t="s">
        <v>2</v>
      </c>
      <c r="E216" s="22" t="s">
        <v>7</v>
      </c>
      <c r="F216" s="39" t="s">
        <v>92</v>
      </c>
      <c r="G216" s="42" t="s">
        <v>8</v>
      </c>
      <c r="H216" s="12" t="s">
        <v>9</v>
      </c>
      <c r="I216" s="35"/>
      <c r="J216" s="35"/>
      <c r="K216" s="35"/>
      <c r="L216" s="9"/>
      <c r="M216" s="36">
        <v>206048.96</v>
      </c>
      <c r="N216" s="35"/>
      <c r="O216" s="44"/>
      <c r="P216" s="35"/>
      <c r="Q216" s="10"/>
    </row>
    <row r="217" spans="1:17">
      <c r="A217" s="13" t="s">
        <v>142</v>
      </c>
      <c r="B217" s="35">
        <v>224</v>
      </c>
      <c r="C217" s="9">
        <v>3.95</v>
      </c>
      <c r="D217" s="9">
        <f>C217*B217</f>
        <v>884.80000000000007</v>
      </c>
      <c r="E217" s="36" t="s">
        <v>33</v>
      </c>
      <c r="F217" s="38">
        <f>D217/D220</f>
        <v>0.17529331119713759</v>
      </c>
      <c r="G217" s="40">
        <v>3.87</v>
      </c>
      <c r="H217" s="9">
        <f>(B217*G217)-D217</f>
        <v>-17.920000000000073</v>
      </c>
      <c r="I217" s="35" t="s">
        <v>71</v>
      </c>
      <c r="J217" s="35"/>
      <c r="K217" s="35" t="str">
        <f>"buy "&amp;B217&amp;" "&amp;A217&amp;" @ $"&amp;G217</f>
        <v>buy 224 INTR @ $3.87</v>
      </c>
      <c r="L217" s="9">
        <f>L211-(G217*B217)</f>
        <v>209855.21</v>
      </c>
      <c r="M217" s="36">
        <f>L208-(G217*B217)</f>
        <v>205637.97</v>
      </c>
      <c r="N217" s="35"/>
      <c r="O217" s="35"/>
      <c r="P217" s="35"/>
      <c r="Q217" s="10"/>
    </row>
    <row r="218" spans="1:17">
      <c r="A218" s="13" t="s">
        <v>143</v>
      </c>
      <c r="B218" s="35">
        <v>47</v>
      </c>
      <c r="C218" s="9">
        <v>18.84</v>
      </c>
      <c r="D218" s="9">
        <f>C218*B218</f>
        <v>885.48</v>
      </c>
      <c r="E218" s="36" t="s">
        <v>33</v>
      </c>
      <c r="F218" s="38">
        <f>D218/D220</f>
        <v>0.17542803028802145</v>
      </c>
      <c r="G218" s="40">
        <v>18.14</v>
      </c>
      <c r="H218" s="9">
        <f>(B218*G218)-D218</f>
        <v>-32.899999999999977</v>
      </c>
      <c r="I218" s="35" t="s">
        <v>71</v>
      </c>
      <c r="J218" s="35"/>
      <c r="K218" s="35" t="str">
        <f>"buy "&amp;B218&amp;" "&amp;A218&amp;" @ $"&amp;G218</f>
        <v>buy 47 CCL @ $18.14</v>
      </c>
      <c r="L218" s="9">
        <f>L217-(G218*B218)</f>
        <v>209002.63</v>
      </c>
      <c r="M218" s="36">
        <f>M217-(G218*B218)</f>
        <v>204785.39</v>
      </c>
      <c r="N218" s="35"/>
      <c r="O218" s="35"/>
      <c r="P218" s="35"/>
      <c r="Q218" s="10"/>
    </row>
    <row r="219" spans="1:17">
      <c r="A219" s="23" t="s">
        <v>144</v>
      </c>
      <c r="B219" s="24">
        <v>126</v>
      </c>
      <c r="C219" s="25">
        <v>26.01</v>
      </c>
      <c r="D219" s="25">
        <f>C219*B219</f>
        <v>3277.26</v>
      </c>
      <c r="E219" s="36" t="s">
        <v>33</v>
      </c>
      <c r="F219" s="38">
        <f>D219/D220</f>
        <v>0.64927865851484079</v>
      </c>
      <c r="G219" s="43">
        <v>25.67</v>
      </c>
      <c r="H219" s="25">
        <f>(B219*G219)-D219</f>
        <v>-42.840000000000146</v>
      </c>
      <c r="I219" s="35" t="s">
        <v>71</v>
      </c>
      <c r="J219" s="35"/>
      <c r="K219" s="35" t="str">
        <f>"buy "&amp;B219&amp;" "&amp;A219&amp;" @ $"&amp;G219</f>
        <v>buy 126 VRT @ $25.67</v>
      </c>
      <c r="L219" s="9">
        <f>L218-(G219*B219)</f>
        <v>205768.21</v>
      </c>
      <c r="M219" s="36">
        <f>M218-(G219*B219)</f>
        <v>201550.97</v>
      </c>
      <c r="N219" s="35" t="str">
        <f>TEXT(ROUND(M219,2),"$#,##0.00")&amp;" will be the balance in the account after purchases.  "</f>
        <v xml:space="preserve">$201,550.97 will be the balance in the account after purchases.  </v>
      </c>
      <c r="O219" s="35"/>
      <c r="P219" s="35"/>
      <c r="Q219" s="10"/>
    </row>
    <row r="220" spans="1:17">
      <c r="A220" s="13"/>
      <c r="B220" s="35"/>
      <c r="C220" s="9"/>
      <c r="D220" s="9">
        <f>SUM(D217:D219)</f>
        <v>5047.5400000000009</v>
      </c>
      <c r="E220" s="35"/>
      <c r="F220" s="38">
        <f>SUM(F217:F219)</f>
        <v>0.99999999999999978</v>
      </c>
      <c r="G220" s="9" t="s">
        <v>15</v>
      </c>
      <c r="H220" s="9">
        <f>SUM(H217:H219)</f>
        <v>-93.660000000000196</v>
      </c>
      <c r="I220" s="35"/>
      <c r="J220" s="35"/>
      <c r="K220" s="35"/>
      <c r="L220" s="9"/>
      <c r="M220" s="35"/>
      <c r="N220" s="35" t="s">
        <v>27</v>
      </c>
      <c r="O220" s="35"/>
      <c r="P220" s="35"/>
      <c r="Q220" s="10"/>
    </row>
    <row r="221" spans="1:17">
      <c r="A221" s="13"/>
      <c r="B221" s="35"/>
      <c r="C221" s="9"/>
      <c r="D221" s="9"/>
      <c r="E221" s="35"/>
      <c r="F221" s="35"/>
      <c r="G221" s="9"/>
      <c r="H221" s="9"/>
      <c r="I221" s="35"/>
      <c r="J221" s="35"/>
      <c r="K221" s="35"/>
      <c r="L221" s="9"/>
      <c r="M221" s="11" t="str">
        <f>IF(J212+M219&gt;0,"Credit Surplus","Credit Shortage")</f>
        <v>Credit Surplus</v>
      </c>
      <c r="N221" s="36">
        <f>J212+M219</f>
        <v>205768.21</v>
      </c>
      <c r="O221" s="35" t="s">
        <v>60</v>
      </c>
      <c r="P221" s="35"/>
      <c r="Q221" s="10"/>
    </row>
    <row r="222" spans="1:17">
      <c r="A222" s="13"/>
      <c r="B222" s="35"/>
      <c r="C222" s="9"/>
      <c r="D222" s="9"/>
      <c r="E222" s="35"/>
      <c r="F222" s="35"/>
      <c r="G222" s="9"/>
      <c r="H222" s="9"/>
      <c r="I222" s="35"/>
      <c r="J222" s="35"/>
      <c r="K222" s="35"/>
      <c r="L222" s="9"/>
      <c r="M222" s="35"/>
      <c r="N222" s="35"/>
      <c r="O222" s="35"/>
      <c r="P222" s="35"/>
      <c r="Q222" s="10"/>
    </row>
    <row r="223" spans="1:17">
      <c r="A223" s="13"/>
      <c r="B223" s="35"/>
      <c r="C223" s="9"/>
      <c r="D223" s="9"/>
      <c r="E223" s="35"/>
      <c r="F223" s="35"/>
      <c r="G223" s="9"/>
      <c r="H223" s="9"/>
      <c r="I223" s="35"/>
      <c r="J223" s="35"/>
      <c r="K223" s="35"/>
      <c r="L223" s="35"/>
      <c r="M223" s="35"/>
      <c r="N223" s="35"/>
      <c r="O223" s="35"/>
      <c r="P223" s="35"/>
      <c r="Q223" s="10"/>
    </row>
    <row r="224" spans="1:17">
      <c r="A224" s="13" t="s">
        <v>11</v>
      </c>
      <c r="B224" s="35"/>
      <c r="C224" s="9"/>
      <c r="D224" s="21">
        <v>2780.24</v>
      </c>
      <c r="E224" s="35" t="s">
        <v>76</v>
      </c>
      <c r="F224" s="35"/>
      <c r="G224" s="9"/>
      <c r="H224" s="9"/>
      <c r="I224" s="35"/>
      <c r="J224" s="35"/>
      <c r="K224" s="35"/>
      <c r="L224" s="35"/>
      <c r="M224" s="35"/>
      <c r="N224" s="35"/>
      <c r="O224" s="35"/>
      <c r="P224" s="35"/>
      <c r="Q224" s="10"/>
    </row>
    <row r="225" spans="1:17">
      <c r="A225" s="13" t="s">
        <v>12</v>
      </c>
      <c r="B225" s="35"/>
      <c r="C225" s="9"/>
      <c r="D225" s="9">
        <f>H212</f>
        <v>-13.020000000000095</v>
      </c>
      <c r="E225" s="35" t="s">
        <v>16</v>
      </c>
      <c r="F225" s="35"/>
      <c r="G225" s="9"/>
      <c r="H225" s="9"/>
      <c r="I225" s="35"/>
      <c r="J225" s="35"/>
      <c r="K225" s="35"/>
      <c r="L225" s="35"/>
      <c r="M225" s="35"/>
      <c r="N225" s="35"/>
      <c r="O225" s="35"/>
      <c r="P225" s="35"/>
      <c r="Q225" s="10"/>
    </row>
    <row r="226" spans="1:17">
      <c r="A226" s="13" t="s">
        <v>13</v>
      </c>
      <c r="B226" s="35"/>
      <c r="C226" s="9"/>
      <c r="D226" s="9">
        <f>D224+D225</f>
        <v>2767.22</v>
      </c>
      <c r="E226" s="35"/>
      <c r="F226" s="35"/>
      <c r="G226" s="9"/>
      <c r="H226" s="9"/>
      <c r="I226" s="35"/>
      <c r="J226" s="35"/>
      <c r="K226" s="35"/>
      <c r="L226" s="35"/>
      <c r="M226" s="35"/>
      <c r="N226" s="35"/>
      <c r="O226" s="35"/>
      <c r="P226" s="35"/>
      <c r="Q226" s="10"/>
    </row>
    <row r="227" spans="1:17">
      <c r="A227" s="13" t="s">
        <v>14</v>
      </c>
      <c r="B227" s="35"/>
      <c r="C227" s="9"/>
      <c r="D227" s="9">
        <f>H220</f>
        <v>-93.660000000000196</v>
      </c>
      <c r="E227" s="35" t="s">
        <v>17</v>
      </c>
      <c r="F227" s="35"/>
      <c r="G227" s="9"/>
      <c r="H227" s="9"/>
      <c r="I227" s="35"/>
      <c r="J227" s="35"/>
      <c r="K227" s="35"/>
      <c r="L227" s="35"/>
      <c r="M227" s="35"/>
      <c r="N227" s="35"/>
      <c r="O227" s="35"/>
      <c r="P227" s="35"/>
      <c r="Q227" s="10"/>
    </row>
    <row r="228" spans="1:17">
      <c r="A228" s="13" t="s">
        <v>13</v>
      </c>
      <c r="B228" s="35"/>
      <c r="C228" s="9"/>
      <c r="D228" s="27">
        <f>D226-D227</f>
        <v>2860.88</v>
      </c>
      <c r="E228" s="19" t="s">
        <v>18</v>
      </c>
      <c r="F228" s="35"/>
      <c r="G228" s="9"/>
      <c r="H228" s="9"/>
      <c r="I228" s="35"/>
      <c r="J228" s="35"/>
      <c r="K228" s="35"/>
      <c r="L228" s="35"/>
      <c r="M228" s="35"/>
      <c r="N228" s="35"/>
      <c r="O228" s="35"/>
      <c r="P228" s="35"/>
      <c r="Q228" s="10"/>
    </row>
    <row r="229" spans="1:17" ht="14.95" thickBot="1">
      <c r="A229" s="15"/>
      <c r="B229" s="16"/>
      <c r="C229" s="17"/>
      <c r="D229" s="17"/>
      <c r="E229" s="16"/>
      <c r="F229" s="16"/>
      <c r="G229" s="17"/>
      <c r="H229" s="17"/>
      <c r="I229" s="16"/>
      <c r="J229" s="16"/>
      <c r="K229" s="16"/>
      <c r="L229" s="16"/>
      <c r="M229" s="16"/>
      <c r="N229" s="16"/>
      <c r="O229" s="16"/>
      <c r="P229" s="16"/>
      <c r="Q229" s="18"/>
    </row>
    <row r="230" spans="1:17" ht="14.95" thickTop="1"/>
    <row r="231" spans="1:17" ht="14.95" thickBot="1"/>
    <row r="232" spans="1:17" ht="14.95" thickTop="1">
      <c r="A232" s="2"/>
      <c r="B232" s="3"/>
      <c r="C232" s="4">
        <v>45107</v>
      </c>
      <c r="D232" s="5"/>
      <c r="E232" s="3"/>
      <c r="F232" s="3"/>
      <c r="G232" s="5"/>
      <c r="H232" s="5"/>
      <c r="I232" s="3"/>
      <c r="J232" s="3"/>
      <c r="K232" s="3"/>
      <c r="L232" s="20" t="s">
        <v>19</v>
      </c>
      <c r="M232" s="3"/>
      <c r="N232" s="3"/>
      <c r="O232" s="3"/>
      <c r="P232" s="3"/>
      <c r="Q232" s="6"/>
    </row>
    <row r="233" spans="1:17">
      <c r="A233" s="7" t="s">
        <v>5</v>
      </c>
      <c r="B233" s="35"/>
      <c r="C233" s="9"/>
      <c r="D233" s="9"/>
      <c r="E233" s="35"/>
      <c r="F233" s="35"/>
      <c r="G233" s="9"/>
      <c r="H233" s="9"/>
      <c r="I233" s="35"/>
      <c r="J233" s="11" t="s">
        <v>24</v>
      </c>
      <c r="K233" s="35"/>
      <c r="L233" s="11" t="s">
        <v>10</v>
      </c>
      <c r="M233" s="35"/>
      <c r="N233" s="35"/>
      <c r="O233" s="35"/>
      <c r="P233" s="35"/>
      <c r="Q233" s="10"/>
    </row>
    <row r="234" spans="1:17">
      <c r="A234" s="7" t="s">
        <v>0</v>
      </c>
      <c r="B234" s="11" t="s">
        <v>3</v>
      </c>
      <c r="C234" s="12" t="s">
        <v>1</v>
      </c>
      <c r="D234" s="12" t="s">
        <v>4</v>
      </c>
      <c r="E234" s="11" t="s">
        <v>7</v>
      </c>
      <c r="F234" s="37" t="s">
        <v>92</v>
      </c>
      <c r="G234" s="12" t="s">
        <v>8</v>
      </c>
      <c r="H234" s="12" t="s">
        <v>9</v>
      </c>
      <c r="I234" s="33" t="s">
        <v>70</v>
      </c>
      <c r="J234" s="11" t="s">
        <v>23</v>
      </c>
      <c r="K234" s="35"/>
      <c r="L234" s="31">
        <v>206504.85</v>
      </c>
      <c r="M234" s="35" t="s">
        <v>118</v>
      </c>
      <c r="N234" s="35"/>
      <c r="O234" s="35"/>
      <c r="P234" s="35"/>
      <c r="Q234" s="10"/>
    </row>
    <row r="235" spans="1:17">
      <c r="A235" s="13" t="s">
        <v>126</v>
      </c>
      <c r="B235" s="35">
        <v>31</v>
      </c>
      <c r="C235" s="9">
        <v>16.989999999999998</v>
      </c>
      <c r="D235" s="9">
        <f>C235*B235</f>
        <v>526.68999999999994</v>
      </c>
      <c r="E235" s="36" t="s">
        <v>93</v>
      </c>
      <c r="F235" s="38">
        <f>D235/D238</f>
        <v>0.14426582448374753</v>
      </c>
      <c r="G235" s="40">
        <v>17.38</v>
      </c>
      <c r="H235" s="9">
        <f>(B235*G235)-D235</f>
        <v>12.090000000000032</v>
      </c>
      <c r="I235" s="35" t="s">
        <v>71</v>
      </c>
      <c r="J235" s="36">
        <f>G235*B235</f>
        <v>538.78</v>
      </c>
      <c r="K235" s="35" t="str">
        <f>"sell "&amp;B235&amp;" "&amp;A235&amp;" @ $"&amp;G235</f>
        <v>sell 31 MNSO @ $17.38</v>
      </c>
      <c r="L235" s="9">
        <f>L234+(G235*B235)</f>
        <v>207043.63</v>
      </c>
      <c r="M235" s="35"/>
      <c r="N235" s="35"/>
      <c r="O235" s="35"/>
      <c r="P235" s="35"/>
      <c r="Q235" s="10"/>
    </row>
    <row r="236" spans="1:17">
      <c r="A236" s="13" t="s">
        <v>127</v>
      </c>
      <c r="B236" s="35">
        <v>9</v>
      </c>
      <c r="C236" s="9">
        <v>160.55000000000001</v>
      </c>
      <c r="D236" s="9">
        <f>C236*B236</f>
        <v>1444.95</v>
      </c>
      <c r="E236" s="36" t="s">
        <v>93</v>
      </c>
      <c r="F236" s="38">
        <f>D236/D238</f>
        <v>0.39578671151491579</v>
      </c>
      <c r="G236" s="40">
        <v>160.85</v>
      </c>
      <c r="H236" s="9">
        <f>(B236*G236)-D236</f>
        <v>2.6999999999998181</v>
      </c>
      <c r="I236" s="35" t="s">
        <v>71</v>
      </c>
      <c r="J236" s="36">
        <f>G236*B236</f>
        <v>1447.6499999999999</v>
      </c>
      <c r="K236" s="35" t="str">
        <f>"sell "&amp;B236&amp;" "&amp;A236&amp;" @ $"&amp;G236</f>
        <v>sell 9 SPOT @ $160.85</v>
      </c>
      <c r="L236" s="9">
        <f>L235+(G236*B236)</f>
        <v>208491.28</v>
      </c>
      <c r="M236" s="35"/>
      <c r="N236" s="35"/>
      <c r="O236" s="35"/>
      <c r="P236" s="35"/>
      <c r="Q236" s="10"/>
    </row>
    <row r="237" spans="1:17">
      <c r="A237" s="13" t="s">
        <v>128</v>
      </c>
      <c r="B237" s="35">
        <v>223</v>
      </c>
      <c r="C237" s="9">
        <v>7.53</v>
      </c>
      <c r="D237" s="9">
        <f>C237*B237</f>
        <v>1679.19</v>
      </c>
      <c r="E237" s="36" t="s">
        <v>93</v>
      </c>
      <c r="F237" s="38">
        <f>D237/D238</f>
        <v>0.45994746400133668</v>
      </c>
      <c r="G237" s="40">
        <v>7.48</v>
      </c>
      <c r="H237" s="9">
        <f>(B237*G237)-D237</f>
        <v>-11.149999999999864</v>
      </c>
      <c r="I237" s="35" t="s">
        <v>71</v>
      </c>
      <c r="J237" s="36">
        <f>G237*B237</f>
        <v>1668.0400000000002</v>
      </c>
      <c r="K237" s="35" t="str">
        <f>"sell "&amp;B237&amp;" "&amp;A237&amp;" @ $"&amp;G237</f>
        <v>sell 223 BORR @ $7.48</v>
      </c>
      <c r="L237" s="9">
        <f>L236+(G237*B237)</f>
        <v>210159.32</v>
      </c>
      <c r="M237" s="35" t="s">
        <v>22</v>
      </c>
      <c r="N237" s="35"/>
      <c r="O237" s="35"/>
      <c r="P237" s="35"/>
      <c r="Q237" s="10"/>
    </row>
    <row r="238" spans="1:17">
      <c r="A238" s="13"/>
      <c r="B238" s="35"/>
      <c r="C238" s="9"/>
      <c r="D238" s="9">
        <f>SUM(D235:D237)</f>
        <v>3650.83</v>
      </c>
      <c r="E238" s="36"/>
      <c r="F238" s="38">
        <f>SUM(F235:F237)</f>
        <v>1</v>
      </c>
      <c r="G238" s="41"/>
      <c r="H238" s="9">
        <f>SUM(H235:H237)</f>
        <v>3.6399999999999864</v>
      </c>
      <c r="I238" s="35"/>
      <c r="J238" s="36">
        <f>SUM(J235:J237)</f>
        <v>3654.4700000000003</v>
      </c>
      <c r="K238" s="35"/>
      <c r="L238" s="9"/>
      <c r="M238" s="35"/>
      <c r="N238" s="35"/>
      <c r="O238" s="35"/>
      <c r="P238" s="35"/>
      <c r="Q238" s="10"/>
    </row>
    <row r="239" spans="1:17">
      <c r="A239" s="13"/>
      <c r="B239" s="35"/>
      <c r="C239" s="9"/>
      <c r="D239" s="9"/>
      <c r="E239" s="35"/>
      <c r="F239" s="35"/>
      <c r="G239" s="41"/>
      <c r="H239" s="9"/>
      <c r="I239" s="35"/>
      <c r="J239" s="35"/>
      <c r="K239" s="35"/>
      <c r="L239" s="9"/>
      <c r="M239" s="35"/>
      <c r="N239" s="35"/>
      <c r="O239" s="35"/>
      <c r="P239" s="35"/>
      <c r="Q239" s="10"/>
    </row>
    <row r="240" spans="1:17">
      <c r="A240" s="13"/>
      <c r="B240" s="35"/>
      <c r="C240" s="9"/>
      <c r="D240" s="9"/>
      <c r="E240" s="19"/>
      <c r="F240" s="35"/>
      <c r="G240" s="41"/>
      <c r="H240" s="9"/>
      <c r="I240" s="35"/>
      <c r="J240" s="35"/>
      <c r="K240" s="35"/>
      <c r="L240" s="9"/>
      <c r="M240" s="11" t="s">
        <v>20</v>
      </c>
      <c r="N240" s="35"/>
      <c r="O240" s="35"/>
      <c r="P240" s="35"/>
      <c r="Q240" s="10"/>
    </row>
    <row r="241" spans="1:17">
      <c r="A241" s="7" t="s">
        <v>6</v>
      </c>
      <c r="B241" s="35"/>
      <c r="C241" s="9"/>
      <c r="D241" s="9"/>
      <c r="E241" s="19"/>
      <c r="F241" s="35"/>
      <c r="G241" s="41"/>
      <c r="H241" s="9"/>
      <c r="I241" s="35"/>
      <c r="J241" s="35"/>
      <c r="K241" s="35"/>
      <c r="L241" s="9"/>
      <c r="M241" s="11" t="s">
        <v>21</v>
      </c>
      <c r="N241" s="35"/>
      <c r="O241" s="35"/>
      <c r="P241" s="35"/>
      <c r="Q241" s="10"/>
    </row>
    <row r="242" spans="1:17">
      <c r="A242" s="7" t="s">
        <v>0</v>
      </c>
      <c r="B242" s="11" t="s">
        <v>3</v>
      </c>
      <c r="C242" s="12" t="s">
        <v>1</v>
      </c>
      <c r="D242" s="12" t="s">
        <v>2</v>
      </c>
      <c r="E242" s="22" t="s">
        <v>7</v>
      </c>
      <c r="F242" s="39" t="s">
        <v>92</v>
      </c>
      <c r="G242" s="42" t="s">
        <v>8</v>
      </c>
      <c r="H242" s="12" t="s">
        <v>9</v>
      </c>
      <c r="I242" s="35"/>
      <c r="J242" s="35"/>
      <c r="K242" s="35"/>
      <c r="L242" s="9"/>
      <c r="M242" s="36">
        <f>L237</f>
        <v>210159.32</v>
      </c>
      <c r="N242" s="35"/>
      <c r="O242" s="35"/>
      <c r="P242" s="35"/>
      <c r="Q242" s="10"/>
    </row>
    <row r="243" spans="1:17">
      <c r="A243" s="13" t="s">
        <v>139</v>
      </c>
      <c r="B243" s="35">
        <v>87</v>
      </c>
      <c r="C243" s="9">
        <v>24.59</v>
      </c>
      <c r="D243" s="9">
        <f>C243*B243</f>
        <v>2139.33</v>
      </c>
      <c r="E243" s="36" t="s">
        <v>93</v>
      </c>
      <c r="F243" s="38">
        <f>D243/D246</f>
        <v>0.52011202929099165</v>
      </c>
      <c r="G243" s="40">
        <v>24.44</v>
      </c>
      <c r="H243" s="9">
        <f>(B243*G243)-D243</f>
        <v>-13.049999999999727</v>
      </c>
      <c r="I243" s="35" t="s">
        <v>71</v>
      </c>
      <c r="J243" s="35"/>
      <c r="K243" s="35" t="str">
        <f>"buy "&amp;B243&amp;" "&amp;A243&amp;" @ $"&amp;G243</f>
        <v>buy 87 DFH @ $24.44</v>
      </c>
      <c r="L243" s="9">
        <f>L237-(G243*B243)</f>
        <v>208033.04</v>
      </c>
      <c r="M243" s="36">
        <f>L234-(G243*B243)</f>
        <v>204378.57</v>
      </c>
      <c r="N243" s="35"/>
      <c r="O243" s="35"/>
      <c r="P243" s="35"/>
      <c r="Q243" s="10"/>
    </row>
    <row r="244" spans="1:17">
      <c r="A244" s="13" t="s">
        <v>140</v>
      </c>
      <c r="B244" s="35">
        <v>31</v>
      </c>
      <c r="C244" s="9">
        <v>23.46</v>
      </c>
      <c r="D244" s="9">
        <f>C244*B244</f>
        <v>727.26</v>
      </c>
      <c r="E244" s="36" t="s">
        <v>93</v>
      </c>
      <c r="F244" s="38">
        <f>D244/D246</f>
        <v>0.17681081199355247</v>
      </c>
      <c r="G244" s="40">
        <v>23.59</v>
      </c>
      <c r="H244" s="9">
        <f>(B244*G244)-D244</f>
        <v>4.0299999999999727</v>
      </c>
      <c r="I244" s="35" t="s">
        <v>71</v>
      </c>
      <c r="J244" s="35"/>
      <c r="K244" s="35" t="str">
        <f>"buy "&amp;B244&amp;" "&amp;A244&amp;" @ $"&amp;G244</f>
        <v>buy 31 XP @ $23.59</v>
      </c>
      <c r="L244" s="9">
        <f>L243-(G244*B244)</f>
        <v>207301.75</v>
      </c>
      <c r="M244" s="36">
        <f>M243-(G244*B244)</f>
        <v>203647.28</v>
      </c>
      <c r="N244" s="35"/>
      <c r="O244" s="35"/>
      <c r="P244" s="35"/>
      <c r="Q244" s="10"/>
    </row>
    <row r="245" spans="1:17">
      <c r="A245" s="23" t="s">
        <v>141</v>
      </c>
      <c r="B245" s="24">
        <v>158</v>
      </c>
      <c r="C245" s="25">
        <v>7.89</v>
      </c>
      <c r="D245" s="25">
        <f>C245*B245</f>
        <v>1246.6199999999999</v>
      </c>
      <c r="E245" s="36" t="s">
        <v>93</v>
      </c>
      <c r="F245" s="38">
        <f>D245/D246</f>
        <v>0.30307715871545576</v>
      </c>
      <c r="G245" s="43">
        <v>7.94</v>
      </c>
      <c r="H245" s="25">
        <f>(B245*G245)-D245</f>
        <v>7.9000000000000909</v>
      </c>
      <c r="I245" s="35" t="s">
        <v>71</v>
      </c>
      <c r="J245" s="35"/>
      <c r="K245" s="35" t="str">
        <f>"buy "&amp;B245&amp;" "&amp;A245&amp;" @ $"&amp;G245</f>
        <v>buy 158 NU @ $7.94</v>
      </c>
      <c r="L245" s="9">
        <f>L244-(G245*B245)</f>
        <v>206047.23</v>
      </c>
      <c r="M245" s="36">
        <f>M244-(G245*B245)</f>
        <v>202392.76</v>
      </c>
      <c r="N245" s="35" t="str">
        <f>TEXT(ROUND(M245,2),"$#,##0.00")&amp;" will be the balance in the account after purchases.  "</f>
        <v xml:space="preserve">$202,392.76 will be the balance in the account after purchases.  </v>
      </c>
      <c r="O245" s="35"/>
      <c r="P245" s="35"/>
      <c r="Q245" s="10"/>
    </row>
    <row r="246" spans="1:17">
      <c r="A246" s="13"/>
      <c r="B246" s="35"/>
      <c r="C246" s="9"/>
      <c r="D246" s="9">
        <f>SUM(D243:D245)</f>
        <v>4113.21</v>
      </c>
      <c r="E246" s="35"/>
      <c r="F246" s="38">
        <f>SUM(F243:F245)</f>
        <v>0.99999999999999978</v>
      </c>
      <c r="G246" s="9" t="s">
        <v>15</v>
      </c>
      <c r="H246" s="9">
        <f>SUM(H243:H245)</f>
        <v>-1.1199999999996635</v>
      </c>
      <c r="I246" s="35"/>
      <c r="J246" s="35"/>
      <c r="K246" s="35"/>
      <c r="L246" s="9"/>
      <c r="M246" s="35"/>
      <c r="N246" s="35" t="s">
        <v>27</v>
      </c>
      <c r="O246" s="35"/>
      <c r="P246" s="35"/>
      <c r="Q246" s="10"/>
    </row>
    <row r="247" spans="1:17">
      <c r="A247" s="13"/>
      <c r="B247" s="35"/>
      <c r="C247" s="9"/>
      <c r="D247" s="9"/>
      <c r="E247" s="35"/>
      <c r="F247" s="35"/>
      <c r="G247" s="9"/>
      <c r="H247" s="9"/>
      <c r="I247" s="35"/>
      <c r="J247" s="35"/>
      <c r="K247" s="35"/>
      <c r="L247" s="9"/>
      <c r="M247" s="11" t="str">
        <f>IF(J238+M245&gt;0,"Credit Surplus","Credit Shortage")</f>
        <v>Credit Surplus</v>
      </c>
      <c r="N247" s="36">
        <f>J238+M245</f>
        <v>206047.23</v>
      </c>
      <c r="O247" s="35" t="s">
        <v>60</v>
      </c>
      <c r="P247" s="35"/>
      <c r="Q247" s="10"/>
    </row>
    <row r="248" spans="1:17">
      <c r="A248" s="13"/>
      <c r="B248" s="35"/>
      <c r="C248" s="9"/>
      <c r="D248" s="9"/>
      <c r="E248" s="35"/>
      <c r="F248" s="35"/>
      <c r="G248" s="9"/>
      <c r="H248" s="9"/>
      <c r="I248" s="35"/>
      <c r="J248" s="35"/>
      <c r="K248" s="35"/>
      <c r="L248" s="9"/>
      <c r="M248" s="35"/>
      <c r="N248" s="35"/>
      <c r="O248" s="35"/>
      <c r="P248" s="35"/>
      <c r="Q248" s="10"/>
    </row>
    <row r="249" spans="1:17">
      <c r="A249" s="13"/>
      <c r="B249" s="35"/>
      <c r="C249" s="9"/>
      <c r="D249" s="9"/>
      <c r="E249" s="35"/>
      <c r="F249" s="35"/>
      <c r="G249" s="9"/>
      <c r="H249" s="9"/>
      <c r="I249" s="35"/>
      <c r="J249" s="35"/>
      <c r="K249" s="35"/>
      <c r="L249" s="35"/>
      <c r="M249" s="35"/>
      <c r="N249" s="35"/>
      <c r="O249" s="35"/>
      <c r="P249" s="35"/>
      <c r="Q249" s="10"/>
    </row>
    <row r="250" spans="1:17">
      <c r="A250" s="13" t="s">
        <v>11</v>
      </c>
      <c r="B250" s="35"/>
      <c r="C250" s="9"/>
      <c r="D250" s="21">
        <v>1592.76</v>
      </c>
      <c r="E250" s="35" t="s">
        <v>76</v>
      </c>
      <c r="F250" s="35"/>
      <c r="G250" s="9"/>
      <c r="H250" s="9"/>
      <c r="I250" s="35"/>
      <c r="J250" s="35"/>
      <c r="K250" s="35"/>
      <c r="L250" s="35"/>
      <c r="M250" s="35"/>
      <c r="N250" s="35"/>
      <c r="O250" s="35"/>
      <c r="P250" s="35"/>
      <c r="Q250" s="10"/>
    </row>
    <row r="251" spans="1:17">
      <c r="A251" s="13" t="s">
        <v>12</v>
      </c>
      <c r="B251" s="35"/>
      <c r="C251" s="9"/>
      <c r="D251" s="9">
        <f>H238</f>
        <v>3.6399999999999864</v>
      </c>
      <c r="E251" s="35" t="s">
        <v>16</v>
      </c>
      <c r="F251" s="35"/>
      <c r="G251" s="9"/>
      <c r="H251" s="9"/>
      <c r="I251" s="35"/>
      <c r="J251" s="35"/>
      <c r="K251" s="35"/>
      <c r="L251" s="35"/>
      <c r="M251" s="35"/>
      <c r="N251" s="35"/>
      <c r="O251" s="35"/>
      <c r="P251" s="35"/>
      <c r="Q251" s="10"/>
    </row>
    <row r="252" spans="1:17">
      <c r="A252" s="13" t="s">
        <v>13</v>
      </c>
      <c r="B252" s="35"/>
      <c r="C252" s="9"/>
      <c r="D252" s="9">
        <f>D250+D251</f>
        <v>1596.4</v>
      </c>
      <c r="E252" s="35"/>
      <c r="F252" s="35"/>
      <c r="G252" s="9"/>
      <c r="H252" s="9"/>
      <c r="I252" s="35"/>
      <c r="J252" s="35"/>
      <c r="K252" s="35"/>
      <c r="L252" s="35"/>
      <c r="M252" s="35"/>
      <c r="N252" s="35"/>
      <c r="O252" s="35"/>
      <c r="P252" s="35"/>
      <c r="Q252" s="10"/>
    </row>
    <row r="253" spans="1:17">
      <c r="A253" s="13" t="s">
        <v>14</v>
      </c>
      <c r="B253" s="35"/>
      <c r="C253" s="9"/>
      <c r="D253" s="9">
        <f>H246</f>
        <v>-1.1199999999996635</v>
      </c>
      <c r="E253" s="35" t="s">
        <v>17</v>
      </c>
      <c r="F253" s="35"/>
      <c r="G253" s="9"/>
      <c r="H253" s="9"/>
      <c r="I253" s="35"/>
      <c r="J253" s="35"/>
      <c r="K253" s="35"/>
      <c r="L253" s="35"/>
      <c r="M253" s="35"/>
      <c r="N253" s="35"/>
      <c r="O253" s="35"/>
      <c r="P253" s="35"/>
      <c r="Q253" s="10"/>
    </row>
    <row r="254" spans="1:17">
      <c r="A254" s="13" t="s">
        <v>13</v>
      </c>
      <c r="B254" s="35"/>
      <c r="C254" s="9"/>
      <c r="D254" s="27">
        <f>D252-D253</f>
        <v>1597.5199999999998</v>
      </c>
      <c r="E254" s="19" t="s">
        <v>18</v>
      </c>
      <c r="F254" s="35"/>
      <c r="G254" s="9"/>
      <c r="H254" s="9"/>
      <c r="I254" s="35"/>
      <c r="J254" s="35"/>
      <c r="K254" s="35"/>
      <c r="L254" s="35"/>
      <c r="M254" s="35"/>
      <c r="N254" s="35"/>
      <c r="O254" s="35"/>
      <c r="P254" s="35"/>
      <c r="Q254" s="10"/>
    </row>
    <row r="255" spans="1:17" ht="14.95" thickBot="1">
      <c r="A255" s="15"/>
      <c r="B255" s="16"/>
      <c r="C255" s="17"/>
      <c r="D255" s="17"/>
      <c r="E255" s="16"/>
      <c r="F255" s="16"/>
      <c r="G255" s="17"/>
      <c r="H255" s="17"/>
      <c r="I255" s="16"/>
      <c r="J255" s="16"/>
      <c r="K255" s="16"/>
      <c r="L255" s="16"/>
      <c r="M255" s="16"/>
      <c r="N255" s="16"/>
      <c r="O255" s="16"/>
      <c r="P255" s="16"/>
      <c r="Q255" s="18"/>
    </row>
    <row r="256" spans="1:17" ht="14.95" thickTop="1"/>
    <row r="258" spans="1:17" ht="14.95" thickBot="1"/>
    <row r="259" spans="1:17" ht="14.95" thickTop="1">
      <c r="A259" s="2"/>
      <c r="B259" s="3"/>
      <c r="C259" s="4">
        <v>45077</v>
      </c>
      <c r="D259" s="5"/>
      <c r="E259" s="3"/>
      <c r="F259" s="3"/>
      <c r="G259" s="5"/>
      <c r="H259" s="5"/>
      <c r="I259" s="3"/>
      <c r="J259" s="3"/>
      <c r="K259" s="3"/>
      <c r="L259" s="20" t="s">
        <v>19</v>
      </c>
      <c r="M259" s="3"/>
      <c r="N259" s="3"/>
      <c r="O259" s="3"/>
      <c r="P259" s="3"/>
      <c r="Q259" s="6"/>
    </row>
    <row r="260" spans="1:17">
      <c r="A260" s="7" t="s">
        <v>5</v>
      </c>
      <c r="B260" s="35"/>
      <c r="C260" s="9"/>
      <c r="D260" s="9"/>
      <c r="E260" s="35"/>
      <c r="F260" s="35"/>
      <c r="G260" s="9"/>
      <c r="H260" s="9"/>
      <c r="I260" s="35"/>
      <c r="J260" s="11" t="s">
        <v>24</v>
      </c>
      <c r="K260" s="35"/>
      <c r="L260" s="11" t="s">
        <v>10</v>
      </c>
      <c r="M260" s="35"/>
      <c r="N260" s="35"/>
      <c r="O260" s="35"/>
      <c r="P260" s="35"/>
      <c r="Q260" s="10"/>
    </row>
    <row r="261" spans="1:17">
      <c r="A261" s="7" t="s">
        <v>0</v>
      </c>
      <c r="B261" s="11" t="s">
        <v>3</v>
      </c>
      <c r="C261" s="12" t="s">
        <v>1</v>
      </c>
      <c r="D261" s="12" t="s">
        <v>4</v>
      </c>
      <c r="E261" s="11" t="s">
        <v>7</v>
      </c>
      <c r="F261" s="37" t="s">
        <v>92</v>
      </c>
      <c r="G261" s="12" t="s">
        <v>8</v>
      </c>
      <c r="H261" s="12" t="s">
        <v>9</v>
      </c>
      <c r="I261" s="33" t="s">
        <v>70</v>
      </c>
      <c r="J261" s="11" t="s">
        <v>23</v>
      </c>
      <c r="K261" s="35"/>
      <c r="L261" s="31">
        <v>206637.92</v>
      </c>
      <c r="M261" s="35" t="s">
        <v>118</v>
      </c>
      <c r="N261" s="35"/>
      <c r="O261" s="35"/>
      <c r="P261" s="35"/>
      <c r="Q261" s="10"/>
    </row>
    <row r="262" spans="1:17">
      <c r="A262" s="13" t="s">
        <v>123</v>
      </c>
      <c r="B262" s="35">
        <v>2</v>
      </c>
      <c r="C262" s="9">
        <v>157.55000000000001</v>
      </c>
      <c r="D262" s="9">
        <f>C262*B262</f>
        <v>315.10000000000002</v>
      </c>
      <c r="E262" s="36" t="s">
        <v>33</v>
      </c>
      <c r="F262" s="38">
        <f>D262/D265</f>
        <v>9.6533849651056644E-2</v>
      </c>
      <c r="G262" s="40">
        <v>157.86000000000001</v>
      </c>
      <c r="H262" s="9">
        <f>(B262*G262)-D262</f>
        <v>0.62000000000000455</v>
      </c>
      <c r="I262" s="35" t="s">
        <v>71</v>
      </c>
      <c r="J262" s="36">
        <f>G262*B262</f>
        <v>315.72000000000003</v>
      </c>
      <c r="K262" s="35" t="str">
        <f>"sell "&amp;B262&amp;" "&amp;A262&amp;" @ $"&amp;G262</f>
        <v>sell 2 ACLS @ $157.86</v>
      </c>
      <c r="L262" s="9">
        <f>L261+(G262*B262)</f>
        <v>206953.64</v>
      </c>
      <c r="M262" s="35"/>
      <c r="N262" s="35"/>
      <c r="O262" s="35"/>
      <c r="P262" s="35"/>
      <c r="Q262" s="10"/>
    </row>
    <row r="263" spans="1:17">
      <c r="A263" s="13" t="s">
        <v>124</v>
      </c>
      <c r="B263" s="35">
        <v>10</v>
      </c>
      <c r="C263" s="9">
        <v>98.7</v>
      </c>
      <c r="D263" s="9">
        <f>C263*B263</f>
        <v>987</v>
      </c>
      <c r="E263" s="36" t="s">
        <v>33</v>
      </c>
      <c r="F263" s="38">
        <f>D263/D265</f>
        <v>0.30237673629194828</v>
      </c>
      <c r="G263" s="40">
        <v>97.51</v>
      </c>
      <c r="H263" s="9">
        <f>(B263*G263)-D263</f>
        <v>-11.899999999999977</v>
      </c>
      <c r="I263" s="35" t="s">
        <v>71</v>
      </c>
      <c r="J263" s="36">
        <f>G263*B263</f>
        <v>975.1</v>
      </c>
      <c r="K263" s="35" t="str">
        <f>"sell "&amp;B263&amp;" "&amp;A263&amp;" @ $"&amp;G263</f>
        <v>sell 10 WYNN @ $97.51</v>
      </c>
      <c r="L263" s="9">
        <f>L262+(G263*B263)</f>
        <v>207928.74000000002</v>
      </c>
      <c r="M263" s="35"/>
      <c r="N263" s="35"/>
      <c r="O263" s="35"/>
      <c r="P263" s="35"/>
      <c r="Q263" s="10"/>
    </row>
    <row r="264" spans="1:17">
      <c r="A264" s="13" t="s">
        <v>125</v>
      </c>
      <c r="B264" s="35">
        <v>181</v>
      </c>
      <c r="C264" s="9">
        <v>10.84</v>
      </c>
      <c r="D264" s="9">
        <f>C264*B264</f>
        <v>1962.04</v>
      </c>
      <c r="E264" s="36" t="s">
        <v>33</v>
      </c>
      <c r="F264" s="38">
        <f>D264/D265</f>
        <v>0.60108941405699512</v>
      </c>
      <c r="G264" s="40">
        <v>10.81</v>
      </c>
      <c r="H264" s="9">
        <f>(B264*G264)-D264</f>
        <v>-5.4299999999998363</v>
      </c>
      <c r="I264" s="35" t="s">
        <v>71</v>
      </c>
      <c r="J264" s="36">
        <f>G264*B264</f>
        <v>1956.6100000000001</v>
      </c>
      <c r="K264" s="35" t="str">
        <f>"sell "&amp;B264&amp;" "&amp;A264&amp;" @ $"&amp;G264</f>
        <v>sell 181 COTY @ $10.81</v>
      </c>
      <c r="L264" s="9">
        <f>L263+(G264*B264)</f>
        <v>209885.35</v>
      </c>
      <c r="M264" s="35" t="s">
        <v>22</v>
      </c>
      <c r="N264" s="35"/>
      <c r="O264" s="35"/>
      <c r="P264" s="35"/>
      <c r="Q264" s="10"/>
    </row>
    <row r="265" spans="1:17">
      <c r="A265" s="13"/>
      <c r="B265" s="35"/>
      <c r="C265" s="9"/>
      <c r="D265" s="9">
        <f>SUM(D262:D264)</f>
        <v>3264.14</v>
      </c>
      <c r="E265" s="36"/>
      <c r="F265" s="38">
        <f>SUM(F262:F264)</f>
        <v>1</v>
      </c>
      <c r="G265" s="41"/>
      <c r="H265" s="9">
        <f>SUM(H262:H264)</f>
        <v>-16.709999999999809</v>
      </c>
      <c r="I265" s="35"/>
      <c r="J265" s="36">
        <f>SUM(J262:J264)</f>
        <v>3247.4300000000003</v>
      </c>
      <c r="K265" s="35"/>
      <c r="L265" s="9"/>
      <c r="M265" s="35"/>
      <c r="N265" s="35"/>
      <c r="O265" s="35"/>
      <c r="P265" s="35"/>
      <c r="Q265" s="10"/>
    </row>
    <row r="266" spans="1:17">
      <c r="A266" s="13"/>
      <c r="B266" s="35"/>
      <c r="C266" s="9"/>
      <c r="D266" s="9"/>
      <c r="E266" s="35"/>
      <c r="F266" s="35"/>
      <c r="G266" s="41"/>
      <c r="H266" s="9"/>
      <c r="I266" s="35"/>
      <c r="J266" s="35"/>
      <c r="K266" s="35"/>
      <c r="L266" s="9"/>
      <c r="M266" s="35"/>
      <c r="N266" s="35"/>
      <c r="O266" s="35"/>
      <c r="P266" s="35"/>
      <c r="Q266" s="10"/>
    </row>
    <row r="267" spans="1:17">
      <c r="A267" s="13"/>
      <c r="B267" s="35"/>
      <c r="C267" s="9"/>
      <c r="D267" s="9"/>
      <c r="E267" s="19"/>
      <c r="F267" s="35"/>
      <c r="G267" s="41"/>
      <c r="H267" s="9"/>
      <c r="I267" s="35"/>
      <c r="J267" s="35"/>
      <c r="K267" s="35"/>
      <c r="L267" s="9"/>
      <c r="M267" s="11" t="s">
        <v>20</v>
      </c>
      <c r="N267" s="35"/>
      <c r="O267" s="35"/>
      <c r="P267" s="35"/>
      <c r="Q267" s="10"/>
    </row>
    <row r="268" spans="1:17">
      <c r="A268" s="7" t="s">
        <v>6</v>
      </c>
      <c r="B268" s="35"/>
      <c r="C268" s="9"/>
      <c r="D268" s="9"/>
      <c r="E268" s="19"/>
      <c r="F268" s="35"/>
      <c r="G268" s="41"/>
      <c r="H268" s="9"/>
      <c r="I268" s="35"/>
      <c r="J268" s="35"/>
      <c r="K268" s="35"/>
      <c r="L268" s="9"/>
      <c r="M268" s="11" t="s">
        <v>21</v>
      </c>
      <c r="N268" s="35"/>
      <c r="O268" s="35"/>
      <c r="P268" s="35"/>
      <c r="Q268" s="10"/>
    </row>
    <row r="269" spans="1:17">
      <c r="A269" s="7" t="s">
        <v>0</v>
      </c>
      <c r="B269" s="11" t="s">
        <v>3</v>
      </c>
      <c r="C269" s="12" t="s">
        <v>1</v>
      </c>
      <c r="D269" s="12" t="s">
        <v>2</v>
      </c>
      <c r="E269" s="22" t="s">
        <v>7</v>
      </c>
      <c r="F269" s="39" t="s">
        <v>92</v>
      </c>
      <c r="G269" s="42" t="s">
        <v>8</v>
      </c>
      <c r="H269" s="12" t="s">
        <v>9</v>
      </c>
      <c r="I269" s="35"/>
      <c r="J269" s="35"/>
      <c r="K269" s="35"/>
      <c r="L269" s="9"/>
      <c r="M269" s="36">
        <f>L264</f>
        <v>209885.35</v>
      </c>
      <c r="N269" s="35"/>
      <c r="O269" s="35"/>
      <c r="P269" s="35"/>
      <c r="Q269" s="10"/>
    </row>
    <row r="270" spans="1:17">
      <c r="A270" s="13" t="s">
        <v>136</v>
      </c>
      <c r="B270" s="35">
        <v>43</v>
      </c>
      <c r="C270" s="9">
        <v>13.85</v>
      </c>
      <c r="D270" s="9">
        <f>C270*B270</f>
        <v>595.54999999999995</v>
      </c>
      <c r="E270" s="36" t="s">
        <v>33</v>
      </c>
      <c r="F270" s="38">
        <f>D270/D273</f>
        <v>0.17533193982394676</v>
      </c>
      <c r="G270" s="40">
        <v>13.84</v>
      </c>
      <c r="H270" s="9">
        <f>(B270*G270)-D270</f>
        <v>-0.42999999999994998</v>
      </c>
      <c r="I270" s="35" t="s">
        <v>71</v>
      </c>
      <c r="J270" s="35"/>
      <c r="K270" s="35" t="str">
        <f>"buy "&amp;B270&amp;" "&amp;A270&amp;" @ $"&amp;G270</f>
        <v>buy 43 AVDL @ $13.84</v>
      </c>
      <c r="L270" s="9">
        <f>L264-(G270*B270)</f>
        <v>209290.23</v>
      </c>
      <c r="M270" s="36">
        <f>L261-(G270*B270)</f>
        <v>206042.80000000002</v>
      </c>
      <c r="N270" s="35"/>
      <c r="O270" s="35"/>
      <c r="P270" s="35"/>
      <c r="Q270" s="10"/>
    </row>
    <row r="271" spans="1:17">
      <c r="A271" s="13" t="s">
        <v>137</v>
      </c>
      <c r="B271" s="35">
        <v>147</v>
      </c>
      <c r="C271" s="9">
        <v>11.57</v>
      </c>
      <c r="D271" s="9">
        <f>C271*B271</f>
        <v>1700.79</v>
      </c>
      <c r="E271" s="36" t="s">
        <v>33</v>
      </c>
      <c r="F271" s="38">
        <f>D271/D273</f>
        <v>0.50071834427532602</v>
      </c>
      <c r="G271" s="40">
        <v>11.51</v>
      </c>
      <c r="H271" s="9">
        <f>(B271*G271)-D271</f>
        <v>-8.8199999999999363</v>
      </c>
      <c r="I271" s="35" t="s">
        <v>71</v>
      </c>
      <c r="J271" s="35"/>
      <c r="K271" s="35" t="str">
        <f>"buy "&amp;B271&amp;" "&amp;A271&amp;" @ $"&amp;G271</f>
        <v>buy 147 DRD @ $11.51</v>
      </c>
      <c r="L271" s="9">
        <f>L270-(G271*B271)</f>
        <v>207598.26</v>
      </c>
      <c r="M271" s="36">
        <f>M270-(G271*B271)</f>
        <v>204350.83000000002</v>
      </c>
      <c r="N271" s="35"/>
      <c r="O271" s="35"/>
      <c r="P271" s="35"/>
      <c r="Q271" s="10"/>
    </row>
    <row r="272" spans="1:17">
      <c r="A272" s="23" t="s">
        <v>138</v>
      </c>
      <c r="B272" s="24">
        <v>4</v>
      </c>
      <c r="C272" s="25">
        <v>275.08999999999997</v>
      </c>
      <c r="D272" s="25">
        <f>C272*B272</f>
        <v>1100.3599999999999</v>
      </c>
      <c r="E272" s="36" t="s">
        <v>33</v>
      </c>
      <c r="F272" s="38">
        <f>D272/D273</f>
        <v>0.32394971590072719</v>
      </c>
      <c r="G272" s="43">
        <v>274.43</v>
      </c>
      <c r="H272" s="25">
        <f>(B272*G272)-D272</f>
        <v>-2.6399999999998727</v>
      </c>
      <c r="I272" s="35" t="s">
        <v>71</v>
      </c>
      <c r="J272" s="35"/>
      <c r="K272" s="35" t="str">
        <f>"buy "&amp;B272&amp;" "&amp;A272&amp;" @ $"&amp;G272</f>
        <v>buy 4 SWAV @ $274.43</v>
      </c>
      <c r="L272" s="9">
        <f>L271-(G272*B272)</f>
        <v>206500.54</v>
      </c>
      <c r="M272" s="36">
        <f>M271-(G272*B272)</f>
        <v>203253.11000000002</v>
      </c>
      <c r="N272" s="35" t="str">
        <f>TEXT(ROUND(M272,2),"$#,##0.00")&amp;" will be the balance in the account after purchases.  "</f>
        <v xml:space="preserve">$203,253.11 will be the balance in the account after purchases.  </v>
      </c>
      <c r="O272" s="35"/>
      <c r="P272" s="35"/>
      <c r="Q272" s="10"/>
    </row>
    <row r="273" spans="1:17">
      <c r="A273" s="13"/>
      <c r="B273" s="35"/>
      <c r="C273" s="9"/>
      <c r="D273" s="9">
        <f>SUM(D270:D272)</f>
        <v>3396.7</v>
      </c>
      <c r="E273" s="35"/>
      <c r="F273" s="38">
        <f>SUM(F270:F272)</f>
        <v>1</v>
      </c>
      <c r="G273" s="9" t="s">
        <v>15</v>
      </c>
      <c r="H273" s="9">
        <f>SUM(H270:H272)</f>
        <v>-11.889999999999759</v>
      </c>
      <c r="I273" s="35"/>
      <c r="J273" s="35"/>
      <c r="K273" s="35"/>
      <c r="L273" s="9"/>
      <c r="M273" s="35"/>
      <c r="N273" s="35" t="s">
        <v>27</v>
      </c>
      <c r="O273" s="35"/>
      <c r="P273" s="35"/>
      <c r="Q273" s="10"/>
    </row>
    <row r="274" spans="1:17">
      <c r="A274" s="13"/>
      <c r="B274" s="35"/>
      <c r="C274" s="9"/>
      <c r="D274" s="9"/>
      <c r="E274" s="35"/>
      <c r="F274" s="35"/>
      <c r="G274" s="9"/>
      <c r="H274" s="9"/>
      <c r="I274" s="35"/>
      <c r="J274" s="35"/>
      <c r="K274" s="35"/>
      <c r="L274" s="9"/>
      <c r="M274" s="11" t="str">
        <f>IF(J265+M272&gt;0,"Credit Surplus","Credit Shortage")</f>
        <v>Credit Surplus</v>
      </c>
      <c r="N274" s="36">
        <f>J265+M272</f>
        <v>206500.54</v>
      </c>
      <c r="O274" s="35" t="s">
        <v>60</v>
      </c>
      <c r="P274" s="35"/>
      <c r="Q274" s="10"/>
    </row>
    <row r="275" spans="1:17">
      <c r="A275" s="13"/>
      <c r="B275" s="35"/>
      <c r="C275" s="9"/>
      <c r="D275" s="9"/>
      <c r="E275" s="35"/>
      <c r="F275" s="35"/>
      <c r="G275" s="9"/>
      <c r="H275" s="9"/>
      <c r="I275" s="35"/>
      <c r="J275" s="35"/>
      <c r="K275" s="35"/>
      <c r="L275" s="9"/>
      <c r="M275" s="35"/>
      <c r="N275" s="35"/>
      <c r="O275" s="35"/>
      <c r="P275" s="35"/>
      <c r="Q275" s="10"/>
    </row>
    <row r="276" spans="1:17">
      <c r="A276" s="13"/>
      <c r="B276" s="35"/>
      <c r="C276" s="9"/>
      <c r="D276" s="9"/>
      <c r="E276" s="35"/>
      <c r="F276" s="35"/>
      <c r="G276" s="9"/>
      <c r="H276" s="9"/>
      <c r="I276" s="35"/>
      <c r="J276" s="35"/>
      <c r="K276" s="35"/>
      <c r="L276" s="35"/>
      <c r="M276" s="35"/>
      <c r="N276" s="35"/>
      <c r="O276" s="35"/>
      <c r="P276" s="35"/>
      <c r="Q276" s="10"/>
    </row>
    <row r="277" spans="1:17">
      <c r="A277" s="13" t="s">
        <v>11</v>
      </c>
      <c r="B277" s="35"/>
      <c r="C277" s="9"/>
      <c r="D277" s="21">
        <v>59.96</v>
      </c>
      <c r="E277" s="35" t="s">
        <v>76</v>
      </c>
      <c r="F277" s="35"/>
      <c r="G277" s="9"/>
      <c r="H277" s="9"/>
      <c r="I277" s="35"/>
      <c r="J277" s="35"/>
      <c r="K277" s="35"/>
      <c r="L277" s="35"/>
      <c r="M277" s="35"/>
      <c r="N277" s="35"/>
      <c r="O277" s="35"/>
      <c r="P277" s="35"/>
      <c r="Q277" s="10"/>
    </row>
    <row r="278" spans="1:17">
      <c r="A278" s="13" t="s">
        <v>12</v>
      </c>
      <c r="B278" s="35"/>
      <c r="C278" s="9"/>
      <c r="D278" s="9">
        <f>H265</f>
        <v>-16.709999999999809</v>
      </c>
      <c r="E278" s="35" t="s">
        <v>16</v>
      </c>
      <c r="F278" s="35"/>
      <c r="G278" s="9"/>
      <c r="H278" s="9"/>
      <c r="I278" s="35"/>
      <c r="J278" s="35"/>
      <c r="K278" s="35"/>
      <c r="L278" s="35"/>
      <c r="M278" s="35"/>
      <c r="N278" s="35"/>
      <c r="O278" s="35"/>
      <c r="P278" s="35"/>
      <c r="Q278" s="10"/>
    </row>
    <row r="279" spans="1:17">
      <c r="A279" s="13" t="s">
        <v>13</v>
      </c>
      <c r="B279" s="35"/>
      <c r="C279" s="9"/>
      <c r="D279" s="9">
        <f>D277+D278</f>
        <v>43.250000000000192</v>
      </c>
      <c r="E279" s="35"/>
      <c r="F279" s="35"/>
      <c r="G279" s="9"/>
      <c r="H279" s="9"/>
      <c r="I279" s="35"/>
      <c r="J279" s="35"/>
      <c r="K279" s="35"/>
      <c r="L279" s="35"/>
      <c r="M279" s="35"/>
      <c r="N279" s="35"/>
      <c r="O279" s="35"/>
      <c r="P279" s="35"/>
      <c r="Q279" s="10"/>
    </row>
    <row r="280" spans="1:17">
      <c r="A280" s="13" t="s">
        <v>14</v>
      </c>
      <c r="B280" s="35"/>
      <c r="C280" s="9"/>
      <c r="D280" s="9">
        <f>H273</f>
        <v>-11.889999999999759</v>
      </c>
      <c r="E280" s="35" t="s">
        <v>17</v>
      </c>
      <c r="F280" s="35"/>
      <c r="G280" s="9"/>
      <c r="H280" s="9"/>
      <c r="I280" s="35"/>
      <c r="J280" s="35"/>
      <c r="K280" s="35"/>
      <c r="L280" s="35"/>
      <c r="M280" s="35"/>
      <c r="N280" s="35"/>
      <c r="O280" s="35"/>
      <c r="P280" s="35"/>
      <c r="Q280" s="10"/>
    </row>
    <row r="281" spans="1:17">
      <c r="A281" s="13" t="s">
        <v>13</v>
      </c>
      <c r="B281" s="35"/>
      <c r="C281" s="9"/>
      <c r="D281" s="27">
        <f>D279-D280</f>
        <v>55.139999999999951</v>
      </c>
      <c r="E281" s="19" t="s">
        <v>18</v>
      </c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ht="14.95" thickBot="1">
      <c r="A282" s="15"/>
      <c r="B282" s="16"/>
      <c r="C282" s="17"/>
      <c r="D282" s="17"/>
      <c r="E282" s="16"/>
      <c r="F282" s="16"/>
      <c r="G282" s="17"/>
      <c r="H282" s="17"/>
      <c r="I282" s="16"/>
      <c r="J282" s="16"/>
      <c r="K282" s="16"/>
      <c r="L282" s="16"/>
      <c r="M282" s="16"/>
      <c r="N282" s="16"/>
      <c r="O282" s="16"/>
      <c r="P282" s="16"/>
      <c r="Q282" s="18"/>
    </row>
    <row r="283" spans="1:17" ht="14.95" thickTop="1"/>
    <row r="285" spans="1:17" ht="14.95" thickBot="1"/>
    <row r="286" spans="1:17" ht="14.95" thickTop="1">
      <c r="A286" s="2"/>
      <c r="B286" s="3"/>
      <c r="C286" s="4">
        <v>45046</v>
      </c>
      <c r="D286" s="5"/>
      <c r="E286" s="3"/>
      <c r="F286" s="3"/>
      <c r="G286" s="5"/>
      <c r="H286" s="5"/>
      <c r="I286" s="3"/>
      <c r="J286" s="3"/>
      <c r="K286" s="3"/>
      <c r="L286" s="20" t="s">
        <v>19</v>
      </c>
      <c r="M286" s="3"/>
      <c r="N286" s="3"/>
      <c r="O286" s="3"/>
      <c r="P286" s="3"/>
      <c r="Q286" s="6"/>
    </row>
    <row r="287" spans="1:17">
      <c r="A287" s="7" t="s">
        <v>5</v>
      </c>
      <c r="B287" s="35"/>
      <c r="C287" s="9"/>
      <c r="D287" s="9"/>
      <c r="E287" s="35"/>
      <c r="F287" s="35"/>
      <c r="G287" s="9"/>
      <c r="H287" s="9"/>
      <c r="I287" s="35"/>
      <c r="J287" s="11" t="s">
        <v>24</v>
      </c>
      <c r="K287" s="35"/>
      <c r="L287" s="11" t="s">
        <v>10</v>
      </c>
      <c r="M287" s="35"/>
      <c r="N287" s="35"/>
      <c r="O287" s="35"/>
      <c r="P287" s="35"/>
      <c r="Q287" s="10"/>
    </row>
    <row r="288" spans="1:17">
      <c r="A288" s="7" t="s">
        <v>0</v>
      </c>
      <c r="B288" s="11" t="s">
        <v>3</v>
      </c>
      <c r="C288" s="12" t="s">
        <v>1</v>
      </c>
      <c r="D288" s="12" t="s">
        <v>4</v>
      </c>
      <c r="E288" s="11" t="s">
        <v>7</v>
      </c>
      <c r="F288" s="37" t="s">
        <v>92</v>
      </c>
      <c r="G288" s="12" t="s">
        <v>8</v>
      </c>
      <c r="H288" s="12" t="s">
        <v>9</v>
      </c>
      <c r="I288" s="33" t="s">
        <v>70</v>
      </c>
      <c r="J288" s="11" t="s">
        <v>23</v>
      </c>
      <c r="K288" s="35"/>
      <c r="L288" s="31">
        <v>206837.51</v>
      </c>
      <c r="M288" s="35" t="s">
        <v>118</v>
      </c>
      <c r="N288" s="35"/>
      <c r="O288" s="35"/>
      <c r="P288" s="35"/>
      <c r="Q288" s="10"/>
    </row>
    <row r="289" spans="1:17">
      <c r="A289" s="13" t="s">
        <v>129</v>
      </c>
      <c r="B289" s="35">
        <v>123</v>
      </c>
      <c r="C289" s="9">
        <v>15.89</v>
      </c>
      <c r="D289" s="9">
        <f>C289*B289</f>
        <v>1954.47</v>
      </c>
      <c r="E289" s="36" t="s">
        <v>33</v>
      </c>
      <c r="F289" s="38">
        <f>D289/D292</f>
        <v>0.60843320984964044</v>
      </c>
      <c r="G289" s="40">
        <v>15.59</v>
      </c>
      <c r="H289" s="9">
        <f>(B289*G289)-D289</f>
        <v>-36.900000000000091</v>
      </c>
      <c r="I289" s="35" t="s">
        <v>71</v>
      </c>
      <c r="J289" s="36">
        <f>G289*B289</f>
        <v>1917.57</v>
      </c>
      <c r="K289" s="35" t="str">
        <f>"sell "&amp;B289&amp;" "&amp;A289&amp;" @ $"&amp;G289</f>
        <v>sell 123 VIPS @ $15.59</v>
      </c>
      <c r="L289" s="9">
        <f>L288+(G289*B289)</f>
        <v>208755.08000000002</v>
      </c>
      <c r="M289" s="35"/>
      <c r="N289" s="35"/>
      <c r="O289" s="35"/>
      <c r="P289" s="35"/>
      <c r="Q289" s="10"/>
    </row>
    <row r="290" spans="1:17">
      <c r="A290" s="13" t="s">
        <v>130</v>
      </c>
      <c r="B290" s="35">
        <v>5</v>
      </c>
      <c r="C290" s="9">
        <v>90.02</v>
      </c>
      <c r="D290" s="9">
        <f>C290*B290</f>
        <v>450.09999999999997</v>
      </c>
      <c r="E290" s="36" t="s">
        <v>33</v>
      </c>
      <c r="F290" s="38">
        <f>D290/D292</f>
        <v>0.14011767269557637</v>
      </c>
      <c r="G290" s="40">
        <v>85.36</v>
      </c>
      <c r="H290" s="9">
        <f>(B290*G290)-D290</f>
        <v>-23.299999999999955</v>
      </c>
      <c r="I290" s="35" t="s">
        <v>71</v>
      </c>
      <c r="J290" s="36">
        <f>G290*B290</f>
        <v>426.8</v>
      </c>
      <c r="K290" s="35" t="str">
        <f>"sell "&amp;B290&amp;" "&amp;A290&amp;" @ $"&amp;G290</f>
        <v>sell 5 PVH @ $85.36</v>
      </c>
      <c r="L290" s="9">
        <f>L289+(G290*B290)</f>
        <v>209181.88</v>
      </c>
      <c r="M290" s="35"/>
      <c r="N290" s="35"/>
      <c r="O290" s="35"/>
      <c r="P290" s="35"/>
      <c r="Q290" s="10"/>
    </row>
    <row r="291" spans="1:17">
      <c r="A291" s="13" t="s">
        <v>131</v>
      </c>
      <c r="B291" s="35">
        <v>77</v>
      </c>
      <c r="C291" s="9">
        <v>10.49</v>
      </c>
      <c r="D291" s="9">
        <f>C291*B291</f>
        <v>807.73</v>
      </c>
      <c r="E291" s="36" t="s">
        <v>33</v>
      </c>
      <c r="F291" s="38">
        <f>D291/D292</f>
        <v>0.25144911745478316</v>
      </c>
      <c r="G291" s="40">
        <v>10.62</v>
      </c>
      <c r="H291" s="9">
        <f>(B291*G291)-D291</f>
        <v>10.009999999999877</v>
      </c>
      <c r="I291" s="35" t="s">
        <v>71</v>
      </c>
      <c r="J291" s="36">
        <f>G291*B291</f>
        <v>817.7399999999999</v>
      </c>
      <c r="K291" s="35" t="str">
        <f>"sell "&amp;B291&amp;" "&amp;A291&amp;" @ $"&amp;G291</f>
        <v>sell 77 DLAKY @ $10.62</v>
      </c>
      <c r="L291" s="9">
        <f>L290+(G291*B291)</f>
        <v>209999.62</v>
      </c>
      <c r="M291" s="35" t="s">
        <v>22</v>
      </c>
      <c r="N291" s="35"/>
      <c r="O291" s="35"/>
      <c r="P291" s="35"/>
      <c r="Q291" s="10"/>
    </row>
    <row r="292" spans="1:17">
      <c r="A292" s="13"/>
      <c r="B292" s="35"/>
      <c r="C292" s="9"/>
      <c r="D292" s="9">
        <f>SUM(D289:D291)</f>
        <v>3212.3</v>
      </c>
      <c r="E292" s="36"/>
      <c r="F292" s="38">
        <f>SUM(F289:F291)</f>
        <v>1</v>
      </c>
      <c r="G292" s="41"/>
      <c r="H292" s="9">
        <f>SUM(H289:H291)</f>
        <v>-50.190000000000168</v>
      </c>
      <c r="I292" s="35"/>
      <c r="J292" s="36">
        <f>SUM(J289:J291)</f>
        <v>3162.1099999999997</v>
      </c>
      <c r="K292" s="35"/>
      <c r="L292" s="9"/>
      <c r="M292" s="35"/>
      <c r="N292" s="35"/>
      <c r="O292" s="35"/>
      <c r="P292" s="35"/>
      <c r="Q292" s="10"/>
    </row>
    <row r="293" spans="1:17">
      <c r="A293" s="13"/>
      <c r="B293" s="35"/>
      <c r="C293" s="9"/>
      <c r="D293" s="9"/>
      <c r="E293" s="35"/>
      <c r="F293" s="35"/>
      <c r="G293" s="41"/>
      <c r="H293" s="9"/>
      <c r="I293" s="35"/>
      <c r="J293" s="35"/>
      <c r="K293" s="35"/>
      <c r="L293" s="9"/>
      <c r="M293" s="35"/>
      <c r="N293" s="35"/>
      <c r="O293" s="35"/>
      <c r="P293" s="35"/>
      <c r="Q293" s="10"/>
    </row>
    <row r="294" spans="1:17">
      <c r="A294" s="13"/>
      <c r="B294" s="35"/>
      <c r="C294" s="9"/>
      <c r="D294" s="9"/>
      <c r="E294" s="19"/>
      <c r="F294" s="35"/>
      <c r="G294" s="41"/>
      <c r="H294" s="9"/>
      <c r="I294" s="35"/>
      <c r="J294" s="35"/>
      <c r="K294" s="35"/>
      <c r="L294" s="9"/>
      <c r="M294" s="11" t="s">
        <v>20</v>
      </c>
      <c r="N294" s="35"/>
      <c r="O294" s="35"/>
      <c r="P294" s="35"/>
      <c r="Q294" s="10"/>
    </row>
    <row r="295" spans="1:17">
      <c r="A295" s="7" t="s">
        <v>6</v>
      </c>
      <c r="B295" s="35"/>
      <c r="C295" s="9"/>
      <c r="D295" s="9"/>
      <c r="E295" s="19"/>
      <c r="F295" s="35"/>
      <c r="G295" s="41"/>
      <c r="H295" s="9"/>
      <c r="I295" s="35"/>
      <c r="J295" s="35"/>
      <c r="K295" s="35"/>
      <c r="L295" s="9"/>
      <c r="M295" s="11" t="s">
        <v>21</v>
      </c>
      <c r="N295" s="35"/>
      <c r="O295" s="35"/>
      <c r="P295" s="35"/>
      <c r="Q295" s="10"/>
    </row>
    <row r="296" spans="1:17">
      <c r="A296" s="7" t="s">
        <v>0</v>
      </c>
      <c r="B296" s="11" t="s">
        <v>3</v>
      </c>
      <c r="C296" s="12" t="s">
        <v>1</v>
      </c>
      <c r="D296" s="12" t="s">
        <v>2</v>
      </c>
      <c r="E296" s="22" t="s">
        <v>7</v>
      </c>
      <c r="F296" s="39" t="s">
        <v>92</v>
      </c>
      <c r="G296" s="42" t="s">
        <v>8</v>
      </c>
      <c r="H296" s="12" t="s">
        <v>9</v>
      </c>
      <c r="I296" s="35"/>
      <c r="J296" s="35"/>
      <c r="K296" s="35"/>
      <c r="L296" s="9"/>
      <c r="M296" s="36">
        <f>L291</f>
        <v>209999.62</v>
      </c>
      <c r="N296" s="35"/>
      <c r="O296" s="35"/>
      <c r="P296" s="35"/>
      <c r="Q296" s="10"/>
    </row>
    <row r="297" spans="1:17">
      <c r="A297" s="13" t="s">
        <v>132</v>
      </c>
      <c r="B297" s="35">
        <v>2</v>
      </c>
      <c r="C297" s="9">
        <v>277.49</v>
      </c>
      <c r="D297" s="9">
        <f>C297*B297</f>
        <v>554.98</v>
      </c>
      <c r="E297" s="36" t="s">
        <v>33</v>
      </c>
      <c r="F297" s="38">
        <f>D297/D300</f>
        <v>0.16463559342145861</v>
      </c>
      <c r="G297" s="40">
        <v>278.49</v>
      </c>
      <c r="H297" s="9">
        <f>(B297*G297)-D297</f>
        <v>2</v>
      </c>
      <c r="I297" s="35" t="s">
        <v>71</v>
      </c>
      <c r="J297" s="35"/>
      <c r="K297" s="35" t="str">
        <f>"buy "&amp;B297&amp;" "&amp;A297&amp;" @ $"&amp;G297</f>
        <v>buy 2 NVDA @ $278.49</v>
      </c>
      <c r="L297" s="9">
        <f>L291-(G297*B297)</f>
        <v>209442.63999999998</v>
      </c>
      <c r="M297" s="36">
        <f>L288-(G297*B297)</f>
        <v>206280.53</v>
      </c>
      <c r="N297" s="35"/>
      <c r="O297" s="35"/>
      <c r="P297" s="35"/>
      <c r="Q297" s="10"/>
    </row>
    <row r="298" spans="1:17">
      <c r="A298" s="13" t="s">
        <v>133</v>
      </c>
      <c r="B298" s="35">
        <v>102</v>
      </c>
      <c r="C298" s="9">
        <v>21.65</v>
      </c>
      <c r="D298" s="9">
        <f>C298*B298</f>
        <v>2208.2999999999997</v>
      </c>
      <c r="E298" s="36" t="s">
        <v>33</v>
      </c>
      <c r="F298" s="38">
        <f>D298/D300</f>
        <v>0.65509528442936138</v>
      </c>
      <c r="G298" s="40">
        <v>21.56</v>
      </c>
      <c r="H298" s="9">
        <f>(B298*G298)-D298</f>
        <v>-9.1799999999998363</v>
      </c>
      <c r="I298" s="35" t="s">
        <v>71</v>
      </c>
      <c r="J298" s="35"/>
      <c r="K298" s="35" t="str">
        <f>"buy "&amp;B298&amp;" "&amp;A298&amp;" @ $"&amp;G298</f>
        <v>buy 102 COCO @ $21.56</v>
      </c>
      <c r="L298" s="9">
        <f>L297-(G298*B298)</f>
        <v>207243.51999999999</v>
      </c>
      <c r="M298" s="36">
        <f>M297-(G298*B298)</f>
        <v>204081.41</v>
      </c>
      <c r="N298" s="35"/>
      <c r="O298" s="35"/>
      <c r="P298" s="35"/>
      <c r="Q298" s="10"/>
    </row>
    <row r="299" spans="1:17">
      <c r="A299" s="23" t="s">
        <v>134</v>
      </c>
      <c r="B299" s="24">
        <v>36</v>
      </c>
      <c r="C299" s="25">
        <v>16.88</v>
      </c>
      <c r="D299" s="25">
        <f>C299*B299</f>
        <v>607.67999999999995</v>
      </c>
      <c r="E299" s="36" t="s">
        <v>33</v>
      </c>
      <c r="F299" s="38">
        <f>D299/D300</f>
        <v>0.18026912214918006</v>
      </c>
      <c r="G299" s="43">
        <v>16.82</v>
      </c>
      <c r="H299" s="25">
        <f>(B299*G299)-D299</f>
        <v>-2.1599999999999682</v>
      </c>
      <c r="I299" s="35" t="s">
        <v>71</v>
      </c>
      <c r="J299" s="35"/>
      <c r="K299" s="35" t="str">
        <f>"buy "&amp;B299&amp;" "&amp;A299&amp;" @ $"&amp;G299</f>
        <v>buy 36 CNK @ $16.82</v>
      </c>
      <c r="L299" s="9">
        <f>L298-(G299*B299)</f>
        <v>206638</v>
      </c>
      <c r="M299" s="36">
        <f>M298-(G299*B299)</f>
        <v>203475.89</v>
      </c>
      <c r="N299" s="35" t="str">
        <f>TEXT(ROUND(M299,2),"$#,##0.00")&amp;" will be the balance in the account after purchases.  "</f>
        <v xml:space="preserve">$203,475.89 will be the balance in the account after purchases.  </v>
      </c>
      <c r="O299" s="35"/>
      <c r="P299" s="35"/>
      <c r="Q299" s="10"/>
    </row>
    <row r="300" spans="1:17">
      <c r="A300" s="13"/>
      <c r="B300" s="35"/>
      <c r="C300" s="9"/>
      <c r="D300" s="9">
        <f>SUM(D297:D299)</f>
        <v>3370.9599999999996</v>
      </c>
      <c r="E300" s="35"/>
      <c r="F300" s="38">
        <f>SUM(F297:F299)</f>
        <v>1</v>
      </c>
      <c r="G300" s="9" t="s">
        <v>15</v>
      </c>
      <c r="H300" s="9">
        <f>SUM(H297:H299)</f>
        <v>-9.3399999999998045</v>
      </c>
      <c r="I300" s="35"/>
      <c r="J300" s="35"/>
      <c r="K300" s="35"/>
      <c r="L300" s="9"/>
      <c r="M300" s="35"/>
      <c r="N300" s="35" t="s">
        <v>27</v>
      </c>
      <c r="O300" s="35"/>
      <c r="P300" s="35"/>
      <c r="Q300" s="10"/>
    </row>
    <row r="301" spans="1:17">
      <c r="A301" s="13"/>
      <c r="B301" s="35"/>
      <c r="C301" s="9"/>
      <c r="D301" s="9"/>
      <c r="E301" s="35"/>
      <c r="F301" s="35"/>
      <c r="G301" s="9"/>
      <c r="H301" s="9"/>
      <c r="I301" s="35"/>
      <c r="J301" s="35"/>
      <c r="K301" s="35"/>
      <c r="L301" s="9"/>
      <c r="M301" s="11" t="str">
        <f>IF(J292+M299&gt;0,"Credit Surplus","Credit Shortage")</f>
        <v>Credit Surplus</v>
      </c>
      <c r="N301" s="36">
        <f>J292+M299</f>
        <v>206638</v>
      </c>
      <c r="O301" s="35" t="s">
        <v>60</v>
      </c>
      <c r="P301" s="35"/>
      <c r="Q301" s="10"/>
    </row>
    <row r="302" spans="1:17">
      <c r="A302" s="13"/>
      <c r="B302" s="35"/>
      <c r="C302" s="9"/>
      <c r="D302" s="9"/>
      <c r="E302" s="35"/>
      <c r="F302" s="35"/>
      <c r="G302" s="9"/>
      <c r="H302" s="9"/>
      <c r="I302" s="35"/>
      <c r="J302" s="35"/>
      <c r="K302" s="35"/>
      <c r="L302" s="9"/>
      <c r="M302" s="35"/>
      <c r="N302" s="35"/>
      <c r="O302" s="35"/>
      <c r="P302" s="35"/>
      <c r="Q302" s="10"/>
    </row>
    <row r="303" spans="1:17">
      <c r="A303" s="13"/>
      <c r="B303" s="35"/>
      <c r="C303" s="9"/>
      <c r="D303" s="9"/>
      <c r="E303" s="35"/>
      <c r="F303" s="35"/>
      <c r="G303" s="9"/>
      <c r="H303" s="9"/>
      <c r="I303" s="35"/>
      <c r="J303" s="35"/>
      <c r="K303" s="35"/>
      <c r="L303" s="35"/>
      <c r="M303" s="35"/>
      <c r="N303" s="35"/>
      <c r="O303" s="35"/>
      <c r="P303" s="35"/>
      <c r="Q303" s="10"/>
    </row>
    <row r="304" spans="1:17">
      <c r="A304" s="13" t="s">
        <v>11</v>
      </c>
      <c r="B304" s="35"/>
      <c r="C304" s="9"/>
      <c r="D304" s="21">
        <v>233.37</v>
      </c>
      <c r="E304" s="35" t="s">
        <v>76</v>
      </c>
      <c r="F304" s="35"/>
      <c r="G304" s="9"/>
      <c r="H304" s="9"/>
      <c r="I304" s="35"/>
      <c r="J304" s="35"/>
      <c r="K304" s="35"/>
      <c r="L304" s="35"/>
      <c r="M304" s="35"/>
      <c r="N304" s="35"/>
      <c r="O304" s="35"/>
      <c r="P304" s="35"/>
      <c r="Q304" s="10"/>
    </row>
    <row r="305" spans="1:17">
      <c r="A305" s="13" t="s">
        <v>12</v>
      </c>
      <c r="B305" s="35"/>
      <c r="C305" s="9"/>
      <c r="D305" s="9">
        <f>H292</f>
        <v>-50.190000000000168</v>
      </c>
      <c r="E305" s="35" t="s">
        <v>16</v>
      </c>
      <c r="F305" s="35"/>
      <c r="G305" s="9"/>
      <c r="H305" s="9"/>
      <c r="I305" s="35"/>
      <c r="J305" s="35"/>
      <c r="K305" s="35"/>
      <c r="L305" s="35"/>
      <c r="M305" s="35"/>
      <c r="N305" s="35"/>
      <c r="O305" s="35"/>
      <c r="P305" s="35"/>
      <c r="Q305" s="10"/>
    </row>
    <row r="306" spans="1:17">
      <c r="A306" s="13" t="s">
        <v>13</v>
      </c>
      <c r="B306" s="35"/>
      <c r="C306" s="9"/>
      <c r="D306" s="9">
        <f>D304+D305</f>
        <v>183.17999999999984</v>
      </c>
      <c r="E306" s="35"/>
      <c r="F306" s="35"/>
      <c r="G306" s="9"/>
      <c r="H306" s="9"/>
      <c r="I306" s="35"/>
      <c r="J306" s="35"/>
      <c r="K306" s="35"/>
      <c r="L306" s="35"/>
      <c r="M306" s="35"/>
      <c r="N306" s="35"/>
      <c r="O306" s="35"/>
      <c r="P306" s="35"/>
      <c r="Q306" s="10"/>
    </row>
    <row r="307" spans="1:17">
      <c r="A307" s="13" t="s">
        <v>14</v>
      </c>
      <c r="B307" s="35"/>
      <c r="C307" s="9"/>
      <c r="D307" s="9">
        <f>H300</f>
        <v>-9.3399999999998045</v>
      </c>
      <c r="E307" s="35" t="s">
        <v>17</v>
      </c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13</v>
      </c>
      <c r="B308" s="35"/>
      <c r="C308" s="9"/>
      <c r="D308" s="27">
        <f>D306-D307</f>
        <v>192.51999999999964</v>
      </c>
      <c r="E308" s="19" t="s">
        <v>18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ht="14.95" thickBot="1">
      <c r="A309" s="15"/>
      <c r="B309" s="16"/>
      <c r="C309" s="17"/>
      <c r="D309" s="17"/>
      <c r="E309" s="16"/>
      <c r="F309" s="16"/>
      <c r="G309" s="17"/>
      <c r="H309" s="17"/>
      <c r="I309" s="16"/>
      <c r="J309" s="16"/>
      <c r="K309" s="16"/>
      <c r="L309" s="16"/>
      <c r="M309" s="16"/>
      <c r="N309" s="16"/>
      <c r="O309" s="16"/>
      <c r="P309" s="16"/>
      <c r="Q309" s="18"/>
    </row>
    <row r="310" spans="1:17" ht="14.95" thickTop="1"/>
    <row r="312" spans="1:17" ht="14.95" thickBot="1"/>
    <row r="313" spans="1:17" ht="14.95" thickTop="1">
      <c r="A313" s="2"/>
      <c r="B313" s="3"/>
      <c r="C313" s="4">
        <v>45016</v>
      </c>
      <c r="D313" s="5"/>
      <c r="E313" s="3"/>
      <c r="F313" s="3"/>
      <c r="G313" s="5"/>
      <c r="H313" s="5"/>
      <c r="I313" s="3"/>
      <c r="J313" s="3"/>
      <c r="K313" s="3"/>
      <c r="L313" s="20" t="s">
        <v>19</v>
      </c>
      <c r="M313" s="3"/>
      <c r="N313" s="3"/>
      <c r="O313" s="3"/>
      <c r="P313" s="3"/>
      <c r="Q313" s="6"/>
    </row>
    <row r="314" spans="1:17">
      <c r="A314" s="7" t="s">
        <v>5</v>
      </c>
      <c r="B314" s="35"/>
      <c r="C314" s="9"/>
      <c r="D314" s="9"/>
      <c r="E314" s="35"/>
      <c r="F314" s="35"/>
      <c r="G314" s="9"/>
      <c r="H314" s="9"/>
      <c r="I314" s="35"/>
      <c r="J314" s="11" t="s">
        <v>24</v>
      </c>
      <c r="K314" s="35"/>
      <c r="L314" s="11" t="s">
        <v>10</v>
      </c>
      <c r="M314" s="35"/>
      <c r="N314" s="35"/>
      <c r="O314" s="35"/>
      <c r="P314" s="35"/>
      <c r="Q314" s="10"/>
    </row>
    <row r="315" spans="1:17">
      <c r="A315" s="7" t="s">
        <v>0</v>
      </c>
      <c r="B315" s="11" t="s">
        <v>3</v>
      </c>
      <c r="C315" s="12" t="s">
        <v>1</v>
      </c>
      <c r="D315" s="12" t="s">
        <v>4</v>
      </c>
      <c r="E315" s="11" t="s">
        <v>7</v>
      </c>
      <c r="F315" s="37" t="s">
        <v>92</v>
      </c>
      <c r="G315" s="12" t="s">
        <v>8</v>
      </c>
      <c r="H315" s="12" t="s">
        <v>9</v>
      </c>
      <c r="I315" s="33" t="s">
        <v>70</v>
      </c>
      <c r="J315" s="11" t="s">
        <v>23</v>
      </c>
      <c r="K315" s="35"/>
      <c r="L315" s="31">
        <v>209289.69</v>
      </c>
      <c r="M315" s="35" t="s">
        <v>118</v>
      </c>
      <c r="N315" s="35"/>
      <c r="O315" s="35"/>
      <c r="P315" s="35"/>
      <c r="Q315" s="10"/>
    </row>
    <row r="316" spans="1:17">
      <c r="A316" s="13" t="s">
        <v>122</v>
      </c>
      <c r="B316" s="35">
        <v>16</v>
      </c>
      <c r="C316" s="9">
        <v>66.849999999999994</v>
      </c>
      <c r="D316" s="9">
        <f>C316*B316</f>
        <v>1069.5999999999999</v>
      </c>
      <c r="E316" s="36"/>
      <c r="F316" s="38">
        <f>D316/D319</f>
        <v>1</v>
      </c>
      <c r="G316" s="40">
        <v>67.03</v>
      </c>
      <c r="H316" s="9">
        <f>(B316*G316)-D316</f>
        <v>2.8800000000001091</v>
      </c>
      <c r="I316" s="35" t="s">
        <v>71</v>
      </c>
      <c r="J316" s="36">
        <f>G316*B316</f>
        <v>1072.48</v>
      </c>
      <c r="K316" s="35" t="str">
        <f>"sell "&amp;B316&amp;" "&amp;A316&amp;" @ $"&amp;G316</f>
        <v>sell 16 IEFA @ $67.03</v>
      </c>
      <c r="L316" s="9">
        <f>L315+(G316*B316)</f>
        <v>210362.17</v>
      </c>
      <c r="M316" s="35"/>
      <c r="N316" s="35"/>
      <c r="O316" s="35"/>
      <c r="P316" s="35"/>
      <c r="Q316" s="10"/>
    </row>
    <row r="317" spans="1:17">
      <c r="A317" s="13"/>
      <c r="B317" s="35"/>
      <c r="C317" s="9"/>
      <c r="D317" s="9">
        <f>C317*B317</f>
        <v>0</v>
      </c>
      <c r="E317" s="36"/>
      <c r="F317" s="38">
        <f>D317/D319</f>
        <v>0</v>
      </c>
      <c r="G317" s="40"/>
      <c r="H317" s="9">
        <f>(B317*G317)-D317</f>
        <v>0</v>
      </c>
      <c r="I317" s="35"/>
      <c r="J317" s="36">
        <f>G317*B317</f>
        <v>0</v>
      </c>
      <c r="K317" s="35" t="str">
        <f>"sell "&amp;B317&amp;" "&amp;A317&amp;" @ $"&amp;G317</f>
        <v>sell   @ $</v>
      </c>
      <c r="L317" s="9">
        <f>L316+(G317*B317)</f>
        <v>210362.17</v>
      </c>
      <c r="M317" s="35"/>
      <c r="N317" s="35"/>
      <c r="O317" s="35"/>
      <c r="P317" s="35"/>
      <c r="Q317" s="10"/>
    </row>
    <row r="318" spans="1:17">
      <c r="A318" s="13"/>
      <c r="B318" s="35"/>
      <c r="C318" s="9"/>
      <c r="D318" s="9">
        <f>C318*B318</f>
        <v>0</v>
      </c>
      <c r="E318" s="36"/>
      <c r="F318" s="38">
        <f>D318/D319</f>
        <v>0</v>
      </c>
      <c r="G318" s="40"/>
      <c r="H318" s="9">
        <f>(B318*G318)-D318</f>
        <v>0</v>
      </c>
      <c r="I318" s="35"/>
      <c r="J318" s="36">
        <f>G318*B318</f>
        <v>0</v>
      </c>
      <c r="K318" s="35" t="str">
        <f>"sell "&amp;B318&amp;" "&amp;A318&amp;" @ $"&amp;G318</f>
        <v>sell   @ $</v>
      </c>
      <c r="L318" s="9">
        <f>L317+(G318*B318)</f>
        <v>210362.17</v>
      </c>
      <c r="M318" s="35" t="s">
        <v>22</v>
      </c>
      <c r="N318" s="35"/>
      <c r="O318" s="35"/>
      <c r="P318" s="35"/>
      <c r="Q318" s="10"/>
    </row>
    <row r="319" spans="1:17">
      <c r="A319" s="13"/>
      <c r="B319" s="35"/>
      <c r="C319" s="9"/>
      <c r="D319" s="9">
        <f>SUM(D316:D318)</f>
        <v>1069.5999999999999</v>
      </c>
      <c r="E319" s="36"/>
      <c r="F319" s="38">
        <f>SUM(F316:F318)</f>
        <v>1</v>
      </c>
      <c r="G319" s="41"/>
      <c r="H319" s="9">
        <f>SUM(H316:H318)</f>
        <v>2.8800000000001091</v>
      </c>
      <c r="I319" s="35"/>
      <c r="J319" s="36">
        <f>SUM(J316:J318)</f>
        <v>1072.48</v>
      </c>
      <c r="K319" s="35"/>
      <c r="L319" s="9"/>
      <c r="M319" s="35"/>
      <c r="N319" s="35"/>
      <c r="O319" s="35"/>
      <c r="P319" s="35"/>
      <c r="Q319" s="10"/>
    </row>
    <row r="320" spans="1:17">
      <c r="A320" s="13"/>
      <c r="B320" s="35"/>
      <c r="C320" s="9"/>
      <c r="D320" s="9"/>
      <c r="E320" s="35"/>
      <c r="F320" s="35"/>
      <c r="G320" s="41"/>
      <c r="H320" s="9"/>
      <c r="I320" s="35"/>
      <c r="J320" s="35"/>
      <c r="K320" s="35"/>
      <c r="L320" s="9"/>
      <c r="M320" s="35"/>
      <c r="N320" s="35"/>
      <c r="O320" s="35"/>
      <c r="P320" s="35"/>
      <c r="Q320" s="10"/>
    </row>
    <row r="321" spans="1:17">
      <c r="A321" s="13"/>
      <c r="B321" s="35"/>
      <c r="C321" s="9"/>
      <c r="D321" s="9"/>
      <c r="E321" s="19"/>
      <c r="F321" s="35"/>
      <c r="G321" s="41"/>
      <c r="H321" s="9"/>
      <c r="I321" s="35"/>
      <c r="J321" s="35"/>
      <c r="K321" s="35"/>
      <c r="L321" s="9"/>
      <c r="M321" s="11" t="s">
        <v>20</v>
      </c>
      <c r="N321" s="35"/>
      <c r="O321" s="35"/>
      <c r="P321" s="35"/>
      <c r="Q321" s="10"/>
    </row>
    <row r="322" spans="1:17">
      <c r="A322" s="7" t="s">
        <v>6</v>
      </c>
      <c r="B322" s="35"/>
      <c r="C322" s="9"/>
      <c r="D322" s="9"/>
      <c r="E322" s="19"/>
      <c r="F322" s="35"/>
      <c r="G322" s="41"/>
      <c r="H322" s="9"/>
      <c r="I322" s="35"/>
      <c r="J322" s="35"/>
      <c r="K322" s="35"/>
      <c r="L322" s="9"/>
      <c r="M322" s="11" t="s">
        <v>21</v>
      </c>
      <c r="N322" s="35"/>
      <c r="O322" s="35"/>
      <c r="P322" s="35"/>
      <c r="Q322" s="10"/>
    </row>
    <row r="323" spans="1:17">
      <c r="A323" s="7" t="s">
        <v>0</v>
      </c>
      <c r="B323" s="11" t="s">
        <v>3</v>
      </c>
      <c r="C323" s="12" t="s">
        <v>1</v>
      </c>
      <c r="D323" s="12" t="s">
        <v>2</v>
      </c>
      <c r="E323" s="22" t="s">
        <v>7</v>
      </c>
      <c r="F323" s="39" t="s">
        <v>92</v>
      </c>
      <c r="G323" s="42" t="s">
        <v>8</v>
      </c>
      <c r="H323" s="12" t="s">
        <v>9</v>
      </c>
      <c r="I323" s="35"/>
      <c r="J323" s="35"/>
      <c r="K323" s="35"/>
      <c r="L323" s="9"/>
      <c r="M323" s="36">
        <f>L318</f>
        <v>210362.17</v>
      </c>
      <c r="N323" s="35"/>
      <c r="O323" s="35"/>
      <c r="P323" s="35"/>
      <c r="Q323" s="10"/>
    </row>
    <row r="324" spans="1:17">
      <c r="A324" s="13" t="s">
        <v>126</v>
      </c>
      <c r="B324" s="35">
        <v>31</v>
      </c>
      <c r="C324" s="9">
        <v>17.739999999999998</v>
      </c>
      <c r="D324" s="9">
        <f>C324*B324</f>
        <v>549.93999999999994</v>
      </c>
      <c r="E324" s="36"/>
      <c r="F324" s="38">
        <f>D324/D327</f>
        <v>0.15973347739960381</v>
      </c>
      <c r="G324" s="40">
        <v>17.989999999999998</v>
      </c>
      <c r="H324" s="9">
        <f>(B324*G324)-D324</f>
        <v>7.75</v>
      </c>
      <c r="I324" s="35" t="s">
        <v>71</v>
      </c>
      <c r="J324" s="35"/>
      <c r="K324" s="35" t="str">
        <f>"buy "&amp;B324&amp;" "&amp;A324&amp;" @ $"&amp;G324</f>
        <v>buy 31 MNSO @ $17.99</v>
      </c>
      <c r="L324" s="9">
        <f>L318-(G324*B324)</f>
        <v>209804.48</v>
      </c>
      <c r="M324" s="36">
        <f>L315-(G324*B324)</f>
        <v>208732</v>
      </c>
      <c r="N324" s="35"/>
      <c r="O324" s="35"/>
      <c r="P324" s="35"/>
      <c r="Q324" s="10"/>
    </row>
    <row r="325" spans="1:17">
      <c r="A325" s="13" t="s">
        <v>127</v>
      </c>
      <c r="B325" s="35">
        <v>9</v>
      </c>
      <c r="C325" s="9">
        <v>133.62</v>
      </c>
      <c r="D325" s="9">
        <f>C325*B325</f>
        <v>1202.58</v>
      </c>
      <c r="E325" s="36"/>
      <c r="F325" s="38">
        <f>D325/D327</f>
        <v>0.34929680556281695</v>
      </c>
      <c r="G325" s="40">
        <v>132.37</v>
      </c>
      <c r="H325" s="9">
        <f>(B325*G325)-D325</f>
        <v>-11.25</v>
      </c>
      <c r="I325" s="35" t="s">
        <v>71</v>
      </c>
      <c r="J325" s="35"/>
      <c r="K325" s="35" t="str">
        <f>"buy "&amp;B325&amp;" "&amp;A325&amp;" @ $"&amp;G325</f>
        <v>buy 9 SPOT @ $132.37</v>
      </c>
      <c r="L325" s="9">
        <f>L324-(G325*B325)</f>
        <v>208613.15000000002</v>
      </c>
      <c r="M325" s="36">
        <f>M324-(G325*B325)</f>
        <v>207540.67</v>
      </c>
      <c r="N325" s="35"/>
      <c r="O325" s="35"/>
      <c r="P325" s="35"/>
      <c r="Q325" s="10"/>
    </row>
    <row r="326" spans="1:17">
      <c r="A326" s="23" t="s">
        <v>128</v>
      </c>
      <c r="B326" s="24">
        <v>223</v>
      </c>
      <c r="C326" s="25">
        <v>7.58</v>
      </c>
      <c r="D326" s="25">
        <f>C326*B326</f>
        <v>1690.34</v>
      </c>
      <c r="E326" s="36"/>
      <c r="F326" s="38">
        <f>D326/D327</f>
        <v>0.49096971703757925</v>
      </c>
      <c r="G326" s="43">
        <v>7.97</v>
      </c>
      <c r="H326" s="25">
        <f>(B326*G326)-D326</f>
        <v>86.970000000000027</v>
      </c>
      <c r="I326" s="35" t="s">
        <v>71</v>
      </c>
      <c r="J326" s="35"/>
      <c r="K326" s="35" t="str">
        <f>"buy "&amp;B326&amp;" "&amp;A326&amp;" @ $"&amp;G326</f>
        <v>buy 223 BORR @ $7.97</v>
      </c>
      <c r="L326" s="9">
        <f>L325-(G326*B326)</f>
        <v>206835.84000000003</v>
      </c>
      <c r="M326" s="36">
        <f>M325-(G326*B326)</f>
        <v>205763.36000000002</v>
      </c>
      <c r="N326" s="35" t="str">
        <f>TEXT(ROUND(M326,2),"$#,##0.00")&amp;" will be the balance in the account after purchases.  "</f>
        <v xml:space="preserve">$205,763.36 will be the balance in the account after purchases.  </v>
      </c>
      <c r="O326" s="35"/>
      <c r="P326" s="35"/>
      <c r="Q326" s="10"/>
    </row>
    <row r="327" spans="1:17">
      <c r="A327" s="13"/>
      <c r="B327" s="35"/>
      <c r="C327" s="9"/>
      <c r="D327" s="9">
        <f>SUM(D324:D326)</f>
        <v>3442.8599999999997</v>
      </c>
      <c r="E327" s="35"/>
      <c r="F327" s="38">
        <f>SUM(F324:F326)</f>
        <v>1</v>
      </c>
      <c r="G327" s="9" t="s">
        <v>15</v>
      </c>
      <c r="H327" s="9">
        <f>SUM(H324:H326)</f>
        <v>83.470000000000027</v>
      </c>
      <c r="I327" s="35"/>
      <c r="J327" s="35"/>
      <c r="K327" s="35"/>
      <c r="L327" s="9"/>
      <c r="M327" s="35"/>
      <c r="N327" s="35" t="s">
        <v>27</v>
      </c>
      <c r="O327" s="35"/>
      <c r="P327" s="35"/>
      <c r="Q327" s="10"/>
    </row>
    <row r="328" spans="1:17">
      <c r="A328" s="13"/>
      <c r="B328" s="35"/>
      <c r="C328" s="9"/>
      <c r="D328" s="9"/>
      <c r="E328" s="35"/>
      <c r="F328" s="35"/>
      <c r="G328" s="9"/>
      <c r="H328" s="9"/>
      <c r="I328" s="35"/>
      <c r="J328" s="35"/>
      <c r="K328" s="35"/>
      <c r="L328" s="9"/>
      <c r="M328" s="11" t="str">
        <f>IF(J319+M326&gt;0,"Credit Surplus","Credit Shortage")</f>
        <v>Credit Surplus</v>
      </c>
      <c r="N328" s="36">
        <f>J319+M326</f>
        <v>206835.84000000003</v>
      </c>
      <c r="O328" s="35" t="s">
        <v>60</v>
      </c>
      <c r="P328" s="35"/>
      <c r="Q328" s="10"/>
    </row>
    <row r="329" spans="1:17">
      <c r="A329" s="13"/>
      <c r="B329" s="35"/>
      <c r="C329" s="9"/>
      <c r="D329" s="9"/>
      <c r="E329" s="35"/>
      <c r="F329" s="35"/>
      <c r="G329" s="9"/>
      <c r="H329" s="9"/>
      <c r="I329" s="35"/>
      <c r="J329" s="35"/>
      <c r="K329" s="35"/>
      <c r="L329" s="9"/>
      <c r="M329" s="35"/>
      <c r="N329" s="35"/>
      <c r="O329" s="35"/>
      <c r="P329" s="35"/>
      <c r="Q329" s="10"/>
    </row>
    <row r="330" spans="1:17">
      <c r="A330" s="13"/>
      <c r="B330" s="35"/>
      <c r="C330" s="9"/>
      <c r="D330" s="9"/>
      <c r="E330" s="35"/>
      <c r="F330" s="35"/>
      <c r="G330" s="9"/>
      <c r="H330" s="9"/>
      <c r="I330" s="35"/>
      <c r="J330" s="35"/>
      <c r="K330" s="35"/>
      <c r="L330" s="35"/>
      <c r="M330" s="35"/>
      <c r="N330" s="35"/>
      <c r="O330" s="35"/>
      <c r="P330" s="35"/>
      <c r="Q330" s="10"/>
    </row>
    <row r="331" spans="1:17">
      <c r="A331" s="13" t="s">
        <v>11</v>
      </c>
      <c r="B331" s="35"/>
      <c r="C331" s="9"/>
      <c r="D331" s="21">
        <v>502.4</v>
      </c>
      <c r="E331" s="35" t="s">
        <v>76</v>
      </c>
      <c r="F331" s="35"/>
      <c r="G331" s="9"/>
      <c r="H331" s="9"/>
      <c r="I331" s="35"/>
      <c r="J331" s="35"/>
      <c r="K331" s="35"/>
      <c r="L331" s="35"/>
      <c r="M331" s="35"/>
      <c r="N331" s="35"/>
      <c r="O331" s="35"/>
      <c r="P331" s="35"/>
      <c r="Q331" s="10"/>
    </row>
    <row r="332" spans="1:17">
      <c r="A332" s="13" t="s">
        <v>12</v>
      </c>
      <c r="B332" s="35"/>
      <c r="C332" s="9"/>
      <c r="D332" s="9">
        <f>H319</f>
        <v>2.8800000000001091</v>
      </c>
      <c r="E332" s="35" t="s">
        <v>16</v>
      </c>
      <c r="F332" s="35"/>
      <c r="G332" s="9"/>
      <c r="H332" s="9"/>
      <c r="I332" s="35"/>
      <c r="J332" s="35"/>
      <c r="K332" s="35"/>
      <c r="L332" s="35"/>
      <c r="M332" s="35"/>
      <c r="N332" s="35"/>
      <c r="O332" s="35"/>
      <c r="P332" s="35"/>
      <c r="Q332" s="10"/>
    </row>
    <row r="333" spans="1:17">
      <c r="A333" s="13" t="s">
        <v>13</v>
      </c>
      <c r="B333" s="35"/>
      <c r="C333" s="9"/>
      <c r="D333" s="9">
        <f>D331+D332</f>
        <v>505.28000000000009</v>
      </c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14</v>
      </c>
      <c r="B334" s="35"/>
      <c r="C334" s="9"/>
      <c r="D334" s="9">
        <f>H327</f>
        <v>83.470000000000027</v>
      </c>
      <c r="E334" s="35" t="s">
        <v>17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13</v>
      </c>
      <c r="B335" s="35"/>
      <c r="C335" s="9"/>
      <c r="D335" s="27">
        <f>D333-D334</f>
        <v>421.81000000000006</v>
      </c>
      <c r="E335" s="19" t="s">
        <v>18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ht="14.95" thickBot="1">
      <c r="A336" s="15"/>
      <c r="B336" s="16"/>
      <c r="C336" s="17"/>
      <c r="D336" s="17"/>
      <c r="E336" s="16"/>
      <c r="F336" s="16"/>
      <c r="G336" s="17"/>
      <c r="H336" s="17"/>
      <c r="I336" s="16"/>
      <c r="J336" s="16"/>
      <c r="K336" s="16"/>
      <c r="L336" s="16"/>
      <c r="M336" s="16"/>
      <c r="N336" s="16"/>
      <c r="O336" s="16"/>
      <c r="P336" s="16"/>
      <c r="Q336" s="18"/>
    </row>
    <row r="337" spans="1:17" ht="14.95" thickTop="1"/>
    <row r="339" spans="1:17" ht="14.95" thickBot="1"/>
    <row r="340" spans="1:17" ht="14.95" thickTop="1">
      <c r="A340" s="2"/>
      <c r="B340" s="3"/>
      <c r="C340" s="4">
        <v>44985</v>
      </c>
      <c r="D340" s="5"/>
      <c r="E340" s="3"/>
      <c r="F340" s="3"/>
      <c r="G340" s="5"/>
      <c r="H340" s="5"/>
      <c r="I340" s="3"/>
      <c r="J340" s="3"/>
      <c r="K340" s="3"/>
      <c r="L340" s="20" t="s">
        <v>19</v>
      </c>
      <c r="M340" s="3"/>
      <c r="N340" s="3"/>
      <c r="O340" s="3"/>
      <c r="P340" s="3"/>
      <c r="Q340" s="6"/>
    </row>
    <row r="341" spans="1:17">
      <c r="A341" s="7" t="s">
        <v>5</v>
      </c>
      <c r="B341" s="35"/>
      <c r="C341" s="9"/>
      <c r="D341" s="9"/>
      <c r="E341" s="35"/>
      <c r="F341" s="35"/>
      <c r="G341" s="9"/>
      <c r="H341" s="9"/>
      <c r="I341" s="35"/>
      <c r="J341" s="11" t="s">
        <v>24</v>
      </c>
      <c r="K341" s="35"/>
      <c r="L341" s="11" t="s">
        <v>10</v>
      </c>
      <c r="M341" s="35"/>
      <c r="N341" s="35"/>
      <c r="O341" s="35"/>
      <c r="P341" s="35"/>
      <c r="Q341" s="10"/>
    </row>
    <row r="342" spans="1:17">
      <c r="A342" s="7" t="s">
        <v>0</v>
      </c>
      <c r="B342" s="11" t="s">
        <v>3</v>
      </c>
      <c r="C342" s="12" t="s">
        <v>1</v>
      </c>
      <c r="D342" s="12" t="s">
        <v>4</v>
      </c>
      <c r="E342" s="11" t="s">
        <v>7</v>
      </c>
      <c r="F342" s="37" t="s">
        <v>92</v>
      </c>
      <c r="G342" s="12" t="s">
        <v>8</v>
      </c>
      <c r="H342" s="12" t="s">
        <v>9</v>
      </c>
      <c r="I342" s="33" t="s">
        <v>70</v>
      </c>
      <c r="J342" s="11" t="s">
        <v>23</v>
      </c>
      <c r="K342" s="35"/>
      <c r="L342" s="31">
        <v>208689.72</v>
      </c>
      <c r="M342" s="35" t="s">
        <v>118</v>
      </c>
      <c r="N342" s="35"/>
      <c r="O342" s="35"/>
      <c r="P342" s="35"/>
      <c r="Q342" s="10"/>
    </row>
    <row r="343" spans="1:17">
      <c r="A343" s="13" t="s">
        <v>119</v>
      </c>
      <c r="B343" s="35">
        <v>109</v>
      </c>
      <c r="C343" s="9">
        <v>11.77</v>
      </c>
      <c r="D343" s="9">
        <f>C343*B343</f>
        <v>1282.93</v>
      </c>
      <c r="E343" s="36" t="s">
        <v>33</v>
      </c>
      <c r="F343" s="38">
        <f>D343/D346</f>
        <v>0.32146544120594955</v>
      </c>
      <c r="G343" s="40">
        <v>11.71</v>
      </c>
      <c r="H343" s="9">
        <f>(B343*G343)-D343</f>
        <v>-6.5399999999999636</v>
      </c>
      <c r="I343" s="35" t="s">
        <v>71</v>
      </c>
      <c r="J343" s="36">
        <f>G343*B343</f>
        <v>1276.3900000000001</v>
      </c>
      <c r="K343" s="35" t="str">
        <f>"sell "&amp;B343&amp;" "&amp;A343&amp;" @ $"&amp;G343</f>
        <v>sell 109 YPF @ $11.71</v>
      </c>
      <c r="L343" s="9">
        <f>L342+(G343*B343)</f>
        <v>209966.11000000002</v>
      </c>
      <c r="M343" s="35"/>
      <c r="N343" s="35"/>
      <c r="O343" s="35"/>
      <c r="P343" s="35"/>
      <c r="Q343" s="10"/>
    </row>
    <row r="344" spans="1:17">
      <c r="A344" s="13" t="s">
        <v>120</v>
      </c>
      <c r="B344" s="35">
        <v>41</v>
      </c>
      <c r="C344" s="9">
        <v>51.44</v>
      </c>
      <c r="D344" s="9">
        <f>C344*B344</f>
        <v>2109.04</v>
      </c>
      <c r="E344" s="36" t="s">
        <v>33</v>
      </c>
      <c r="F344" s="38">
        <f>D344/D346</f>
        <v>0.52846489997193602</v>
      </c>
      <c r="G344" s="40">
        <v>51.87</v>
      </c>
      <c r="H344" s="9">
        <f>(B344*G344)-D344</f>
        <v>17.630000000000109</v>
      </c>
      <c r="I344" s="35"/>
      <c r="J344" s="36">
        <f>G344*B344</f>
        <v>2126.67</v>
      </c>
      <c r="K344" s="35" t="str">
        <f>"sell "&amp;B344&amp;" "&amp;A344&amp;" @ $"&amp;G344</f>
        <v>sell 41 INSW @ $51.87</v>
      </c>
      <c r="L344" s="9">
        <f>L343+(G344*B344)</f>
        <v>212092.78000000003</v>
      </c>
      <c r="M344" s="35"/>
      <c r="N344" s="35"/>
      <c r="O344" s="35"/>
      <c r="P344" s="35"/>
      <c r="Q344" s="10"/>
    </row>
    <row r="345" spans="1:17">
      <c r="A345" s="13" t="s">
        <v>121</v>
      </c>
      <c r="B345" s="35">
        <v>17</v>
      </c>
      <c r="C345" s="9">
        <v>35.229999999999997</v>
      </c>
      <c r="D345" s="9">
        <f>C345*B345</f>
        <v>598.91</v>
      </c>
      <c r="E345" s="36" t="s">
        <v>33</v>
      </c>
      <c r="F345" s="38">
        <f>D345/D346</f>
        <v>0.1500696588221144</v>
      </c>
      <c r="G345" s="40">
        <v>36.25</v>
      </c>
      <c r="H345" s="9">
        <f>(B345*G345)-D345</f>
        <v>17.340000000000032</v>
      </c>
      <c r="I345" s="35"/>
      <c r="J345" s="36">
        <f>G345*B345</f>
        <v>616.25</v>
      </c>
      <c r="K345" s="35" t="str">
        <f>"sell "&amp;B345&amp;" "&amp;A345&amp;" @ $"&amp;G345</f>
        <v>sell 17 TRMD @ $36.25</v>
      </c>
      <c r="L345" s="9">
        <f>L344+(G345*B345)</f>
        <v>212709.03000000003</v>
      </c>
      <c r="M345" s="35" t="s">
        <v>22</v>
      </c>
      <c r="N345" s="35"/>
      <c r="O345" s="35"/>
      <c r="P345" s="35"/>
      <c r="Q345" s="10"/>
    </row>
    <row r="346" spans="1:17">
      <c r="A346" s="13"/>
      <c r="B346" s="35"/>
      <c r="C346" s="9"/>
      <c r="D346" s="9">
        <f>SUM(D343:D345)</f>
        <v>3990.88</v>
      </c>
      <c r="E346" s="36"/>
      <c r="F346" s="38">
        <f>SUM(F343:F345)</f>
        <v>1</v>
      </c>
      <c r="G346" s="41"/>
      <c r="H346" s="9">
        <f>SUM(H343:H345)</f>
        <v>28.430000000000177</v>
      </c>
      <c r="I346" s="35"/>
      <c r="J346" s="36">
        <f>SUM(J343:J345)</f>
        <v>4019.3100000000004</v>
      </c>
      <c r="K346" s="35"/>
      <c r="L346" s="9"/>
      <c r="M346" s="35"/>
      <c r="N346" s="35"/>
      <c r="O346" s="35"/>
      <c r="P346" s="35"/>
      <c r="Q346" s="10"/>
    </row>
    <row r="347" spans="1:17">
      <c r="A347" s="13"/>
      <c r="B347" s="35"/>
      <c r="C347" s="9"/>
      <c r="D347" s="9"/>
      <c r="E347" s="35"/>
      <c r="F347" s="35"/>
      <c r="G347" s="41"/>
      <c r="H347" s="9"/>
      <c r="I347" s="35"/>
      <c r="J347" s="35"/>
      <c r="K347" s="35"/>
      <c r="L347" s="9"/>
      <c r="M347" s="35"/>
      <c r="N347" s="35"/>
      <c r="O347" s="35"/>
      <c r="P347" s="35"/>
      <c r="Q347" s="10"/>
    </row>
    <row r="348" spans="1:17">
      <c r="A348" s="13"/>
      <c r="B348" s="35"/>
      <c r="C348" s="9"/>
      <c r="D348" s="9"/>
      <c r="E348" s="19"/>
      <c r="F348" s="35"/>
      <c r="G348" s="41"/>
      <c r="H348" s="9"/>
      <c r="I348" s="35"/>
      <c r="J348" s="35"/>
      <c r="K348" s="35"/>
      <c r="L348" s="9"/>
      <c r="M348" s="11" t="s">
        <v>20</v>
      </c>
      <c r="N348" s="35"/>
      <c r="O348" s="35"/>
      <c r="P348" s="35"/>
      <c r="Q348" s="10"/>
    </row>
    <row r="349" spans="1:17">
      <c r="A349" s="7" t="s">
        <v>6</v>
      </c>
      <c r="B349" s="35"/>
      <c r="C349" s="9"/>
      <c r="D349" s="9"/>
      <c r="E349" s="19"/>
      <c r="F349" s="35"/>
      <c r="G349" s="41"/>
      <c r="H349" s="9"/>
      <c r="I349" s="35"/>
      <c r="J349" s="35"/>
      <c r="K349" s="35"/>
      <c r="L349" s="9"/>
      <c r="M349" s="11" t="s">
        <v>21</v>
      </c>
      <c r="N349" s="35"/>
      <c r="O349" s="35"/>
      <c r="P349" s="35"/>
      <c r="Q349" s="10"/>
    </row>
    <row r="350" spans="1:17">
      <c r="A350" s="7" t="s">
        <v>0</v>
      </c>
      <c r="B350" s="11" t="s">
        <v>3</v>
      </c>
      <c r="C350" s="12" t="s">
        <v>1</v>
      </c>
      <c r="D350" s="12" t="s">
        <v>2</v>
      </c>
      <c r="E350" s="22" t="s">
        <v>7</v>
      </c>
      <c r="F350" s="39" t="s">
        <v>92</v>
      </c>
      <c r="G350" s="42" t="s">
        <v>8</v>
      </c>
      <c r="H350" s="12" t="s">
        <v>9</v>
      </c>
      <c r="I350" s="35"/>
      <c r="J350" s="35"/>
      <c r="K350" s="35"/>
      <c r="L350" s="9"/>
      <c r="M350" s="36">
        <f>L345</f>
        <v>212709.03000000003</v>
      </c>
      <c r="N350" s="35"/>
      <c r="O350" s="35"/>
      <c r="P350" s="35"/>
      <c r="Q350" s="10"/>
    </row>
    <row r="351" spans="1:17">
      <c r="A351" s="13" t="s">
        <v>123</v>
      </c>
      <c r="B351" s="35">
        <v>2</v>
      </c>
      <c r="C351" s="9">
        <v>128.54</v>
      </c>
      <c r="D351" s="9">
        <f>C351*B351</f>
        <v>257.08</v>
      </c>
      <c r="E351" s="36" t="s">
        <v>33</v>
      </c>
      <c r="F351" s="38">
        <f>D351/D354</f>
        <v>7.5922600765486931E-2</v>
      </c>
      <c r="G351" s="40">
        <v>129.72</v>
      </c>
      <c r="H351" s="9">
        <f>(B351*G351)-D351</f>
        <v>2.3600000000000136</v>
      </c>
      <c r="I351" s="35" t="s">
        <v>71</v>
      </c>
      <c r="J351" s="35"/>
      <c r="K351" s="35" t="str">
        <f>"buy "&amp;B351&amp;" "&amp;A351&amp;" @ $"&amp;G351</f>
        <v>buy 2 ACLS @ $129.72</v>
      </c>
      <c r="L351" s="9">
        <f>L345-(G351*B351)</f>
        <v>212449.59000000003</v>
      </c>
      <c r="M351" s="36">
        <f>L342-(G351*B351)</f>
        <v>208430.28</v>
      </c>
      <c r="N351" s="35"/>
      <c r="O351" s="35"/>
      <c r="P351" s="35"/>
      <c r="Q351" s="10"/>
    </row>
    <row r="352" spans="1:17">
      <c r="A352" s="13" t="s">
        <v>124</v>
      </c>
      <c r="B352" s="35">
        <v>10</v>
      </c>
      <c r="C352" s="9">
        <v>108.37</v>
      </c>
      <c r="D352" s="9">
        <f>C352*B352</f>
        <v>1083.7</v>
      </c>
      <c r="E352" s="36" t="s">
        <v>33</v>
      </c>
      <c r="F352" s="38">
        <f>D352/D354</f>
        <v>0.32004559845012526</v>
      </c>
      <c r="G352" s="40">
        <v>110</v>
      </c>
      <c r="H352" s="9">
        <f>(B352*G352)-D352</f>
        <v>16.299999999999955</v>
      </c>
      <c r="I352" s="35" t="s">
        <v>71</v>
      </c>
      <c r="J352" s="35"/>
      <c r="K352" s="35" t="str">
        <f>"buy "&amp;B352&amp;" "&amp;A352&amp;" @ $"&amp;G352</f>
        <v>buy 10 WYNN @ $110</v>
      </c>
      <c r="L352" s="9">
        <f>L351-(G352*B352)</f>
        <v>211349.59000000003</v>
      </c>
      <c r="M352" s="36">
        <f>M351-(G352*B352)</f>
        <v>207330.28</v>
      </c>
      <c r="N352" s="35"/>
      <c r="O352" s="35"/>
      <c r="P352" s="35"/>
      <c r="Q352" s="10"/>
    </row>
    <row r="353" spans="1:17">
      <c r="A353" s="23" t="s">
        <v>125</v>
      </c>
      <c r="B353" s="24">
        <v>181</v>
      </c>
      <c r="C353" s="25">
        <v>11.3</v>
      </c>
      <c r="D353" s="25">
        <f>C353*B353</f>
        <v>2045.3000000000002</v>
      </c>
      <c r="E353" s="36" t="s">
        <v>33</v>
      </c>
      <c r="F353" s="38">
        <f>D353/D354</f>
        <v>0.6040318007843879</v>
      </c>
      <c r="G353" s="43">
        <v>11.4</v>
      </c>
      <c r="H353" s="25">
        <f>(B353*G353)-D353</f>
        <v>18.099999999999909</v>
      </c>
      <c r="I353" s="35" t="s">
        <v>71</v>
      </c>
      <c r="J353" s="35"/>
      <c r="K353" s="35" t="str">
        <f>"buy "&amp;B353&amp;" "&amp;A353&amp;" @ $"&amp;G353</f>
        <v>buy 181 COTY @ $11.4</v>
      </c>
      <c r="L353" s="9">
        <f>L352-(G353*B353)</f>
        <v>209286.19000000003</v>
      </c>
      <c r="M353" s="36">
        <f>M352-(G353*B353)</f>
        <v>205266.88</v>
      </c>
      <c r="N353" s="35" t="str">
        <f>TEXT(ROUND(M353,2),"$#,##0.00")&amp;" will be the balance in the account after purchases.  "</f>
        <v xml:space="preserve">$205,266.88 will be the balance in the account after purchases.  </v>
      </c>
      <c r="O353" s="35"/>
      <c r="P353" s="35"/>
      <c r="Q353" s="10"/>
    </row>
    <row r="354" spans="1:17">
      <c r="A354" s="13"/>
      <c r="B354" s="35"/>
      <c r="C354" s="9"/>
      <c r="D354" s="9">
        <f>SUM(D351:D353)</f>
        <v>3386.08</v>
      </c>
      <c r="E354" s="35"/>
      <c r="F354" s="38">
        <f>SUM(F351:F353)</f>
        <v>1</v>
      </c>
      <c r="G354" s="9" t="s">
        <v>15</v>
      </c>
      <c r="H354" s="9">
        <f>SUM(H351:H353)</f>
        <v>36.759999999999877</v>
      </c>
      <c r="I354" s="35"/>
      <c r="J354" s="35"/>
      <c r="K354" s="35"/>
      <c r="L354" s="9"/>
      <c r="M354" s="35"/>
      <c r="N354" s="35" t="s">
        <v>27</v>
      </c>
      <c r="O354" s="35"/>
      <c r="P354" s="35"/>
      <c r="Q354" s="10"/>
    </row>
    <row r="355" spans="1:17">
      <c r="A355" s="13"/>
      <c r="B355" s="35"/>
      <c r="C355" s="9"/>
      <c r="D355" s="9"/>
      <c r="E355" s="35"/>
      <c r="F355" s="35"/>
      <c r="G355" s="9"/>
      <c r="H355" s="9"/>
      <c r="I355" s="35"/>
      <c r="J355" s="35"/>
      <c r="K355" s="35"/>
      <c r="L355" s="9"/>
      <c r="M355" s="11" t="str">
        <f>IF(J346+M353&gt;0,"Credit Surplus","Credit Shortage")</f>
        <v>Credit Surplus</v>
      </c>
      <c r="N355" s="36">
        <f>J346+M353</f>
        <v>209286.19</v>
      </c>
      <c r="O355" s="35" t="s">
        <v>60</v>
      </c>
      <c r="P355" s="35"/>
      <c r="Q355" s="10"/>
    </row>
    <row r="356" spans="1:17">
      <c r="A356" s="13"/>
      <c r="B356" s="35"/>
      <c r="C356" s="9"/>
      <c r="D356" s="9"/>
      <c r="E356" s="35"/>
      <c r="F356" s="35"/>
      <c r="G356" s="9"/>
      <c r="H356" s="9"/>
      <c r="I356" s="35"/>
      <c r="J356" s="35"/>
      <c r="K356" s="35"/>
      <c r="L356" s="9"/>
      <c r="M356" s="35"/>
      <c r="N356" s="35"/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35"/>
      <c r="M357" s="35"/>
      <c r="N357" s="35"/>
      <c r="O357" s="35"/>
      <c r="P357" s="35"/>
      <c r="Q357" s="10"/>
    </row>
    <row r="358" spans="1:17">
      <c r="A358" s="13" t="s">
        <v>11</v>
      </c>
      <c r="B358" s="35"/>
      <c r="C358" s="9"/>
      <c r="D358" s="21">
        <v>2883.99</v>
      </c>
      <c r="E358" s="35" t="s">
        <v>76</v>
      </c>
      <c r="F358" s="35"/>
      <c r="G358" s="9"/>
      <c r="H358" s="9"/>
      <c r="I358" s="35"/>
      <c r="J358" s="35"/>
      <c r="K358" s="35"/>
      <c r="L358" s="35"/>
      <c r="M358" s="35"/>
      <c r="N358" s="35"/>
      <c r="O358" s="35"/>
      <c r="P358" s="35"/>
      <c r="Q358" s="10"/>
    </row>
    <row r="359" spans="1:17">
      <c r="A359" s="13" t="s">
        <v>12</v>
      </c>
      <c r="B359" s="35"/>
      <c r="C359" s="9"/>
      <c r="D359" s="9">
        <f>H346</f>
        <v>28.430000000000177</v>
      </c>
      <c r="E359" s="35" t="s">
        <v>16</v>
      </c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13</v>
      </c>
      <c r="B360" s="35"/>
      <c r="C360" s="9"/>
      <c r="D360" s="9">
        <f>D358+D359</f>
        <v>2912.42</v>
      </c>
      <c r="E360" s="35"/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14</v>
      </c>
      <c r="B361" s="35"/>
      <c r="C361" s="9"/>
      <c r="D361" s="9">
        <f>H354</f>
        <v>36.759999999999877</v>
      </c>
      <c r="E361" s="35" t="s">
        <v>17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27">
        <f>D360-D361</f>
        <v>2875.6600000000003</v>
      </c>
      <c r="E362" s="19" t="s">
        <v>18</v>
      </c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ht="14.95" thickBot="1">
      <c r="A363" s="15"/>
      <c r="B363" s="16"/>
      <c r="C363" s="17"/>
      <c r="D363" s="17"/>
      <c r="E363" s="16"/>
      <c r="F363" s="16"/>
      <c r="G363" s="17"/>
      <c r="H363" s="17"/>
      <c r="I363" s="16"/>
      <c r="J363" s="16"/>
      <c r="K363" s="16"/>
      <c r="L363" s="16"/>
      <c r="M363" s="16"/>
      <c r="N363" s="16"/>
      <c r="O363" s="16"/>
      <c r="P363" s="16"/>
      <c r="Q363" s="18"/>
    </row>
    <row r="364" spans="1:17" ht="14.95" thickTop="1"/>
    <row r="366" spans="1:17" ht="14.95" thickBot="1"/>
    <row r="367" spans="1:17" ht="14.95" thickTop="1">
      <c r="A367" s="2"/>
      <c r="B367" s="3"/>
      <c r="C367" s="4">
        <v>44957</v>
      </c>
      <c r="D367" s="5"/>
      <c r="E367" s="3"/>
      <c r="F367" s="3"/>
      <c r="G367" s="5"/>
      <c r="H367" s="5"/>
      <c r="I367" s="3"/>
      <c r="J367" s="3"/>
      <c r="K367" s="3"/>
      <c r="L367" s="20" t="s">
        <v>19</v>
      </c>
      <c r="M367" s="3"/>
      <c r="N367" s="3"/>
      <c r="O367" s="3"/>
      <c r="P367" s="3"/>
      <c r="Q367" s="6"/>
    </row>
    <row r="368" spans="1:17">
      <c r="A368" s="7" t="s">
        <v>5</v>
      </c>
      <c r="B368" s="35"/>
      <c r="C368" s="9"/>
      <c r="D368" s="9"/>
      <c r="E368" s="35"/>
      <c r="F368" s="35"/>
      <c r="G368" s="9"/>
      <c r="H368" s="9"/>
      <c r="I368" s="35"/>
      <c r="J368" s="11" t="s">
        <v>24</v>
      </c>
      <c r="K368" s="35"/>
      <c r="L368" s="11" t="s">
        <v>10</v>
      </c>
      <c r="M368" s="35"/>
      <c r="N368" s="35"/>
      <c r="O368" s="35"/>
      <c r="P368" s="35"/>
      <c r="Q368" s="10"/>
    </row>
    <row r="369" spans="1:17">
      <c r="A369" s="7" t="s">
        <v>0</v>
      </c>
      <c r="B369" s="11" t="s">
        <v>3</v>
      </c>
      <c r="C369" s="12" t="s">
        <v>1</v>
      </c>
      <c r="D369" s="12" t="s">
        <v>4</v>
      </c>
      <c r="E369" s="11" t="s">
        <v>7</v>
      </c>
      <c r="F369" s="37" t="s">
        <v>92</v>
      </c>
      <c r="G369" s="12" t="s">
        <v>8</v>
      </c>
      <c r="H369" s="12" t="s">
        <v>9</v>
      </c>
      <c r="I369" s="33" t="s">
        <v>70</v>
      </c>
      <c r="J369" s="11" t="s">
        <v>23</v>
      </c>
      <c r="K369" s="35"/>
      <c r="L369" s="31">
        <v>208689.72</v>
      </c>
      <c r="M369" s="35" t="s">
        <v>118</v>
      </c>
      <c r="N369" s="35"/>
      <c r="O369" s="35"/>
      <c r="P369" s="35"/>
      <c r="Q369" s="10"/>
    </row>
    <row r="370" spans="1:17">
      <c r="A370" s="13" t="s">
        <v>119</v>
      </c>
      <c r="B370" s="35">
        <v>109</v>
      </c>
      <c r="C370" s="9">
        <v>11.77</v>
      </c>
      <c r="D370" s="9">
        <f>C370*B370</f>
        <v>1282.93</v>
      </c>
      <c r="E370" s="36" t="s">
        <v>33</v>
      </c>
      <c r="F370" s="38">
        <f>D370/D373</f>
        <v>0.32146544120594955</v>
      </c>
      <c r="G370" s="40">
        <v>11.71</v>
      </c>
      <c r="H370" s="9">
        <f>(B370*G370)-D370</f>
        <v>-6.5399999999999636</v>
      </c>
      <c r="I370" s="35" t="s">
        <v>71</v>
      </c>
      <c r="J370" s="36">
        <f>G370*B370</f>
        <v>1276.3900000000001</v>
      </c>
      <c r="K370" s="35" t="str">
        <f>"sell "&amp;B370&amp;" "&amp;A370&amp;" @ $"&amp;G370</f>
        <v>sell 109 YPF @ $11.71</v>
      </c>
      <c r="L370" s="9">
        <f>L369+(G370*B370)</f>
        <v>209966.11000000002</v>
      </c>
      <c r="M370" s="35"/>
      <c r="N370" s="35"/>
      <c r="O370" s="35"/>
      <c r="P370" s="35"/>
      <c r="Q370" s="10"/>
    </row>
    <row r="371" spans="1:17">
      <c r="A371" s="13" t="s">
        <v>120</v>
      </c>
      <c r="B371" s="35">
        <v>41</v>
      </c>
      <c r="C371" s="9">
        <v>51.44</v>
      </c>
      <c r="D371" s="9">
        <f>C371*B371</f>
        <v>2109.04</v>
      </c>
      <c r="E371" s="36" t="s">
        <v>33</v>
      </c>
      <c r="F371" s="38">
        <f>D371/D373</f>
        <v>0.52846489997193602</v>
      </c>
      <c r="G371" s="40">
        <v>51.87</v>
      </c>
      <c r="H371" s="9">
        <f>(B371*G371)-D371</f>
        <v>17.630000000000109</v>
      </c>
      <c r="I371" s="35"/>
      <c r="J371" s="36">
        <f>G371*B371</f>
        <v>2126.67</v>
      </c>
      <c r="K371" s="35" t="str">
        <f>"sell "&amp;B371&amp;" "&amp;A371&amp;" @ $"&amp;G371</f>
        <v>sell 41 INSW @ $51.87</v>
      </c>
      <c r="L371" s="9">
        <f>L370+(G371*B371)</f>
        <v>212092.78000000003</v>
      </c>
      <c r="M371" s="35"/>
      <c r="N371" s="35"/>
      <c r="O371" s="35"/>
      <c r="P371" s="35"/>
      <c r="Q371" s="10"/>
    </row>
    <row r="372" spans="1:17">
      <c r="A372" s="13" t="s">
        <v>121</v>
      </c>
      <c r="B372" s="35">
        <v>17</v>
      </c>
      <c r="C372" s="9">
        <v>35.229999999999997</v>
      </c>
      <c r="D372" s="9">
        <f>C372*B372</f>
        <v>598.91</v>
      </c>
      <c r="E372" s="36" t="s">
        <v>33</v>
      </c>
      <c r="F372" s="38">
        <f>D372/D373</f>
        <v>0.1500696588221144</v>
      </c>
      <c r="G372" s="40">
        <v>36.25</v>
      </c>
      <c r="H372" s="9">
        <f>(B372*G372)-D372</f>
        <v>17.340000000000032</v>
      </c>
      <c r="I372" s="35"/>
      <c r="J372" s="36">
        <f>G372*B372</f>
        <v>616.25</v>
      </c>
      <c r="K372" s="35" t="str">
        <f>"sell "&amp;B372&amp;" "&amp;A372&amp;" @ $"&amp;G372</f>
        <v>sell 17 TRMD @ $36.25</v>
      </c>
      <c r="L372" s="9">
        <f>L371+(G372*B372)</f>
        <v>212709.03000000003</v>
      </c>
      <c r="M372" s="35" t="s">
        <v>22</v>
      </c>
      <c r="N372" s="35"/>
      <c r="O372" s="35"/>
      <c r="P372" s="35"/>
      <c r="Q372" s="10"/>
    </row>
    <row r="373" spans="1:17">
      <c r="A373" s="13"/>
      <c r="B373" s="35"/>
      <c r="C373" s="9"/>
      <c r="D373" s="9">
        <f>SUM(D370:D372)</f>
        <v>3990.88</v>
      </c>
      <c r="E373" s="36"/>
      <c r="F373" s="38">
        <f>SUM(F370:F372)</f>
        <v>1</v>
      </c>
      <c r="G373" s="41"/>
      <c r="H373" s="9">
        <f>SUM(H370:H372)</f>
        <v>28.430000000000177</v>
      </c>
      <c r="I373" s="35"/>
      <c r="J373" s="36">
        <f>SUM(J370:J372)</f>
        <v>4019.3100000000004</v>
      </c>
      <c r="K373" s="35"/>
      <c r="L373" s="9"/>
      <c r="M373" s="35"/>
      <c r="N373" s="35"/>
      <c r="O373" s="35"/>
      <c r="P373" s="35"/>
      <c r="Q373" s="10"/>
    </row>
    <row r="374" spans="1:17">
      <c r="A374" s="13"/>
      <c r="B374" s="35"/>
      <c r="C374" s="9"/>
      <c r="D374" s="9"/>
      <c r="E374" s="35"/>
      <c r="F374" s="35"/>
      <c r="G374" s="41"/>
      <c r="H374" s="9"/>
      <c r="I374" s="35"/>
      <c r="J374" s="35"/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19"/>
      <c r="F375" s="35"/>
      <c r="G375" s="41"/>
      <c r="H375" s="9"/>
      <c r="I375" s="35"/>
      <c r="J375" s="35"/>
      <c r="K375" s="35"/>
      <c r="L375" s="9"/>
      <c r="M375" s="11" t="s">
        <v>20</v>
      </c>
      <c r="N375" s="35"/>
      <c r="O375" s="35"/>
      <c r="P375" s="35"/>
      <c r="Q375" s="10"/>
    </row>
    <row r="376" spans="1:17">
      <c r="A376" s="7" t="s">
        <v>6</v>
      </c>
      <c r="B376" s="35"/>
      <c r="C376" s="9"/>
      <c r="D376" s="9"/>
      <c r="E376" s="19"/>
      <c r="F376" s="35"/>
      <c r="G376" s="41"/>
      <c r="H376" s="9"/>
      <c r="I376" s="35"/>
      <c r="J376" s="35"/>
      <c r="K376" s="35"/>
      <c r="L376" s="9"/>
      <c r="M376" s="11" t="s">
        <v>21</v>
      </c>
      <c r="N376" s="35"/>
      <c r="O376" s="35"/>
      <c r="P376" s="35"/>
      <c r="Q376" s="10"/>
    </row>
    <row r="377" spans="1:17">
      <c r="A377" s="7" t="s">
        <v>0</v>
      </c>
      <c r="B377" s="11" t="s">
        <v>3</v>
      </c>
      <c r="C377" s="12" t="s">
        <v>1</v>
      </c>
      <c r="D377" s="12" t="s">
        <v>2</v>
      </c>
      <c r="E377" s="22" t="s">
        <v>7</v>
      </c>
      <c r="F377" s="39" t="s">
        <v>92</v>
      </c>
      <c r="G377" s="42" t="s">
        <v>8</v>
      </c>
      <c r="H377" s="12" t="s">
        <v>9</v>
      </c>
      <c r="I377" s="35"/>
      <c r="J377" s="35"/>
      <c r="K377" s="35"/>
      <c r="L377" s="9"/>
      <c r="M377" s="36">
        <f>L372</f>
        <v>212709.03000000003</v>
      </c>
      <c r="N377" s="35"/>
      <c r="O377" s="35"/>
      <c r="P377" s="35"/>
      <c r="Q377" s="10"/>
    </row>
    <row r="378" spans="1:17">
      <c r="A378" s="13" t="s">
        <v>123</v>
      </c>
      <c r="B378" s="35">
        <v>2</v>
      </c>
      <c r="C378" s="9">
        <v>128.54</v>
      </c>
      <c r="D378" s="9">
        <f>C378*B378</f>
        <v>257.08</v>
      </c>
      <c r="E378" s="36" t="s">
        <v>33</v>
      </c>
      <c r="F378" s="38">
        <f>D378/D381</f>
        <v>7.5922600765486931E-2</v>
      </c>
      <c r="G378" s="40">
        <v>129.72</v>
      </c>
      <c r="H378" s="9">
        <f>(B378*G378)-D378</f>
        <v>2.3600000000000136</v>
      </c>
      <c r="I378" s="35" t="s">
        <v>71</v>
      </c>
      <c r="J378" s="35"/>
      <c r="K378" s="35" t="str">
        <f>"buy "&amp;B378&amp;" "&amp;A378&amp;" @ $"&amp;G378</f>
        <v>buy 2 ACLS @ $129.72</v>
      </c>
      <c r="L378" s="9">
        <f>L372-(G378*B378)</f>
        <v>212449.59000000003</v>
      </c>
      <c r="M378" s="36">
        <f>L369-(G378*B378)</f>
        <v>208430.28</v>
      </c>
      <c r="N378" s="35"/>
      <c r="O378" s="35"/>
      <c r="P378" s="35"/>
      <c r="Q378" s="10"/>
    </row>
    <row r="379" spans="1:17">
      <c r="A379" s="13" t="s">
        <v>124</v>
      </c>
      <c r="B379" s="35">
        <v>10</v>
      </c>
      <c r="C379" s="9">
        <v>108.37</v>
      </c>
      <c r="D379" s="9">
        <f>C379*B379</f>
        <v>1083.7</v>
      </c>
      <c r="E379" s="36" t="s">
        <v>33</v>
      </c>
      <c r="F379" s="38">
        <f>D379/D381</f>
        <v>0.32004559845012526</v>
      </c>
      <c r="G379" s="40">
        <v>110</v>
      </c>
      <c r="H379" s="9">
        <f>(B379*G379)-D379</f>
        <v>16.299999999999955</v>
      </c>
      <c r="I379" s="35" t="s">
        <v>71</v>
      </c>
      <c r="J379" s="35"/>
      <c r="K379" s="35" t="str">
        <f>"buy "&amp;B379&amp;" "&amp;A379&amp;" @ $"&amp;G379</f>
        <v>buy 10 WYNN @ $110</v>
      </c>
      <c r="L379" s="9">
        <f>L378-(G379*B379)</f>
        <v>211349.59000000003</v>
      </c>
      <c r="M379" s="36">
        <f>M378-(G379*B379)</f>
        <v>207330.28</v>
      </c>
      <c r="N379" s="35"/>
      <c r="O379" s="35"/>
      <c r="P379" s="35"/>
      <c r="Q379" s="10"/>
    </row>
    <row r="380" spans="1:17">
      <c r="A380" s="23" t="s">
        <v>125</v>
      </c>
      <c r="B380" s="24">
        <v>181</v>
      </c>
      <c r="C380" s="25">
        <v>11.3</v>
      </c>
      <c r="D380" s="25">
        <f>C380*B380</f>
        <v>2045.3000000000002</v>
      </c>
      <c r="E380" s="36" t="s">
        <v>33</v>
      </c>
      <c r="F380" s="38">
        <f>D380/D381</f>
        <v>0.6040318007843879</v>
      </c>
      <c r="G380" s="43">
        <v>11.4</v>
      </c>
      <c r="H380" s="25">
        <f>(B380*G380)-D380</f>
        <v>18.099999999999909</v>
      </c>
      <c r="I380" s="35" t="s">
        <v>71</v>
      </c>
      <c r="J380" s="35"/>
      <c r="K380" s="35" t="str">
        <f>"buy "&amp;B380&amp;" "&amp;A380&amp;" @ $"&amp;G380</f>
        <v>buy 181 COTY @ $11.4</v>
      </c>
      <c r="L380" s="9">
        <f>L379-(G380*B380)</f>
        <v>209286.19000000003</v>
      </c>
      <c r="M380" s="36">
        <f>M379-(G380*B380)</f>
        <v>205266.88</v>
      </c>
      <c r="N380" s="35" t="str">
        <f>TEXT(ROUND(M380,2),"$#,##0.00")&amp;" will be the balance in the account after purchases.  "</f>
        <v xml:space="preserve">$205,266.88 will be the balance in the account after purchases.  </v>
      </c>
      <c r="O380" s="35"/>
      <c r="P380" s="35"/>
      <c r="Q380" s="10"/>
    </row>
    <row r="381" spans="1:17">
      <c r="A381" s="13"/>
      <c r="B381" s="35"/>
      <c r="C381" s="9"/>
      <c r="D381" s="9">
        <f>SUM(D378:D380)</f>
        <v>3386.08</v>
      </c>
      <c r="E381" s="35"/>
      <c r="F381" s="38">
        <f>SUM(F378:F380)</f>
        <v>1</v>
      </c>
      <c r="G381" s="9" t="s">
        <v>15</v>
      </c>
      <c r="H381" s="9">
        <f>SUM(H378:H380)</f>
        <v>36.759999999999877</v>
      </c>
      <c r="I381" s="35"/>
      <c r="J381" s="35"/>
      <c r="K381" s="35"/>
      <c r="L381" s="9"/>
      <c r="M381" s="35"/>
      <c r="N381" s="35" t="s">
        <v>27</v>
      </c>
      <c r="O381" s="35"/>
      <c r="P381" s="35"/>
      <c r="Q381" s="10"/>
    </row>
    <row r="382" spans="1:17">
      <c r="A382" s="13"/>
      <c r="B382" s="35"/>
      <c r="C382" s="9"/>
      <c r="D382" s="9"/>
      <c r="E382" s="35"/>
      <c r="F382" s="35"/>
      <c r="G382" s="9"/>
      <c r="H382" s="9"/>
      <c r="I382" s="35"/>
      <c r="J382" s="35"/>
      <c r="K382" s="35"/>
      <c r="L382" s="9"/>
      <c r="M382" s="11" t="str">
        <f>IF(J373+M380&gt;0,"Credit Surplus","Credit Shortage")</f>
        <v>Credit Surplus</v>
      </c>
      <c r="N382" s="36">
        <f>J373+M380</f>
        <v>209286.19</v>
      </c>
      <c r="O382" s="35" t="s">
        <v>60</v>
      </c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35"/>
      <c r="N383" s="35"/>
      <c r="O383" s="35"/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>
      <c r="A385" s="13" t="s">
        <v>11</v>
      </c>
      <c r="B385" s="35"/>
      <c r="C385" s="9"/>
      <c r="D385" s="21">
        <v>2883.99</v>
      </c>
      <c r="E385" s="35" t="s">
        <v>76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12</v>
      </c>
      <c r="B386" s="35"/>
      <c r="C386" s="9"/>
      <c r="D386" s="9">
        <f>H373</f>
        <v>28.430000000000177</v>
      </c>
      <c r="E386" s="35" t="s">
        <v>16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13</v>
      </c>
      <c r="B387" s="35"/>
      <c r="C387" s="9"/>
      <c r="D387" s="9">
        <f>D385+D386</f>
        <v>2912.42</v>
      </c>
      <c r="E387" s="35"/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14</v>
      </c>
      <c r="B388" s="35"/>
      <c r="C388" s="9"/>
      <c r="D388" s="9">
        <f>H381</f>
        <v>36.759999999999877</v>
      </c>
      <c r="E388" s="35" t="s">
        <v>17</v>
      </c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13</v>
      </c>
      <c r="B389" s="35"/>
      <c r="C389" s="9"/>
      <c r="D389" s="27">
        <f>D387-D388</f>
        <v>2875.6600000000003</v>
      </c>
      <c r="E389" s="19" t="s">
        <v>18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ht="14.95" thickBot="1">
      <c r="A390" s="15"/>
      <c r="B390" s="16"/>
      <c r="C390" s="17"/>
      <c r="D390" s="17"/>
      <c r="E390" s="16"/>
      <c r="F390" s="16"/>
      <c r="G390" s="17"/>
      <c r="H390" s="17"/>
      <c r="I390" s="16"/>
      <c r="J390" s="16"/>
      <c r="K390" s="16"/>
      <c r="L390" s="16"/>
      <c r="M390" s="16"/>
      <c r="N390" s="16"/>
      <c r="O390" s="16"/>
      <c r="P390" s="16"/>
      <c r="Q390" s="18"/>
    </row>
    <row r="391" spans="1:17" ht="14.95" thickTop="1"/>
    <row r="393" spans="1:17" ht="14.95" thickBot="1"/>
    <row r="394" spans="1:17" ht="14.95" thickTop="1">
      <c r="A394" s="2"/>
      <c r="B394" s="3"/>
      <c r="C394" s="4">
        <v>44925</v>
      </c>
      <c r="D394" s="5"/>
      <c r="E394" s="3"/>
      <c r="F394" s="3"/>
      <c r="G394" s="5"/>
      <c r="H394" s="5"/>
      <c r="I394" s="3"/>
      <c r="J394" s="3"/>
      <c r="K394" s="3"/>
      <c r="L394" s="20" t="s">
        <v>19</v>
      </c>
      <c r="M394" s="3"/>
      <c r="N394" s="3"/>
      <c r="O394" s="3"/>
      <c r="P394" s="3"/>
      <c r="Q394" s="6"/>
    </row>
    <row r="395" spans="1:17">
      <c r="A395" s="7" t="s">
        <v>5</v>
      </c>
      <c r="B395" s="35"/>
      <c r="C395" s="9"/>
      <c r="D395" s="9"/>
      <c r="E395" s="35"/>
      <c r="F395" s="35"/>
      <c r="G395" s="9"/>
      <c r="H395" s="9"/>
      <c r="I395" s="35"/>
      <c r="J395" s="11" t="s">
        <v>24</v>
      </c>
      <c r="K395" s="35"/>
      <c r="L395" s="11" t="s">
        <v>10</v>
      </c>
      <c r="M395" s="35"/>
      <c r="N395" s="35"/>
      <c r="O395" s="35"/>
      <c r="P395" s="35"/>
      <c r="Q395" s="10"/>
    </row>
    <row r="396" spans="1:17">
      <c r="A396" s="7" t="s">
        <v>0</v>
      </c>
      <c r="B396" s="11" t="s">
        <v>3</v>
      </c>
      <c r="C396" s="12" t="s">
        <v>1</v>
      </c>
      <c r="D396" s="12" t="s">
        <v>4</v>
      </c>
      <c r="E396" s="11" t="s">
        <v>7</v>
      </c>
      <c r="F396" s="37" t="s">
        <v>92</v>
      </c>
      <c r="G396" s="12" t="s">
        <v>8</v>
      </c>
      <c r="H396" s="12" t="s">
        <v>9</v>
      </c>
      <c r="I396" s="33" t="s">
        <v>70</v>
      </c>
      <c r="J396" s="11" t="s">
        <v>23</v>
      </c>
      <c r="K396" s="35"/>
      <c r="L396" s="31">
        <v>211066.95</v>
      </c>
      <c r="M396" s="35" t="s">
        <v>118</v>
      </c>
      <c r="N396" s="35"/>
      <c r="O396" s="35"/>
      <c r="P396" s="35"/>
      <c r="Q396" s="10"/>
    </row>
    <row r="397" spans="1:17">
      <c r="A397" s="13" t="s">
        <v>113</v>
      </c>
      <c r="B397" s="35">
        <v>10</v>
      </c>
      <c r="C397" s="9">
        <v>91.47</v>
      </c>
      <c r="D397" s="9">
        <f>C397*B397</f>
        <v>914.7</v>
      </c>
      <c r="E397" s="36" t="s">
        <v>33</v>
      </c>
      <c r="F397" s="38">
        <f>D397/D400</f>
        <v>1</v>
      </c>
      <c r="G397" s="9">
        <v>91.48</v>
      </c>
      <c r="H397" s="9">
        <f>(B397*G397)-D397</f>
        <v>0.10000000000002274</v>
      </c>
      <c r="I397" s="35" t="s">
        <v>71</v>
      </c>
      <c r="J397" s="36">
        <f>G397*B397</f>
        <v>914.80000000000007</v>
      </c>
      <c r="K397" s="35" t="str">
        <f>"sell "&amp;B397&amp;" "&amp;A397&amp;" @ $"&amp;G397</f>
        <v>sell 10 BIL @ $91.48</v>
      </c>
      <c r="L397" s="9">
        <f>L396+(G397*B397)</f>
        <v>211981.75</v>
      </c>
      <c r="M397" s="35"/>
      <c r="N397" s="35"/>
      <c r="O397" s="35"/>
      <c r="P397" s="35"/>
      <c r="Q397" s="10"/>
    </row>
    <row r="398" spans="1:17">
      <c r="A398" s="13"/>
      <c r="B398" s="35"/>
      <c r="C398" s="9"/>
      <c r="D398" s="9">
        <f>C398*B398</f>
        <v>0</v>
      </c>
      <c r="E398" s="36"/>
      <c r="F398" s="38">
        <f>D398/D400</f>
        <v>0</v>
      </c>
      <c r="G398" s="9"/>
      <c r="H398" s="9">
        <f>(B398*G398)-D398</f>
        <v>0</v>
      </c>
      <c r="I398" s="35"/>
      <c r="J398" s="36">
        <f>G398*B398</f>
        <v>0</v>
      </c>
      <c r="K398" s="35" t="str">
        <f>"sell "&amp;B398&amp;" "&amp;A398&amp;" @ $"&amp;G398</f>
        <v>sell   @ $</v>
      </c>
      <c r="L398" s="9">
        <f>L397+(G398*B398)</f>
        <v>211981.75</v>
      </c>
      <c r="M398" s="35"/>
      <c r="N398" s="35"/>
      <c r="O398" s="35"/>
      <c r="P398" s="35"/>
      <c r="Q398" s="10"/>
    </row>
    <row r="399" spans="1:17">
      <c r="A399" s="13"/>
      <c r="B399" s="35"/>
      <c r="C399" s="9"/>
      <c r="D399" s="9">
        <f>C399*B399</f>
        <v>0</v>
      </c>
      <c r="E399" s="36"/>
      <c r="F399" s="38">
        <f>D399/D400</f>
        <v>0</v>
      </c>
      <c r="G399" s="9"/>
      <c r="H399" s="9">
        <f>(B399*G399)-D399</f>
        <v>0</v>
      </c>
      <c r="I399" s="35"/>
      <c r="J399" s="36">
        <f>G399*B399</f>
        <v>0</v>
      </c>
      <c r="K399" s="35" t="str">
        <f>"sell "&amp;B399&amp;" "&amp;A399&amp;" @ $"&amp;G399</f>
        <v>sell   @ $</v>
      </c>
      <c r="L399" s="9">
        <f>L398+(G399*B399)</f>
        <v>211981.75</v>
      </c>
      <c r="M399" s="35" t="s">
        <v>22</v>
      </c>
      <c r="N399" s="35"/>
      <c r="O399" s="35"/>
      <c r="P399" s="35"/>
      <c r="Q399" s="10"/>
    </row>
    <row r="400" spans="1:17">
      <c r="A400" s="13"/>
      <c r="B400" s="35"/>
      <c r="C400" s="9"/>
      <c r="D400" s="9">
        <f>SUM(D397:D399)</f>
        <v>914.7</v>
      </c>
      <c r="E400" s="36"/>
      <c r="F400" s="38">
        <f>SUM(F397:F399)</f>
        <v>1</v>
      </c>
      <c r="G400" s="32"/>
      <c r="H400" s="9">
        <f>SUM(H397:H399)</f>
        <v>0.10000000000002274</v>
      </c>
      <c r="I400" s="35"/>
      <c r="J400" s="36">
        <f>SUM(J397:J399)</f>
        <v>914.80000000000007</v>
      </c>
      <c r="K400" s="35"/>
      <c r="L400" s="9"/>
      <c r="M400" s="35"/>
      <c r="N400" s="35"/>
      <c r="O400" s="35"/>
      <c r="P400" s="35"/>
      <c r="Q400" s="10"/>
    </row>
    <row r="401" spans="1:17">
      <c r="A401" s="13"/>
      <c r="B401" s="35"/>
      <c r="C401" s="9"/>
      <c r="D401" s="9"/>
      <c r="E401" s="35"/>
      <c r="F401" s="35"/>
      <c r="G401" s="32"/>
      <c r="H401" s="9"/>
      <c r="I401" s="35"/>
      <c r="J401" s="35"/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19"/>
      <c r="F402" s="35"/>
      <c r="G402" s="32"/>
      <c r="H402" s="9"/>
      <c r="I402" s="35"/>
      <c r="J402" s="35"/>
      <c r="K402" s="35"/>
      <c r="L402" s="9"/>
      <c r="M402" s="11" t="s">
        <v>20</v>
      </c>
      <c r="N402" s="35"/>
      <c r="O402" s="35"/>
      <c r="P402" s="35"/>
      <c r="Q402" s="10"/>
    </row>
    <row r="403" spans="1:17">
      <c r="A403" s="7" t="s">
        <v>6</v>
      </c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21</v>
      </c>
      <c r="N403" s="35"/>
      <c r="O403" s="35"/>
      <c r="P403" s="35"/>
      <c r="Q403" s="10"/>
    </row>
    <row r="404" spans="1:17">
      <c r="A404" s="7" t="s">
        <v>0</v>
      </c>
      <c r="B404" s="11" t="s">
        <v>3</v>
      </c>
      <c r="C404" s="12" t="s">
        <v>1</v>
      </c>
      <c r="D404" s="12" t="s">
        <v>2</v>
      </c>
      <c r="E404" s="22" t="s">
        <v>7</v>
      </c>
      <c r="F404" s="39" t="s">
        <v>92</v>
      </c>
      <c r="G404" s="33" t="s">
        <v>8</v>
      </c>
      <c r="H404" s="12" t="s">
        <v>9</v>
      </c>
      <c r="I404" s="35"/>
      <c r="J404" s="35"/>
      <c r="K404" s="35"/>
      <c r="L404" s="9"/>
      <c r="M404" s="36">
        <f>L399</f>
        <v>211981.75</v>
      </c>
      <c r="N404" s="35"/>
      <c r="O404" s="35"/>
      <c r="P404" s="35"/>
      <c r="Q404" s="10"/>
    </row>
    <row r="405" spans="1:17">
      <c r="A405" s="13" t="s">
        <v>122</v>
      </c>
      <c r="B405" s="35">
        <v>16</v>
      </c>
      <c r="C405" s="9">
        <v>61.64</v>
      </c>
      <c r="D405" s="9">
        <f>C405*B405</f>
        <v>986.24</v>
      </c>
      <c r="E405" s="36" t="s">
        <v>33</v>
      </c>
      <c r="F405" s="38">
        <f>D405/D408</f>
        <v>1</v>
      </c>
      <c r="G405" s="9">
        <v>62.44</v>
      </c>
      <c r="H405" s="9">
        <f>(B405*G405)-D405</f>
        <v>12.799999999999955</v>
      </c>
      <c r="I405" s="35" t="s">
        <v>71</v>
      </c>
      <c r="J405" s="35"/>
      <c r="K405" s="35" t="str">
        <f>"buy "&amp;B405&amp;" "&amp;A405&amp;" @ $"&amp;G405</f>
        <v>buy 16 IEFA @ $62.44</v>
      </c>
      <c r="L405" s="9">
        <f>L399-(G405*B405)</f>
        <v>210982.71</v>
      </c>
      <c r="M405" s="36">
        <f>L396-(G405*B405)</f>
        <v>210067.91</v>
      </c>
      <c r="N405" s="35"/>
      <c r="O405" s="35"/>
      <c r="P405" s="35"/>
      <c r="Q405" s="10"/>
    </row>
    <row r="406" spans="1:17">
      <c r="A406" s="13"/>
      <c r="B406" s="35"/>
      <c r="C406" s="9">
        <v>0</v>
      </c>
      <c r="D406" s="9">
        <f>C406*B406</f>
        <v>0</v>
      </c>
      <c r="E406" s="36" t="s">
        <v>33</v>
      </c>
      <c r="F406" s="38">
        <f>D406/D408</f>
        <v>0</v>
      </c>
      <c r="G406" s="9">
        <v>0</v>
      </c>
      <c r="H406" s="9">
        <f>(B406*G406)-D406</f>
        <v>0</v>
      </c>
      <c r="I406" s="35"/>
      <c r="J406" s="35"/>
      <c r="K406" s="35" t="str">
        <f>"buy "&amp;B406&amp;" "&amp;A406&amp;" @ $"&amp;G406</f>
        <v>buy   @ $0</v>
      </c>
      <c r="L406" s="9">
        <f>L405-(G406*B406)</f>
        <v>210982.71</v>
      </c>
      <c r="M406" s="36">
        <f>M405-(G406*B406)</f>
        <v>210067.91</v>
      </c>
      <c r="N406" s="35"/>
      <c r="O406" s="35"/>
      <c r="P406" s="35"/>
      <c r="Q406" s="10"/>
    </row>
    <row r="407" spans="1:17">
      <c r="A407" s="23"/>
      <c r="B407" s="24"/>
      <c r="C407" s="25">
        <v>0</v>
      </c>
      <c r="D407" s="25">
        <f>C407*B407</f>
        <v>0</v>
      </c>
      <c r="E407" s="36" t="s">
        <v>33</v>
      </c>
      <c r="F407" s="38">
        <f>D407/D408</f>
        <v>0</v>
      </c>
      <c r="G407" s="25">
        <v>0</v>
      </c>
      <c r="H407" s="25">
        <f>(B407*G407)-D407</f>
        <v>0</v>
      </c>
      <c r="I407" s="35"/>
      <c r="J407" s="35"/>
      <c r="K407" s="35" t="str">
        <f>"buy "&amp;B407&amp;" "&amp;A407&amp;" @ $"&amp;G407</f>
        <v>buy   @ $0</v>
      </c>
      <c r="L407" s="9">
        <f>L406-(G407*B407)</f>
        <v>210982.71</v>
      </c>
      <c r="M407" s="36">
        <f>M406-(G407*B407)</f>
        <v>210067.91</v>
      </c>
      <c r="N407" s="35" t="str">
        <f>TEXT(ROUND(M407,2),"$#,##0.00")&amp;" will be the balance in the account after purchases.  "</f>
        <v xml:space="preserve">$210,067.91 will be the balance in the account after purchases.  </v>
      </c>
      <c r="O407" s="35"/>
      <c r="P407" s="35"/>
      <c r="Q407" s="10"/>
    </row>
    <row r="408" spans="1:17">
      <c r="A408" s="13"/>
      <c r="B408" s="35"/>
      <c r="C408" s="9"/>
      <c r="D408" s="9">
        <f>SUM(D405:D407)</f>
        <v>986.24</v>
      </c>
      <c r="E408" s="35"/>
      <c r="F408" s="38">
        <f>SUM(F405:F407)</f>
        <v>1</v>
      </c>
      <c r="G408" s="9" t="s">
        <v>15</v>
      </c>
      <c r="H408" s="9">
        <f>SUM(H405:H407)</f>
        <v>12.799999999999955</v>
      </c>
      <c r="I408" s="35"/>
      <c r="J408" s="35"/>
      <c r="K408" s="35"/>
      <c r="L408" s="9"/>
      <c r="M408" s="35"/>
      <c r="N408" s="35" t="s">
        <v>27</v>
      </c>
      <c r="O408" s="35"/>
      <c r="P408" s="35"/>
      <c r="Q408" s="10"/>
    </row>
    <row r="409" spans="1:17">
      <c r="A409" s="13"/>
      <c r="B409" s="35"/>
      <c r="C409" s="9"/>
      <c r="D409" s="9"/>
      <c r="E409" s="35"/>
      <c r="F409" s="35"/>
      <c r="G409" s="9"/>
      <c r="H409" s="9"/>
      <c r="I409" s="35"/>
      <c r="J409" s="35"/>
      <c r="K409" s="35"/>
      <c r="L409" s="9"/>
      <c r="M409" s="11" t="str">
        <f>IF(J400+M407&gt;0,"Credit Surplus","Credit Shortage")</f>
        <v>Credit Surplus</v>
      </c>
      <c r="N409" s="36">
        <f>J400+M407</f>
        <v>210982.71</v>
      </c>
      <c r="O409" s="35" t="s">
        <v>60</v>
      </c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35"/>
      <c r="N410" s="35"/>
      <c r="O410" s="35"/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>
      <c r="A412" s="13" t="s">
        <v>11</v>
      </c>
      <c r="B412" s="35"/>
      <c r="C412" s="9"/>
      <c r="D412" s="21">
        <v>4589.91</v>
      </c>
      <c r="E412" s="35" t="s">
        <v>76</v>
      </c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12</v>
      </c>
      <c r="B413" s="35"/>
      <c r="C413" s="9"/>
      <c r="D413" s="9">
        <f>H400</f>
        <v>0.10000000000002274</v>
      </c>
      <c r="E413" s="35" t="s">
        <v>16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13</v>
      </c>
      <c r="B414" s="35"/>
      <c r="C414" s="9"/>
      <c r="D414" s="9">
        <f>D412+D413</f>
        <v>4590.01</v>
      </c>
      <c r="E414" s="35"/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14</v>
      </c>
      <c r="B415" s="35"/>
      <c r="C415" s="9"/>
      <c r="D415" s="9">
        <f>H408</f>
        <v>12.799999999999955</v>
      </c>
      <c r="E415" s="35" t="s">
        <v>17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13</v>
      </c>
      <c r="B416" s="35"/>
      <c r="C416" s="9"/>
      <c r="D416" s="27">
        <f>D414-D415</f>
        <v>4577.21</v>
      </c>
      <c r="E416" s="19" t="s">
        <v>18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ht="14.95" thickBot="1">
      <c r="A417" s="15"/>
      <c r="B417" s="16"/>
      <c r="C417" s="17"/>
      <c r="D417" s="17"/>
      <c r="E417" s="16"/>
      <c r="F417" s="16"/>
      <c r="G417" s="17"/>
      <c r="H417" s="17"/>
      <c r="I417" s="16"/>
      <c r="J417" s="16"/>
      <c r="K417" s="16"/>
      <c r="L417" s="16"/>
      <c r="M417" s="16"/>
      <c r="N417" s="16"/>
      <c r="O417" s="16"/>
      <c r="P417" s="16"/>
      <c r="Q417" s="18"/>
    </row>
    <row r="418" spans="1:17" ht="14.95" thickTop="1"/>
    <row r="420" spans="1:17" ht="14.95" thickBot="1"/>
    <row r="421" spans="1:17" ht="14.95" thickTop="1">
      <c r="A421" s="2"/>
      <c r="B421" s="3"/>
      <c r="C421" s="4">
        <v>44895</v>
      </c>
      <c r="D421" s="5"/>
      <c r="E421" s="3"/>
      <c r="F421" s="3"/>
      <c r="G421" s="5"/>
      <c r="H421" s="5"/>
      <c r="I421" s="3"/>
      <c r="J421" s="3"/>
      <c r="K421" s="3"/>
      <c r="L421" s="20" t="s">
        <v>19</v>
      </c>
      <c r="M421" s="3"/>
      <c r="N421" s="3"/>
      <c r="O421" s="3"/>
      <c r="P421" s="3"/>
      <c r="Q421" s="6"/>
    </row>
    <row r="422" spans="1:17">
      <c r="A422" s="7" t="s">
        <v>5</v>
      </c>
      <c r="B422" s="35"/>
      <c r="C422" s="9"/>
      <c r="D422" s="9"/>
      <c r="E422" s="35"/>
      <c r="F422" s="35"/>
      <c r="G422" s="9"/>
      <c r="H422" s="9"/>
      <c r="I422" s="35"/>
      <c r="J422" s="11" t="s">
        <v>24</v>
      </c>
      <c r="K422" s="35"/>
      <c r="L422" s="11" t="s">
        <v>10</v>
      </c>
      <c r="M422" s="35"/>
      <c r="N422" s="35"/>
      <c r="O422" s="35"/>
      <c r="P422" s="35"/>
      <c r="Q422" s="10"/>
    </row>
    <row r="423" spans="1:17">
      <c r="A423" s="7" t="s">
        <v>0</v>
      </c>
      <c r="B423" s="11" t="s">
        <v>3</v>
      </c>
      <c r="C423" s="12" t="s">
        <v>1</v>
      </c>
      <c r="D423" s="12" t="s">
        <v>4</v>
      </c>
      <c r="E423" s="11" t="s">
        <v>7</v>
      </c>
      <c r="F423" s="37" t="s">
        <v>92</v>
      </c>
      <c r="G423" s="12" t="s">
        <v>8</v>
      </c>
      <c r="H423" s="12" t="s">
        <v>9</v>
      </c>
      <c r="I423" s="33" t="s">
        <v>70</v>
      </c>
      <c r="J423" s="11" t="s">
        <v>23</v>
      </c>
      <c r="K423" s="35"/>
      <c r="L423" s="31">
        <v>213257.04</v>
      </c>
      <c r="M423" s="35" t="s">
        <v>118</v>
      </c>
      <c r="N423" s="35"/>
      <c r="O423" s="35"/>
      <c r="P423" s="35"/>
      <c r="Q423" s="10"/>
    </row>
    <row r="424" spans="1:17">
      <c r="A424" s="13" t="s">
        <v>113</v>
      </c>
      <c r="B424" s="35">
        <v>10</v>
      </c>
      <c r="C424" s="9">
        <v>91.67</v>
      </c>
      <c r="D424" s="9">
        <f>C424*B424</f>
        <v>916.7</v>
      </c>
      <c r="E424" s="36" t="s">
        <v>33</v>
      </c>
      <c r="F424" s="38">
        <f>D424/D427</f>
        <v>1</v>
      </c>
      <c r="G424" s="9">
        <v>91.43</v>
      </c>
      <c r="H424" s="9">
        <f>(B424*G424)-D424</f>
        <v>-2.3999999999999773</v>
      </c>
      <c r="I424" s="35" t="s">
        <v>71</v>
      </c>
      <c r="J424" s="36">
        <f>G424*B424</f>
        <v>914.30000000000007</v>
      </c>
      <c r="K424" s="35" t="str">
        <f>"sell "&amp;B424&amp;" "&amp;A424&amp;" @ $"&amp;G424</f>
        <v>sell 10 BIL @ $91.43</v>
      </c>
      <c r="L424" s="9">
        <f>L423+(G424*B424)</f>
        <v>214171.34</v>
      </c>
      <c r="M424" s="35"/>
      <c r="N424" s="35"/>
      <c r="O424" s="35"/>
      <c r="P424" s="35"/>
      <c r="Q424" s="10"/>
    </row>
    <row r="425" spans="1:17">
      <c r="A425" s="13"/>
      <c r="B425" s="35"/>
      <c r="C425" s="9"/>
      <c r="D425" s="9">
        <f>C425*B425</f>
        <v>0</v>
      </c>
      <c r="E425" s="36"/>
      <c r="F425" s="38">
        <f>D425/D427</f>
        <v>0</v>
      </c>
      <c r="G425" s="9"/>
      <c r="H425" s="9">
        <f>(B425*G425)-D425</f>
        <v>0</v>
      </c>
      <c r="I425" s="35" t="s">
        <v>71</v>
      </c>
      <c r="J425" s="36">
        <f>G425*B425</f>
        <v>0</v>
      </c>
      <c r="K425" s="35" t="str">
        <f>"sell "&amp;B425&amp;" "&amp;A425&amp;" @ $"&amp;G425</f>
        <v>sell   @ $</v>
      </c>
      <c r="L425" s="9">
        <f>L424+(G425*B425)</f>
        <v>214171.34</v>
      </c>
      <c r="M425" s="35"/>
      <c r="N425" s="35"/>
      <c r="O425" s="35"/>
      <c r="P425" s="35"/>
      <c r="Q425" s="10"/>
    </row>
    <row r="426" spans="1:17">
      <c r="A426" s="13"/>
      <c r="B426" s="35"/>
      <c r="C426" s="9"/>
      <c r="D426" s="9">
        <f>C426*B426</f>
        <v>0</v>
      </c>
      <c r="E426" s="36"/>
      <c r="F426" s="38">
        <f>D426/D427</f>
        <v>0</v>
      </c>
      <c r="G426" s="9"/>
      <c r="H426" s="9">
        <f>(B426*G426)-D426</f>
        <v>0</v>
      </c>
      <c r="I426" s="35" t="s">
        <v>71</v>
      </c>
      <c r="J426" s="36">
        <f>G426*B426</f>
        <v>0</v>
      </c>
      <c r="K426" s="35" t="str">
        <f>"sell "&amp;B426&amp;" "&amp;A426&amp;" @ $"&amp;G426</f>
        <v>sell   @ $</v>
      </c>
      <c r="L426" s="9">
        <f>L425+(G426*B426)</f>
        <v>214171.34</v>
      </c>
      <c r="M426" s="35" t="s">
        <v>22</v>
      </c>
      <c r="N426" s="35"/>
      <c r="O426" s="35"/>
      <c r="P426" s="35"/>
      <c r="Q426" s="10"/>
    </row>
    <row r="427" spans="1:17">
      <c r="A427" s="13"/>
      <c r="B427" s="35"/>
      <c r="C427" s="9"/>
      <c r="D427" s="9">
        <f>SUM(D424:D426)</f>
        <v>916.7</v>
      </c>
      <c r="E427" s="36"/>
      <c r="F427" s="38">
        <f>SUM(F424:F426)</f>
        <v>1</v>
      </c>
      <c r="G427" s="32"/>
      <c r="H427" s="9">
        <f>SUM(H424:H426)</f>
        <v>-2.3999999999999773</v>
      </c>
      <c r="I427" s="35"/>
      <c r="J427" s="36">
        <f>SUM(J424:J426)</f>
        <v>914.30000000000007</v>
      </c>
      <c r="K427" s="35"/>
      <c r="L427" s="9"/>
      <c r="M427" s="35"/>
      <c r="N427" s="35"/>
      <c r="O427" s="35"/>
      <c r="P427" s="35"/>
      <c r="Q427" s="10"/>
    </row>
    <row r="428" spans="1:17">
      <c r="A428" s="13"/>
      <c r="B428" s="35"/>
      <c r="C428" s="9"/>
      <c r="D428" s="9"/>
      <c r="E428" s="35"/>
      <c r="F428" s="35"/>
      <c r="G428" s="32"/>
      <c r="H428" s="9"/>
      <c r="I428" s="35"/>
      <c r="J428" s="35"/>
      <c r="K428" s="35"/>
      <c r="L428" s="9"/>
      <c r="M428" s="35"/>
      <c r="N428" s="35"/>
      <c r="O428" s="35"/>
      <c r="P428" s="35"/>
      <c r="Q428" s="10"/>
    </row>
    <row r="429" spans="1:17">
      <c r="A429" s="13"/>
      <c r="B429" s="35"/>
      <c r="C429" s="9"/>
      <c r="D429" s="9"/>
      <c r="E429" s="19"/>
      <c r="F429" s="35"/>
      <c r="G429" s="32"/>
      <c r="H429" s="9"/>
      <c r="I429" s="35"/>
      <c r="J429" s="35"/>
      <c r="K429" s="35"/>
      <c r="L429" s="9"/>
      <c r="M429" s="11" t="s">
        <v>20</v>
      </c>
      <c r="N429" s="35"/>
      <c r="O429" s="35"/>
      <c r="P429" s="35"/>
      <c r="Q429" s="10"/>
    </row>
    <row r="430" spans="1:17">
      <c r="A430" s="7" t="s">
        <v>6</v>
      </c>
      <c r="B430" s="35"/>
      <c r="C430" s="9"/>
      <c r="D430" s="9"/>
      <c r="E430" s="19"/>
      <c r="F430" s="35"/>
      <c r="G430" s="32"/>
      <c r="H430" s="9"/>
      <c r="I430" s="35"/>
      <c r="J430" s="35"/>
      <c r="K430" s="35"/>
      <c r="L430" s="9"/>
      <c r="M430" s="11" t="s">
        <v>21</v>
      </c>
      <c r="N430" s="35"/>
      <c r="O430" s="35"/>
      <c r="P430" s="35"/>
      <c r="Q430" s="10"/>
    </row>
    <row r="431" spans="1:17">
      <c r="A431" s="7" t="s">
        <v>0</v>
      </c>
      <c r="B431" s="11" t="s">
        <v>3</v>
      </c>
      <c r="C431" s="12" t="s">
        <v>1</v>
      </c>
      <c r="D431" s="12" t="s">
        <v>2</v>
      </c>
      <c r="E431" s="22" t="s">
        <v>7</v>
      </c>
      <c r="F431" s="39" t="s">
        <v>92</v>
      </c>
      <c r="G431" s="33" t="s">
        <v>8</v>
      </c>
      <c r="H431" s="12" t="s">
        <v>9</v>
      </c>
      <c r="I431" s="35"/>
      <c r="J431" s="35"/>
      <c r="K431" s="35"/>
      <c r="L431" s="9"/>
      <c r="M431" s="36">
        <f>L426</f>
        <v>214171.34</v>
      </c>
      <c r="N431" s="35"/>
      <c r="O431" s="35"/>
      <c r="P431" s="35"/>
      <c r="Q431" s="10"/>
    </row>
    <row r="432" spans="1:17">
      <c r="A432" s="13" t="s">
        <v>119</v>
      </c>
      <c r="B432" s="35">
        <v>109</v>
      </c>
      <c r="C432" s="9">
        <v>8.39</v>
      </c>
      <c r="D432" s="9">
        <f>C432*B432</f>
        <v>914.5100000000001</v>
      </c>
      <c r="E432" s="36" t="s">
        <v>33</v>
      </c>
      <c r="F432" s="38">
        <f>D432/D435</f>
        <v>0.28971178032199002</v>
      </c>
      <c r="G432" s="9">
        <v>8.43</v>
      </c>
      <c r="H432" s="9">
        <f>(B432*G432)-D432</f>
        <v>4.3599999999999</v>
      </c>
      <c r="I432" s="35" t="s">
        <v>71</v>
      </c>
      <c r="J432" s="35"/>
      <c r="K432" s="35" t="str">
        <f>"buy "&amp;B432&amp;" "&amp;A432&amp;" @ $"&amp;G432</f>
        <v>buy 109 YPF @ $8.43</v>
      </c>
      <c r="L432" s="9">
        <f>L426-(G432*B432)</f>
        <v>213252.47</v>
      </c>
      <c r="M432" s="36">
        <f>L423-(G432*B432)</f>
        <v>212338.17</v>
      </c>
      <c r="N432" s="35"/>
      <c r="O432" s="35"/>
      <c r="P432" s="35"/>
      <c r="Q432" s="10"/>
    </row>
    <row r="433" spans="1:17">
      <c r="A433" s="13" t="s">
        <v>120</v>
      </c>
      <c r="B433" s="35">
        <v>41</v>
      </c>
      <c r="C433" s="9">
        <v>43.08</v>
      </c>
      <c r="D433" s="9">
        <f>C433*B433</f>
        <v>1766.28</v>
      </c>
      <c r="E433" s="36" t="s">
        <v>33</v>
      </c>
      <c r="F433" s="38">
        <f>D433/D435</f>
        <v>0.55954787082385593</v>
      </c>
      <c r="G433" s="9">
        <v>43.09</v>
      </c>
      <c r="H433" s="9">
        <f>(B433*G433)-D433</f>
        <v>0.41000000000008185</v>
      </c>
      <c r="I433" s="35" t="s">
        <v>71</v>
      </c>
      <c r="J433" s="35"/>
      <c r="K433" s="35" t="str">
        <f>"buy "&amp;B433&amp;" "&amp;A433&amp;" @ $"&amp;G433</f>
        <v>buy 41 INSW @ $43.09</v>
      </c>
      <c r="L433" s="9">
        <f>L432-(G433*B433)</f>
        <v>211485.78</v>
      </c>
      <c r="M433" s="36">
        <f>M432-(G433*B433)</f>
        <v>210571.48</v>
      </c>
      <c r="N433" s="35"/>
      <c r="O433" s="35"/>
      <c r="P433" s="35"/>
      <c r="Q433" s="10"/>
    </row>
    <row r="434" spans="1:17">
      <c r="A434" s="23" t="s">
        <v>121</v>
      </c>
      <c r="B434" s="24">
        <v>17</v>
      </c>
      <c r="C434" s="25">
        <v>27.99</v>
      </c>
      <c r="D434" s="25">
        <f>C434*B434</f>
        <v>475.83</v>
      </c>
      <c r="E434" s="36" t="s">
        <v>33</v>
      </c>
      <c r="F434" s="38">
        <f>D434/D435</f>
        <v>0.15074034885415413</v>
      </c>
      <c r="G434" s="25">
        <v>28.33</v>
      </c>
      <c r="H434" s="25">
        <f>(B434*G434)-D434</f>
        <v>5.7799999999999727</v>
      </c>
      <c r="I434" s="35" t="s">
        <v>71</v>
      </c>
      <c r="J434" s="35"/>
      <c r="K434" s="35" t="str">
        <f>"buy "&amp;B434&amp;" "&amp;A434&amp;" @ $"&amp;G434</f>
        <v>buy 17 TRMD @ $28.33</v>
      </c>
      <c r="L434" s="9">
        <f>L433-(G434*B434)</f>
        <v>211004.17</v>
      </c>
      <c r="M434" s="36">
        <f>M433-(G434*B434)</f>
        <v>210089.87000000002</v>
      </c>
      <c r="N434" s="35" t="str">
        <f>TEXT(ROUND(M434,2),"$#,##0.00")&amp;" will be the balance in the account after purchases.  "</f>
        <v xml:space="preserve">$210,089.87 will be the balance in the account after purchases.  </v>
      </c>
      <c r="O434" s="35"/>
      <c r="P434" s="35"/>
      <c r="Q434" s="10"/>
    </row>
    <row r="435" spans="1:17">
      <c r="A435" s="13"/>
      <c r="B435" s="35"/>
      <c r="C435" s="9"/>
      <c r="D435" s="9">
        <f>SUM(D432:D434)</f>
        <v>3156.62</v>
      </c>
      <c r="E435" s="35"/>
      <c r="F435" s="38">
        <f>SUM(F432:F434)</f>
        <v>1</v>
      </c>
      <c r="G435" s="9" t="s">
        <v>15</v>
      </c>
      <c r="H435" s="9">
        <f>SUM(H432:H434)</f>
        <v>10.549999999999955</v>
      </c>
      <c r="I435" s="35"/>
      <c r="J435" s="35"/>
      <c r="K435" s="35"/>
      <c r="L435" s="9"/>
      <c r="M435" s="35"/>
      <c r="N435" s="35" t="s">
        <v>27</v>
      </c>
      <c r="O435" s="35"/>
      <c r="P435" s="35"/>
      <c r="Q435" s="10"/>
    </row>
    <row r="436" spans="1:17">
      <c r="A436" s="13"/>
      <c r="B436" s="35"/>
      <c r="C436" s="9"/>
      <c r="D436" s="9"/>
      <c r="E436" s="35"/>
      <c r="F436" s="35"/>
      <c r="G436" s="9"/>
      <c r="H436" s="9"/>
      <c r="I436" s="35"/>
      <c r="J436" s="35"/>
      <c r="K436" s="35"/>
      <c r="L436" s="9"/>
      <c r="M436" s="11" t="str">
        <f>IF(J427+M434&gt;0,"Credit Surplus","Credit Shortage")</f>
        <v>Credit Surplus</v>
      </c>
      <c r="N436" s="36">
        <f>J427+M434</f>
        <v>211004.17</v>
      </c>
      <c r="O436" s="35" t="s">
        <v>60</v>
      </c>
      <c r="P436" s="35"/>
      <c r="Q436" s="10"/>
    </row>
    <row r="437" spans="1:17">
      <c r="A437" s="13"/>
      <c r="B437" s="35"/>
      <c r="C437" s="9"/>
      <c r="D437" s="9"/>
      <c r="E437" s="35"/>
      <c r="F437" s="35"/>
      <c r="G437" s="9"/>
      <c r="H437" s="9"/>
      <c r="I437" s="35"/>
      <c r="J437" s="35"/>
      <c r="K437" s="35"/>
      <c r="L437" s="9"/>
      <c r="M437" s="35"/>
      <c r="N437" s="35"/>
      <c r="O437" s="35"/>
      <c r="P437" s="35"/>
      <c r="Q437" s="10"/>
    </row>
    <row r="438" spans="1:17">
      <c r="A438" s="13"/>
      <c r="B438" s="35"/>
      <c r="C438" s="9"/>
      <c r="D438" s="9"/>
      <c r="E438" s="35"/>
      <c r="F438" s="35"/>
      <c r="G438" s="9"/>
      <c r="H438" s="9"/>
      <c r="I438" s="35"/>
      <c r="J438" s="35"/>
      <c r="K438" s="35"/>
      <c r="L438" s="35"/>
      <c r="M438" s="35"/>
      <c r="N438" s="35"/>
      <c r="O438" s="35"/>
      <c r="P438" s="35"/>
      <c r="Q438" s="10"/>
    </row>
    <row r="439" spans="1:17">
      <c r="A439" s="13" t="s">
        <v>11</v>
      </c>
      <c r="B439" s="35"/>
      <c r="C439" s="9"/>
      <c r="D439" s="21">
        <v>4674.3999999999996</v>
      </c>
      <c r="E439" s="35" t="s">
        <v>76</v>
      </c>
      <c r="F439" s="35"/>
      <c r="G439" s="9"/>
      <c r="H439" s="9"/>
      <c r="I439" s="35"/>
      <c r="J439" s="35"/>
      <c r="K439" s="35"/>
      <c r="L439" s="35"/>
      <c r="M439" s="35"/>
      <c r="N439" s="35"/>
      <c r="O439" s="35"/>
      <c r="P439" s="35"/>
      <c r="Q439" s="10"/>
    </row>
    <row r="440" spans="1:17">
      <c r="A440" s="13" t="s">
        <v>12</v>
      </c>
      <c r="B440" s="35"/>
      <c r="C440" s="9"/>
      <c r="D440" s="9">
        <f>H427</f>
        <v>-2.3999999999999773</v>
      </c>
      <c r="E440" s="35" t="s">
        <v>16</v>
      </c>
      <c r="F440" s="35"/>
      <c r="G440" s="9"/>
      <c r="H440" s="9"/>
      <c r="I440" s="35"/>
      <c r="J440" s="35"/>
      <c r="K440" s="35"/>
      <c r="L440" s="35"/>
      <c r="M440" s="35"/>
      <c r="N440" s="35"/>
      <c r="O440" s="35"/>
      <c r="P440" s="35"/>
      <c r="Q440" s="10"/>
    </row>
    <row r="441" spans="1:17">
      <c r="A441" s="13" t="s">
        <v>13</v>
      </c>
      <c r="B441" s="35"/>
      <c r="C441" s="9"/>
      <c r="D441" s="9">
        <f>D439+D440</f>
        <v>4672</v>
      </c>
      <c r="E441" s="35"/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>
      <c r="A442" s="13" t="s">
        <v>14</v>
      </c>
      <c r="B442" s="35"/>
      <c r="C442" s="9"/>
      <c r="D442" s="9">
        <f>H435</f>
        <v>10.549999999999955</v>
      </c>
      <c r="E442" s="35" t="s">
        <v>17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>
      <c r="A443" s="13" t="s">
        <v>13</v>
      </c>
      <c r="B443" s="35"/>
      <c r="C443" s="9"/>
      <c r="D443" s="27">
        <f>D441-D442</f>
        <v>4661.45</v>
      </c>
      <c r="E443" s="19" t="s">
        <v>18</v>
      </c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ht="14.95" thickBot="1">
      <c r="A444" s="15"/>
      <c r="B444" s="16"/>
      <c r="C444" s="17"/>
      <c r="D444" s="17"/>
      <c r="E444" s="16"/>
      <c r="F444" s="16"/>
      <c r="G444" s="17"/>
      <c r="H444" s="17"/>
      <c r="I444" s="16"/>
      <c r="J444" s="16"/>
      <c r="K444" s="16"/>
      <c r="L444" s="16"/>
      <c r="M444" s="16"/>
      <c r="N444" s="16"/>
      <c r="O444" s="16"/>
      <c r="P444" s="16"/>
      <c r="Q444" s="18"/>
    </row>
    <row r="445" spans="1:17" ht="14.95" thickTop="1"/>
    <row r="447" spans="1:17" ht="14.95" thickBot="1"/>
    <row r="448" spans="1:17" ht="14.95" thickTop="1">
      <c r="A448" s="2"/>
      <c r="B448" s="3"/>
      <c r="C448" s="4">
        <v>44865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35"/>
      <c r="C449" s="9"/>
      <c r="D449" s="9"/>
      <c r="E449" s="35"/>
      <c r="F449" s="35"/>
      <c r="G449" s="9"/>
      <c r="H449" s="9"/>
      <c r="I449" s="35"/>
      <c r="J449" s="11" t="s">
        <v>24</v>
      </c>
      <c r="K449" s="35"/>
      <c r="L449" s="11" t="s">
        <v>10</v>
      </c>
      <c r="M449" s="35"/>
      <c r="N449" s="35"/>
      <c r="O449" s="35"/>
      <c r="P449" s="35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37" t="s">
        <v>92</v>
      </c>
      <c r="G450" s="12" t="s">
        <v>8</v>
      </c>
      <c r="H450" s="12" t="s">
        <v>9</v>
      </c>
      <c r="I450" s="33" t="s">
        <v>70</v>
      </c>
      <c r="J450" s="11" t="s">
        <v>23</v>
      </c>
      <c r="K450" s="35"/>
      <c r="L450" s="31">
        <v>213249.15</v>
      </c>
      <c r="M450" s="35" t="s">
        <v>118</v>
      </c>
      <c r="N450" s="35"/>
      <c r="O450" s="35"/>
      <c r="P450" s="35"/>
      <c r="Q450" s="10"/>
    </row>
    <row r="451" spans="1:17">
      <c r="A451" s="13" t="s">
        <v>113</v>
      </c>
      <c r="B451" s="35">
        <v>10</v>
      </c>
      <c r="C451" s="9">
        <v>91.59</v>
      </c>
      <c r="D451" s="9">
        <f>C451*B451</f>
        <v>915.90000000000009</v>
      </c>
      <c r="E451" s="36" t="s">
        <v>93</v>
      </c>
      <c r="F451" s="38">
        <f>D451/D454</f>
        <v>1</v>
      </c>
      <c r="G451" s="9">
        <v>91.4</v>
      </c>
      <c r="H451" s="9">
        <f>(B451*G451)-D451</f>
        <v>-1.9000000000000909</v>
      </c>
      <c r="I451" s="35" t="s">
        <v>71</v>
      </c>
      <c r="J451" s="36">
        <f>G451*B451</f>
        <v>914</v>
      </c>
      <c r="K451" s="35" t="str">
        <f>"sell "&amp;B451&amp;" "&amp;A451&amp;" @ $"&amp;G451</f>
        <v>sell 10 BIL @ $91.4</v>
      </c>
      <c r="L451" s="9">
        <f>L450+(G451*B451)</f>
        <v>214163.15</v>
      </c>
      <c r="M451" s="35"/>
      <c r="N451" s="35"/>
      <c r="O451" s="35"/>
      <c r="P451" s="35"/>
      <c r="Q451" s="10"/>
    </row>
    <row r="452" spans="1:17">
      <c r="A452" s="13"/>
      <c r="B452" s="35"/>
      <c r="C452" s="9"/>
      <c r="D452" s="9">
        <f>C452*B452</f>
        <v>0</v>
      </c>
      <c r="E452" s="36"/>
      <c r="F452" s="38">
        <f>D452/D454</f>
        <v>0</v>
      </c>
      <c r="G452" s="9"/>
      <c r="H452" s="9">
        <f>(B452*G452)-D452</f>
        <v>0</v>
      </c>
      <c r="I452" s="35" t="s">
        <v>71</v>
      </c>
      <c r="J452" s="36">
        <f>G452*B452</f>
        <v>0</v>
      </c>
      <c r="K452" s="35" t="str">
        <f>"sell "&amp;B452&amp;" "&amp;A452&amp;" @ $"&amp;G452</f>
        <v>sell   @ $</v>
      </c>
      <c r="L452" s="9">
        <f>L451+(G452*B452)</f>
        <v>214163.15</v>
      </c>
      <c r="M452" s="35"/>
      <c r="N452" s="35"/>
      <c r="O452" s="35"/>
      <c r="P452" s="35"/>
      <c r="Q452" s="10"/>
    </row>
    <row r="453" spans="1:17">
      <c r="A453" s="13"/>
      <c r="B453" s="35"/>
      <c r="C453" s="9"/>
      <c r="D453" s="9">
        <f>C453*B453</f>
        <v>0</v>
      </c>
      <c r="E453" s="36"/>
      <c r="F453" s="38">
        <f>D453/D454</f>
        <v>0</v>
      </c>
      <c r="G453" s="9"/>
      <c r="H453" s="9">
        <f>(B453*G453)-D453</f>
        <v>0</v>
      </c>
      <c r="I453" s="35" t="s">
        <v>71</v>
      </c>
      <c r="J453" s="36">
        <f>G453*B453</f>
        <v>0</v>
      </c>
      <c r="K453" s="35" t="str">
        <f>"sell "&amp;B453&amp;" "&amp;A453&amp;" @ $"&amp;G453</f>
        <v>sell   @ $</v>
      </c>
      <c r="L453" s="9">
        <f>L452+(G453*B453)</f>
        <v>214163.15</v>
      </c>
      <c r="M453" s="35" t="s">
        <v>22</v>
      </c>
      <c r="N453" s="35"/>
      <c r="O453" s="35"/>
      <c r="P453" s="35"/>
      <c r="Q453" s="10"/>
    </row>
    <row r="454" spans="1:17">
      <c r="A454" s="13"/>
      <c r="B454" s="35"/>
      <c r="C454" s="9"/>
      <c r="D454" s="9">
        <f>SUM(D451:D453)</f>
        <v>915.90000000000009</v>
      </c>
      <c r="E454" s="36"/>
      <c r="F454" s="38">
        <f>SUM(F451:F453)</f>
        <v>1</v>
      </c>
      <c r="G454" s="32"/>
      <c r="H454" s="9">
        <f>SUM(H451:H453)</f>
        <v>-1.9000000000000909</v>
      </c>
      <c r="I454" s="35"/>
      <c r="J454" s="36">
        <f>SUM(J451:J453)</f>
        <v>914</v>
      </c>
      <c r="K454" s="35"/>
      <c r="L454" s="9"/>
      <c r="M454" s="35"/>
      <c r="N454" s="35"/>
      <c r="O454" s="35"/>
      <c r="P454" s="35"/>
      <c r="Q454" s="10"/>
    </row>
    <row r="455" spans="1:17">
      <c r="A455" s="13"/>
      <c r="B455" s="35"/>
      <c r="C455" s="9"/>
      <c r="D455" s="9"/>
      <c r="E455" s="35"/>
      <c r="F455" s="35"/>
      <c r="G455" s="32"/>
      <c r="H455" s="9"/>
      <c r="I455" s="35"/>
      <c r="J455" s="35"/>
      <c r="K455" s="35"/>
      <c r="L455" s="9"/>
      <c r="M455" s="35"/>
      <c r="N455" s="35"/>
      <c r="O455" s="35"/>
      <c r="P455" s="35"/>
      <c r="Q455" s="10"/>
    </row>
    <row r="456" spans="1:17">
      <c r="A456" s="13"/>
      <c r="B456" s="35"/>
      <c r="C456" s="9"/>
      <c r="D456" s="9"/>
      <c r="E456" s="19"/>
      <c r="F456" s="35"/>
      <c r="G456" s="32"/>
      <c r="H456" s="9"/>
      <c r="I456" s="35"/>
      <c r="J456" s="35"/>
      <c r="K456" s="35"/>
      <c r="L456" s="9"/>
      <c r="M456" s="11" t="s">
        <v>20</v>
      </c>
      <c r="N456" s="35"/>
      <c r="O456" s="35"/>
      <c r="P456" s="35"/>
      <c r="Q456" s="10"/>
    </row>
    <row r="457" spans="1:17">
      <c r="A457" s="7" t="s">
        <v>6</v>
      </c>
      <c r="B457" s="35"/>
      <c r="C457" s="9"/>
      <c r="D457" s="9"/>
      <c r="E457" s="19"/>
      <c r="F457" s="35"/>
      <c r="G457" s="32"/>
      <c r="H457" s="9"/>
      <c r="I457" s="35"/>
      <c r="J457" s="35"/>
      <c r="K457" s="35"/>
      <c r="L457" s="9"/>
      <c r="M457" s="11" t="s">
        <v>21</v>
      </c>
      <c r="N457" s="35"/>
      <c r="O457" s="35"/>
      <c r="P457" s="35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39" t="s">
        <v>92</v>
      </c>
      <c r="G458" s="33" t="s">
        <v>8</v>
      </c>
      <c r="H458" s="12" t="s">
        <v>9</v>
      </c>
      <c r="I458" s="35"/>
      <c r="J458" s="35"/>
      <c r="K458" s="35"/>
      <c r="L458" s="9"/>
      <c r="M458" s="36">
        <f>L453</f>
        <v>214163.15</v>
      </c>
      <c r="N458" s="35"/>
      <c r="O458" s="35"/>
      <c r="P458" s="35"/>
      <c r="Q458" s="10"/>
    </row>
    <row r="459" spans="1:17">
      <c r="A459" s="13" t="s">
        <v>113</v>
      </c>
      <c r="B459" s="35">
        <v>10</v>
      </c>
      <c r="C459" s="9">
        <v>91.59</v>
      </c>
      <c r="D459" s="9">
        <f>C459*B459</f>
        <v>915.90000000000009</v>
      </c>
      <c r="E459" s="36" t="s">
        <v>93</v>
      </c>
      <c r="F459" s="38">
        <f>D459/D462</f>
        <v>1</v>
      </c>
      <c r="G459" s="9">
        <v>91.4</v>
      </c>
      <c r="H459" s="9">
        <f>(B459*G459)-D459</f>
        <v>-1.9000000000000909</v>
      </c>
      <c r="I459" s="35" t="s">
        <v>71</v>
      </c>
      <c r="J459" s="35"/>
      <c r="K459" s="35" t="str">
        <f>"buy "&amp;B459&amp;" "&amp;A459&amp;" @ $"&amp;G459</f>
        <v>buy 10 BIL @ $91.4</v>
      </c>
      <c r="L459" s="9">
        <f>L453-(G459*B459)</f>
        <v>213249.15</v>
      </c>
      <c r="M459" s="36">
        <f>L450-(G459*B459)</f>
        <v>212335.15</v>
      </c>
      <c r="N459" s="35"/>
      <c r="O459" s="35"/>
      <c r="P459" s="35"/>
      <c r="Q459" s="10"/>
    </row>
    <row r="460" spans="1:17">
      <c r="A460" s="13"/>
      <c r="B460" s="35"/>
      <c r="C460" s="9"/>
      <c r="D460" s="9">
        <f>C460*B460</f>
        <v>0</v>
      </c>
      <c r="E460" s="36"/>
      <c r="F460" s="38">
        <f>D460/D462</f>
        <v>0</v>
      </c>
      <c r="G460" s="9"/>
      <c r="H460" s="9">
        <f>(B460*G460)-D460</f>
        <v>0</v>
      </c>
      <c r="I460" s="35" t="s">
        <v>71</v>
      </c>
      <c r="J460" s="35"/>
      <c r="K460" s="35" t="str">
        <f>"buy "&amp;B460&amp;" "&amp;A460&amp;" @ $"&amp;G460</f>
        <v>buy   @ $</v>
      </c>
      <c r="L460" s="9">
        <f>L459-(G460*B460)</f>
        <v>213249.15</v>
      </c>
      <c r="M460" s="36">
        <f>M459-(G460*B460)</f>
        <v>212335.15</v>
      </c>
      <c r="N460" s="35"/>
      <c r="O460" s="35"/>
      <c r="P460" s="35"/>
      <c r="Q460" s="10"/>
    </row>
    <row r="461" spans="1:17">
      <c r="A461" s="23"/>
      <c r="B461" s="24"/>
      <c r="C461" s="25"/>
      <c r="D461" s="25">
        <f>C461*B461</f>
        <v>0</v>
      </c>
      <c r="E461" s="36"/>
      <c r="F461" s="38">
        <f>D461/D462</f>
        <v>0</v>
      </c>
      <c r="G461" s="25"/>
      <c r="H461" s="25">
        <f>(B461*G461)-D461</f>
        <v>0</v>
      </c>
      <c r="I461" s="35" t="s">
        <v>71</v>
      </c>
      <c r="J461" s="35"/>
      <c r="K461" s="35" t="str">
        <f>"buy "&amp;B461&amp;" "&amp;A461&amp;" @ $"&amp;G461</f>
        <v>buy   @ $</v>
      </c>
      <c r="L461" s="9">
        <f>L460-(G461*B461)</f>
        <v>213249.15</v>
      </c>
      <c r="M461" s="36">
        <f>M460-(G461*B461)</f>
        <v>212335.15</v>
      </c>
      <c r="N461" s="35" t="str">
        <f>TEXT(ROUND(M461,2),"$#,##0.00")&amp;" will be the balance in the account after purchases.  "</f>
        <v xml:space="preserve">$212,335.15 will be the balance in the account after purchases.  </v>
      </c>
      <c r="O461" s="35"/>
      <c r="P461" s="35"/>
      <c r="Q461" s="10"/>
    </row>
    <row r="462" spans="1:17">
      <c r="A462" s="13"/>
      <c r="B462" s="35"/>
      <c r="C462" s="9"/>
      <c r="D462" s="9">
        <f>SUM(D459:D461)</f>
        <v>915.90000000000009</v>
      </c>
      <c r="E462" s="35"/>
      <c r="F462" s="38">
        <f>SUM(F459:F461)</f>
        <v>1</v>
      </c>
      <c r="G462" s="9" t="s">
        <v>15</v>
      </c>
      <c r="H462" s="9">
        <f>SUM(H459:H461)</f>
        <v>-1.9000000000000909</v>
      </c>
      <c r="I462" s="35"/>
      <c r="J462" s="35"/>
      <c r="K462" s="35"/>
      <c r="L462" s="9"/>
      <c r="M462" s="35"/>
      <c r="N462" s="35" t="s">
        <v>27</v>
      </c>
      <c r="O462" s="35"/>
      <c r="P462" s="35"/>
      <c r="Q462" s="10"/>
    </row>
    <row r="463" spans="1:17">
      <c r="A463" s="13"/>
      <c r="B463" s="35"/>
      <c r="C463" s="9"/>
      <c r="D463" s="9"/>
      <c r="E463" s="35"/>
      <c r="F463" s="35"/>
      <c r="G463" s="9"/>
      <c r="H463" s="9"/>
      <c r="I463" s="35"/>
      <c r="J463" s="35"/>
      <c r="K463" s="35"/>
      <c r="L463" s="9"/>
      <c r="M463" s="11" t="str">
        <f>IF(J454+M461&gt;0,"Credit Surplus","Credit Shortage")</f>
        <v>Credit Surplus</v>
      </c>
      <c r="N463" s="36">
        <f>J454+M461</f>
        <v>213249.15</v>
      </c>
      <c r="O463" s="35" t="s">
        <v>60</v>
      </c>
      <c r="P463" s="35"/>
      <c r="Q463" s="10"/>
    </row>
    <row r="464" spans="1:17">
      <c r="A464" s="13"/>
      <c r="B464" s="35"/>
      <c r="C464" s="9"/>
      <c r="D464" s="9"/>
      <c r="E464" s="35"/>
      <c r="F464" s="35"/>
      <c r="G464" s="9"/>
      <c r="H464" s="9"/>
      <c r="I464" s="35"/>
      <c r="J464" s="35"/>
      <c r="K464" s="35"/>
      <c r="L464" s="9"/>
      <c r="M464" s="35"/>
      <c r="N464" s="35"/>
      <c r="O464" s="35"/>
      <c r="P464" s="35"/>
      <c r="Q464" s="10"/>
    </row>
    <row r="465" spans="1:17">
      <c r="A465" s="13"/>
      <c r="B465" s="35"/>
      <c r="C465" s="9"/>
      <c r="D465" s="9"/>
      <c r="E465" s="35"/>
      <c r="F465" s="35"/>
      <c r="G465" s="9"/>
      <c r="H465" s="9"/>
      <c r="I465" s="35"/>
      <c r="J465" s="35"/>
      <c r="K465" s="35"/>
      <c r="L465" s="35"/>
      <c r="M465" s="35"/>
      <c r="N465" s="35"/>
      <c r="O465" s="35"/>
      <c r="P465" s="35"/>
      <c r="Q465" s="10"/>
    </row>
    <row r="466" spans="1:17">
      <c r="A466" s="13" t="s">
        <v>11</v>
      </c>
      <c r="B466" s="35"/>
      <c r="C466" s="9"/>
      <c r="D466" s="21">
        <v>6914.32</v>
      </c>
      <c r="E466" s="35" t="s">
        <v>76</v>
      </c>
      <c r="F466" s="35"/>
      <c r="G466" s="9"/>
      <c r="H466" s="9"/>
      <c r="I466" s="35"/>
      <c r="J466" s="35"/>
      <c r="K466" s="35"/>
      <c r="L466" s="35"/>
      <c r="M466" s="35"/>
      <c r="N466" s="35"/>
      <c r="O466" s="35"/>
      <c r="P466" s="35"/>
      <c r="Q466" s="10"/>
    </row>
    <row r="467" spans="1:17">
      <c r="A467" s="13" t="s">
        <v>12</v>
      </c>
      <c r="B467" s="35"/>
      <c r="C467" s="9"/>
      <c r="D467" s="9">
        <f>H454</f>
        <v>-1.9000000000000909</v>
      </c>
      <c r="E467" s="35" t="s">
        <v>16</v>
      </c>
      <c r="F467" s="35"/>
      <c r="G467" s="9"/>
      <c r="H467" s="9"/>
      <c r="I467" s="35"/>
      <c r="J467" s="35"/>
      <c r="K467" s="35"/>
      <c r="L467" s="35"/>
      <c r="M467" s="35"/>
      <c r="N467" s="35"/>
      <c r="O467" s="35"/>
      <c r="P467" s="35"/>
      <c r="Q467" s="10"/>
    </row>
    <row r="468" spans="1:17">
      <c r="A468" s="13" t="s">
        <v>13</v>
      </c>
      <c r="B468" s="35"/>
      <c r="C468" s="9"/>
      <c r="D468" s="9">
        <f>D466+D467</f>
        <v>6912.42</v>
      </c>
      <c r="E468" s="35"/>
      <c r="F468" s="35"/>
      <c r="G468" s="9"/>
      <c r="H468" s="9"/>
      <c r="I468" s="35"/>
      <c r="J468" s="35"/>
      <c r="K468" s="35"/>
      <c r="L468" s="35"/>
      <c r="M468" s="35"/>
      <c r="N468" s="35"/>
      <c r="O468" s="35"/>
      <c r="P468" s="35"/>
      <c r="Q468" s="10"/>
    </row>
    <row r="469" spans="1:17">
      <c r="A469" s="13" t="s">
        <v>14</v>
      </c>
      <c r="B469" s="35"/>
      <c r="C469" s="9"/>
      <c r="D469" s="9">
        <f>H462</f>
        <v>-1.9000000000000909</v>
      </c>
      <c r="E469" s="35" t="s">
        <v>17</v>
      </c>
      <c r="F469" s="35"/>
      <c r="G469" s="9"/>
      <c r="H469" s="9"/>
      <c r="I469" s="35"/>
      <c r="J469" s="35"/>
      <c r="K469" s="35"/>
      <c r="L469" s="35"/>
      <c r="M469" s="35"/>
      <c r="N469" s="35"/>
      <c r="O469" s="35"/>
      <c r="P469" s="35"/>
      <c r="Q469" s="10"/>
    </row>
    <row r="470" spans="1:17">
      <c r="A470" s="13" t="s">
        <v>13</v>
      </c>
      <c r="B470" s="35"/>
      <c r="C470" s="9"/>
      <c r="D470" s="27">
        <f>D468-D469</f>
        <v>6914.32</v>
      </c>
      <c r="E470" s="19" t="s">
        <v>18</v>
      </c>
      <c r="F470" s="35"/>
      <c r="G470" s="9"/>
      <c r="H470" s="9"/>
      <c r="I470" s="35"/>
      <c r="J470" s="35"/>
      <c r="K470" s="35"/>
      <c r="L470" s="35"/>
      <c r="M470" s="35"/>
      <c r="N470" s="35"/>
      <c r="O470" s="35"/>
      <c r="P470" s="35"/>
      <c r="Q470" s="10"/>
    </row>
    <row r="471" spans="1:17" ht="14.9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95" thickTop="1"/>
    <row r="474" spans="1:17" ht="14.95" thickBot="1"/>
    <row r="475" spans="1:17" ht="14.95" thickTop="1">
      <c r="A475" s="2"/>
      <c r="B475" s="3"/>
      <c r="C475" s="4">
        <v>44834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35"/>
      <c r="C476" s="9"/>
      <c r="D476" s="9"/>
      <c r="E476" s="35"/>
      <c r="F476" s="35"/>
      <c r="G476" s="9"/>
      <c r="H476" s="9"/>
      <c r="I476" s="35"/>
      <c r="J476" s="11" t="s">
        <v>24</v>
      </c>
      <c r="K476" s="35"/>
      <c r="L476" s="11" t="s">
        <v>10</v>
      </c>
      <c r="M476" s="35"/>
      <c r="N476" s="35"/>
      <c r="O476" s="35"/>
      <c r="P476" s="35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37" t="s">
        <v>92</v>
      </c>
      <c r="G477" s="12" t="s">
        <v>8</v>
      </c>
      <c r="H477" s="12" t="s">
        <v>9</v>
      </c>
      <c r="I477" s="33" t="s">
        <v>70</v>
      </c>
      <c r="J477" s="11" t="s">
        <v>23</v>
      </c>
      <c r="K477" s="35"/>
      <c r="L477" s="31">
        <v>213242.77</v>
      </c>
      <c r="M477" s="35" t="s">
        <v>118</v>
      </c>
      <c r="N477" s="35"/>
      <c r="O477" s="35"/>
      <c r="P477" s="35"/>
      <c r="Q477" s="10"/>
    </row>
    <row r="478" spans="1:17">
      <c r="A478" s="13" t="s">
        <v>113</v>
      </c>
      <c r="B478" s="35">
        <v>10</v>
      </c>
      <c r="C478" s="9">
        <v>91.6</v>
      </c>
      <c r="D478" s="9">
        <f>C478*B478</f>
        <v>916</v>
      </c>
      <c r="E478" s="36" t="s">
        <v>93</v>
      </c>
      <c r="F478" s="38">
        <f>D478/D481</f>
        <v>1</v>
      </c>
      <c r="G478" s="9">
        <v>91.45</v>
      </c>
      <c r="H478" s="9">
        <f>(B478*G478)-D478</f>
        <v>-1.5</v>
      </c>
      <c r="I478" s="35" t="s">
        <v>71</v>
      </c>
      <c r="J478" s="36">
        <f>G478*B478</f>
        <v>914.5</v>
      </c>
      <c r="K478" s="35" t="str">
        <f>"sell "&amp;B478&amp;" "&amp;A478&amp;" @ $"&amp;G478</f>
        <v>sell 10 BIL @ $91.45</v>
      </c>
      <c r="L478" s="9">
        <f>L477+(G478*B478)</f>
        <v>214157.27</v>
      </c>
      <c r="M478" s="35"/>
      <c r="N478" s="35"/>
      <c r="O478" s="35"/>
      <c r="P478" s="35"/>
      <c r="Q478" s="10"/>
    </row>
    <row r="479" spans="1:17">
      <c r="A479" s="13"/>
      <c r="B479" s="35"/>
      <c r="C479" s="9">
        <v>43.06</v>
      </c>
      <c r="D479" s="9">
        <f>C479*B479</f>
        <v>0</v>
      </c>
      <c r="E479" s="36"/>
      <c r="F479" s="38">
        <f>D479/D481</f>
        <v>0</v>
      </c>
      <c r="G479" s="9"/>
      <c r="H479" s="9">
        <f>(B479*G479)-D479</f>
        <v>0</v>
      </c>
      <c r="I479" s="35" t="s">
        <v>71</v>
      </c>
      <c r="J479" s="36">
        <f>G479*B479</f>
        <v>0</v>
      </c>
      <c r="K479" s="35" t="str">
        <f>"sell "&amp;B479&amp;" "&amp;A479&amp;" @ $"&amp;G479</f>
        <v>sell   @ $</v>
      </c>
      <c r="L479" s="9">
        <f>L478+(G479*B479)</f>
        <v>214157.27</v>
      </c>
      <c r="M479" s="35"/>
      <c r="N479" s="35"/>
      <c r="O479" s="35"/>
      <c r="P479" s="35"/>
      <c r="Q479" s="10"/>
    </row>
    <row r="480" spans="1:17">
      <c r="A480" s="13"/>
      <c r="B480" s="35"/>
      <c r="C480" s="9">
        <v>47.23</v>
      </c>
      <c r="D480" s="9">
        <f>C480*B480</f>
        <v>0</v>
      </c>
      <c r="E480" s="36"/>
      <c r="F480" s="38">
        <f>D480/D481</f>
        <v>0</v>
      </c>
      <c r="G480" s="9"/>
      <c r="H480" s="9">
        <f>(B480*G480)-D480</f>
        <v>0</v>
      </c>
      <c r="I480" s="35" t="s">
        <v>71</v>
      </c>
      <c r="J480" s="36">
        <f>G480*B480</f>
        <v>0</v>
      </c>
      <c r="K480" s="35" t="str">
        <f>"sell "&amp;B480&amp;" "&amp;A480&amp;" @ $"&amp;G480</f>
        <v>sell   @ $</v>
      </c>
      <c r="L480" s="9">
        <f>L479+(G480*B480)</f>
        <v>214157.27</v>
      </c>
      <c r="M480" s="35" t="s">
        <v>22</v>
      </c>
      <c r="N480" s="35"/>
      <c r="O480" s="35"/>
      <c r="P480" s="35"/>
      <c r="Q480" s="10"/>
    </row>
    <row r="481" spans="1:17">
      <c r="A481" s="13"/>
      <c r="B481" s="35"/>
      <c r="C481" s="9"/>
      <c r="D481" s="9">
        <f>SUM(D478:D480)</f>
        <v>916</v>
      </c>
      <c r="E481" s="36"/>
      <c r="F481" s="38">
        <f>SUM(F478:F480)</f>
        <v>1</v>
      </c>
      <c r="G481" s="32"/>
      <c r="H481" s="9">
        <f>SUM(H478:H480)</f>
        <v>-1.5</v>
      </c>
      <c r="I481" s="35"/>
      <c r="J481" s="36">
        <f>SUM(J478:J480)</f>
        <v>914.5</v>
      </c>
      <c r="K481" s="35"/>
      <c r="L481" s="9"/>
      <c r="M481" s="35"/>
      <c r="N481" s="35"/>
      <c r="O481" s="35"/>
      <c r="P481" s="35"/>
      <c r="Q481" s="10"/>
    </row>
    <row r="482" spans="1:17">
      <c r="A482" s="13"/>
      <c r="B482" s="35"/>
      <c r="C482" s="9"/>
      <c r="D482" s="9"/>
      <c r="E482" s="35"/>
      <c r="F482" s="35"/>
      <c r="G482" s="32"/>
      <c r="H482" s="9"/>
      <c r="I482" s="35"/>
      <c r="J482" s="35"/>
      <c r="K482" s="35"/>
      <c r="L482" s="9"/>
      <c r="M482" s="35"/>
      <c r="N482" s="35"/>
      <c r="O482" s="35"/>
      <c r="P482" s="35"/>
      <c r="Q482" s="10"/>
    </row>
    <row r="483" spans="1:17">
      <c r="A483" s="13"/>
      <c r="B483" s="35"/>
      <c r="C483" s="9"/>
      <c r="D483" s="9"/>
      <c r="E483" s="19"/>
      <c r="F483" s="35"/>
      <c r="G483" s="32"/>
      <c r="H483" s="9"/>
      <c r="I483" s="35"/>
      <c r="J483" s="35"/>
      <c r="K483" s="35"/>
      <c r="L483" s="9"/>
      <c r="M483" s="11" t="s">
        <v>20</v>
      </c>
      <c r="N483" s="35"/>
      <c r="O483" s="35"/>
      <c r="P483" s="35"/>
      <c r="Q483" s="10"/>
    </row>
    <row r="484" spans="1:17">
      <c r="A484" s="7" t="s">
        <v>6</v>
      </c>
      <c r="B484" s="35"/>
      <c r="C484" s="9"/>
      <c r="D484" s="9"/>
      <c r="E484" s="19"/>
      <c r="F484" s="35"/>
      <c r="G484" s="32"/>
      <c r="H484" s="9"/>
      <c r="I484" s="35"/>
      <c r="J484" s="35"/>
      <c r="K484" s="35"/>
      <c r="L484" s="9"/>
      <c r="M484" s="11" t="s">
        <v>21</v>
      </c>
      <c r="N484" s="35"/>
      <c r="O484" s="35"/>
      <c r="P484" s="35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39" t="s">
        <v>92</v>
      </c>
      <c r="G485" s="33" t="s">
        <v>8</v>
      </c>
      <c r="H485" s="12" t="s">
        <v>9</v>
      </c>
      <c r="I485" s="35"/>
      <c r="J485" s="35"/>
      <c r="K485" s="35"/>
      <c r="L485" s="9"/>
      <c r="M485" s="36">
        <f>L480</f>
        <v>214157.27</v>
      </c>
      <c r="N485" s="35"/>
      <c r="O485" s="35"/>
      <c r="P485" s="35"/>
      <c r="Q485" s="10"/>
    </row>
    <row r="486" spans="1:17">
      <c r="A486" s="13" t="s">
        <v>113</v>
      </c>
      <c r="B486" s="35">
        <v>10</v>
      </c>
      <c r="C486" s="9">
        <v>91.6</v>
      </c>
      <c r="D486" s="9">
        <f>C486*B486</f>
        <v>916</v>
      </c>
      <c r="E486" s="36" t="s">
        <v>93</v>
      </c>
      <c r="F486" s="38">
        <f>D486/D489</f>
        <v>1</v>
      </c>
      <c r="G486" s="9">
        <v>91.45</v>
      </c>
      <c r="H486" s="9">
        <f>(B486*G486)-D486</f>
        <v>-1.5</v>
      </c>
      <c r="I486" s="35" t="s">
        <v>71</v>
      </c>
      <c r="J486" s="35"/>
      <c r="K486" s="35" t="str">
        <f>"buy "&amp;B486&amp;" "&amp;A486&amp;" @ $"&amp;G486</f>
        <v>buy 10 BIL @ $91.45</v>
      </c>
      <c r="L486" s="9">
        <f>L480-(G486*B486)</f>
        <v>213242.77</v>
      </c>
      <c r="M486" s="36">
        <f>L477-(G486*B486)</f>
        <v>212328.27</v>
      </c>
      <c r="N486" s="35"/>
      <c r="O486" s="35"/>
      <c r="P486" s="35"/>
      <c r="Q486" s="10"/>
    </row>
    <row r="487" spans="1:17">
      <c r="A487" s="13"/>
      <c r="B487" s="35"/>
      <c r="C487" s="9"/>
      <c r="D487" s="9">
        <f>C487*B487</f>
        <v>0</v>
      </c>
      <c r="E487" s="36"/>
      <c r="F487" s="38">
        <f>D487/D489</f>
        <v>0</v>
      </c>
      <c r="G487" s="9"/>
      <c r="H487" s="9">
        <f>(B487*G487)-D487</f>
        <v>0</v>
      </c>
      <c r="I487" s="35" t="s">
        <v>71</v>
      </c>
      <c r="J487" s="35"/>
      <c r="K487" s="35" t="str">
        <f>"buy "&amp;B487&amp;" "&amp;A487&amp;" @ $"&amp;G487</f>
        <v>buy   @ $</v>
      </c>
      <c r="L487" s="9">
        <f>L486-(G487*B487)</f>
        <v>213242.77</v>
      </c>
      <c r="M487" s="36">
        <f>M486-(G487*B487)</f>
        <v>212328.27</v>
      </c>
      <c r="N487" s="35"/>
      <c r="O487" s="35"/>
      <c r="P487" s="35"/>
      <c r="Q487" s="10"/>
    </row>
    <row r="488" spans="1:17">
      <c r="A488" s="23"/>
      <c r="B488" s="24"/>
      <c r="C488" s="25"/>
      <c r="D488" s="25">
        <f>C488*B488</f>
        <v>0</v>
      </c>
      <c r="E488" s="36"/>
      <c r="F488" s="38">
        <f>D488/D489</f>
        <v>0</v>
      </c>
      <c r="G488" s="25"/>
      <c r="H488" s="25">
        <f>(B488*G488)-D488</f>
        <v>0</v>
      </c>
      <c r="I488" s="35" t="s">
        <v>71</v>
      </c>
      <c r="J488" s="35"/>
      <c r="K488" s="35" t="str">
        <f>"buy "&amp;B488&amp;" "&amp;A488&amp;" @ $"&amp;G488</f>
        <v>buy   @ $</v>
      </c>
      <c r="L488" s="9">
        <f>L487-(G488*B488)</f>
        <v>213242.77</v>
      </c>
      <c r="M488" s="36">
        <f>M487-(G488*B488)</f>
        <v>212328.27</v>
      </c>
      <c r="N488" s="35" t="str">
        <f>TEXT(ROUND(M488,2),"$#,##0.00")&amp;" will be the balance in the account after purchases.  "</f>
        <v xml:space="preserve">$212,328.27 will be the balance in the account after purchases.  </v>
      </c>
      <c r="O488" s="35"/>
      <c r="P488" s="35"/>
      <c r="Q488" s="10"/>
    </row>
    <row r="489" spans="1:17">
      <c r="A489" s="13"/>
      <c r="B489" s="35"/>
      <c r="C489" s="9"/>
      <c r="D489" s="9">
        <f>SUM(D486:D488)</f>
        <v>916</v>
      </c>
      <c r="E489" s="35"/>
      <c r="F489" s="38">
        <f>SUM(F486:F488)</f>
        <v>1</v>
      </c>
      <c r="G489" s="9" t="s">
        <v>15</v>
      </c>
      <c r="H489" s="9">
        <f>SUM(H486:H488)</f>
        <v>-1.5</v>
      </c>
      <c r="I489" s="35"/>
      <c r="J489" s="35"/>
      <c r="K489" s="35"/>
      <c r="L489" s="9"/>
      <c r="M489" s="35"/>
      <c r="N489" s="35" t="s">
        <v>27</v>
      </c>
      <c r="O489" s="35"/>
      <c r="P489" s="35"/>
      <c r="Q489" s="10"/>
    </row>
    <row r="490" spans="1:17">
      <c r="A490" s="13"/>
      <c r="B490" s="35"/>
      <c r="C490" s="9"/>
      <c r="D490" s="9"/>
      <c r="E490" s="35"/>
      <c r="F490" s="35"/>
      <c r="G490" s="9"/>
      <c r="H490" s="9"/>
      <c r="I490" s="35"/>
      <c r="J490" s="35"/>
      <c r="K490" s="35"/>
      <c r="L490" s="9"/>
      <c r="M490" s="11" t="str">
        <f>IF(J481+M488&gt;0,"Credit Surplus","Credit Shortage")</f>
        <v>Credit Surplus</v>
      </c>
      <c r="N490" s="36">
        <f>J481+M488</f>
        <v>213242.77</v>
      </c>
      <c r="O490" s="35" t="s">
        <v>60</v>
      </c>
      <c r="P490" s="35"/>
      <c r="Q490" s="10"/>
    </row>
    <row r="491" spans="1:17">
      <c r="A491" s="13"/>
      <c r="B491" s="35"/>
      <c r="C491" s="9"/>
      <c r="D491" s="9"/>
      <c r="E491" s="35"/>
      <c r="F491" s="35"/>
      <c r="G491" s="9"/>
      <c r="H491" s="9"/>
      <c r="I491" s="35"/>
      <c r="J491" s="35"/>
      <c r="K491" s="35"/>
      <c r="L491" s="9"/>
      <c r="M491" s="35"/>
      <c r="N491" s="35"/>
      <c r="O491" s="35"/>
      <c r="P491" s="35"/>
      <c r="Q491" s="10"/>
    </row>
    <row r="492" spans="1:17">
      <c r="A492" s="13"/>
      <c r="B492" s="35"/>
      <c r="C492" s="9"/>
      <c r="D492" s="9"/>
      <c r="E492" s="35"/>
      <c r="F492" s="35"/>
      <c r="G492" s="9"/>
      <c r="H492" s="9"/>
      <c r="I492" s="35"/>
      <c r="J492" s="35"/>
      <c r="K492" s="35"/>
      <c r="L492" s="35"/>
      <c r="M492" s="35"/>
      <c r="N492" s="35"/>
      <c r="O492" s="35"/>
      <c r="P492" s="35"/>
      <c r="Q492" s="10"/>
    </row>
    <row r="493" spans="1:17">
      <c r="A493" s="13" t="s">
        <v>11</v>
      </c>
      <c r="B493" s="35"/>
      <c r="C493" s="9"/>
      <c r="D493" s="21">
        <v>6914.32</v>
      </c>
      <c r="E493" s="35" t="s">
        <v>76</v>
      </c>
      <c r="F493" s="35"/>
      <c r="G493" s="9"/>
      <c r="H493" s="9"/>
      <c r="I493" s="35"/>
      <c r="J493" s="35"/>
      <c r="K493" s="35"/>
      <c r="L493" s="35"/>
      <c r="M493" s="35"/>
      <c r="N493" s="35"/>
      <c r="O493" s="35"/>
      <c r="P493" s="35"/>
      <c r="Q493" s="10"/>
    </row>
    <row r="494" spans="1:17">
      <c r="A494" s="13" t="s">
        <v>12</v>
      </c>
      <c r="B494" s="35"/>
      <c r="C494" s="9"/>
      <c r="D494" s="9">
        <f>H481</f>
        <v>-1.5</v>
      </c>
      <c r="E494" s="35" t="s">
        <v>16</v>
      </c>
      <c r="F494" s="35"/>
      <c r="G494" s="9"/>
      <c r="H494" s="9"/>
      <c r="I494" s="35"/>
      <c r="J494" s="35"/>
      <c r="K494" s="35"/>
      <c r="L494" s="35"/>
      <c r="M494" s="35"/>
      <c r="N494" s="35"/>
      <c r="O494" s="35"/>
      <c r="P494" s="35"/>
      <c r="Q494" s="10"/>
    </row>
    <row r="495" spans="1:17">
      <c r="A495" s="13" t="s">
        <v>13</v>
      </c>
      <c r="B495" s="35"/>
      <c r="C495" s="9"/>
      <c r="D495" s="9">
        <f>D493+D494</f>
        <v>6912.82</v>
      </c>
      <c r="E495" s="35"/>
      <c r="F495" s="35"/>
      <c r="G495" s="9"/>
      <c r="H495" s="9"/>
      <c r="I495" s="35"/>
      <c r="J495" s="35"/>
      <c r="K495" s="35"/>
      <c r="L495" s="35"/>
      <c r="M495" s="35"/>
      <c r="N495" s="35"/>
      <c r="O495" s="35"/>
      <c r="P495" s="35"/>
      <c r="Q495" s="10"/>
    </row>
    <row r="496" spans="1:17">
      <c r="A496" s="13" t="s">
        <v>14</v>
      </c>
      <c r="B496" s="35"/>
      <c r="C496" s="9"/>
      <c r="D496" s="9">
        <f>H489</f>
        <v>-1.5</v>
      </c>
      <c r="E496" s="35" t="s">
        <v>17</v>
      </c>
      <c r="F496" s="35"/>
      <c r="G496" s="9"/>
      <c r="H496" s="9"/>
      <c r="I496" s="35"/>
      <c r="J496" s="35"/>
      <c r="K496" s="35"/>
      <c r="L496" s="35"/>
      <c r="M496" s="35"/>
      <c r="N496" s="35"/>
      <c r="O496" s="35"/>
      <c r="P496" s="35"/>
      <c r="Q496" s="10"/>
    </row>
    <row r="497" spans="1:17">
      <c r="A497" s="13" t="s">
        <v>13</v>
      </c>
      <c r="B497" s="35"/>
      <c r="C497" s="9"/>
      <c r="D497" s="27">
        <f>D495-D496</f>
        <v>6914.32</v>
      </c>
      <c r="E497" s="19" t="s">
        <v>18</v>
      </c>
      <c r="F497" s="35"/>
      <c r="G497" s="9"/>
      <c r="H497" s="9"/>
      <c r="I497" s="35"/>
      <c r="J497" s="35"/>
      <c r="K497" s="35"/>
      <c r="L497" s="35"/>
      <c r="M497" s="35"/>
      <c r="N497" s="35"/>
      <c r="O497" s="35"/>
      <c r="P497" s="35"/>
      <c r="Q497" s="10"/>
    </row>
    <row r="498" spans="1:17" ht="14.9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95" thickTop="1"/>
    <row r="501" spans="1:17" ht="14.95" thickBot="1"/>
    <row r="502" spans="1:17" ht="14.95" thickTop="1">
      <c r="A502" s="2"/>
      <c r="B502" s="3"/>
      <c r="C502" s="4">
        <v>44804</v>
      </c>
      <c r="D502" s="5"/>
      <c r="E502" s="3"/>
      <c r="F502" s="3"/>
      <c r="G502" s="5"/>
      <c r="H502" s="5"/>
      <c r="I502" s="3"/>
      <c r="J502" s="3"/>
      <c r="K502" s="3"/>
      <c r="L502" s="20" t="s">
        <v>19</v>
      </c>
      <c r="M502" s="3"/>
      <c r="N502" s="3"/>
      <c r="O502" s="3"/>
      <c r="P502" s="3"/>
      <c r="Q502" s="6"/>
    </row>
    <row r="503" spans="1:17">
      <c r="A503" s="7" t="s">
        <v>5</v>
      </c>
      <c r="B503" s="35"/>
      <c r="C503" s="9"/>
      <c r="D503" s="9"/>
      <c r="E503" s="35"/>
      <c r="F503" s="35"/>
      <c r="G503" s="9"/>
      <c r="H503" s="9"/>
      <c r="I503" s="35"/>
      <c r="J503" s="11" t="s">
        <v>24</v>
      </c>
      <c r="K503" s="35"/>
      <c r="L503" s="11" t="s">
        <v>10</v>
      </c>
      <c r="M503" s="35"/>
      <c r="N503" s="35"/>
      <c r="O503" s="35"/>
      <c r="P503" s="35"/>
      <c r="Q503" s="10"/>
    </row>
    <row r="504" spans="1:17">
      <c r="A504" s="7" t="s">
        <v>0</v>
      </c>
      <c r="B504" s="11" t="s">
        <v>3</v>
      </c>
      <c r="C504" s="12" t="s">
        <v>1</v>
      </c>
      <c r="D504" s="12" t="s">
        <v>4</v>
      </c>
      <c r="E504" s="11" t="s">
        <v>7</v>
      </c>
      <c r="F504" s="37" t="s">
        <v>92</v>
      </c>
      <c r="G504" s="12" t="s">
        <v>8</v>
      </c>
      <c r="H504" s="12" t="s">
        <v>9</v>
      </c>
      <c r="I504" s="33" t="s">
        <v>70</v>
      </c>
      <c r="J504" s="11" t="s">
        <v>23</v>
      </c>
      <c r="K504" s="35"/>
      <c r="L504" s="31">
        <v>213236.73</v>
      </c>
      <c r="M504" s="35" t="s">
        <v>118</v>
      </c>
      <c r="N504" s="35"/>
      <c r="O504" s="35"/>
      <c r="P504" s="35"/>
      <c r="Q504" s="10"/>
    </row>
    <row r="505" spans="1:17">
      <c r="A505" s="13" t="s">
        <v>113</v>
      </c>
      <c r="B505" s="35">
        <v>10</v>
      </c>
      <c r="C505" s="9">
        <v>91.55</v>
      </c>
      <c r="D505" s="9">
        <f>C505*B505</f>
        <v>915.5</v>
      </c>
      <c r="E505" s="36" t="s">
        <v>93</v>
      </c>
      <c r="F505" s="38">
        <f>D505/D508</f>
        <v>1</v>
      </c>
      <c r="G505" s="9">
        <v>91.43</v>
      </c>
      <c r="H505" s="9">
        <f>(B505*G505)-D505</f>
        <v>-1.1999999999999318</v>
      </c>
      <c r="I505" s="35" t="s">
        <v>71</v>
      </c>
      <c r="J505" s="36">
        <f>G505*B505</f>
        <v>914.30000000000007</v>
      </c>
      <c r="K505" s="35" t="str">
        <f>"sell "&amp;B505&amp;" "&amp;A505&amp;" @ $"&amp;G505</f>
        <v>sell 10 BIL @ $91.43</v>
      </c>
      <c r="L505" s="9">
        <f>L504+(G505*B505)</f>
        <v>214151.03</v>
      </c>
      <c r="M505" s="35"/>
      <c r="N505" s="35"/>
      <c r="O505" s="35"/>
      <c r="P505" s="35"/>
      <c r="Q505" s="10"/>
    </row>
    <row r="506" spans="1:17">
      <c r="A506" s="13"/>
      <c r="B506" s="35"/>
      <c r="C506" s="9">
        <v>43.06</v>
      </c>
      <c r="D506" s="9">
        <f>C506*B506</f>
        <v>0</v>
      </c>
      <c r="E506" s="36"/>
      <c r="F506" s="38">
        <f>D506/D508</f>
        <v>0</v>
      </c>
      <c r="G506" s="9"/>
      <c r="H506" s="9">
        <f>(B506*G506)-D506</f>
        <v>0</v>
      </c>
      <c r="I506" s="35" t="s">
        <v>71</v>
      </c>
      <c r="J506" s="36">
        <f>G506*B506</f>
        <v>0</v>
      </c>
      <c r="K506" s="35" t="str">
        <f>"sell "&amp;B506&amp;" "&amp;A506&amp;" @ $"&amp;G506</f>
        <v>sell   @ $</v>
      </c>
      <c r="L506" s="9">
        <f>L505+(G506*B506)</f>
        <v>214151.03</v>
      </c>
      <c r="M506" s="35"/>
      <c r="N506" s="35"/>
      <c r="O506" s="35"/>
      <c r="P506" s="35"/>
      <c r="Q506" s="10"/>
    </row>
    <row r="507" spans="1:17">
      <c r="A507" s="13"/>
      <c r="B507" s="35"/>
      <c r="C507" s="9">
        <v>47.23</v>
      </c>
      <c r="D507" s="9">
        <f>C507*B507</f>
        <v>0</v>
      </c>
      <c r="E507" s="36"/>
      <c r="F507" s="38">
        <f>D507/D508</f>
        <v>0</v>
      </c>
      <c r="G507" s="9"/>
      <c r="H507" s="9">
        <f>(B507*G507)-D507</f>
        <v>0</v>
      </c>
      <c r="I507" s="35" t="s">
        <v>71</v>
      </c>
      <c r="J507" s="36">
        <f>G507*B507</f>
        <v>0</v>
      </c>
      <c r="K507" s="35" t="str">
        <f>"sell "&amp;B507&amp;" "&amp;A507&amp;" @ $"&amp;G507</f>
        <v>sell   @ $</v>
      </c>
      <c r="L507" s="9">
        <f>L506+(G507*B507)</f>
        <v>214151.03</v>
      </c>
      <c r="M507" s="35" t="s">
        <v>22</v>
      </c>
      <c r="N507" s="35"/>
      <c r="O507" s="35"/>
      <c r="P507" s="35"/>
      <c r="Q507" s="10"/>
    </row>
    <row r="508" spans="1:17">
      <c r="A508" s="13"/>
      <c r="B508" s="35"/>
      <c r="C508" s="9"/>
      <c r="D508" s="9">
        <f>SUM(D505:D507)</f>
        <v>915.5</v>
      </c>
      <c r="E508" s="36"/>
      <c r="F508" s="38">
        <f>SUM(F505:F507)</f>
        <v>1</v>
      </c>
      <c r="G508" s="32"/>
      <c r="H508" s="9">
        <f>SUM(H505:H507)</f>
        <v>-1.1999999999999318</v>
      </c>
      <c r="I508" s="35"/>
      <c r="J508" s="36">
        <f>SUM(J505:J507)</f>
        <v>914.30000000000007</v>
      </c>
      <c r="K508" s="35"/>
      <c r="L508" s="9"/>
      <c r="M508" s="35"/>
      <c r="N508" s="35"/>
      <c r="O508" s="35"/>
      <c r="P508" s="35"/>
      <c r="Q508" s="10"/>
    </row>
    <row r="509" spans="1:17">
      <c r="A509" s="13"/>
      <c r="B509" s="35"/>
      <c r="C509" s="9"/>
      <c r="D509" s="9"/>
      <c r="E509" s="35"/>
      <c r="F509" s="35"/>
      <c r="G509" s="32"/>
      <c r="H509" s="9"/>
      <c r="I509" s="35"/>
      <c r="J509" s="35"/>
      <c r="K509" s="35"/>
      <c r="L509" s="9"/>
      <c r="M509" s="35"/>
      <c r="N509" s="35"/>
      <c r="O509" s="35"/>
      <c r="P509" s="35"/>
      <c r="Q509" s="10"/>
    </row>
    <row r="510" spans="1:17">
      <c r="A510" s="13"/>
      <c r="B510" s="35"/>
      <c r="C510" s="9"/>
      <c r="D510" s="9"/>
      <c r="E510" s="19"/>
      <c r="F510" s="35"/>
      <c r="G510" s="32"/>
      <c r="H510" s="9"/>
      <c r="I510" s="35"/>
      <c r="J510" s="35"/>
      <c r="K510" s="35"/>
      <c r="L510" s="9"/>
      <c r="M510" s="11" t="s">
        <v>20</v>
      </c>
      <c r="N510" s="35"/>
      <c r="O510" s="35"/>
      <c r="P510" s="35"/>
      <c r="Q510" s="10"/>
    </row>
    <row r="511" spans="1:17">
      <c r="A511" s="7" t="s">
        <v>6</v>
      </c>
      <c r="B511" s="35"/>
      <c r="C511" s="9"/>
      <c r="D511" s="9"/>
      <c r="E511" s="19"/>
      <c r="F511" s="35"/>
      <c r="G511" s="32"/>
      <c r="H511" s="9"/>
      <c r="I511" s="35"/>
      <c r="J511" s="35"/>
      <c r="K511" s="35"/>
      <c r="L511" s="9"/>
      <c r="M511" s="11" t="s">
        <v>21</v>
      </c>
      <c r="N511" s="35"/>
      <c r="O511" s="35"/>
      <c r="P511" s="35"/>
      <c r="Q511" s="10"/>
    </row>
    <row r="512" spans="1:17">
      <c r="A512" s="7" t="s">
        <v>0</v>
      </c>
      <c r="B512" s="11" t="s">
        <v>3</v>
      </c>
      <c r="C512" s="12" t="s">
        <v>1</v>
      </c>
      <c r="D512" s="12" t="s">
        <v>2</v>
      </c>
      <c r="E512" s="22" t="s">
        <v>7</v>
      </c>
      <c r="F512" s="39" t="s">
        <v>92</v>
      </c>
      <c r="G512" s="33" t="s">
        <v>8</v>
      </c>
      <c r="H512" s="12" t="s">
        <v>9</v>
      </c>
      <c r="I512" s="35"/>
      <c r="J512" s="35"/>
      <c r="K512" s="35"/>
      <c r="L512" s="9"/>
      <c r="M512" s="36">
        <f>L507</f>
        <v>214151.03</v>
      </c>
      <c r="N512" s="35"/>
      <c r="O512" s="35"/>
      <c r="P512" s="35"/>
      <c r="Q512" s="10"/>
    </row>
    <row r="513" spans="1:17">
      <c r="A513" s="13" t="s">
        <v>113</v>
      </c>
      <c r="B513" s="35">
        <v>10</v>
      </c>
      <c r="C513" s="9">
        <v>91.55</v>
      </c>
      <c r="D513" s="9">
        <f>C513*B513</f>
        <v>915.5</v>
      </c>
      <c r="E513" s="36" t="s">
        <v>93</v>
      </c>
      <c r="F513" s="38">
        <f>D513/D516</f>
        <v>1</v>
      </c>
      <c r="G513" s="9">
        <v>91.43</v>
      </c>
      <c r="H513" s="9">
        <f>(B513*G513)-D513</f>
        <v>-1.1999999999999318</v>
      </c>
      <c r="I513" s="35" t="s">
        <v>71</v>
      </c>
      <c r="J513" s="35"/>
      <c r="K513" s="35" t="str">
        <f>"buy "&amp;B513&amp;" "&amp;A513&amp;" @ $"&amp;G513</f>
        <v>buy 10 BIL @ $91.43</v>
      </c>
      <c r="L513" s="9">
        <f>L507-(G513*B513)</f>
        <v>213236.73</v>
      </c>
      <c r="M513" s="36">
        <f>L504-(G513*B513)</f>
        <v>212322.43000000002</v>
      </c>
      <c r="N513" s="35"/>
      <c r="O513" s="35"/>
      <c r="P513" s="35"/>
      <c r="Q513" s="10"/>
    </row>
    <row r="514" spans="1:17">
      <c r="A514" s="13"/>
      <c r="B514" s="35"/>
      <c r="C514" s="9"/>
      <c r="D514" s="9">
        <f>C514*B514</f>
        <v>0</v>
      </c>
      <c r="E514" s="36"/>
      <c r="F514" s="38">
        <f>D514/D516</f>
        <v>0</v>
      </c>
      <c r="G514" s="9"/>
      <c r="H514" s="9">
        <f>(B514*G514)-D514</f>
        <v>0</v>
      </c>
      <c r="I514" s="35" t="s">
        <v>71</v>
      </c>
      <c r="J514" s="35"/>
      <c r="K514" s="35" t="str">
        <f>"buy "&amp;B514&amp;" "&amp;A514&amp;" @ $"&amp;G514</f>
        <v>buy   @ $</v>
      </c>
      <c r="L514" s="9">
        <f>L513-(G514*B514)</f>
        <v>213236.73</v>
      </c>
      <c r="M514" s="36">
        <f>M513-(G514*B514)</f>
        <v>212322.43000000002</v>
      </c>
      <c r="N514" s="35"/>
      <c r="O514" s="35"/>
      <c r="P514" s="35"/>
      <c r="Q514" s="10"/>
    </row>
    <row r="515" spans="1:17">
      <c r="A515" s="23"/>
      <c r="B515" s="24"/>
      <c r="C515" s="25"/>
      <c r="D515" s="25">
        <f>C515*B515</f>
        <v>0</v>
      </c>
      <c r="E515" s="36"/>
      <c r="F515" s="38">
        <f>D515/D516</f>
        <v>0</v>
      </c>
      <c r="G515" s="25"/>
      <c r="H515" s="25">
        <f>(B515*G515)-D515</f>
        <v>0</v>
      </c>
      <c r="I515" s="35" t="s">
        <v>71</v>
      </c>
      <c r="J515" s="35"/>
      <c r="K515" s="35" t="str">
        <f>"buy "&amp;B515&amp;" "&amp;A515&amp;" @ $"&amp;G515</f>
        <v>buy   @ $</v>
      </c>
      <c r="L515" s="9">
        <f>L514-(G515*B515)</f>
        <v>213236.73</v>
      </c>
      <c r="M515" s="36">
        <f>M514-(G515*B515)</f>
        <v>212322.43000000002</v>
      </c>
      <c r="N515" s="35" t="str">
        <f>TEXT(ROUND(M515,2),"$#,##0.00")&amp;" will be the balance in the account after purchases.  "</f>
        <v xml:space="preserve">$212,322.43 will be the balance in the account after purchases.  </v>
      </c>
      <c r="O515" s="35"/>
      <c r="P515" s="35"/>
      <c r="Q515" s="10"/>
    </row>
    <row r="516" spans="1:17">
      <c r="A516" s="13"/>
      <c r="B516" s="35"/>
      <c r="C516" s="9"/>
      <c r="D516" s="9">
        <f>SUM(D513:D515)</f>
        <v>915.5</v>
      </c>
      <c r="E516" s="35"/>
      <c r="F516" s="38">
        <f>SUM(F513:F515)</f>
        <v>1</v>
      </c>
      <c r="G516" s="9" t="s">
        <v>15</v>
      </c>
      <c r="H516" s="9">
        <f>SUM(H513:H515)</f>
        <v>-1.1999999999999318</v>
      </c>
      <c r="I516" s="35"/>
      <c r="J516" s="35"/>
      <c r="K516" s="35"/>
      <c r="L516" s="9"/>
      <c r="M516" s="35"/>
      <c r="N516" s="35" t="s">
        <v>27</v>
      </c>
      <c r="O516" s="35"/>
      <c r="P516" s="35"/>
      <c r="Q516" s="10"/>
    </row>
    <row r="517" spans="1:17">
      <c r="A517" s="13"/>
      <c r="B517" s="35"/>
      <c r="C517" s="9"/>
      <c r="D517" s="9"/>
      <c r="E517" s="35"/>
      <c r="F517" s="35"/>
      <c r="G517" s="9"/>
      <c r="H517" s="9"/>
      <c r="I517" s="35"/>
      <c r="J517" s="35"/>
      <c r="K517" s="35"/>
      <c r="L517" s="9"/>
      <c r="M517" s="11" t="str">
        <f>IF(J508+M515&gt;0,"Credit Surplus","Credit Shortage")</f>
        <v>Credit Surplus</v>
      </c>
      <c r="N517" s="36">
        <f>J508+M515</f>
        <v>213236.73</v>
      </c>
      <c r="O517" s="35" t="s">
        <v>60</v>
      </c>
      <c r="P517" s="35"/>
      <c r="Q517" s="10"/>
    </row>
    <row r="518" spans="1:17">
      <c r="A518" s="13"/>
      <c r="B518" s="35"/>
      <c r="C518" s="9"/>
      <c r="D518" s="9"/>
      <c r="E518" s="35"/>
      <c r="F518" s="35"/>
      <c r="G518" s="9"/>
      <c r="H518" s="9"/>
      <c r="I518" s="35"/>
      <c r="J518" s="35"/>
      <c r="K518" s="35"/>
      <c r="L518" s="9"/>
      <c r="M518" s="35"/>
      <c r="N518" s="35"/>
      <c r="O518" s="35"/>
      <c r="P518" s="35"/>
      <c r="Q518" s="10"/>
    </row>
    <row r="519" spans="1:17">
      <c r="A519" s="13"/>
      <c r="B519" s="35"/>
      <c r="C519" s="9"/>
      <c r="D519" s="9"/>
      <c r="E519" s="35"/>
      <c r="F519" s="35"/>
      <c r="G519" s="9"/>
      <c r="H519" s="9"/>
      <c r="I519" s="35"/>
      <c r="J519" s="35"/>
      <c r="K519" s="35"/>
      <c r="L519" s="35"/>
      <c r="M519" s="35"/>
      <c r="N519" s="35"/>
      <c r="O519" s="35"/>
      <c r="P519" s="35"/>
      <c r="Q519" s="10"/>
    </row>
    <row r="520" spans="1:17">
      <c r="A520" s="13" t="s">
        <v>11</v>
      </c>
      <c r="B520" s="35"/>
      <c r="C520" s="9"/>
      <c r="D520" s="21">
        <v>6914.32</v>
      </c>
      <c r="E520" s="35" t="s">
        <v>76</v>
      </c>
      <c r="F520" s="35"/>
      <c r="G520" s="9"/>
      <c r="H520" s="9"/>
      <c r="I520" s="35"/>
      <c r="J520" s="35"/>
      <c r="K520" s="35"/>
      <c r="L520" s="35"/>
      <c r="M520" s="35"/>
      <c r="N520" s="35"/>
      <c r="O520" s="35"/>
      <c r="P520" s="35"/>
      <c r="Q520" s="10"/>
    </row>
    <row r="521" spans="1:17">
      <c r="A521" s="13" t="s">
        <v>12</v>
      </c>
      <c r="B521" s="35"/>
      <c r="C521" s="9"/>
      <c r="D521" s="9">
        <f>H508</f>
        <v>-1.1999999999999318</v>
      </c>
      <c r="E521" s="35" t="s">
        <v>16</v>
      </c>
      <c r="F521" s="35"/>
      <c r="G521" s="9"/>
      <c r="H521" s="9"/>
      <c r="I521" s="35"/>
      <c r="J521" s="35"/>
      <c r="K521" s="35"/>
      <c r="L521" s="35"/>
      <c r="M521" s="35"/>
      <c r="N521" s="35"/>
      <c r="O521" s="35"/>
      <c r="P521" s="35"/>
      <c r="Q521" s="10"/>
    </row>
    <row r="522" spans="1:17">
      <c r="A522" s="13" t="s">
        <v>13</v>
      </c>
      <c r="B522" s="35"/>
      <c r="C522" s="9"/>
      <c r="D522" s="9">
        <f>D520+D521</f>
        <v>6913.12</v>
      </c>
      <c r="E522" s="35"/>
      <c r="F522" s="35"/>
      <c r="G522" s="9"/>
      <c r="H522" s="9"/>
      <c r="I522" s="35"/>
      <c r="J522" s="35"/>
      <c r="K522" s="35"/>
      <c r="L522" s="35"/>
      <c r="M522" s="35"/>
      <c r="N522" s="35"/>
      <c r="O522" s="35"/>
      <c r="P522" s="35"/>
      <c r="Q522" s="10"/>
    </row>
    <row r="523" spans="1:17">
      <c r="A523" s="13" t="s">
        <v>14</v>
      </c>
      <c r="B523" s="35"/>
      <c r="C523" s="9"/>
      <c r="D523" s="9">
        <f>H516</f>
        <v>-1.1999999999999318</v>
      </c>
      <c r="E523" s="35" t="s">
        <v>17</v>
      </c>
      <c r="F523" s="35"/>
      <c r="G523" s="9"/>
      <c r="H523" s="9"/>
      <c r="I523" s="35"/>
      <c r="J523" s="35"/>
      <c r="K523" s="35"/>
      <c r="L523" s="35"/>
      <c r="M523" s="35"/>
      <c r="N523" s="35"/>
      <c r="O523" s="35"/>
      <c r="P523" s="35"/>
      <c r="Q523" s="10"/>
    </row>
    <row r="524" spans="1:17">
      <c r="A524" s="13" t="s">
        <v>13</v>
      </c>
      <c r="B524" s="35"/>
      <c r="C524" s="9"/>
      <c r="D524" s="27">
        <f>D522-D523</f>
        <v>6914.32</v>
      </c>
      <c r="E524" s="19" t="s">
        <v>18</v>
      </c>
      <c r="F524" s="35"/>
      <c r="G524" s="9"/>
      <c r="H524" s="9"/>
      <c r="I524" s="35"/>
      <c r="J524" s="35"/>
      <c r="K524" s="35"/>
      <c r="L524" s="35"/>
      <c r="M524" s="35"/>
      <c r="N524" s="35"/>
      <c r="O524" s="35"/>
      <c r="P524" s="35"/>
      <c r="Q524" s="10"/>
    </row>
    <row r="525" spans="1:17" ht="14.95" thickBot="1">
      <c r="A525" s="15"/>
      <c r="B525" s="16"/>
      <c r="C525" s="17"/>
      <c r="D525" s="17"/>
      <c r="E525" s="16"/>
      <c r="F525" s="16"/>
      <c r="G525" s="17"/>
      <c r="H525" s="17"/>
      <c r="I525" s="16"/>
      <c r="J525" s="16"/>
      <c r="K525" s="16"/>
      <c r="L525" s="16"/>
      <c r="M525" s="16"/>
      <c r="N525" s="16"/>
      <c r="O525" s="16"/>
      <c r="P525" s="16"/>
      <c r="Q525" s="18"/>
    </row>
    <row r="526" spans="1:17" ht="14.95" thickTop="1"/>
    <row r="528" spans="1:17" ht="14.95" thickBot="1"/>
    <row r="529" spans="1:17" ht="14.95" thickTop="1">
      <c r="A529" s="2"/>
      <c r="B529" s="3"/>
      <c r="C529" s="4">
        <v>44771</v>
      </c>
      <c r="D529" s="5"/>
      <c r="E529" s="3"/>
      <c r="F529" s="3"/>
      <c r="G529" s="5"/>
      <c r="H529" s="5"/>
      <c r="I529" s="3"/>
      <c r="J529" s="3"/>
      <c r="K529" s="3"/>
      <c r="L529" s="20" t="s">
        <v>19</v>
      </c>
      <c r="M529" s="3"/>
      <c r="N529" s="3"/>
      <c r="O529" s="3"/>
      <c r="P529" s="3"/>
      <c r="Q529" s="6"/>
    </row>
    <row r="530" spans="1:17">
      <c r="A530" s="7" t="s">
        <v>5</v>
      </c>
      <c r="B530" s="35"/>
      <c r="C530" s="9"/>
      <c r="D530" s="9"/>
      <c r="E530" s="35"/>
      <c r="F530" s="35"/>
      <c r="G530" s="9"/>
      <c r="H530" s="9"/>
      <c r="I530" s="35"/>
      <c r="J530" s="11" t="s">
        <v>24</v>
      </c>
      <c r="K530" s="35"/>
      <c r="L530" s="11" t="s">
        <v>10</v>
      </c>
      <c r="M530" s="35"/>
      <c r="N530" s="35"/>
      <c r="O530" s="35"/>
      <c r="P530" s="35"/>
      <c r="Q530" s="10"/>
    </row>
    <row r="531" spans="1:17">
      <c r="A531" s="7" t="s">
        <v>0</v>
      </c>
      <c r="B531" s="11" t="s">
        <v>3</v>
      </c>
      <c r="C531" s="12" t="s">
        <v>1</v>
      </c>
      <c r="D531" s="12" t="s">
        <v>4</v>
      </c>
      <c r="E531" s="11" t="s">
        <v>7</v>
      </c>
      <c r="F531" s="37" t="s">
        <v>92</v>
      </c>
      <c r="G531" s="12" t="s">
        <v>8</v>
      </c>
      <c r="H531" s="12" t="s">
        <v>9</v>
      </c>
      <c r="I531" s="33" t="s">
        <v>70</v>
      </c>
      <c r="J531" s="11" t="s">
        <v>23</v>
      </c>
      <c r="K531" s="35"/>
      <c r="L531" s="31">
        <v>213233.85</v>
      </c>
      <c r="M531" s="35" t="s">
        <v>118</v>
      </c>
      <c r="N531" s="35"/>
      <c r="O531" s="35"/>
      <c r="P531" s="35"/>
      <c r="Q531" s="10"/>
    </row>
    <row r="532" spans="1:17">
      <c r="A532" s="13" t="s">
        <v>113</v>
      </c>
      <c r="B532" s="35">
        <v>10</v>
      </c>
      <c r="C532" s="9">
        <v>91.47</v>
      </c>
      <c r="D532" s="9">
        <f>C532*B532</f>
        <v>914.7</v>
      </c>
      <c r="E532" s="36" t="s">
        <v>37</v>
      </c>
      <c r="F532" s="38">
        <f>D532/D535</f>
        <v>1</v>
      </c>
      <c r="G532" s="9">
        <v>91.37</v>
      </c>
      <c r="H532" s="9">
        <f>(B532*G532)-D532</f>
        <v>-1</v>
      </c>
      <c r="I532" s="35" t="s">
        <v>71</v>
      </c>
      <c r="J532" s="36">
        <f>G532*B532</f>
        <v>913.7</v>
      </c>
      <c r="K532" s="35" t="str">
        <f>"sell "&amp;B532&amp;" "&amp;A532&amp;" @ $"&amp;G532</f>
        <v>sell 10 BIL @ $91.37</v>
      </c>
      <c r="L532" s="9">
        <f>L531+(G532*B532)</f>
        <v>214147.55000000002</v>
      </c>
      <c r="M532" s="35"/>
      <c r="N532" s="35"/>
      <c r="O532" s="35"/>
      <c r="P532" s="35"/>
      <c r="Q532" s="10"/>
    </row>
    <row r="533" spans="1:17">
      <c r="A533" s="13"/>
      <c r="B533" s="35"/>
      <c r="C533" s="9">
        <v>43.06</v>
      </c>
      <c r="D533" s="9">
        <f>C533*B533</f>
        <v>0</v>
      </c>
      <c r="E533" s="36"/>
      <c r="F533" s="38">
        <f>D533/D535</f>
        <v>0</v>
      </c>
      <c r="G533" s="9"/>
      <c r="H533" s="9">
        <f>(B533*G533)-D533</f>
        <v>0</v>
      </c>
      <c r="I533" s="35" t="s">
        <v>71</v>
      </c>
      <c r="J533" s="36">
        <f>G533*B533</f>
        <v>0</v>
      </c>
      <c r="K533" s="35" t="str">
        <f>"sell "&amp;B533&amp;" "&amp;A533&amp;" @ $"&amp;G533</f>
        <v>sell   @ $</v>
      </c>
      <c r="L533" s="9">
        <f>L532+(G533*B533)</f>
        <v>214147.55000000002</v>
      </c>
      <c r="M533" s="35"/>
      <c r="N533" s="35"/>
      <c r="O533" s="35"/>
      <c r="P533" s="35"/>
      <c r="Q533" s="10"/>
    </row>
    <row r="534" spans="1:17">
      <c r="A534" s="13"/>
      <c r="B534" s="35"/>
      <c r="C534" s="9">
        <v>47.23</v>
      </c>
      <c r="D534" s="9">
        <f>C534*B534</f>
        <v>0</v>
      </c>
      <c r="E534" s="36"/>
      <c r="F534" s="38">
        <f>D534/D535</f>
        <v>0</v>
      </c>
      <c r="G534" s="9"/>
      <c r="H534" s="9">
        <f>(B534*G534)-D534</f>
        <v>0</v>
      </c>
      <c r="I534" s="35" t="s">
        <v>71</v>
      </c>
      <c r="J534" s="36">
        <f>G534*B534</f>
        <v>0</v>
      </c>
      <c r="K534" s="35" t="str">
        <f>"sell "&amp;B534&amp;" "&amp;A534&amp;" @ $"&amp;G534</f>
        <v>sell   @ $</v>
      </c>
      <c r="L534" s="9">
        <f>L533+(G534*B534)</f>
        <v>214147.55000000002</v>
      </c>
      <c r="M534" s="35" t="s">
        <v>22</v>
      </c>
      <c r="N534" s="35"/>
      <c r="O534" s="35"/>
      <c r="P534" s="35"/>
      <c r="Q534" s="10"/>
    </row>
    <row r="535" spans="1:17">
      <c r="A535" s="13"/>
      <c r="B535" s="35"/>
      <c r="C535" s="9"/>
      <c r="D535" s="9">
        <f>SUM(D532:D534)</f>
        <v>914.7</v>
      </c>
      <c r="E535" s="36"/>
      <c r="F535" s="38">
        <f>SUM(F532:F534)</f>
        <v>1</v>
      </c>
      <c r="G535" s="32"/>
      <c r="H535" s="9">
        <f>SUM(H532:H534)</f>
        <v>-1</v>
      </c>
      <c r="I535" s="35"/>
      <c r="J535" s="36">
        <f>SUM(J532:J534)</f>
        <v>913.7</v>
      </c>
      <c r="K535" s="35"/>
      <c r="L535" s="9"/>
      <c r="M535" s="35"/>
      <c r="N535" s="35"/>
      <c r="O535" s="35"/>
      <c r="P535" s="35"/>
      <c r="Q535" s="10"/>
    </row>
    <row r="536" spans="1:17">
      <c r="A536" s="13"/>
      <c r="B536" s="35"/>
      <c r="C536" s="9"/>
      <c r="D536" s="9"/>
      <c r="E536" s="35"/>
      <c r="F536" s="35"/>
      <c r="G536" s="32"/>
      <c r="H536" s="9"/>
      <c r="I536" s="35"/>
      <c r="J536" s="35"/>
      <c r="K536" s="35"/>
      <c r="L536" s="9"/>
      <c r="M536" s="35"/>
      <c r="N536" s="35"/>
      <c r="O536" s="35"/>
      <c r="P536" s="35"/>
      <c r="Q536" s="10"/>
    </row>
    <row r="537" spans="1:17">
      <c r="A537" s="13"/>
      <c r="B537" s="35"/>
      <c r="C537" s="9"/>
      <c r="D537" s="9"/>
      <c r="E537" s="19"/>
      <c r="F537" s="35"/>
      <c r="G537" s="32"/>
      <c r="H537" s="9"/>
      <c r="I537" s="35"/>
      <c r="J537" s="35"/>
      <c r="K537" s="35"/>
      <c r="L537" s="9"/>
      <c r="M537" s="11" t="s">
        <v>20</v>
      </c>
      <c r="N537" s="35"/>
      <c r="O537" s="35"/>
      <c r="P537" s="35"/>
      <c r="Q537" s="10"/>
    </row>
    <row r="538" spans="1:17">
      <c r="A538" s="7" t="s">
        <v>6</v>
      </c>
      <c r="B538" s="35"/>
      <c r="C538" s="9"/>
      <c r="D538" s="9"/>
      <c r="E538" s="19"/>
      <c r="F538" s="35"/>
      <c r="G538" s="32"/>
      <c r="H538" s="9"/>
      <c r="I538" s="35"/>
      <c r="J538" s="35"/>
      <c r="K538" s="35"/>
      <c r="L538" s="9"/>
      <c r="M538" s="11" t="s">
        <v>21</v>
      </c>
      <c r="N538" s="35"/>
      <c r="O538" s="35"/>
      <c r="P538" s="35"/>
      <c r="Q538" s="10"/>
    </row>
    <row r="539" spans="1:17">
      <c r="A539" s="7" t="s">
        <v>0</v>
      </c>
      <c r="B539" s="11" t="s">
        <v>3</v>
      </c>
      <c r="C539" s="12" t="s">
        <v>1</v>
      </c>
      <c r="D539" s="12" t="s">
        <v>2</v>
      </c>
      <c r="E539" s="22" t="s">
        <v>7</v>
      </c>
      <c r="F539" s="39" t="s">
        <v>92</v>
      </c>
      <c r="G539" s="33" t="s">
        <v>8</v>
      </c>
      <c r="H539" s="12" t="s">
        <v>9</v>
      </c>
      <c r="I539" s="35"/>
      <c r="J539" s="35"/>
      <c r="K539" s="35"/>
      <c r="L539" s="9"/>
      <c r="M539" s="36">
        <f>L534</f>
        <v>214147.55000000002</v>
      </c>
      <c r="N539" s="35"/>
      <c r="O539" s="35"/>
      <c r="P539" s="35"/>
      <c r="Q539" s="10"/>
    </row>
    <row r="540" spans="1:17">
      <c r="A540" s="13" t="s">
        <v>113</v>
      </c>
      <c r="B540" s="35">
        <v>10</v>
      </c>
      <c r="C540" s="9">
        <v>91.47</v>
      </c>
      <c r="D540" s="9">
        <f>C540*B540</f>
        <v>914.7</v>
      </c>
      <c r="E540" s="36" t="s">
        <v>37</v>
      </c>
      <c r="F540" s="38">
        <f>D540/D543</f>
        <v>1</v>
      </c>
      <c r="G540" s="9">
        <v>91.37</v>
      </c>
      <c r="H540" s="9">
        <f>(B540*G540)-D540</f>
        <v>-1</v>
      </c>
      <c r="I540" s="35" t="s">
        <v>71</v>
      </c>
      <c r="J540" s="35"/>
      <c r="K540" s="35" t="str">
        <f>"buy "&amp;B540&amp;" "&amp;A540&amp;" @ $"&amp;G540</f>
        <v>buy 10 BIL @ $91.37</v>
      </c>
      <c r="L540" s="9">
        <f>L534-(G540*B540)</f>
        <v>213233.85</v>
      </c>
      <c r="M540" s="36">
        <f>L531-(G540*B540)</f>
        <v>212320.15</v>
      </c>
      <c r="N540" s="35"/>
      <c r="O540" s="35"/>
      <c r="P540" s="35"/>
      <c r="Q540" s="10"/>
    </row>
    <row r="541" spans="1:17">
      <c r="A541" s="13"/>
      <c r="B541" s="35"/>
      <c r="C541" s="9"/>
      <c r="D541" s="9">
        <f>C541*B541</f>
        <v>0</v>
      </c>
      <c r="E541" s="36"/>
      <c r="F541" s="38">
        <f>D541/D543</f>
        <v>0</v>
      </c>
      <c r="G541" s="9"/>
      <c r="H541" s="9">
        <f>(B541*G541)-D541</f>
        <v>0</v>
      </c>
      <c r="I541" s="35" t="s">
        <v>71</v>
      </c>
      <c r="J541" s="35"/>
      <c r="K541" s="35" t="str">
        <f>"buy "&amp;B541&amp;" "&amp;A541&amp;" @ $"&amp;G541</f>
        <v>buy   @ $</v>
      </c>
      <c r="L541" s="9">
        <f>L540-(G541*B541)</f>
        <v>213233.85</v>
      </c>
      <c r="M541" s="36">
        <f>M540-(G541*B541)</f>
        <v>212320.15</v>
      </c>
      <c r="N541" s="35"/>
      <c r="O541" s="35"/>
      <c r="P541" s="35"/>
      <c r="Q541" s="10"/>
    </row>
    <row r="542" spans="1:17">
      <c r="A542" s="23"/>
      <c r="B542" s="24"/>
      <c r="C542" s="25"/>
      <c r="D542" s="25">
        <f>C542*B542</f>
        <v>0</v>
      </c>
      <c r="E542" s="36"/>
      <c r="F542" s="38">
        <f>D542/D543</f>
        <v>0</v>
      </c>
      <c r="G542" s="25"/>
      <c r="H542" s="25">
        <f>(B542*G542)-D542</f>
        <v>0</v>
      </c>
      <c r="I542" s="35" t="s">
        <v>71</v>
      </c>
      <c r="J542" s="35"/>
      <c r="K542" s="35" t="str">
        <f>"buy "&amp;B542&amp;" "&amp;A542&amp;" @ $"&amp;G542</f>
        <v>buy   @ $</v>
      </c>
      <c r="L542" s="9">
        <f>L541-(G542*B542)</f>
        <v>213233.85</v>
      </c>
      <c r="M542" s="36">
        <f>M541-(G542*B542)</f>
        <v>212320.15</v>
      </c>
      <c r="N542" s="35" t="str">
        <f>TEXT(ROUND(M542,2),"$#,##0.00")&amp;" will be the balance in the account after purchases.  "</f>
        <v xml:space="preserve">$212,320.15 will be the balance in the account after purchases.  </v>
      </c>
      <c r="O542" s="35"/>
      <c r="P542" s="35"/>
      <c r="Q542" s="10"/>
    </row>
    <row r="543" spans="1:17">
      <c r="A543" s="13"/>
      <c r="B543" s="35"/>
      <c r="C543" s="9"/>
      <c r="D543" s="9">
        <f>SUM(D540:D542)</f>
        <v>914.7</v>
      </c>
      <c r="E543" s="35"/>
      <c r="F543" s="38">
        <f>SUM(F540:F542)</f>
        <v>1</v>
      </c>
      <c r="G543" s="9" t="s">
        <v>15</v>
      </c>
      <c r="H543" s="9">
        <f>SUM(H540:H542)</f>
        <v>-1</v>
      </c>
      <c r="I543" s="35"/>
      <c r="J543" s="35"/>
      <c r="K543" s="35"/>
      <c r="L543" s="9"/>
      <c r="M543" s="35"/>
      <c r="N543" s="35" t="s">
        <v>27</v>
      </c>
      <c r="O543" s="35"/>
      <c r="P543" s="35"/>
      <c r="Q543" s="10"/>
    </row>
    <row r="544" spans="1:17">
      <c r="A544" s="13"/>
      <c r="B544" s="35"/>
      <c r="C544" s="9"/>
      <c r="D544" s="9"/>
      <c r="E544" s="35"/>
      <c r="F544" s="35"/>
      <c r="G544" s="9"/>
      <c r="H544" s="9"/>
      <c r="I544" s="35"/>
      <c r="J544" s="35"/>
      <c r="K544" s="35"/>
      <c r="L544" s="9"/>
      <c r="M544" s="11" t="str">
        <f>IF(J535+M542&gt;0,"Credit Surplus","Credit Shortage")</f>
        <v>Credit Surplus</v>
      </c>
      <c r="N544" s="36">
        <f>J535+M542</f>
        <v>213233.85</v>
      </c>
      <c r="O544" s="35" t="s">
        <v>60</v>
      </c>
      <c r="P544" s="35"/>
      <c r="Q544" s="10"/>
    </row>
    <row r="545" spans="1:17">
      <c r="A545" s="13"/>
      <c r="B545" s="35"/>
      <c r="C545" s="9"/>
      <c r="D545" s="9"/>
      <c r="E545" s="35"/>
      <c r="F545" s="35"/>
      <c r="G545" s="9"/>
      <c r="H545" s="9"/>
      <c r="I545" s="35"/>
      <c r="J545" s="35"/>
      <c r="K545" s="35"/>
      <c r="L545" s="9"/>
      <c r="M545" s="35"/>
      <c r="N545" s="35"/>
      <c r="O545" s="35"/>
      <c r="P545" s="35"/>
      <c r="Q545" s="10"/>
    </row>
    <row r="546" spans="1:17">
      <c r="A546" s="13"/>
      <c r="B546" s="35"/>
      <c r="C546" s="9"/>
      <c r="D546" s="9"/>
      <c r="E546" s="35"/>
      <c r="F546" s="35"/>
      <c r="G546" s="9"/>
      <c r="H546" s="9"/>
      <c r="I546" s="35"/>
      <c r="J546" s="35"/>
      <c r="K546" s="35"/>
      <c r="L546" s="35"/>
      <c r="M546" s="35"/>
      <c r="N546" s="35"/>
      <c r="O546" s="35"/>
      <c r="P546" s="35"/>
      <c r="Q546" s="10"/>
    </row>
    <row r="547" spans="1:17">
      <c r="A547" s="13" t="s">
        <v>11</v>
      </c>
      <c r="B547" s="35"/>
      <c r="C547" s="9"/>
      <c r="D547" s="21">
        <v>6914.99</v>
      </c>
      <c r="E547" s="35" t="s">
        <v>76</v>
      </c>
      <c r="F547" s="35"/>
      <c r="G547" s="9"/>
      <c r="H547" s="9"/>
      <c r="I547" s="35"/>
      <c r="J547" s="35"/>
      <c r="K547" s="35"/>
      <c r="L547" s="35"/>
      <c r="M547" s="35"/>
      <c r="N547" s="35"/>
      <c r="O547" s="35"/>
      <c r="P547" s="35"/>
      <c r="Q547" s="10"/>
    </row>
    <row r="548" spans="1:17">
      <c r="A548" s="13" t="s">
        <v>12</v>
      </c>
      <c r="B548" s="35"/>
      <c r="C548" s="9"/>
      <c r="D548" s="9">
        <f>H535</f>
        <v>-1</v>
      </c>
      <c r="E548" s="35" t="s">
        <v>16</v>
      </c>
      <c r="F548" s="35"/>
      <c r="G548" s="9"/>
      <c r="H548" s="9"/>
      <c r="I548" s="35"/>
      <c r="J548" s="35"/>
      <c r="K548" s="35"/>
      <c r="L548" s="35"/>
      <c r="M548" s="35"/>
      <c r="N548" s="35"/>
      <c r="O548" s="35"/>
      <c r="P548" s="35"/>
      <c r="Q548" s="10"/>
    </row>
    <row r="549" spans="1:17">
      <c r="A549" s="13" t="s">
        <v>13</v>
      </c>
      <c r="B549" s="35"/>
      <c r="C549" s="9"/>
      <c r="D549" s="9">
        <f>D547+D548</f>
        <v>6913.99</v>
      </c>
      <c r="E549" s="35"/>
      <c r="F549" s="35"/>
      <c r="G549" s="9"/>
      <c r="H549" s="9"/>
      <c r="I549" s="35"/>
      <c r="J549" s="35"/>
      <c r="K549" s="35"/>
      <c r="L549" s="35"/>
      <c r="M549" s="35"/>
      <c r="N549" s="35"/>
      <c r="O549" s="35"/>
      <c r="P549" s="35"/>
      <c r="Q549" s="10"/>
    </row>
    <row r="550" spans="1:17">
      <c r="A550" s="13" t="s">
        <v>14</v>
      </c>
      <c r="B550" s="35"/>
      <c r="C550" s="9"/>
      <c r="D550" s="9">
        <f>H543</f>
        <v>-1</v>
      </c>
      <c r="E550" s="35" t="s">
        <v>17</v>
      </c>
      <c r="F550" s="35"/>
      <c r="G550" s="9"/>
      <c r="H550" s="9"/>
      <c r="I550" s="35"/>
      <c r="J550" s="35"/>
      <c r="K550" s="35"/>
      <c r="L550" s="35"/>
      <c r="M550" s="35"/>
      <c r="N550" s="35"/>
      <c r="O550" s="35"/>
      <c r="P550" s="35"/>
      <c r="Q550" s="10"/>
    </row>
    <row r="551" spans="1:17">
      <c r="A551" s="13" t="s">
        <v>13</v>
      </c>
      <c r="B551" s="35"/>
      <c r="C551" s="9"/>
      <c r="D551" s="27">
        <f>D549-D550</f>
        <v>6914.99</v>
      </c>
      <c r="E551" s="19" t="s">
        <v>18</v>
      </c>
      <c r="F551" s="35"/>
      <c r="G551" s="9"/>
      <c r="H551" s="9"/>
      <c r="I551" s="35"/>
      <c r="J551" s="35"/>
      <c r="K551" s="35"/>
      <c r="L551" s="35"/>
      <c r="M551" s="35"/>
      <c r="N551" s="35"/>
      <c r="O551" s="35"/>
      <c r="P551" s="35"/>
      <c r="Q551" s="10"/>
    </row>
    <row r="552" spans="1:17" ht="14.95" thickBot="1">
      <c r="A552" s="15"/>
      <c r="B552" s="16"/>
      <c r="C552" s="17"/>
      <c r="D552" s="17"/>
      <c r="E552" s="16"/>
      <c r="F552" s="16"/>
      <c r="G552" s="17"/>
      <c r="H552" s="17"/>
      <c r="I552" s="16"/>
      <c r="J552" s="16"/>
      <c r="K552" s="16"/>
      <c r="L552" s="16"/>
      <c r="M552" s="16"/>
      <c r="N552" s="16"/>
      <c r="O552" s="16"/>
      <c r="P552" s="16"/>
      <c r="Q552" s="18"/>
    </row>
    <row r="553" spans="1:17" ht="14.95" thickTop="1">
      <c r="C553" s="1"/>
      <c r="D553" s="1"/>
      <c r="G553" s="1"/>
      <c r="H553" s="1"/>
    </row>
    <row r="554" spans="1:17">
      <c r="C554" s="1"/>
      <c r="D554" s="1"/>
      <c r="G554" s="1"/>
      <c r="H554" s="1"/>
    </row>
    <row r="555" spans="1:17" ht="14.95" thickBot="1"/>
    <row r="556" spans="1:17" ht="14.95" thickTop="1">
      <c r="A556" s="2"/>
      <c r="B556" s="3"/>
      <c r="C556" s="4">
        <v>44742</v>
      </c>
      <c r="D556" s="5"/>
      <c r="E556" s="3"/>
      <c r="F556" s="3"/>
      <c r="G556" s="5"/>
      <c r="H556" s="5"/>
      <c r="I556" s="3"/>
      <c r="J556" s="3"/>
      <c r="K556" s="3"/>
      <c r="L556" s="20" t="s">
        <v>19</v>
      </c>
      <c r="M556" s="3"/>
      <c r="N556" s="3"/>
      <c r="O556" s="3"/>
      <c r="P556" s="3"/>
      <c r="Q556" s="6"/>
    </row>
    <row r="557" spans="1:17">
      <c r="A557" s="7" t="s">
        <v>5</v>
      </c>
      <c r="B557" s="35"/>
      <c r="C557" s="9"/>
      <c r="D557" s="9"/>
      <c r="E557" s="35"/>
      <c r="F557" s="35"/>
      <c r="G557" s="9"/>
      <c r="H557" s="9"/>
      <c r="I557" s="35"/>
      <c r="J557" s="11" t="s">
        <v>24</v>
      </c>
      <c r="K557" s="35"/>
      <c r="L557" s="11" t="s">
        <v>10</v>
      </c>
      <c r="M557" s="35"/>
      <c r="N557" s="35"/>
      <c r="O557" s="35"/>
      <c r="P557" s="35"/>
      <c r="Q557" s="10"/>
    </row>
    <row r="558" spans="1:17">
      <c r="A558" s="7" t="s">
        <v>0</v>
      </c>
      <c r="B558" s="11" t="s">
        <v>3</v>
      </c>
      <c r="C558" s="12" t="s">
        <v>1</v>
      </c>
      <c r="D558" s="12" t="s">
        <v>4</v>
      </c>
      <c r="E558" s="11" t="s">
        <v>7</v>
      </c>
      <c r="F558" s="37" t="s">
        <v>92</v>
      </c>
      <c r="G558" s="12" t="s">
        <v>8</v>
      </c>
      <c r="H558" s="12" t="s">
        <v>9</v>
      </c>
      <c r="I558" s="33" t="s">
        <v>70</v>
      </c>
      <c r="J558" s="11" t="s">
        <v>23</v>
      </c>
      <c r="K558" s="35"/>
      <c r="L558" s="31">
        <v>208919.12</v>
      </c>
      <c r="M558" s="35" t="s">
        <v>82</v>
      </c>
      <c r="N558" s="35"/>
      <c r="O558" s="35"/>
      <c r="P558" s="35"/>
      <c r="Q558" s="10"/>
    </row>
    <row r="559" spans="1:17">
      <c r="A559" s="13" t="s">
        <v>115</v>
      </c>
      <c r="B559" s="35">
        <v>131</v>
      </c>
      <c r="C559" s="9">
        <v>7.37</v>
      </c>
      <c r="D559" s="9">
        <f>C559*B559</f>
        <v>965.47</v>
      </c>
      <c r="E559" s="36" t="s">
        <v>93</v>
      </c>
      <c r="F559" s="38">
        <f>D559/D562</f>
        <v>0.18290474259927933</v>
      </c>
      <c r="G559" s="9">
        <v>7.28</v>
      </c>
      <c r="H559" s="9">
        <f>(B559*G559)-D559</f>
        <v>-11.789999999999964</v>
      </c>
      <c r="I559" s="35" t="s">
        <v>71</v>
      </c>
      <c r="J559" s="36">
        <f>G559*B559</f>
        <v>953.68000000000006</v>
      </c>
      <c r="K559" s="35" t="str">
        <f>"sell "&amp;B559&amp;" "&amp;A559&amp;" @ $"&amp;G559</f>
        <v>sell 131 CENX @ $7.28</v>
      </c>
      <c r="L559" s="9">
        <f>L558+(G559*B559)</f>
        <v>209872.8</v>
      </c>
      <c r="M559" s="35"/>
      <c r="N559" s="35"/>
      <c r="O559" s="35"/>
      <c r="P559" s="35"/>
      <c r="Q559" s="10"/>
    </row>
    <row r="560" spans="1:17">
      <c r="A560" s="13" t="s">
        <v>116</v>
      </c>
      <c r="B560" s="35">
        <v>53</v>
      </c>
      <c r="C560" s="9">
        <v>43.06</v>
      </c>
      <c r="D560" s="9">
        <f>C560*B560</f>
        <v>2282.1800000000003</v>
      </c>
      <c r="E560" s="36" t="s">
        <v>93</v>
      </c>
      <c r="F560" s="38">
        <f>D560/D562</f>
        <v>0.43235061210107339</v>
      </c>
      <c r="G560" s="9">
        <v>43.51</v>
      </c>
      <c r="H560" s="9">
        <f>(B560*G560)-D560</f>
        <v>23.849999999999454</v>
      </c>
      <c r="I560" s="35" t="s">
        <v>71</v>
      </c>
      <c r="J560" s="36">
        <f>G560*B560</f>
        <v>2306.0299999999997</v>
      </c>
      <c r="K560" s="35" t="str">
        <f>"sell "&amp;B560&amp;" "&amp;A560&amp;" @ $"&amp;G560</f>
        <v>sell 53 HP @ $43.51</v>
      </c>
      <c r="L560" s="9">
        <f>L559+(G560*B560)</f>
        <v>212178.83</v>
      </c>
      <c r="M560" s="35"/>
      <c r="N560" s="35"/>
      <c r="O560" s="35"/>
      <c r="P560" s="35"/>
      <c r="Q560" s="10"/>
    </row>
    <row r="561" spans="1:17">
      <c r="A561" s="13" t="s">
        <v>117</v>
      </c>
      <c r="B561" s="35">
        <v>43</v>
      </c>
      <c r="C561" s="9">
        <v>47.23</v>
      </c>
      <c r="D561" s="9">
        <f>C561*B561</f>
        <v>2030.8899999999999</v>
      </c>
      <c r="E561" s="36" t="s">
        <v>93</v>
      </c>
      <c r="F561" s="38">
        <f>D561/D562</f>
        <v>0.38474464529964714</v>
      </c>
      <c r="G561" s="9">
        <v>46.92</v>
      </c>
      <c r="H561" s="9">
        <f>(B561*G561)-D561</f>
        <v>-13.3299999999997</v>
      </c>
      <c r="I561" s="35" t="s">
        <v>71</v>
      </c>
      <c r="J561" s="36">
        <f>G561*B561</f>
        <v>2017.5600000000002</v>
      </c>
      <c r="K561" s="35" t="str">
        <f>"sell "&amp;B561&amp;" "&amp;A561&amp;" @ $"&amp;G561</f>
        <v>sell 43 MOS @ $46.92</v>
      </c>
      <c r="L561" s="9">
        <f>L560+(G561*B561)</f>
        <v>214196.38999999998</v>
      </c>
      <c r="M561" s="35" t="s">
        <v>22</v>
      </c>
      <c r="N561" s="35"/>
      <c r="O561" s="35"/>
      <c r="P561" s="35"/>
      <c r="Q561" s="10"/>
    </row>
    <row r="562" spans="1:17">
      <c r="A562" s="13"/>
      <c r="B562" s="35"/>
      <c r="C562" s="9"/>
      <c r="D562" s="9">
        <f>SUM(D559:D561)</f>
        <v>5278.5400000000009</v>
      </c>
      <c r="E562" s="36"/>
      <c r="F562" s="38">
        <f>SUM(F559:F561)</f>
        <v>0.99999999999999989</v>
      </c>
      <c r="G562" s="32"/>
      <c r="H562" s="9">
        <f>SUM(H559:H561)</f>
        <v>-1.2700000000002092</v>
      </c>
      <c r="I562" s="35"/>
      <c r="J562" s="36">
        <f>SUM(J559:J561)</f>
        <v>5277.27</v>
      </c>
      <c r="K562" s="35"/>
      <c r="L562" s="9"/>
      <c r="M562" s="35"/>
      <c r="N562" s="35"/>
      <c r="O562" s="35"/>
      <c r="P562" s="35"/>
      <c r="Q562" s="10"/>
    </row>
    <row r="563" spans="1:17">
      <c r="A563" s="13"/>
      <c r="B563" s="35"/>
      <c r="C563" s="9"/>
      <c r="D563" s="9"/>
      <c r="E563" s="35"/>
      <c r="F563" s="35"/>
      <c r="G563" s="32"/>
      <c r="H563" s="9"/>
      <c r="I563" s="35"/>
      <c r="J563" s="35"/>
      <c r="K563" s="35"/>
      <c r="L563" s="9"/>
      <c r="M563" s="35"/>
      <c r="N563" s="35"/>
      <c r="O563" s="35"/>
      <c r="P563" s="35"/>
      <c r="Q563" s="10"/>
    </row>
    <row r="564" spans="1:17">
      <c r="A564" s="13"/>
      <c r="B564" s="35"/>
      <c r="C564" s="9"/>
      <c r="D564" s="9"/>
      <c r="E564" s="19"/>
      <c r="F564" s="35"/>
      <c r="G564" s="32"/>
      <c r="H564" s="9"/>
      <c r="I564" s="35"/>
      <c r="J564" s="35"/>
      <c r="K564" s="35"/>
      <c r="L564" s="9"/>
      <c r="M564" s="11" t="s">
        <v>20</v>
      </c>
      <c r="N564" s="35"/>
      <c r="O564" s="35"/>
      <c r="P564" s="35"/>
      <c r="Q564" s="10"/>
    </row>
    <row r="565" spans="1:17">
      <c r="A565" s="7" t="s">
        <v>6</v>
      </c>
      <c r="B565" s="35"/>
      <c r="C565" s="9"/>
      <c r="D565" s="9"/>
      <c r="E565" s="19"/>
      <c r="F565" s="35"/>
      <c r="G565" s="32"/>
      <c r="H565" s="9"/>
      <c r="I565" s="35"/>
      <c r="J565" s="35"/>
      <c r="K565" s="35"/>
      <c r="L565" s="9"/>
      <c r="M565" s="11" t="s">
        <v>21</v>
      </c>
      <c r="N565" s="35"/>
      <c r="O565" s="35"/>
      <c r="P565" s="35"/>
      <c r="Q565" s="10"/>
    </row>
    <row r="566" spans="1:17">
      <c r="A566" s="7" t="s">
        <v>0</v>
      </c>
      <c r="B566" s="11" t="s">
        <v>3</v>
      </c>
      <c r="C566" s="12" t="s">
        <v>1</v>
      </c>
      <c r="D566" s="12" t="s">
        <v>2</v>
      </c>
      <c r="E566" s="22" t="s">
        <v>7</v>
      </c>
      <c r="F566" s="39" t="s">
        <v>92</v>
      </c>
      <c r="G566" s="33" t="s">
        <v>8</v>
      </c>
      <c r="H566" s="12" t="s">
        <v>9</v>
      </c>
      <c r="I566" s="35"/>
      <c r="J566" s="35"/>
      <c r="K566" s="35"/>
      <c r="L566" s="9"/>
      <c r="M566" s="36">
        <f>L561</f>
        <v>214196.38999999998</v>
      </c>
      <c r="N566" s="35"/>
      <c r="O566" s="35"/>
      <c r="P566" s="35"/>
      <c r="Q566" s="10"/>
    </row>
    <row r="567" spans="1:17">
      <c r="A567" s="13" t="s">
        <v>113</v>
      </c>
      <c r="B567" s="35">
        <v>10</v>
      </c>
      <c r="C567" s="9">
        <v>91.49</v>
      </c>
      <c r="D567" s="9">
        <f>C567*B567</f>
        <v>914.9</v>
      </c>
      <c r="E567" s="36" t="s">
        <v>93</v>
      </c>
      <c r="F567" s="38">
        <f>D567/D570</f>
        <v>1</v>
      </c>
      <c r="G567" s="9">
        <v>91.43</v>
      </c>
      <c r="H567" s="9">
        <f>(B567*G567)-D567</f>
        <v>-0.59999999999990905</v>
      </c>
      <c r="I567" s="35" t="s">
        <v>71</v>
      </c>
      <c r="J567" s="35"/>
      <c r="K567" s="35" t="str">
        <f>"buy "&amp;B567&amp;" "&amp;A567&amp;" @ $"&amp;G567</f>
        <v>buy 10 BIL @ $91.43</v>
      </c>
      <c r="L567" s="9">
        <f>L561-(G567*B567)</f>
        <v>213282.09</v>
      </c>
      <c r="M567" s="36">
        <f>L558-(G567*B567)</f>
        <v>208004.82</v>
      </c>
      <c r="N567" s="35"/>
      <c r="O567" s="35"/>
      <c r="P567" s="35"/>
      <c r="Q567" s="10"/>
    </row>
    <row r="568" spans="1:17">
      <c r="A568" s="13"/>
      <c r="B568" s="35"/>
      <c r="C568" s="9"/>
      <c r="D568" s="9">
        <f>C568*B568</f>
        <v>0</v>
      </c>
      <c r="E568" s="36" t="s">
        <v>93</v>
      </c>
      <c r="F568" s="38">
        <f>D568/D570</f>
        <v>0</v>
      </c>
      <c r="G568" s="9"/>
      <c r="H568" s="9">
        <f>(B568*G568)-D568</f>
        <v>0</v>
      </c>
      <c r="I568" s="35" t="s">
        <v>71</v>
      </c>
      <c r="J568" s="35"/>
      <c r="K568" s="35" t="str">
        <f>"buy "&amp;B568&amp;" "&amp;A568&amp;" @ $"&amp;G568</f>
        <v>buy   @ $</v>
      </c>
      <c r="L568" s="9">
        <f>L567-(G568*B568)</f>
        <v>213282.09</v>
      </c>
      <c r="M568" s="36">
        <f>M567-(G568*B568)</f>
        <v>208004.82</v>
      </c>
      <c r="N568" s="35"/>
      <c r="O568" s="35"/>
      <c r="P568" s="35"/>
      <c r="Q568" s="10"/>
    </row>
    <row r="569" spans="1:17">
      <c r="A569" s="23"/>
      <c r="B569" s="24"/>
      <c r="C569" s="25"/>
      <c r="D569" s="25">
        <f>C569*B569</f>
        <v>0</v>
      </c>
      <c r="E569" s="36" t="s">
        <v>93</v>
      </c>
      <c r="F569" s="38">
        <f>D569/D570</f>
        <v>0</v>
      </c>
      <c r="G569" s="25"/>
      <c r="H569" s="25">
        <f>(B569*G569)-D569</f>
        <v>0</v>
      </c>
      <c r="I569" s="35" t="s">
        <v>71</v>
      </c>
      <c r="J569" s="35"/>
      <c r="K569" s="35" t="str">
        <f>"buy "&amp;B569&amp;" "&amp;A569&amp;" @ $"&amp;G569</f>
        <v>buy   @ $</v>
      </c>
      <c r="L569" s="9">
        <f>L568-(G569*B569)</f>
        <v>213282.09</v>
      </c>
      <c r="M569" s="36">
        <f>M568-(G569*B569)</f>
        <v>208004.82</v>
      </c>
      <c r="N569" s="35" t="str">
        <f>TEXT(ROUND(M569,2),"$#,##0.00")&amp;" will be the balance in the account after purchases.  "</f>
        <v xml:space="preserve">$208,004.82 will be the balance in the account after purchases.  </v>
      </c>
      <c r="O569" s="35"/>
      <c r="P569" s="35"/>
      <c r="Q569" s="10"/>
    </row>
    <row r="570" spans="1:17">
      <c r="A570" s="13"/>
      <c r="B570" s="35"/>
      <c r="C570" s="9"/>
      <c r="D570" s="9">
        <f>SUM(D567:D569)</f>
        <v>914.9</v>
      </c>
      <c r="E570" s="35"/>
      <c r="F570" s="38">
        <f>SUM(F567:F569)</f>
        <v>1</v>
      </c>
      <c r="G570" s="9" t="s">
        <v>15</v>
      </c>
      <c r="H570" s="9">
        <f>SUM(H567:H569)</f>
        <v>-0.59999999999990905</v>
      </c>
      <c r="I570" s="35"/>
      <c r="J570" s="35"/>
      <c r="K570" s="35"/>
      <c r="L570" s="9"/>
      <c r="M570" s="35"/>
      <c r="N570" s="35" t="s">
        <v>27</v>
      </c>
      <c r="O570" s="35"/>
      <c r="P570" s="35"/>
      <c r="Q570" s="10"/>
    </row>
    <row r="571" spans="1:17">
      <c r="A571" s="13"/>
      <c r="B571" s="35"/>
      <c r="C571" s="9"/>
      <c r="D571" s="9"/>
      <c r="E571" s="35"/>
      <c r="F571" s="35"/>
      <c r="G571" s="9"/>
      <c r="H571" s="9"/>
      <c r="I571" s="35"/>
      <c r="J571" s="35"/>
      <c r="K571" s="35"/>
      <c r="L571" s="9"/>
      <c r="M571" s="11" t="str">
        <f>IF(J562+M569&gt;0,"Credit Surplus","Credit Shortage")</f>
        <v>Credit Surplus</v>
      </c>
      <c r="N571" s="36">
        <f>J562+M569</f>
        <v>213282.09</v>
      </c>
      <c r="O571" s="35" t="s">
        <v>60</v>
      </c>
      <c r="P571" s="35"/>
      <c r="Q571" s="10"/>
    </row>
    <row r="572" spans="1:17">
      <c r="A572" s="13"/>
      <c r="B572" s="35"/>
      <c r="C572" s="9"/>
      <c r="D572" s="9"/>
      <c r="E572" s="35"/>
      <c r="F572" s="35"/>
      <c r="G572" s="9"/>
      <c r="H572" s="9"/>
      <c r="I572" s="35"/>
      <c r="J572" s="35"/>
      <c r="K572" s="35"/>
      <c r="L572" s="9"/>
      <c r="M572" s="35"/>
      <c r="N572" s="35"/>
      <c r="O572" s="35"/>
      <c r="P572" s="35"/>
      <c r="Q572" s="10"/>
    </row>
    <row r="573" spans="1:17">
      <c r="A573" s="13"/>
      <c r="B573" s="35"/>
      <c r="C573" s="9"/>
      <c r="D573" s="9"/>
      <c r="E573" s="35"/>
      <c r="F573" s="35"/>
      <c r="G573" s="9"/>
      <c r="H573" s="9"/>
      <c r="I573" s="35"/>
      <c r="J573" s="35"/>
      <c r="K573" s="35"/>
      <c r="L573" s="35"/>
      <c r="M573" s="35"/>
      <c r="N573" s="35"/>
      <c r="O573" s="35"/>
      <c r="P573" s="35"/>
      <c r="Q573" s="10"/>
    </row>
    <row r="574" spans="1:17">
      <c r="A574" s="13" t="s">
        <v>11</v>
      </c>
      <c r="B574" s="35"/>
      <c r="C574" s="9"/>
      <c r="D574" s="21">
        <v>6914.99</v>
      </c>
      <c r="E574" s="35" t="s">
        <v>76</v>
      </c>
      <c r="F574" s="35"/>
      <c r="G574" s="9"/>
      <c r="H574" s="9"/>
      <c r="I574" s="35"/>
      <c r="J574" s="35"/>
      <c r="K574" s="35"/>
      <c r="L574" s="35"/>
      <c r="M574" s="35"/>
      <c r="N574" s="35"/>
      <c r="O574" s="35"/>
      <c r="P574" s="35"/>
      <c r="Q574" s="10"/>
    </row>
    <row r="575" spans="1:17">
      <c r="A575" s="13" t="s">
        <v>12</v>
      </c>
      <c r="B575" s="35"/>
      <c r="C575" s="9"/>
      <c r="D575" s="9">
        <f>H562</f>
        <v>-1.2700000000002092</v>
      </c>
      <c r="E575" s="35" t="s">
        <v>16</v>
      </c>
      <c r="F575" s="35"/>
      <c r="G575" s="9"/>
      <c r="H575" s="9"/>
      <c r="I575" s="35"/>
      <c r="J575" s="35"/>
      <c r="K575" s="35"/>
      <c r="L575" s="35"/>
      <c r="M575" s="35"/>
      <c r="N575" s="35"/>
      <c r="O575" s="35"/>
      <c r="P575" s="35"/>
      <c r="Q575" s="10"/>
    </row>
    <row r="576" spans="1:17">
      <c r="A576" s="13" t="s">
        <v>13</v>
      </c>
      <c r="B576" s="35"/>
      <c r="C576" s="9"/>
      <c r="D576" s="9">
        <f>D574+D575</f>
        <v>6913.7199999999993</v>
      </c>
      <c r="E576" s="35"/>
      <c r="F576" s="35"/>
      <c r="G576" s="9"/>
      <c r="H576" s="9"/>
      <c r="I576" s="35"/>
      <c r="J576" s="35"/>
      <c r="K576" s="35"/>
      <c r="L576" s="35"/>
      <c r="M576" s="35"/>
      <c r="N576" s="35"/>
      <c r="O576" s="35"/>
      <c r="P576" s="35"/>
      <c r="Q576" s="10"/>
    </row>
    <row r="577" spans="1:17">
      <c r="A577" s="13" t="s">
        <v>14</v>
      </c>
      <c r="B577" s="35"/>
      <c r="C577" s="9"/>
      <c r="D577" s="9">
        <f>H570</f>
        <v>-0.59999999999990905</v>
      </c>
      <c r="E577" s="35" t="s">
        <v>17</v>
      </c>
      <c r="F577" s="35"/>
      <c r="G577" s="9"/>
      <c r="H577" s="9"/>
      <c r="I577" s="35"/>
      <c r="J577" s="35"/>
      <c r="K577" s="35"/>
      <c r="L577" s="35"/>
      <c r="M577" s="35"/>
      <c r="N577" s="35"/>
      <c r="O577" s="35"/>
      <c r="P577" s="35"/>
      <c r="Q577" s="10"/>
    </row>
    <row r="578" spans="1:17">
      <c r="A578" s="13" t="s">
        <v>13</v>
      </c>
      <c r="B578" s="35"/>
      <c r="C578" s="9"/>
      <c r="D578" s="27">
        <f>D576-D577</f>
        <v>6914.32</v>
      </c>
      <c r="E578" s="19" t="s">
        <v>18</v>
      </c>
      <c r="F578" s="35"/>
      <c r="G578" s="9"/>
      <c r="H578" s="9"/>
      <c r="I578" s="35"/>
      <c r="J578" s="35"/>
      <c r="K578" s="35"/>
      <c r="L578" s="35"/>
      <c r="M578" s="35"/>
      <c r="N578" s="35"/>
      <c r="O578" s="35"/>
      <c r="P578" s="35"/>
      <c r="Q578" s="10"/>
    </row>
    <row r="579" spans="1:17" ht="14.95" thickBot="1">
      <c r="A579" s="15"/>
      <c r="B579" s="16"/>
      <c r="C579" s="17"/>
      <c r="D579" s="17"/>
      <c r="E579" s="16"/>
      <c r="F579" s="16"/>
      <c r="G579" s="17"/>
      <c r="H579" s="17"/>
      <c r="I579" s="16"/>
      <c r="J579" s="16"/>
      <c r="K579" s="16"/>
      <c r="L579" s="16"/>
      <c r="M579" s="16"/>
      <c r="N579" s="16"/>
      <c r="O579" s="16"/>
      <c r="P579" s="16"/>
      <c r="Q579" s="18"/>
    </row>
    <row r="580" spans="1:17" ht="14.95" thickTop="1">
      <c r="C580" s="1"/>
      <c r="D580" s="1"/>
      <c r="G580" s="1"/>
      <c r="H580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3"/>
  <cols>
    <col min="1" max="1" width="14.5" bestFit="1" customWidth="1"/>
    <col min="3" max="3" width="11.75" style="1" bestFit="1" customWidth="1"/>
    <col min="4" max="4" width="13.625" style="1" customWidth="1"/>
    <col min="5" max="5" width="12.125" customWidth="1"/>
    <col min="6" max="6" width="10.875" bestFit="1" customWidth="1"/>
    <col min="7" max="7" width="10.875" style="1" bestFit="1" customWidth="1"/>
    <col min="8" max="8" width="17" style="1" bestFit="1" customWidth="1"/>
    <col min="9" max="9" width="13.75" bestFit="1" customWidth="1"/>
    <col min="10" max="10" width="12.375" customWidth="1"/>
    <col min="11" max="11" width="21.375" customWidth="1"/>
    <col min="12" max="12" width="17.625" customWidth="1"/>
    <col min="13" max="13" width="16.25" customWidth="1"/>
    <col min="14" max="14" width="14.5" customWidth="1"/>
    <col min="17" max="17" width="34.125" customWidth="1"/>
    <col min="20" max="20" width="10.25" bestFit="1" customWidth="1"/>
    <col min="21" max="21" width="10.875" bestFit="1" customWidth="1"/>
    <col min="22" max="22" width="11.125" bestFit="1" customWidth="1"/>
    <col min="24" max="24" width="10.25" bestFit="1" customWidth="1"/>
    <col min="25" max="25" width="10.875" bestFit="1" customWidth="1"/>
    <col min="26" max="26" width="13.5" bestFit="1" customWidth="1"/>
    <col min="27" max="28" width="11.125" bestFit="1" customWidth="1"/>
  </cols>
  <sheetData>
    <row r="2" spans="1:29" ht="21.1">
      <c r="J2" s="30" t="s">
        <v>43</v>
      </c>
      <c r="AC2" s="29"/>
    </row>
    <row r="3" spans="1:29" ht="14.95" thickBot="1">
      <c r="X3" s="29"/>
      <c r="Y3" s="29"/>
      <c r="Z3" s="29"/>
      <c r="AA3" s="29"/>
      <c r="AB3" s="29"/>
      <c r="AC3" s="29"/>
    </row>
    <row r="4" spans="1:29" ht="14.9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9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9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95" thickBot="1"/>
    <row r="31" spans="1:29" ht="14.9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9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95" thickTop="1"/>
    <row r="56" spans="1:17" ht="14.95" thickBot="1"/>
    <row r="57" spans="1:17" ht="14.9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9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95" thickTop="1"/>
    <row r="82" spans="1:17" ht="14.95" thickBot="1"/>
    <row r="83" spans="1:17" ht="14.9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9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95" thickTop="1"/>
    <row r="108" spans="1:17" ht="14.95" thickBot="1"/>
    <row r="109" spans="1:17" ht="14.9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9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95" thickTop="1"/>
    <row r="134" spans="1:17" ht="14.95" thickBot="1"/>
    <row r="135" spans="1:17" ht="14.9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9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95" thickTop="1"/>
    <row r="160" spans="1:17" ht="14.95" thickBot="1"/>
    <row r="161" spans="1:17" ht="14.9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9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95" thickTop="1"/>
    <row r="186" spans="1:17" ht="14.95" thickBot="1"/>
    <row r="187" spans="1:17" ht="14.9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9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.65" thickTop="1" thickBot="1"/>
    <row r="212" spans="1:17" ht="14.9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9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95" thickTop="1"/>
    <row r="237" spans="1:17" ht="14.95" thickBot="1"/>
    <row r="238" spans="1:17" ht="14.9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9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95" thickTop="1"/>
    <row r="263" spans="1:17" ht="14.95" thickBot="1"/>
    <row r="264" spans="1:17" ht="14.9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9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95" thickTop="1"/>
    <row r="289" spans="1:17" ht="14.95" thickBot="1"/>
    <row r="290" spans="1:17" ht="14.9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9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95" thickTop="1"/>
    <row r="315" spans="1:17" ht="14.95" thickBot="1"/>
    <row r="316" spans="1:17" ht="14.9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9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95" thickTop="1"/>
    <row r="341" spans="1:17" ht="14.95" thickBot="1"/>
    <row r="342" spans="1:17" ht="14.9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9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95" thickTop="1"/>
    <row r="367" spans="1:17" ht="14.95" thickBot="1"/>
    <row r="368" spans="1:17" ht="14.9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9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95" thickTop="1"/>
    <row r="394" spans="1:17" ht="14.95" thickBot="1"/>
    <row r="395" spans="1:17" ht="14.9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9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95" thickTop="1"/>
    <row r="421" spans="1:17" ht="14.95" thickBot="1"/>
    <row r="422" spans="1:17" ht="14.9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9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95" thickTop="1"/>
    <row r="447" spans="1:17" ht="14.95" thickBot="1"/>
    <row r="448" spans="1:17" ht="14.9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9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95" thickTop="1"/>
    <row r="474" spans="1:17" ht="14.95" thickBot="1"/>
    <row r="475" spans="1:17" ht="14.9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9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95" thickTop="1"/>
    <row r="500" spans="1:17" ht="14.95" thickBot="1"/>
    <row r="501" spans="1:17" ht="14.9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9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95" thickTop="1"/>
    <row r="526" spans="1:17" ht="14.95" thickBot="1"/>
    <row r="527" spans="1:17" ht="14.9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9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95" thickTop="1"/>
    <row r="553" spans="1:17" ht="14.95" thickBot="1"/>
    <row r="554" spans="1:17" ht="14.9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9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95" thickTop="1"/>
    <row r="579" spans="1:17" ht="14.95" thickBot="1"/>
    <row r="580" spans="1:17" ht="14.9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9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.65" thickTop="1" thickBot="1"/>
    <row r="605" spans="1:17" ht="14.9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9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.65" thickTop="1" thickBot="1"/>
    <row r="630" spans="1:17" ht="14.9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9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95" thickTop="1"/>
    <row r="655" spans="1:17" ht="14.95" thickBot="1"/>
    <row r="656" spans="1:17" ht="14.9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9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.65" thickTop="1" thickBot="1"/>
    <row r="681" spans="1:17" ht="14.9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9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95" thickTop="1"/>
    <row r="707" spans="1:17" ht="14.95" thickBot="1"/>
    <row r="708" spans="1:17" ht="14.9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9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95" thickTop="1"/>
    <row r="734" spans="1:17" ht="14.95" thickBot="1"/>
    <row r="735" spans="1:17" ht="14.9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9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95" thickTop="1"/>
    <row r="761" spans="1:17" ht="14.95" thickBot="1"/>
    <row r="762" spans="1:17" ht="14.9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9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95" thickTop="1"/>
    <row r="787" spans="1:17" ht="14.95" thickBot="1"/>
    <row r="788" spans="1:17" ht="14.9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9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95" thickTop="1"/>
    <row r="813" spans="1:17" ht="14.95" thickBot="1"/>
    <row r="814" spans="1:17" ht="14.9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9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9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2023-11-01T01:09:16Z</cp:lastPrinted>
  <dcterms:created xsi:type="dcterms:W3CDTF">2018-06-30T02:06:06Z</dcterms:created>
  <dcterms:modified xsi:type="dcterms:W3CDTF">2024-04-01T15:59:20Z</dcterms:modified>
</cp:coreProperties>
</file>